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via\Downloads\"/>
    </mc:Choice>
  </mc:AlternateContent>
  <xr:revisionPtr revIDLastSave="0" documentId="13_ncr:1_{2ABD624F-F3F8-4DC4-BC62-3C348D88813E}" xr6:coauthVersionLast="47" xr6:coauthVersionMax="47" xr10:uidLastSave="{00000000-0000-0000-0000-000000000000}"/>
  <bookViews>
    <workbookView xWindow="-108" yWindow="-108" windowWidth="23256" windowHeight="12456" firstSheet="9" activeTab="14" xr2:uid="{00000000-000D-0000-FFFF-FFFF00000000}"/>
  </bookViews>
  <sheets>
    <sheet name="2008年(693筆713冊)" sheetId="8" r:id="rId1"/>
    <sheet name="2009年(1624筆1704冊)" sheetId="6" r:id="rId2"/>
    <sheet name="2010年(348筆409冊)+增購11筆" sheetId="5" r:id="rId3"/>
    <sheet name="2011年(218筆291冊)" sheetId="7" r:id="rId4"/>
    <sheet name="2012年(285筆376冊)+增購17筆" sheetId="4" r:id="rId5"/>
    <sheet name="2014年(156筆213冊)+2筆" sheetId="3" r:id="rId6"/>
    <sheet name="2015年(76筆93冊)+29筆30冊" sheetId="9" r:id="rId7"/>
    <sheet name="2016年(79筆95冊)+30筆31冊" sheetId="12" r:id="rId8"/>
    <sheet name="2017年(97筆104冊)+(34筆37冊)" sheetId="13" r:id="rId9"/>
    <sheet name="2018年(95筆108冊)+26冊" sheetId="14" r:id="rId10"/>
    <sheet name="2019年(70筆)" sheetId="15" r:id="rId11"/>
    <sheet name="2020年(38筆)" sheetId="16" r:id="rId12"/>
    <sheet name="2021年(67筆)" sheetId="17" r:id="rId13"/>
    <sheet name="2022年(39筆)" sheetId="18" r:id="rId14"/>
    <sheet name="2023年(45筆)" sheetId="19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1" i="13" l="1"/>
  <c r="L90" i="13"/>
  <c r="L30" i="13"/>
  <c r="L14" i="13"/>
  <c r="L13" i="13"/>
  <c r="L12" i="13"/>
  <c r="L49" i="13"/>
  <c r="L11" i="13"/>
  <c r="L82" i="13"/>
  <c r="L10" i="13"/>
  <c r="L63" i="13"/>
  <c r="L9" i="13"/>
  <c r="L98" i="13"/>
  <c r="L62" i="13"/>
  <c r="L97" i="13"/>
  <c r="L53" i="13"/>
  <c r="L89" i="13"/>
  <c r="L15" i="13"/>
  <c r="L29" i="13"/>
  <c r="L8" i="13"/>
  <c r="L48" i="13"/>
  <c r="L88" i="13"/>
  <c r="L47" i="13"/>
  <c r="L87" i="13"/>
  <c r="L46" i="13"/>
  <c r="L72" i="13"/>
  <c r="L81" i="13"/>
  <c r="L80" i="13"/>
  <c r="L79" i="13"/>
  <c r="L78" i="13"/>
  <c r="L86" i="13"/>
  <c r="L95" i="13"/>
  <c r="L77" i="13"/>
  <c r="L28" i="13"/>
  <c r="L27" i="13"/>
  <c r="L76" i="13"/>
  <c r="L26" i="13"/>
  <c r="L32" i="13"/>
  <c r="L17" i="13"/>
  <c r="L85" i="13"/>
  <c r="L7" i="13"/>
  <c r="L6" i="13"/>
  <c r="L25" i="13"/>
  <c r="L94" i="13"/>
  <c r="L84" i="13"/>
  <c r="L75" i="13"/>
  <c r="L67" i="13"/>
  <c r="L45" i="13"/>
  <c r="L93" i="13"/>
  <c r="L83" i="13"/>
  <c r="L58" i="13"/>
  <c r="L96" i="13"/>
  <c r="L24" i="13"/>
  <c r="L66" i="13"/>
  <c r="L61" i="13"/>
  <c r="L44" i="13"/>
  <c r="L60" i="13"/>
  <c r="L31" i="13"/>
  <c r="L59" i="13"/>
  <c r="L57" i="13"/>
  <c r="L23" i="13"/>
  <c r="L43" i="13"/>
  <c r="L22" i="13"/>
  <c r="L42" i="13"/>
  <c r="L41" i="13"/>
  <c r="L40" i="13"/>
  <c r="L39" i="13"/>
  <c r="L52" i="13"/>
  <c r="L38" i="13"/>
  <c r="L92" i="13"/>
  <c r="L65" i="13"/>
  <c r="L5" i="13"/>
  <c r="L71" i="13"/>
  <c r="L74" i="13"/>
  <c r="L37" i="13"/>
  <c r="L3" i="13"/>
  <c r="L56" i="13"/>
  <c r="L73" i="13"/>
  <c r="L21" i="13"/>
  <c r="L2" i="13"/>
  <c r="L70" i="13"/>
  <c r="L64" i="13"/>
  <c r="L36" i="13"/>
  <c r="L35" i="13"/>
  <c r="L55" i="13"/>
  <c r="L4" i="13"/>
  <c r="L34" i="13"/>
  <c r="L33" i="13"/>
  <c r="L69" i="13"/>
  <c r="L68" i="13"/>
  <c r="L20" i="13"/>
  <c r="L19" i="13"/>
  <c r="L51" i="13"/>
  <c r="L18" i="13"/>
  <c r="L54" i="13"/>
  <c r="L50" i="13"/>
  <c r="L16" i="13"/>
  <c r="I111" i="12"/>
  <c r="N77" i="9"/>
  <c r="N76" i="9"/>
  <c r="N75" i="9"/>
  <c r="N74" i="9"/>
  <c r="N73" i="9"/>
  <c r="N72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N3" i="9"/>
  <c r="N2" i="9"/>
  <c r="M695" i="8"/>
  <c r="L694" i="8"/>
  <c r="L693" i="8"/>
  <c r="L692" i="8"/>
  <c r="L691" i="8"/>
  <c r="L690" i="8"/>
  <c r="L689" i="8"/>
  <c r="L688" i="8"/>
  <c r="L687" i="8"/>
  <c r="L686" i="8"/>
  <c r="L685" i="8"/>
  <c r="L684" i="8"/>
  <c r="L683" i="8"/>
  <c r="L682" i="8"/>
  <c r="L681" i="8"/>
  <c r="L680" i="8"/>
  <c r="L679" i="8"/>
  <c r="L678" i="8"/>
  <c r="L677" i="8"/>
  <c r="L676" i="8"/>
  <c r="L675" i="8"/>
  <c r="L674" i="8"/>
  <c r="L673" i="8"/>
  <c r="L672" i="8"/>
  <c r="L671" i="8"/>
  <c r="L670" i="8"/>
  <c r="L669" i="8"/>
  <c r="L668" i="8"/>
  <c r="L667" i="8"/>
  <c r="L666" i="8"/>
  <c r="L665" i="8"/>
  <c r="L664" i="8"/>
  <c r="L663" i="8"/>
  <c r="L662" i="8"/>
  <c r="L661" i="8"/>
  <c r="L660" i="8"/>
  <c r="L659" i="8"/>
  <c r="L658" i="8"/>
  <c r="L657" i="8"/>
  <c r="L656" i="8"/>
  <c r="L655" i="8"/>
  <c r="L654" i="8"/>
  <c r="L653" i="8"/>
  <c r="L652" i="8"/>
  <c r="L651" i="8"/>
  <c r="L650" i="8"/>
  <c r="L649" i="8"/>
  <c r="L648" i="8"/>
  <c r="L647" i="8"/>
  <c r="L646" i="8"/>
  <c r="L645" i="8"/>
  <c r="L644" i="8"/>
  <c r="L643" i="8"/>
  <c r="L642" i="8"/>
  <c r="L641" i="8"/>
  <c r="L640" i="8"/>
  <c r="L639" i="8"/>
  <c r="L638" i="8"/>
  <c r="L637" i="8"/>
  <c r="L636" i="8"/>
  <c r="L635" i="8"/>
  <c r="L634" i="8"/>
  <c r="L633" i="8"/>
  <c r="L632" i="8"/>
  <c r="L631" i="8"/>
  <c r="L630" i="8"/>
  <c r="L629" i="8"/>
  <c r="L628" i="8"/>
  <c r="L627" i="8"/>
  <c r="L626" i="8"/>
  <c r="L625" i="8"/>
  <c r="L624" i="8"/>
  <c r="L623" i="8"/>
  <c r="L622" i="8"/>
  <c r="L621" i="8"/>
  <c r="L620" i="8"/>
  <c r="L619" i="8"/>
  <c r="L618" i="8"/>
  <c r="L617" i="8"/>
  <c r="L616" i="8"/>
  <c r="L615" i="8"/>
  <c r="L614" i="8"/>
  <c r="L613" i="8"/>
  <c r="L612" i="8"/>
  <c r="L611" i="8"/>
  <c r="L610" i="8"/>
  <c r="L609" i="8"/>
  <c r="L608" i="8"/>
  <c r="L607" i="8"/>
  <c r="L606" i="8"/>
  <c r="L605" i="8"/>
  <c r="L604" i="8"/>
  <c r="L603" i="8"/>
  <c r="L602" i="8"/>
  <c r="L601" i="8"/>
  <c r="L600" i="8"/>
  <c r="L599" i="8"/>
  <c r="L598" i="8"/>
  <c r="L597" i="8"/>
  <c r="L596" i="8"/>
  <c r="L595" i="8"/>
  <c r="L594" i="8"/>
  <c r="L593" i="8"/>
  <c r="L592" i="8"/>
  <c r="L591" i="8"/>
  <c r="L590" i="8"/>
  <c r="L589" i="8"/>
  <c r="L588" i="8"/>
  <c r="L587" i="8"/>
  <c r="L586" i="8"/>
  <c r="L585" i="8"/>
  <c r="L584" i="8"/>
  <c r="L583" i="8"/>
  <c r="L582" i="8"/>
  <c r="L581" i="8"/>
  <c r="L580" i="8"/>
  <c r="L579" i="8"/>
  <c r="L578" i="8"/>
  <c r="L577" i="8"/>
  <c r="L576" i="8"/>
  <c r="L575" i="8"/>
  <c r="L574" i="8"/>
  <c r="L573" i="8"/>
  <c r="L572" i="8"/>
  <c r="L571" i="8"/>
  <c r="L570" i="8"/>
  <c r="L569" i="8"/>
  <c r="L568" i="8"/>
  <c r="L567" i="8"/>
  <c r="L566" i="8"/>
  <c r="L565" i="8"/>
  <c r="L564" i="8"/>
  <c r="L563" i="8"/>
  <c r="L562" i="8"/>
  <c r="L561" i="8"/>
  <c r="L560" i="8"/>
  <c r="L559" i="8"/>
  <c r="L558" i="8"/>
  <c r="L557" i="8"/>
  <c r="L556" i="8"/>
  <c r="L555" i="8"/>
  <c r="L554" i="8"/>
  <c r="L553" i="8"/>
  <c r="L552" i="8"/>
  <c r="L551" i="8"/>
  <c r="L550" i="8"/>
  <c r="L549" i="8"/>
  <c r="L548" i="8"/>
  <c r="L547" i="8"/>
  <c r="L546" i="8"/>
  <c r="L545" i="8"/>
  <c r="L544" i="8"/>
  <c r="L543" i="8"/>
  <c r="L542" i="8"/>
  <c r="L541" i="8"/>
  <c r="L540" i="8"/>
  <c r="L539" i="8"/>
  <c r="L538" i="8"/>
  <c r="L537" i="8"/>
  <c r="L536" i="8"/>
  <c r="L535" i="8"/>
  <c r="L534" i="8"/>
  <c r="L533" i="8"/>
  <c r="L532" i="8"/>
  <c r="L531" i="8"/>
  <c r="L530" i="8"/>
  <c r="L529" i="8"/>
  <c r="L528" i="8"/>
  <c r="L527" i="8"/>
  <c r="L526" i="8"/>
  <c r="L525" i="8"/>
  <c r="L524" i="8"/>
  <c r="L523" i="8"/>
  <c r="L522" i="8"/>
  <c r="L521" i="8"/>
  <c r="L520" i="8"/>
  <c r="L519" i="8"/>
  <c r="L518" i="8"/>
  <c r="L517" i="8"/>
  <c r="L516" i="8"/>
  <c r="L515" i="8"/>
  <c r="L514" i="8"/>
  <c r="L513" i="8"/>
  <c r="L512" i="8"/>
  <c r="L511" i="8"/>
  <c r="L510" i="8"/>
  <c r="L509" i="8"/>
  <c r="L508" i="8"/>
  <c r="L507" i="8"/>
  <c r="L506" i="8"/>
  <c r="L505" i="8"/>
  <c r="L504" i="8"/>
  <c r="L503" i="8"/>
  <c r="L502" i="8"/>
  <c r="L501" i="8"/>
  <c r="L500" i="8"/>
  <c r="L499" i="8"/>
  <c r="L498" i="8"/>
  <c r="L497" i="8"/>
  <c r="L496" i="8"/>
  <c r="L495" i="8"/>
  <c r="L494" i="8"/>
  <c r="L493" i="8"/>
  <c r="L492" i="8"/>
  <c r="L491" i="8"/>
  <c r="L490" i="8"/>
  <c r="L489" i="8"/>
  <c r="L488" i="8"/>
  <c r="L487" i="8"/>
  <c r="L486" i="8"/>
  <c r="L485" i="8"/>
  <c r="L484" i="8"/>
  <c r="L483" i="8"/>
  <c r="L482" i="8"/>
  <c r="L481" i="8"/>
  <c r="L480" i="8"/>
  <c r="L479" i="8"/>
  <c r="L478" i="8"/>
  <c r="L477" i="8"/>
  <c r="L476" i="8"/>
  <c r="L475" i="8"/>
  <c r="L474" i="8"/>
  <c r="L473" i="8"/>
  <c r="L472" i="8"/>
  <c r="L471" i="8"/>
  <c r="L470" i="8"/>
  <c r="L469" i="8"/>
  <c r="L468" i="8"/>
  <c r="L467" i="8"/>
  <c r="L466" i="8"/>
  <c r="L465" i="8"/>
  <c r="L464" i="8"/>
  <c r="L463" i="8"/>
  <c r="L462" i="8"/>
  <c r="L461" i="8"/>
  <c r="L460" i="8"/>
  <c r="L459" i="8"/>
  <c r="L458" i="8"/>
  <c r="L457" i="8"/>
  <c r="L456" i="8"/>
  <c r="L455" i="8"/>
  <c r="L454" i="8"/>
  <c r="L453" i="8"/>
  <c r="L452" i="8"/>
  <c r="L451" i="8"/>
  <c r="L450" i="8"/>
  <c r="L449" i="8"/>
  <c r="L448" i="8"/>
  <c r="L447" i="8"/>
  <c r="L446" i="8"/>
  <c r="L445" i="8"/>
  <c r="L444" i="8"/>
  <c r="L443" i="8"/>
  <c r="L442" i="8"/>
  <c r="L441" i="8"/>
  <c r="L440" i="8"/>
  <c r="L439" i="8"/>
  <c r="L438" i="8"/>
  <c r="L437" i="8"/>
  <c r="L436" i="8"/>
  <c r="L435" i="8"/>
  <c r="L434" i="8"/>
  <c r="L433" i="8"/>
  <c r="L432" i="8"/>
  <c r="L431" i="8"/>
  <c r="L430" i="8"/>
  <c r="L429" i="8"/>
  <c r="L428" i="8"/>
  <c r="L427" i="8"/>
  <c r="L426" i="8"/>
  <c r="L425" i="8"/>
  <c r="L424" i="8"/>
  <c r="L423" i="8"/>
  <c r="L422" i="8"/>
  <c r="L421" i="8"/>
  <c r="L420" i="8"/>
  <c r="L419" i="8"/>
  <c r="L418" i="8"/>
  <c r="L417" i="8"/>
  <c r="L416" i="8"/>
  <c r="L415" i="8"/>
  <c r="L414" i="8"/>
  <c r="L413" i="8"/>
  <c r="L412" i="8"/>
  <c r="L411" i="8"/>
  <c r="L410" i="8"/>
  <c r="L409" i="8"/>
  <c r="L408" i="8"/>
  <c r="L407" i="8"/>
  <c r="L406" i="8"/>
  <c r="L405" i="8"/>
  <c r="L404" i="8"/>
  <c r="L403" i="8"/>
  <c r="L402" i="8"/>
  <c r="L401" i="8"/>
  <c r="L400" i="8"/>
  <c r="L399" i="8"/>
  <c r="L398" i="8"/>
  <c r="L397" i="8"/>
  <c r="L396" i="8"/>
  <c r="L395" i="8"/>
  <c r="L394" i="8"/>
  <c r="L393" i="8"/>
  <c r="L392" i="8"/>
  <c r="L391" i="8"/>
  <c r="L390" i="8"/>
  <c r="L389" i="8"/>
  <c r="L388" i="8"/>
  <c r="L387" i="8"/>
  <c r="L386" i="8"/>
  <c r="L385" i="8"/>
  <c r="L384" i="8"/>
  <c r="L383" i="8"/>
  <c r="L382" i="8"/>
  <c r="L381" i="8"/>
  <c r="L380" i="8"/>
  <c r="L379" i="8"/>
  <c r="L378" i="8"/>
  <c r="L377" i="8"/>
  <c r="L376" i="8"/>
  <c r="L375" i="8"/>
  <c r="L374" i="8"/>
  <c r="L373" i="8"/>
  <c r="L372" i="8"/>
  <c r="L371" i="8"/>
  <c r="L370" i="8"/>
  <c r="L369" i="8"/>
  <c r="L368" i="8"/>
  <c r="L367" i="8"/>
  <c r="L366" i="8"/>
  <c r="L365" i="8"/>
  <c r="L364" i="8"/>
  <c r="L363" i="8"/>
  <c r="L362" i="8"/>
  <c r="L361" i="8"/>
  <c r="L360" i="8"/>
  <c r="L359" i="8"/>
  <c r="L358" i="8"/>
  <c r="L357" i="8"/>
  <c r="L356" i="8"/>
  <c r="L355" i="8"/>
  <c r="L354" i="8"/>
  <c r="L353" i="8"/>
  <c r="L352" i="8"/>
  <c r="L351" i="8"/>
  <c r="L350" i="8"/>
  <c r="L349" i="8"/>
  <c r="L348" i="8"/>
  <c r="L347" i="8"/>
  <c r="L346" i="8"/>
  <c r="L345" i="8"/>
  <c r="L344" i="8"/>
  <c r="L343" i="8"/>
  <c r="L342" i="8"/>
  <c r="L341" i="8"/>
  <c r="L340" i="8"/>
  <c r="L339" i="8"/>
  <c r="L338" i="8"/>
  <c r="L337" i="8"/>
  <c r="L336" i="8"/>
  <c r="L335" i="8"/>
  <c r="L334" i="8"/>
  <c r="L333" i="8"/>
  <c r="L332" i="8"/>
  <c r="L331" i="8"/>
  <c r="L330" i="8"/>
  <c r="L329" i="8"/>
  <c r="L328" i="8"/>
  <c r="L327" i="8"/>
  <c r="L326" i="8"/>
  <c r="L325" i="8"/>
  <c r="L324" i="8"/>
  <c r="L323" i="8"/>
  <c r="L322" i="8"/>
  <c r="L321" i="8"/>
  <c r="L320" i="8"/>
  <c r="L319" i="8"/>
  <c r="L318" i="8"/>
  <c r="L317" i="8"/>
  <c r="L316" i="8"/>
  <c r="L315" i="8"/>
  <c r="L314" i="8"/>
  <c r="L313" i="8"/>
  <c r="L312" i="8"/>
  <c r="L311" i="8"/>
  <c r="L310" i="8"/>
  <c r="L309" i="8"/>
  <c r="L308" i="8"/>
  <c r="L307" i="8"/>
  <c r="L306" i="8"/>
  <c r="L305" i="8"/>
  <c r="L304" i="8"/>
  <c r="L303" i="8"/>
  <c r="L302" i="8"/>
  <c r="L301" i="8"/>
  <c r="L300" i="8"/>
  <c r="L299" i="8"/>
  <c r="L298" i="8"/>
  <c r="L297" i="8"/>
  <c r="L296" i="8"/>
  <c r="L295" i="8"/>
  <c r="L294" i="8"/>
  <c r="L293" i="8"/>
  <c r="L292" i="8"/>
  <c r="L291" i="8"/>
  <c r="L290" i="8"/>
  <c r="L289" i="8"/>
  <c r="L288" i="8"/>
  <c r="L287" i="8"/>
  <c r="L286" i="8"/>
  <c r="L285" i="8"/>
  <c r="L284" i="8"/>
  <c r="L283" i="8"/>
  <c r="L282" i="8"/>
  <c r="L281" i="8"/>
  <c r="L280" i="8"/>
  <c r="L279" i="8"/>
  <c r="L278" i="8"/>
  <c r="L277" i="8"/>
  <c r="L276" i="8"/>
  <c r="L275" i="8"/>
  <c r="L274" i="8"/>
  <c r="L273" i="8"/>
  <c r="L272" i="8"/>
  <c r="L271" i="8"/>
  <c r="L270" i="8"/>
  <c r="L269" i="8"/>
  <c r="L268" i="8"/>
  <c r="L267" i="8"/>
  <c r="L266" i="8"/>
  <c r="L265" i="8"/>
  <c r="L264" i="8"/>
  <c r="L263" i="8"/>
  <c r="L262" i="8"/>
  <c r="L261" i="8"/>
  <c r="L260" i="8"/>
  <c r="L259" i="8"/>
  <c r="L258" i="8"/>
  <c r="L257" i="8"/>
  <c r="L256" i="8"/>
  <c r="L255" i="8"/>
  <c r="L254" i="8"/>
  <c r="L253" i="8"/>
  <c r="L252" i="8"/>
  <c r="L251" i="8"/>
  <c r="L250" i="8"/>
  <c r="L249" i="8"/>
  <c r="L248" i="8"/>
  <c r="L247" i="8"/>
  <c r="L246" i="8"/>
  <c r="L245" i="8"/>
  <c r="L244" i="8"/>
  <c r="L243" i="8"/>
  <c r="L242" i="8"/>
  <c r="L241" i="8"/>
  <c r="L240" i="8"/>
  <c r="L239" i="8"/>
  <c r="L238" i="8"/>
  <c r="L237" i="8"/>
  <c r="L236" i="8"/>
  <c r="L235" i="8"/>
  <c r="L234" i="8"/>
  <c r="L233" i="8"/>
  <c r="L232" i="8"/>
  <c r="L231" i="8"/>
  <c r="L230" i="8"/>
  <c r="L229" i="8"/>
  <c r="L228" i="8"/>
  <c r="L227" i="8"/>
  <c r="L226" i="8"/>
  <c r="L225" i="8"/>
  <c r="L224" i="8"/>
  <c r="L223" i="8"/>
  <c r="L222" i="8"/>
  <c r="L221" i="8"/>
  <c r="L220" i="8"/>
  <c r="L219" i="8"/>
  <c r="L218" i="8"/>
  <c r="L217" i="8"/>
  <c r="L216" i="8"/>
  <c r="L215" i="8"/>
  <c r="L214" i="8"/>
  <c r="L213" i="8"/>
  <c r="L212" i="8"/>
  <c r="L211" i="8"/>
  <c r="L210" i="8"/>
  <c r="L209" i="8"/>
  <c r="L208" i="8"/>
  <c r="L207" i="8"/>
  <c r="L206" i="8"/>
  <c r="L205" i="8"/>
  <c r="L204" i="8"/>
  <c r="L203" i="8"/>
  <c r="L202" i="8"/>
  <c r="L201" i="8"/>
  <c r="L200" i="8"/>
  <c r="L199" i="8"/>
  <c r="L198" i="8"/>
  <c r="L197" i="8"/>
  <c r="L196" i="8"/>
  <c r="L195" i="8"/>
  <c r="L194" i="8"/>
  <c r="L193" i="8"/>
  <c r="L192" i="8"/>
  <c r="L191" i="8"/>
  <c r="L190" i="8"/>
  <c r="L189" i="8"/>
  <c r="L188" i="8"/>
  <c r="L187" i="8"/>
  <c r="L186" i="8"/>
  <c r="L185" i="8"/>
  <c r="L184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L169" i="8"/>
  <c r="L168" i="8"/>
  <c r="L167" i="8"/>
  <c r="L166" i="8"/>
  <c r="L165" i="8"/>
  <c r="L164" i="8"/>
  <c r="L163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L130" i="8"/>
  <c r="L129" i="8"/>
  <c r="L128" i="8"/>
  <c r="L127" i="8"/>
  <c r="L126" i="8"/>
  <c r="L125" i="8"/>
  <c r="L124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" i="8"/>
  <c r="N307" i="4"/>
  <c r="N306" i="4"/>
  <c r="N305" i="4"/>
  <c r="N304" i="4"/>
  <c r="N303" i="4"/>
  <c r="N302" i="4"/>
  <c r="N301" i="4"/>
  <c r="N300" i="4"/>
  <c r="N299" i="4"/>
  <c r="N298" i="4"/>
  <c r="N297" i="4"/>
  <c r="N296" i="4"/>
  <c r="N295" i="4"/>
  <c r="N294" i="4"/>
  <c r="N293" i="4"/>
  <c r="N292" i="4"/>
  <c r="N291" i="4"/>
  <c r="O163" i="3"/>
  <c r="O162" i="3"/>
  <c r="J365" i="5"/>
  <c r="L1625" i="6"/>
  <c r="L1624" i="6"/>
  <c r="L1623" i="6"/>
  <c r="L1622" i="6"/>
  <c r="L1621" i="6"/>
  <c r="L1620" i="6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82" i="6"/>
  <c r="L1581" i="6"/>
  <c r="L1580" i="6"/>
  <c r="L1579" i="6"/>
  <c r="L1578" i="6"/>
  <c r="L1577" i="6"/>
  <c r="L1576" i="6"/>
  <c r="L1575" i="6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1530" i="6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513" i="6"/>
  <c r="L1512" i="6"/>
  <c r="L1511" i="6"/>
  <c r="L1510" i="6"/>
  <c r="L1509" i="6"/>
  <c r="L1508" i="6"/>
  <c r="L1507" i="6"/>
  <c r="L1506" i="6"/>
  <c r="L1505" i="6"/>
  <c r="L1504" i="6"/>
  <c r="L1503" i="6"/>
  <c r="L1502" i="6"/>
  <c r="L1501" i="6"/>
  <c r="L1500" i="6"/>
  <c r="L1499" i="6"/>
  <c r="L1498" i="6"/>
  <c r="L1497" i="6"/>
  <c r="L1496" i="6"/>
  <c r="L1495" i="6"/>
  <c r="L1494" i="6"/>
  <c r="L1493" i="6"/>
  <c r="L1492" i="6"/>
  <c r="L1491" i="6"/>
  <c r="L1490" i="6"/>
  <c r="L1489" i="6"/>
  <c r="L1488" i="6"/>
  <c r="L1487" i="6"/>
  <c r="L1486" i="6"/>
  <c r="L1485" i="6"/>
  <c r="L1484" i="6"/>
  <c r="L1483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7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398" i="6"/>
  <c r="L1397" i="6"/>
  <c r="L1396" i="6"/>
  <c r="L1395" i="6"/>
  <c r="L1394" i="6"/>
  <c r="L1393" i="6"/>
  <c r="L1392" i="6"/>
  <c r="L1391" i="6"/>
  <c r="L1390" i="6"/>
  <c r="L1389" i="6"/>
  <c r="L1388" i="6"/>
  <c r="L1387" i="6"/>
  <c r="L1386" i="6"/>
  <c r="L1385" i="6"/>
  <c r="L1384" i="6"/>
  <c r="L1383" i="6"/>
  <c r="L1382" i="6"/>
  <c r="L1381" i="6"/>
  <c r="L1380" i="6"/>
  <c r="L1379" i="6"/>
  <c r="L1378" i="6"/>
  <c r="L1377" i="6"/>
  <c r="L1376" i="6"/>
  <c r="L1375" i="6"/>
  <c r="L1374" i="6"/>
  <c r="L1373" i="6"/>
  <c r="L1372" i="6"/>
  <c r="L1371" i="6"/>
  <c r="L1370" i="6"/>
  <c r="L1369" i="6"/>
  <c r="L1368" i="6"/>
  <c r="L1367" i="6"/>
  <c r="L1366" i="6"/>
  <c r="L1365" i="6"/>
  <c r="L1364" i="6"/>
  <c r="L1363" i="6"/>
  <c r="L1362" i="6"/>
  <c r="L1361" i="6"/>
  <c r="L1360" i="6"/>
  <c r="L1359" i="6"/>
  <c r="L1358" i="6"/>
  <c r="L1357" i="6"/>
  <c r="L1356" i="6"/>
  <c r="L1355" i="6"/>
  <c r="L1354" i="6"/>
  <c r="L1353" i="6"/>
  <c r="L1352" i="6"/>
  <c r="L1351" i="6"/>
  <c r="L1350" i="6"/>
  <c r="L1349" i="6"/>
  <c r="L1348" i="6"/>
  <c r="L1347" i="6"/>
  <c r="L1346" i="6"/>
  <c r="L1345" i="6"/>
  <c r="L1344" i="6"/>
  <c r="L1343" i="6"/>
  <c r="L1342" i="6"/>
  <c r="L1341" i="6"/>
  <c r="L1340" i="6"/>
  <c r="L1339" i="6"/>
  <c r="L1338" i="6"/>
  <c r="L1337" i="6"/>
  <c r="L1336" i="6"/>
  <c r="L1335" i="6"/>
  <c r="L1334" i="6"/>
  <c r="L1333" i="6"/>
  <c r="L1332" i="6"/>
  <c r="L1331" i="6"/>
  <c r="L1330" i="6"/>
  <c r="L1329" i="6"/>
  <c r="L1328" i="6"/>
  <c r="L1327" i="6"/>
  <c r="L1326" i="6"/>
  <c r="L1325" i="6"/>
  <c r="L1324" i="6"/>
  <c r="L1323" i="6"/>
  <c r="L1322" i="6"/>
  <c r="L1321" i="6"/>
  <c r="L1320" i="6"/>
  <c r="L1319" i="6"/>
  <c r="L1318" i="6"/>
  <c r="L1317" i="6"/>
  <c r="L1316" i="6"/>
  <c r="L1315" i="6"/>
  <c r="L1314" i="6"/>
  <c r="L1313" i="6"/>
  <c r="L1312" i="6"/>
  <c r="L1311" i="6"/>
  <c r="L1310" i="6"/>
  <c r="L1309" i="6"/>
  <c r="L1308" i="6"/>
  <c r="L1307" i="6"/>
  <c r="L1306" i="6"/>
  <c r="L1305" i="6"/>
  <c r="L1304" i="6"/>
  <c r="L1303" i="6"/>
  <c r="L1302" i="6"/>
  <c r="L1301" i="6"/>
  <c r="L1300" i="6"/>
  <c r="L1299" i="6"/>
  <c r="L1298" i="6"/>
  <c r="L1297" i="6"/>
  <c r="L1296" i="6"/>
  <c r="L1295" i="6"/>
  <c r="L1294" i="6"/>
  <c r="L1293" i="6"/>
  <c r="L1292" i="6"/>
  <c r="L1291" i="6"/>
  <c r="L1290" i="6"/>
  <c r="L1289" i="6"/>
  <c r="L1288" i="6"/>
  <c r="L1287" i="6"/>
  <c r="L1286" i="6"/>
  <c r="L1285" i="6"/>
  <c r="L1284" i="6"/>
  <c r="L1283" i="6"/>
  <c r="L1282" i="6"/>
  <c r="L1281" i="6"/>
  <c r="L1280" i="6"/>
  <c r="L1279" i="6"/>
  <c r="L1278" i="6"/>
  <c r="L1277" i="6"/>
  <c r="L1276" i="6"/>
  <c r="L1275" i="6"/>
  <c r="L1274" i="6"/>
  <c r="L1273" i="6"/>
  <c r="L1272" i="6"/>
  <c r="L1271" i="6"/>
  <c r="L1270" i="6"/>
  <c r="L1269" i="6"/>
  <c r="L1268" i="6"/>
  <c r="L1267" i="6"/>
  <c r="L1266" i="6"/>
  <c r="L1265" i="6"/>
  <c r="L1264" i="6"/>
  <c r="L1263" i="6"/>
  <c r="L1262" i="6"/>
  <c r="L1261" i="6"/>
  <c r="L1260" i="6"/>
  <c r="L1259" i="6"/>
  <c r="L1258" i="6"/>
  <c r="L1257" i="6"/>
  <c r="L1256" i="6"/>
  <c r="L1255" i="6"/>
  <c r="L1254" i="6"/>
  <c r="L1253" i="6"/>
  <c r="L1252" i="6"/>
  <c r="L1251" i="6"/>
  <c r="L1250" i="6"/>
  <c r="L1249" i="6"/>
  <c r="L1248" i="6"/>
  <c r="L1247" i="6"/>
  <c r="L1246" i="6"/>
  <c r="L1245" i="6"/>
  <c r="L1244" i="6"/>
  <c r="L1243" i="6"/>
  <c r="L1242" i="6"/>
  <c r="L1241" i="6"/>
  <c r="L1240" i="6"/>
  <c r="L1239" i="6"/>
  <c r="L1238" i="6"/>
  <c r="L1237" i="6"/>
  <c r="L1236" i="6"/>
  <c r="L1235" i="6"/>
  <c r="L1234" i="6"/>
  <c r="L1233" i="6"/>
  <c r="L1232" i="6"/>
  <c r="L1231" i="6"/>
  <c r="L1230" i="6"/>
  <c r="L1229" i="6"/>
  <c r="L1228" i="6"/>
  <c r="L1227" i="6"/>
  <c r="L1226" i="6"/>
  <c r="L1225" i="6"/>
  <c r="L1224" i="6"/>
  <c r="L1223" i="6"/>
  <c r="L1222" i="6"/>
  <c r="L1221" i="6"/>
  <c r="L1220" i="6"/>
  <c r="L1219" i="6"/>
  <c r="L1218" i="6"/>
  <c r="L1217" i="6"/>
  <c r="L1216" i="6"/>
  <c r="L1215" i="6"/>
  <c r="L1214" i="6"/>
  <c r="L1213" i="6"/>
  <c r="L1212" i="6"/>
  <c r="L1211" i="6"/>
  <c r="L1210" i="6"/>
  <c r="L1209" i="6"/>
  <c r="L1208" i="6"/>
  <c r="L1207" i="6"/>
  <c r="L1206" i="6"/>
  <c r="L1205" i="6"/>
  <c r="L1204" i="6"/>
  <c r="L1203" i="6"/>
  <c r="L1202" i="6"/>
  <c r="L1201" i="6"/>
  <c r="L1200" i="6"/>
  <c r="L1199" i="6"/>
  <c r="L1198" i="6"/>
  <c r="L1197" i="6"/>
  <c r="L1196" i="6"/>
  <c r="L1195" i="6"/>
  <c r="L1194" i="6"/>
  <c r="L1193" i="6"/>
  <c r="L1192" i="6"/>
  <c r="L1191" i="6"/>
  <c r="L1190" i="6"/>
  <c r="L1189" i="6"/>
  <c r="L1188" i="6"/>
  <c r="L1187" i="6"/>
  <c r="L1186" i="6"/>
  <c r="L1185" i="6"/>
  <c r="L1184" i="6"/>
  <c r="L1183" i="6"/>
  <c r="L1182" i="6"/>
  <c r="L1181" i="6"/>
  <c r="L1180" i="6"/>
  <c r="L1179" i="6"/>
  <c r="L1178" i="6"/>
  <c r="L1177" i="6"/>
  <c r="L1176" i="6"/>
  <c r="L1175" i="6"/>
  <c r="L1174" i="6"/>
  <c r="L1173" i="6"/>
  <c r="L1172" i="6"/>
  <c r="L1171" i="6"/>
  <c r="L1170" i="6"/>
  <c r="L1169" i="6"/>
  <c r="L1168" i="6"/>
  <c r="L1167" i="6"/>
  <c r="L1166" i="6"/>
  <c r="L1165" i="6"/>
  <c r="L1164" i="6"/>
  <c r="L1163" i="6"/>
  <c r="L1162" i="6"/>
  <c r="L1161" i="6"/>
  <c r="L1160" i="6"/>
  <c r="L1159" i="6"/>
  <c r="L1158" i="6"/>
  <c r="L1157" i="6"/>
  <c r="L1156" i="6"/>
  <c r="L1155" i="6"/>
  <c r="L1154" i="6"/>
  <c r="L1153" i="6"/>
  <c r="L1152" i="6"/>
  <c r="L1151" i="6"/>
  <c r="L1150" i="6"/>
  <c r="L1149" i="6"/>
  <c r="L1148" i="6"/>
  <c r="L1147" i="6"/>
  <c r="L1146" i="6"/>
  <c r="L1145" i="6"/>
  <c r="L1144" i="6"/>
  <c r="L1143" i="6"/>
  <c r="L1142" i="6"/>
  <c r="L1141" i="6"/>
  <c r="L1140" i="6"/>
  <c r="L1139" i="6"/>
  <c r="L1138" i="6"/>
  <c r="L1137" i="6"/>
  <c r="L1136" i="6"/>
  <c r="L1135" i="6"/>
  <c r="L1134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119" i="6"/>
  <c r="L1118" i="6"/>
  <c r="L1117" i="6"/>
  <c r="L1116" i="6"/>
  <c r="L1115" i="6"/>
  <c r="L1114" i="6"/>
  <c r="L1113" i="6"/>
  <c r="L1112" i="6"/>
  <c r="L1111" i="6"/>
  <c r="L1110" i="6"/>
  <c r="L1109" i="6"/>
  <c r="L1108" i="6"/>
  <c r="L1107" i="6"/>
  <c r="L1106" i="6"/>
  <c r="L1105" i="6"/>
  <c r="L1104" i="6"/>
  <c r="L1103" i="6"/>
  <c r="L1102" i="6"/>
  <c r="L1101" i="6"/>
  <c r="L1100" i="6"/>
  <c r="L1099" i="6"/>
  <c r="L1098" i="6"/>
  <c r="L1097" i="6"/>
  <c r="L1096" i="6"/>
  <c r="L1095" i="6"/>
  <c r="L1094" i="6"/>
  <c r="L1093" i="6"/>
  <c r="L1092" i="6"/>
  <c r="L1091" i="6"/>
  <c r="L1090" i="6"/>
  <c r="L1089" i="6"/>
  <c r="L1088" i="6"/>
  <c r="L1087" i="6"/>
  <c r="L1086" i="6"/>
  <c r="L1085" i="6"/>
  <c r="L1084" i="6"/>
  <c r="L1083" i="6"/>
  <c r="L1082" i="6"/>
  <c r="L1081" i="6"/>
  <c r="L1080" i="6"/>
  <c r="L1079" i="6"/>
  <c r="L1078" i="6"/>
  <c r="L1077" i="6"/>
  <c r="L1076" i="6"/>
  <c r="L1075" i="6"/>
  <c r="L1074" i="6"/>
  <c r="L1073" i="6"/>
  <c r="L1072" i="6"/>
  <c r="L1071" i="6"/>
  <c r="L1070" i="6"/>
  <c r="L1069" i="6"/>
  <c r="L1068" i="6"/>
  <c r="L1067" i="6"/>
  <c r="L1066" i="6"/>
  <c r="L1065" i="6"/>
  <c r="L1064" i="6"/>
  <c r="L1063" i="6"/>
  <c r="L1062" i="6"/>
  <c r="L1061" i="6"/>
  <c r="L1060" i="6"/>
  <c r="L1059" i="6"/>
  <c r="L1058" i="6"/>
  <c r="L1057" i="6"/>
  <c r="L1056" i="6"/>
  <c r="L1055" i="6"/>
  <c r="L1054" i="6"/>
  <c r="L1053" i="6"/>
  <c r="L1052" i="6"/>
  <c r="L1051" i="6"/>
  <c r="L1050" i="6"/>
  <c r="L1049" i="6"/>
  <c r="L1048" i="6"/>
  <c r="L1047" i="6"/>
  <c r="L1046" i="6"/>
  <c r="L1045" i="6"/>
  <c r="L1044" i="6"/>
  <c r="L1043" i="6"/>
  <c r="L1042" i="6"/>
  <c r="L1041" i="6"/>
  <c r="L1040" i="6"/>
  <c r="L1039" i="6"/>
  <c r="L1038" i="6"/>
  <c r="L1037" i="6"/>
  <c r="L1036" i="6"/>
  <c r="L1035" i="6"/>
  <c r="L1034" i="6"/>
  <c r="L1033" i="6"/>
  <c r="L1032" i="6"/>
  <c r="L1031" i="6"/>
  <c r="L1030" i="6"/>
  <c r="L1029" i="6"/>
  <c r="L1028" i="6"/>
  <c r="L1027" i="6"/>
  <c r="L1026" i="6"/>
  <c r="L1025" i="6"/>
  <c r="L1024" i="6"/>
  <c r="L1023" i="6"/>
  <c r="L1022" i="6"/>
  <c r="L1021" i="6"/>
  <c r="L1020" i="6"/>
  <c r="L1019" i="6"/>
  <c r="L1018" i="6"/>
  <c r="L1017" i="6"/>
  <c r="L1016" i="6"/>
  <c r="L1015" i="6"/>
  <c r="L1014" i="6"/>
  <c r="L1013" i="6"/>
  <c r="L1012" i="6"/>
  <c r="L1011" i="6"/>
  <c r="L1010" i="6"/>
  <c r="L1009" i="6"/>
  <c r="L1008" i="6"/>
  <c r="L1007" i="6"/>
  <c r="L1006" i="6"/>
  <c r="L1005" i="6"/>
  <c r="L1004" i="6"/>
  <c r="L1003" i="6"/>
  <c r="L1002" i="6"/>
  <c r="L1001" i="6"/>
  <c r="L1000" i="6"/>
  <c r="L999" i="6"/>
  <c r="L998" i="6"/>
  <c r="L997" i="6"/>
  <c r="L996" i="6"/>
  <c r="L995" i="6"/>
  <c r="L994" i="6"/>
  <c r="L993" i="6"/>
  <c r="L992" i="6"/>
  <c r="L991" i="6"/>
  <c r="L990" i="6"/>
  <c r="L989" i="6"/>
  <c r="L988" i="6"/>
  <c r="L987" i="6"/>
  <c r="L986" i="6"/>
  <c r="L985" i="6"/>
  <c r="L984" i="6"/>
  <c r="L983" i="6"/>
  <c r="L982" i="6"/>
  <c r="L981" i="6"/>
  <c r="L980" i="6"/>
  <c r="L979" i="6"/>
  <c r="L978" i="6"/>
  <c r="L977" i="6"/>
  <c r="L976" i="6"/>
  <c r="L975" i="6"/>
  <c r="L974" i="6"/>
  <c r="L973" i="6"/>
  <c r="L972" i="6"/>
  <c r="L971" i="6"/>
  <c r="L970" i="6"/>
  <c r="L969" i="6"/>
  <c r="L968" i="6"/>
  <c r="L967" i="6"/>
  <c r="L966" i="6"/>
  <c r="L965" i="6"/>
  <c r="L964" i="6"/>
  <c r="L963" i="6"/>
  <c r="L962" i="6"/>
  <c r="L961" i="6"/>
  <c r="L960" i="6"/>
  <c r="L959" i="6"/>
  <c r="L958" i="6"/>
  <c r="L957" i="6"/>
  <c r="L956" i="6"/>
  <c r="L955" i="6"/>
  <c r="L954" i="6"/>
  <c r="L953" i="6"/>
  <c r="L952" i="6"/>
  <c r="L951" i="6"/>
  <c r="L950" i="6"/>
  <c r="L949" i="6"/>
  <c r="L948" i="6"/>
  <c r="L947" i="6"/>
  <c r="L946" i="6"/>
  <c r="L945" i="6"/>
  <c r="L944" i="6"/>
  <c r="L943" i="6"/>
  <c r="L942" i="6"/>
  <c r="L941" i="6"/>
  <c r="L940" i="6"/>
  <c r="L939" i="6"/>
  <c r="L938" i="6"/>
  <c r="L937" i="6"/>
  <c r="L936" i="6"/>
  <c r="L935" i="6"/>
  <c r="L934" i="6"/>
  <c r="L933" i="6"/>
  <c r="L932" i="6"/>
  <c r="L931" i="6"/>
  <c r="L930" i="6"/>
  <c r="L929" i="6"/>
  <c r="L928" i="6"/>
  <c r="L927" i="6"/>
  <c r="L926" i="6"/>
  <c r="L925" i="6"/>
  <c r="L924" i="6"/>
  <c r="L923" i="6"/>
  <c r="L922" i="6"/>
  <c r="L921" i="6"/>
  <c r="L920" i="6"/>
  <c r="L919" i="6"/>
  <c r="L918" i="6"/>
  <c r="L917" i="6"/>
  <c r="L916" i="6"/>
  <c r="L915" i="6"/>
  <c r="L914" i="6"/>
  <c r="L913" i="6"/>
  <c r="L912" i="6"/>
  <c r="L911" i="6"/>
  <c r="L910" i="6"/>
  <c r="L909" i="6"/>
  <c r="L908" i="6"/>
  <c r="L907" i="6"/>
  <c r="L906" i="6"/>
  <c r="L905" i="6"/>
  <c r="L904" i="6"/>
  <c r="L903" i="6"/>
  <c r="L902" i="6"/>
  <c r="L901" i="6"/>
  <c r="L900" i="6"/>
  <c r="L899" i="6"/>
  <c r="L898" i="6"/>
  <c r="L897" i="6"/>
  <c r="L896" i="6"/>
  <c r="L895" i="6"/>
  <c r="L894" i="6"/>
  <c r="L893" i="6"/>
  <c r="L892" i="6"/>
  <c r="L891" i="6"/>
  <c r="L890" i="6"/>
  <c r="L889" i="6"/>
  <c r="L888" i="6"/>
  <c r="L887" i="6"/>
  <c r="L886" i="6"/>
  <c r="L885" i="6"/>
  <c r="L884" i="6"/>
  <c r="L883" i="6"/>
  <c r="L882" i="6"/>
  <c r="L881" i="6"/>
  <c r="L880" i="6"/>
  <c r="L879" i="6"/>
  <c r="L878" i="6"/>
  <c r="L877" i="6"/>
  <c r="L876" i="6"/>
  <c r="L875" i="6"/>
  <c r="L874" i="6"/>
  <c r="L873" i="6"/>
  <c r="L872" i="6"/>
  <c r="L871" i="6"/>
  <c r="L870" i="6"/>
  <c r="L869" i="6"/>
  <c r="L868" i="6"/>
  <c r="L867" i="6"/>
  <c r="L866" i="6"/>
  <c r="L865" i="6"/>
  <c r="L864" i="6"/>
  <c r="L863" i="6"/>
  <c r="L862" i="6"/>
  <c r="L861" i="6"/>
  <c r="L860" i="6"/>
  <c r="L859" i="6"/>
  <c r="L858" i="6"/>
  <c r="L857" i="6"/>
  <c r="L856" i="6"/>
  <c r="L855" i="6"/>
  <c r="L854" i="6"/>
  <c r="L853" i="6"/>
  <c r="L852" i="6"/>
  <c r="L851" i="6"/>
  <c r="L850" i="6"/>
  <c r="L849" i="6"/>
  <c r="L848" i="6"/>
  <c r="L847" i="6"/>
  <c r="L846" i="6"/>
  <c r="L845" i="6"/>
  <c r="L844" i="6"/>
  <c r="L843" i="6"/>
  <c r="L842" i="6"/>
  <c r="L841" i="6"/>
  <c r="L840" i="6"/>
  <c r="L839" i="6"/>
  <c r="L838" i="6"/>
  <c r="L837" i="6"/>
  <c r="L836" i="6"/>
  <c r="L835" i="6"/>
  <c r="L834" i="6"/>
  <c r="L833" i="6"/>
  <c r="L832" i="6"/>
  <c r="L831" i="6"/>
  <c r="L830" i="6"/>
  <c r="L829" i="6"/>
  <c r="L828" i="6"/>
  <c r="L827" i="6"/>
  <c r="L826" i="6"/>
  <c r="L825" i="6"/>
  <c r="L824" i="6"/>
  <c r="L823" i="6"/>
  <c r="L822" i="6"/>
  <c r="L821" i="6"/>
  <c r="L820" i="6"/>
  <c r="L819" i="6"/>
  <c r="L818" i="6"/>
  <c r="L817" i="6"/>
  <c r="L816" i="6"/>
  <c r="L815" i="6"/>
  <c r="L814" i="6"/>
  <c r="L813" i="6"/>
  <c r="L812" i="6"/>
  <c r="L811" i="6"/>
  <c r="L810" i="6"/>
  <c r="L809" i="6"/>
  <c r="L808" i="6"/>
  <c r="L807" i="6"/>
  <c r="L806" i="6"/>
  <c r="L805" i="6"/>
  <c r="L804" i="6"/>
  <c r="L803" i="6"/>
  <c r="L802" i="6"/>
  <c r="L801" i="6"/>
  <c r="L800" i="6"/>
  <c r="L799" i="6"/>
  <c r="L798" i="6"/>
  <c r="L797" i="6"/>
  <c r="L796" i="6"/>
  <c r="L795" i="6"/>
  <c r="L794" i="6"/>
  <c r="L793" i="6"/>
  <c r="L792" i="6"/>
  <c r="L791" i="6"/>
  <c r="L790" i="6"/>
  <c r="L789" i="6"/>
  <c r="L788" i="6"/>
  <c r="L787" i="6"/>
  <c r="L786" i="6"/>
  <c r="L785" i="6"/>
  <c r="L784" i="6"/>
  <c r="L783" i="6"/>
  <c r="L782" i="6"/>
  <c r="L781" i="6"/>
  <c r="L780" i="6"/>
  <c r="L779" i="6"/>
  <c r="L778" i="6"/>
  <c r="L777" i="6"/>
  <c r="L776" i="6"/>
  <c r="L775" i="6"/>
  <c r="L774" i="6"/>
  <c r="L773" i="6"/>
  <c r="L772" i="6"/>
  <c r="L771" i="6"/>
  <c r="L770" i="6"/>
  <c r="L769" i="6"/>
  <c r="L768" i="6"/>
  <c r="L767" i="6"/>
  <c r="L766" i="6"/>
  <c r="L765" i="6"/>
  <c r="L764" i="6"/>
  <c r="L763" i="6"/>
  <c r="L762" i="6"/>
  <c r="L761" i="6"/>
  <c r="L760" i="6"/>
  <c r="L759" i="6"/>
  <c r="L758" i="6"/>
  <c r="L757" i="6"/>
  <c r="L756" i="6"/>
  <c r="L755" i="6"/>
  <c r="L754" i="6"/>
  <c r="L753" i="6"/>
  <c r="L752" i="6"/>
  <c r="L751" i="6"/>
  <c r="L750" i="6"/>
  <c r="L749" i="6"/>
  <c r="L748" i="6"/>
  <c r="L747" i="6"/>
  <c r="L746" i="6"/>
  <c r="L745" i="6"/>
  <c r="L744" i="6"/>
  <c r="L743" i="6"/>
  <c r="L742" i="6"/>
  <c r="L741" i="6"/>
  <c r="L740" i="6"/>
  <c r="L739" i="6"/>
  <c r="L738" i="6"/>
  <c r="L737" i="6"/>
  <c r="L736" i="6"/>
  <c r="L735" i="6"/>
  <c r="L734" i="6"/>
  <c r="L733" i="6"/>
  <c r="L732" i="6"/>
  <c r="L731" i="6"/>
  <c r="L730" i="6"/>
  <c r="L729" i="6"/>
  <c r="L728" i="6"/>
  <c r="L727" i="6"/>
  <c r="L726" i="6"/>
  <c r="L725" i="6"/>
  <c r="L724" i="6"/>
  <c r="L723" i="6"/>
  <c r="L722" i="6"/>
  <c r="L721" i="6"/>
  <c r="L720" i="6"/>
  <c r="L719" i="6"/>
  <c r="L718" i="6"/>
  <c r="L717" i="6"/>
  <c r="L716" i="6"/>
  <c r="L715" i="6"/>
  <c r="L714" i="6"/>
  <c r="L713" i="6"/>
  <c r="L712" i="6"/>
  <c r="L711" i="6"/>
  <c r="L710" i="6"/>
  <c r="L709" i="6"/>
  <c r="L708" i="6"/>
  <c r="L707" i="6"/>
  <c r="L706" i="6"/>
  <c r="L705" i="6"/>
  <c r="L704" i="6"/>
  <c r="L703" i="6"/>
  <c r="L702" i="6"/>
  <c r="L701" i="6"/>
  <c r="L700" i="6"/>
  <c r="L699" i="6"/>
  <c r="L698" i="6"/>
  <c r="L697" i="6"/>
  <c r="L696" i="6"/>
  <c r="L695" i="6"/>
  <c r="L694" i="6"/>
  <c r="L693" i="6"/>
  <c r="L692" i="6"/>
  <c r="L691" i="6"/>
  <c r="L690" i="6"/>
  <c r="L689" i="6"/>
  <c r="L688" i="6"/>
  <c r="L687" i="6"/>
  <c r="L686" i="6"/>
  <c r="L685" i="6"/>
  <c r="L684" i="6"/>
  <c r="L683" i="6"/>
  <c r="L682" i="6"/>
  <c r="L681" i="6"/>
  <c r="L680" i="6"/>
  <c r="L679" i="6"/>
  <c r="L678" i="6"/>
  <c r="L677" i="6"/>
  <c r="L676" i="6"/>
  <c r="L675" i="6"/>
  <c r="L674" i="6"/>
  <c r="L673" i="6"/>
  <c r="L672" i="6"/>
  <c r="L671" i="6"/>
  <c r="L670" i="6"/>
  <c r="L669" i="6"/>
  <c r="L668" i="6"/>
  <c r="L667" i="6"/>
  <c r="L666" i="6"/>
  <c r="L665" i="6"/>
  <c r="L664" i="6"/>
  <c r="L663" i="6"/>
  <c r="L662" i="6"/>
  <c r="L661" i="6"/>
  <c r="L660" i="6"/>
  <c r="L659" i="6"/>
  <c r="L658" i="6"/>
  <c r="L657" i="6"/>
  <c r="L656" i="6"/>
  <c r="L655" i="6"/>
  <c r="L654" i="6"/>
  <c r="L653" i="6"/>
  <c r="L652" i="6"/>
  <c r="L651" i="6"/>
  <c r="L650" i="6"/>
  <c r="L649" i="6"/>
  <c r="L648" i="6"/>
  <c r="L647" i="6"/>
  <c r="L646" i="6"/>
  <c r="L645" i="6"/>
  <c r="L644" i="6"/>
  <c r="L643" i="6"/>
  <c r="L642" i="6"/>
  <c r="L641" i="6"/>
  <c r="L640" i="6"/>
  <c r="L639" i="6"/>
  <c r="L638" i="6"/>
  <c r="L637" i="6"/>
  <c r="L636" i="6"/>
  <c r="L635" i="6"/>
  <c r="L634" i="6"/>
  <c r="L633" i="6"/>
  <c r="L632" i="6"/>
  <c r="L631" i="6"/>
  <c r="L630" i="6"/>
  <c r="L629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L616" i="6"/>
  <c r="L615" i="6"/>
  <c r="L614" i="6"/>
  <c r="L613" i="6"/>
  <c r="L612" i="6"/>
  <c r="L611" i="6"/>
  <c r="L610" i="6"/>
  <c r="L609" i="6"/>
  <c r="L608" i="6"/>
  <c r="L607" i="6"/>
  <c r="L606" i="6"/>
  <c r="L605" i="6"/>
  <c r="L604" i="6"/>
  <c r="L603" i="6"/>
  <c r="L602" i="6"/>
  <c r="L601" i="6"/>
  <c r="L600" i="6"/>
  <c r="L599" i="6"/>
  <c r="L598" i="6"/>
  <c r="L597" i="6"/>
  <c r="L596" i="6"/>
  <c r="L595" i="6"/>
  <c r="L594" i="6"/>
  <c r="L593" i="6"/>
  <c r="L592" i="6"/>
  <c r="L591" i="6"/>
  <c r="L590" i="6"/>
  <c r="L589" i="6"/>
  <c r="L588" i="6"/>
  <c r="L587" i="6"/>
  <c r="L586" i="6"/>
  <c r="L585" i="6"/>
  <c r="L584" i="6"/>
  <c r="L583" i="6"/>
  <c r="L582" i="6"/>
  <c r="L581" i="6"/>
  <c r="L580" i="6"/>
  <c r="L579" i="6"/>
  <c r="L578" i="6"/>
  <c r="L577" i="6"/>
  <c r="L576" i="6"/>
  <c r="L575" i="6"/>
  <c r="L574" i="6"/>
  <c r="L573" i="6"/>
  <c r="L572" i="6"/>
  <c r="L571" i="6"/>
  <c r="L570" i="6"/>
  <c r="L569" i="6"/>
  <c r="L568" i="6"/>
  <c r="L567" i="6"/>
  <c r="L566" i="6"/>
  <c r="L565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6" i="6"/>
  <c r="L545" i="6"/>
  <c r="L544" i="6"/>
  <c r="L543" i="6"/>
  <c r="L542" i="6"/>
  <c r="L541" i="6"/>
  <c r="L540" i="6"/>
  <c r="L539" i="6"/>
  <c r="L538" i="6"/>
  <c r="L537" i="6"/>
  <c r="L536" i="6"/>
  <c r="L535" i="6"/>
  <c r="L534" i="6"/>
  <c r="L533" i="6"/>
  <c r="L532" i="6"/>
  <c r="L531" i="6"/>
  <c r="L530" i="6"/>
  <c r="L529" i="6"/>
  <c r="L528" i="6"/>
  <c r="L527" i="6"/>
  <c r="L526" i="6"/>
  <c r="L525" i="6"/>
  <c r="L524" i="6"/>
  <c r="L523" i="6"/>
  <c r="L522" i="6"/>
  <c r="L521" i="6"/>
  <c r="L520" i="6"/>
  <c r="L519" i="6"/>
  <c r="L518" i="6"/>
  <c r="L517" i="6"/>
  <c r="L516" i="6"/>
  <c r="L515" i="6"/>
  <c r="L514" i="6"/>
  <c r="L513" i="6"/>
  <c r="L512" i="6"/>
  <c r="L511" i="6"/>
  <c r="L510" i="6"/>
  <c r="L509" i="6"/>
  <c r="L508" i="6"/>
  <c r="L507" i="6"/>
  <c r="L506" i="6"/>
  <c r="L505" i="6"/>
  <c r="L504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  <c r="J350" i="5"/>
  <c r="M2" i="5"/>
  <c r="M39" i="5"/>
  <c r="M171" i="5"/>
  <c r="M55" i="5"/>
  <c r="M12" i="5"/>
  <c r="M5" i="5"/>
  <c r="M111" i="5"/>
  <c r="M4" i="5"/>
  <c r="M112" i="5"/>
  <c r="M66" i="5"/>
  <c r="M8" i="5"/>
  <c r="M6" i="5"/>
  <c r="M73" i="5"/>
  <c r="M166" i="5"/>
  <c r="M34" i="5"/>
  <c r="M7" i="5"/>
  <c r="M14" i="5"/>
  <c r="M56" i="5"/>
  <c r="M120" i="5"/>
  <c r="M9" i="5"/>
  <c r="M114" i="5"/>
  <c r="M96" i="5"/>
  <c r="M95" i="5"/>
  <c r="M174" i="5"/>
  <c r="M113" i="5"/>
  <c r="M97" i="5"/>
  <c r="M98" i="5"/>
  <c r="M28" i="5"/>
  <c r="M36" i="5"/>
  <c r="M94" i="5"/>
  <c r="M42" i="5"/>
  <c r="M183" i="5"/>
  <c r="M131" i="5"/>
  <c r="M110" i="5"/>
  <c r="M122" i="5"/>
  <c r="M52" i="5"/>
  <c r="M127" i="5"/>
  <c r="M165" i="5"/>
  <c r="M105" i="5"/>
  <c r="M124" i="5"/>
  <c r="M161" i="5"/>
  <c r="M15" i="5"/>
  <c r="M102" i="5"/>
  <c r="M109" i="5"/>
  <c r="M17" i="5"/>
  <c r="M126" i="5"/>
  <c r="M38" i="5"/>
  <c r="M123" i="5"/>
  <c r="M104" i="5"/>
  <c r="M128" i="5"/>
  <c r="M49" i="5"/>
  <c r="M18" i="5"/>
  <c r="M26" i="5"/>
  <c r="M155" i="5"/>
  <c r="M22" i="5"/>
  <c r="M159" i="5"/>
  <c r="M27" i="5"/>
  <c r="M91" i="5"/>
  <c r="M29" i="5"/>
  <c r="M51" i="5"/>
  <c r="M48" i="5"/>
  <c r="M50" i="5"/>
  <c r="M47" i="5"/>
  <c r="M46" i="5"/>
  <c r="M179" i="5"/>
  <c r="M177" i="5"/>
  <c r="M173" i="5"/>
  <c r="M156" i="5"/>
  <c r="M74" i="5"/>
  <c r="M117" i="5"/>
  <c r="M125" i="5"/>
  <c r="M3" i="5"/>
  <c r="M141" i="5"/>
  <c r="M178" i="5"/>
  <c r="M89" i="5"/>
  <c r="M79" i="5"/>
  <c r="M116" i="5"/>
  <c r="M134" i="5"/>
  <c r="M44" i="5"/>
  <c r="M132" i="5"/>
  <c r="M37" i="5"/>
  <c r="M76" i="5"/>
  <c r="M103" i="5"/>
  <c r="M130" i="5"/>
  <c r="M53" i="5"/>
  <c r="M99" i="5"/>
  <c r="M32" i="5"/>
  <c r="M100" i="5"/>
  <c r="M150" i="5"/>
  <c r="M78" i="5"/>
  <c r="M176" i="5"/>
  <c r="M138" i="5"/>
  <c r="M13" i="5"/>
  <c r="M169" i="5"/>
  <c r="M158" i="5"/>
  <c r="M108" i="5"/>
  <c r="M181" i="5"/>
  <c r="M25" i="5"/>
  <c r="M186" i="5"/>
  <c r="M69" i="5"/>
  <c r="M139" i="5"/>
  <c r="M121" i="5"/>
  <c r="M157" i="5"/>
  <c r="M115" i="5"/>
  <c r="M41" i="5"/>
  <c r="M93" i="5"/>
  <c r="M92" i="5"/>
  <c r="M164" i="5"/>
  <c r="M182" i="5"/>
  <c r="M10" i="5"/>
  <c r="M60" i="5"/>
  <c r="M11" i="5"/>
  <c r="M19" i="5"/>
  <c r="M21" i="5"/>
  <c r="M65" i="5"/>
  <c r="M152" i="5"/>
  <c r="M81" i="5"/>
  <c r="M147" i="5"/>
  <c r="M188" i="5"/>
  <c r="M187" i="5"/>
  <c r="M184" i="5"/>
  <c r="M43" i="5"/>
  <c r="M59" i="5"/>
  <c r="M68" i="5"/>
  <c r="M170" i="5"/>
  <c r="M135" i="5"/>
  <c r="M61" i="5"/>
  <c r="M137" i="5"/>
  <c r="M101" i="5"/>
  <c r="M107" i="5"/>
  <c r="M148" i="5"/>
  <c r="M144" i="5"/>
  <c r="M145" i="5"/>
  <c r="M54" i="5"/>
  <c r="M31" i="5"/>
  <c r="M140" i="5"/>
  <c r="M154" i="5"/>
  <c r="M88" i="5"/>
  <c r="M84" i="5"/>
  <c r="M85" i="5"/>
  <c r="M77" i="5"/>
  <c r="M86" i="5"/>
  <c r="M153" i="5"/>
  <c r="M160" i="5"/>
  <c r="M58" i="5"/>
  <c r="M143" i="5"/>
  <c r="M33" i="5"/>
  <c r="M35" i="5"/>
  <c r="M16" i="5"/>
  <c r="M67" i="5"/>
  <c r="M24" i="5"/>
  <c r="M71" i="5"/>
  <c r="M72" i="5"/>
  <c r="M167" i="5"/>
  <c r="M185" i="5"/>
  <c r="M30" i="5"/>
  <c r="M82" i="5"/>
  <c r="M83" i="5"/>
  <c r="M40" i="5"/>
  <c r="M63" i="5"/>
  <c r="M20" i="5"/>
  <c r="M70" i="5"/>
  <c r="M57" i="5"/>
  <c r="M175" i="5"/>
  <c r="M64" i="5"/>
  <c r="M106" i="5"/>
  <c r="M23" i="5"/>
  <c r="M80" i="5"/>
  <c r="M142" i="5"/>
  <c r="M87" i="5"/>
  <c r="M149" i="5"/>
  <c r="M45" i="5"/>
  <c r="M172" i="5"/>
  <c r="M180" i="5"/>
  <c r="M62" i="5"/>
  <c r="M168" i="5"/>
  <c r="M163" i="5"/>
  <c r="M90" i="5"/>
  <c r="M75" i="5"/>
  <c r="M119" i="5"/>
  <c r="M118" i="5"/>
  <c r="M136" i="5"/>
  <c r="M151" i="5"/>
  <c r="M133" i="5"/>
  <c r="M162" i="5"/>
  <c r="M146" i="5"/>
  <c r="M196" i="5"/>
  <c r="M195" i="5"/>
  <c r="M193" i="5"/>
  <c r="M191" i="5"/>
  <c r="M199" i="5"/>
  <c r="M198" i="5"/>
  <c r="M194" i="5"/>
  <c r="M200" i="5"/>
  <c r="M192" i="5"/>
  <c r="M190" i="5"/>
  <c r="M197" i="5"/>
  <c r="M189" i="5"/>
  <c r="M205" i="5"/>
  <c r="M207" i="5"/>
  <c r="M201" i="5"/>
  <c r="M204" i="5"/>
  <c r="M206" i="5"/>
  <c r="M203" i="5"/>
  <c r="M202" i="5"/>
  <c r="M208" i="5"/>
  <c r="M347" i="5"/>
  <c r="M349" i="5"/>
  <c r="M348" i="5"/>
  <c r="M309" i="5"/>
  <c r="M346" i="5"/>
  <c r="M239" i="5"/>
  <c r="M238" i="5"/>
  <c r="M277" i="5"/>
  <c r="M254" i="5"/>
  <c r="M265" i="5"/>
  <c r="M334" i="5"/>
  <c r="M294" i="5"/>
  <c r="M295" i="5"/>
  <c r="M317" i="5"/>
  <c r="M335" i="5"/>
  <c r="M344" i="5"/>
  <c r="M296" i="5"/>
  <c r="M226" i="5"/>
  <c r="M310" i="5"/>
  <c r="M290" i="5"/>
  <c r="M234" i="5"/>
  <c r="M304" i="5"/>
  <c r="M341" i="5"/>
  <c r="M297" i="5"/>
  <c r="M338" i="5"/>
  <c r="M219" i="5"/>
  <c r="M258" i="5"/>
  <c r="M213" i="5"/>
  <c r="M241" i="5"/>
  <c r="M229" i="5"/>
  <c r="M280" i="5"/>
  <c r="M257" i="5"/>
  <c r="M285" i="5"/>
  <c r="M278" i="5"/>
  <c r="M343" i="5"/>
  <c r="M269" i="5"/>
  <c r="M264" i="5"/>
  <c r="M321" i="5"/>
  <c r="M287" i="5"/>
  <c r="M306" i="5"/>
  <c r="M288" i="5"/>
  <c r="M289" i="5"/>
  <c r="M324" i="5"/>
  <c r="M231" i="5"/>
  <c r="M244" i="5"/>
  <c r="M326" i="5"/>
  <c r="M271" i="5"/>
  <c r="M255" i="5"/>
  <c r="M322" i="5"/>
  <c r="M339" i="5"/>
  <c r="M247" i="5"/>
  <c r="M228" i="5"/>
  <c r="M249" i="5"/>
  <c r="M245" i="5"/>
  <c r="M308" i="5"/>
  <c r="M301" i="5"/>
  <c r="M272" i="5"/>
  <c r="M214" i="5"/>
  <c r="M337" i="5"/>
  <c r="M209" i="5"/>
  <c r="M210" i="5"/>
  <c r="M211" i="5"/>
  <c r="M284" i="5"/>
  <c r="M248" i="5"/>
  <c r="M330" i="5"/>
  <c r="M259" i="5"/>
  <c r="M260" i="5"/>
  <c r="M274" i="5"/>
  <c r="M237" i="5"/>
  <c r="M230" i="5"/>
  <c r="M223" i="5"/>
  <c r="M221" i="5"/>
  <c r="M293" i="5"/>
  <c r="M256" i="5"/>
  <c r="M279" i="5"/>
  <c r="M218" i="5"/>
  <c r="M225" i="5"/>
  <c r="M252" i="5"/>
  <c r="M227" i="5"/>
  <c r="M243" i="5"/>
  <c r="M298" i="5"/>
  <c r="M273" i="5"/>
  <c r="M303" i="5"/>
  <c r="M232" i="5"/>
  <c r="M315" i="5"/>
  <c r="M282" i="5"/>
  <c r="M222" i="5"/>
  <c r="M262" i="5"/>
  <c r="M217" i="5"/>
  <c r="M242" i="5"/>
  <c r="M246" i="5"/>
  <c r="M236" i="5"/>
  <c r="M276" i="5"/>
  <c r="M233" i="5"/>
  <c r="M327" i="5"/>
  <c r="M251" i="5"/>
  <c r="M336" i="5"/>
  <c r="M220" i="5"/>
  <c r="M270" i="5"/>
  <c r="M299" i="5"/>
  <c r="M283" i="5"/>
  <c r="M281" i="5"/>
  <c r="M332" i="5"/>
  <c r="M305" i="5"/>
  <c r="M323" i="5"/>
  <c r="M224" i="5"/>
  <c r="M311" i="5"/>
  <c r="M314" i="5"/>
  <c r="M312" i="5"/>
  <c r="M313" i="5"/>
  <c r="M316" i="5"/>
  <c r="M291" i="5"/>
  <c r="M345" i="5"/>
  <c r="M261" i="5"/>
  <c r="M340" i="5"/>
  <c r="M292" i="5"/>
  <c r="M286" i="5"/>
  <c r="M300" i="5"/>
  <c r="M129" i="5"/>
  <c r="M266" i="5"/>
  <c r="M320" i="5"/>
  <c r="M240" i="5"/>
  <c r="M329" i="5"/>
  <c r="M342" i="5"/>
  <c r="M307" i="5"/>
  <c r="M302" i="5"/>
  <c r="M215" i="5"/>
  <c r="M268" i="5"/>
  <c r="M319" i="5"/>
  <c r="M267" i="5"/>
  <c r="M250" i="5"/>
  <c r="M333" i="5"/>
  <c r="M325" i="5"/>
  <c r="M263" i="5"/>
  <c r="M275" i="5"/>
  <c r="M235" i="5"/>
  <c r="M253" i="5"/>
  <c r="M331" i="5"/>
  <c r="M328" i="5"/>
  <c r="M212" i="5"/>
  <c r="M216" i="5"/>
  <c r="M318" i="5"/>
  <c r="N284" i="4"/>
  <c r="N285" i="4"/>
  <c r="N286" i="4"/>
  <c r="N260" i="4"/>
  <c r="N274" i="4"/>
  <c r="N253" i="4"/>
  <c r="N270" i="4"/>
  <c r="N273" i="4"/>
  <c r="N255" i="4"/>
  <c r="N276" i="4"/>
  <c r="N261" i="4"/>
  <c r="N240" i="4"/>
  <c r="N265" i="4"/>
  <c r="N242" i="4"/>
  <c r="N232" i="4"/>
  <c r="N280" i="4"/>
  <c r="N246" i="4"/>
  <c r="N266" i="4"/>
  <c r="N254" i="4"/>
  <c r="N257" i="4"/>
  <c r="N241" i="4"/>
  <c r="N231" i="4"/>
  <c r="N259" i="4"/>
  <c r="N268" i="4"/>
  <c r="N243" i="4"/>
  <c r="N238" i="4"/>
  <c r="N256" i="4"/>
  <c r="N281" i="4"/>
  <c r="N269" i="4"/>
  <c r="N279" i="4"/>
  <c r="N236" i="4"/>
  <c r="N239" i="4"/>
  <c r="N262" i="4"/>
  <c r="N267" i="4"/>
  <c r="N258" i="4"/>
  <c r="N237" i="4"/>
  <c r="N263" i="4"/>
  <c r="N283" i="4"/>
  <c r="N272" i="4"/>
  <c r="N264" i="4"/>
  <c r="N277" i="4"/>
  <c r="N271" i="4"/>
  <c r="N245" i="4"/>
  <c r="N278" i="4"/>
  <c r="N250" i="4"/>
  <c r="N244" i="4"/>
  <c r="N247" i="4"/>
  <c r="N233" i="4"/>
  <c r="N235" i="4"/>
  <c r="N249" i="4"/>
  <c r="N234" i="4"/>
  <c r="N275" i="4"/>
  <c r="N252" i="4"/>
  <c r="N282" i="4"/>
  <c r="N248" i="4"/>
  <c r="N251" i="4"/>
  <c r="N28" i="4"/>
  <c r="N17" i="4"/>
  <c r="N178" i="4"/>
  <c r="N119" i="4"/>
  <c r="N188" i="4"/>
  <c r="N150" i="4"/>
  <c r="N13" i="4"/>
  <c r="N43" i="4"/>
  <c r="N109" i="4"/>
  <c r="N175" i="4"/>
  <c r="N15" i="4"/>
  <c r="N71" i="4"/>
  <c r="N95" i="4"/>
  <c r="N115" i="4"/>
  <c r="N121" i="4"/>
  <c r="N104" i="4"/>
  <c r="N192" i="4"/>
  <c r="N208" i="4"/>
  <c r="N215" i="4"/>
  <c r="N185" i="4"/>
  <c r="N213" i="4"/>
  <c r="N87" i="4"/>
  <c r="N2" i="4"/>
  <c r="N56" i="4"/>
  <c r="N169" i="4"/>
  <c r="N180" i="4"/>
  <c r="N204" i="4"/>
  <c r="N39" i="4"/>
  <c r="N118" i="4"/>
  <c r="N112" i="4"/>
  <c r="N58" i="4"/>
  <c r="N88" i="4"/>
  <c r="N80" i="4"/>
  <c r="N65" i="4"/>
  <c r="N218" i="4"/>
  <c r="N21" i="4"/>
  <c r="N22" i="4"/>
  <c r="N27" i="4"/>
  <c r="N108" i="4"/>
  <c r="N163" i="4"/>
  <c r="N205" i="4"/>
  <c r="N79" i="4"/>
  <c r="N151" i="4"/>
  <c r="N62" i="4"/>
  <c r="N167" i="4"/>
  <c r="N69" i="4"/>
  <c r="N82" i="4"/>
  <c r="N53" i="4"/>
  <c r="N76" i="4"/>
  <c r="N25" i="4"/>
  <c r="N78" i="4"/>
  <c r="N196" i="4"/>
  <c r="N64" i="4"/>
  <c r="N102" i="4"/>
  <c r="N157" i="4"/>
  <c r="N132" i="4"/>
  <c r="N34" i="4"/>
  <c r="N105" i="4"/>
  <c r="N40" i="4"/>
  <c r="N72" i="4"/>
  <c r="N160" i="4"/>
  <c r="N67" i="4"/>
  <c r="N20" i="4"/>
  <c r="N168" i="4"/>
  <c r="N30" i="4"/>
  <c r="N201" i="4"/>
  <c r="N198" i="4"/>
  <c r="N100" i="4"/>
  <c r="N38" i="4"/>
  <c r="N226" i="4"/>
  <c r="N74" i="4"/>
  <c r="N165" i="4"/>
  <c r="N97" i="4"/>
  <c r="N29" i="4"/>
  <c r="N44" i="4"/>
  <c r="N18" i="4"/>
  <c r="N32" i="4"/>
  <c r="N225" i="4"/>
  <c r="N61" i="4"/>
  <c r="N51" i="4"/>
  <c r="N207" i="4"/>
  <c r="N117" i="4"/>
  <c r="N199" i="4"/>
  <c r="N166" i="4"/>
  <c r="N23" i="4"/>
  <c r="N84" i="4"/>
  <c r="N116" i="4"/>
  <c r="N212" i="4"/>
  <c r="N31" i="4"/>
  <c r="N35" i="4"/>
  <c r="N111" i="4"/>
  <c r="N11" i="4"/>
  <c r="N5" i="4"/>
  <c r="N189" i="4"/>
  <c r="N70" i="4"/>
  <c r="N9" i="4"/>
  <c r="N186" i="4"/>
  <c r="N193" i="4"/>
  <c r="N6" i="4"/>
  <c r="N206" i="4"/>
  <c r="N10" i="4"/>
  <c r="N26" i="4"/>
  <c r="N122" i="4"/>
  <c r="N89" i="4"/>
  <c r="N162" i="4"/>
  <c r="N45" i="4"/>
  <c r="N93" i="4"/>
  <c r="N224" i="4"/>
  <c r="N136" i="4"/>
  <c r="N135" i="4"/>
  <c r="N24" i="4"/>
  <c r="N92" i="4"/>
  <c r="N216" i="4"/>
  <c r="N179" i="4"/>
  <c r="N145" i="4"/>
  <c r="N170" i="4"/>
  <c r="N50" i="4"/>
  <c r="N73" i="4"/>
  <c r="N94" i="4"/>
  <c r="N77" i="4"/>
  <c r="N159" i="4"/>
  <c r="N197" i="4"/>
  <c r="N7" i="4"/>
  <c r="N187" i="4"/>
  <c r="N85" i="4"/>
  <c r="N172" i="4"/>
  <c r="N142" i="4"/>
  <c r="N131" i="4"/>
  <c r="N171" i="4"/>
  <c r="N138" i="4"/>
  <c r="N203" i="4"/>
  <c r="N90" i="4"/>
  <c r="N83" i="4"/>
  <c r="N223" i="4"/>
  <c r="N229" i="4"/>
  <c r="N86" i="4"/>
  <c r="N146" i="4"/>
  <c r="N129" i="4"/>
  <c r="N143" i="4"/>
  <c r="N211" i="4"/>
  <c r="N144" i="4"/>
  <c r="N174" i="4"/>
  <c r="N114" i="4"/>
  <c r="N55" i="4"/>
  <c r="N195" i="4"/>
  <c r="N98" i="4"/>
  <c r="N33" i="4"/>
  <c r="N120" i="4"/>
  <c r="N214" i="4"/>
  <c r="N91" i="4"/>
  <c r="N147" i="4"/>
  <c r="N219" i="4"/>
  <c r="N99" i="4"/>
  <c r="N41" i="4"/>
  <c r="N49" i="4"/>
  <c r="N101" i="4"/>
  <c r="N110" i="4"/>
  <c r="N200" i="4"/>
  <c r="N153" i="4"/>
  <c r="N209" i="4"/>
  <c r="N140" i="4"/>
  <c r="N141" i="4"/>
  <c r="N191" i="4"/>
  <c r="N42" i="4"/>
  <c r="N194" i="4"/>
  <c r="N134" i="4"/>
  <c r="N125" i="4"/>
  <c r="N46" i="4"/>
  <c r="N107" i="4"/>
  <c r="N60" i="4"/>
  <c r="N127" i="4"/>
  <c r="N158" i="4"/>
  <c r="N123" i="4"/>
  <c r="N103" i="4"/>
  <c r="N52" i="4"/>
  <c r="N128" i="4"/>
  <c r="N148" i="4"/>
  <c r="N230" i="4"/>
  <c r="N47" i="4"/>
  <c r="N4" i="4"/>
  <c r="N37" i="4"/>
  <c r="N48" i="4"/>
  <c r="N59" i="4"/>
  <c r="N152" i="4"/>
  <c r="N139" i="4"/>
  <c r="N202" i="4"/>
  <c r="N149" i="4"/>
  <c r="N36" i="4"/>
  <c r="N12" i="4"/>
  <c r="N133" i="4"/>
  <c r="N63" i="4"/>
  <c r="N57" i="4"/>
  <c r="N75" i="4"/>
  <c r="N8" i="4"/>
  <c r="N124" i="4"/>
  <c r="N182" i="4"/>
  <c r="N154" i="4"/>
  <c r="N156" i="4"/>
  <c r="N19" i="4"/>
  <c r="N126" i="4"/>
  <c r="N14" i="4"/>
  <c r="N137" i="4"/>
  <c r="N54" i="4"/>
  <c r="N130" i="4"/>
  <c r="N66" i="4"/>
  <c r="N155" i="4"/>
  <c r="N16" i="4"/>
  <c r="N173" i="4"/>
  <c r="N113" i="4"/>
  <c r="N220" i="4"/>
  <c r="N164" i="4"/>
  <c r="N68" i="4"/>
  <c r="N210" i="4"/>
  <c r="N177" i="4"/>
  <c r="N161" i="4"/>
  <c r="N176" i="4"/>
  <c r="N228" i="4"/>
  <c r="N3" i="4"/>
  <c r="N81" i="4"/>
  <c r="N227" i="4"/>
  <c r="N217" i="4"/>
  <c r="N96" i="4"/>
  <c r="N106" i="4"/>
  <c r="N183" i="4"/>
  <c r="N184" i="4"/>
  <c r="N222" i="4"/>
  <c r="N181" i="4"/>
  <c r="N190" i="4"/>
  <c r="N221" i="4"/>
  <c r="N158" i="3"/>
  <c r="O84" i="3"/>
  <c r="O71" i="3"/>
  <c r="O96" i="3"/>
  <c r="O90" i="3"/>
  <c r="O91" i="3"/>
  <c r="O92" i="3"/>
  <c r="O99" i="3"/>
  <c r="O73" i="3"/>
  <c r="O88" i="3"/>
  <c r="O78" i="3"/>
  <c r="O29" i="3"/>
  <c r="O76" i="3"/>
  <c r="O82" i="3"/>
  <c r="O61" i="3"/>
  <c r="O7" i="3"/>
  <c r="O95" i="3"/>
  <c r="O153" i="3"/>
  <c r="O89" i="3"/>
  <c r="O74" i="3"/>
  <c r="O52" i="3"/>
  <c r="O75" i="3"/>
  <c r="O80" i="3"/>
  <c r="O28" i="3"/>
  <c r="O63" i="3"/>
  <c r="O5" i="3"/>
  <c r="O77" i="3"/>
  <c r="O54" i="3"/>
  <c r="O79" i="3"/>
  <c r="O131" i="3"/>
  <c r="O132" i="3"/>
  <c r="O56" i="3"/>
  <c r="O133" i="3"/>
  <c r="O85" i="3"/>
  <c r="O104" i="3"/>
  <c r="O69" i="3"/>
  <c r="O93" i="3"/>
  <c r="O97" i="3"/>
  <c r="O65" i="3"/>
  <c r="O27" i="3"/>
  <c r="O70" i="3"/>
  <c r="O72" i="3"/>
  <c r="O55" i="3"/>
  <c r="O53" i="3"/>
  <c r="O64" i="3"/>
  <c r="O59" i="3"/>
  <c r="O10" i="3"/>
  <c r="O94" i="3"/>
  <c r="O139" i="3"/>
  <c r="O105" i="3"/>
  <c r="O156" i="3"/>
  <c r="O81" i="3"/>
  <c r="O87" i="3"/>
  <c r="O86" i="3"/>
  <c r="O83" i="3"/>
  <c r="O147" i="3"/>
  <c r="O21" i="3"/>
  <c r="O11" i="3"/>
  <c r="O26" i="3"/>
  <c r="O102" i="3"/>
  <c r="O30" i="3"/>
  <c r="O149" i="3"/>
  <c r="O16" i="3"/>
  <c r="O12" i="3"/>
  <c r="O23" i="3"/>
  <c r="O20" i="3"/>
  <c r="O9" i="3"/>
  <c r="O25" i="3"/>
  <c r="O6" i="3"/>
  <c r="O127" i="3"/>
  <c r="O134" i="3"/>
  <c r="O138" i="3"/>
  <c r="O24" i="3"/>
  <c r="O124" i="3"/>
  <c r="O125" i="3"/>
  <c r="O13" i="3"/>
  <c r="O19" i="3"/>
  <c r="O140" i="3"/>
  <c r="O135" i="3"/>
  <c r="O128" i="3"/>
  <c r="O18" i="3"/>
  <c r="O126" i="3"/>
  <c r="O4" i="3"/>
  <c r="O123" i="3"/>
  <c r="O141" i="3"/>
  <c r="O113" i="3"/>
  <c r="O108" i="3"/>
  <c r="O122" i="3"/>
  <c r="O14" i="3"/>
  <c r="O151" i="3"/>
  <c r="O129" i="3"/>
  <c r="O119" i="3"/>
  <c r="O154" i="3"/>
  <c r="O31" i="3"/>
  <c r="O22" i="3"/>
  <c r="O32" i="3"/>
  <c r="O107" i="3"/>
  <c r="O121" i="3"/>
  <c r="O17" i="3"/>
  <c r="O137" i="3"/>
  <c r="O142" i="3"/>
  <c r="O66" i="3"/>
  <c r="O144" i="3"/>
  <c r="O112" i="3"/>
  <c r="O106" i="3"/>
  <c r="O8" i="3"/>
  <c r="O114" i="3"/>
  <c r="O146" i="3"/>
  <c r="O145" i="3"/>
  <c r="O98" i="3"/>
  <c r="O101" i="3"/>
  <c r="O3" i="3"/>
  <c r="O103" i="3"/>
  <c r="O58" i="3"/>
  <c r="O120" i="3"/>
  <c r="O33" i="3"/>
  <c r="O49" i="3"/>
  <c r="O15" i="3"/>
  <c r="O115" i="3"/>
  <c r="O150" i="3"/>
  <c r="O118" i="3"/>
  <c r="O68" i="3"/>
  <c r="O116" i="3"/>
  <c r="O130" i="3"/>
  <c r="O117" i="3"/>
  <c r="O41" i="3"/>
  <c r="O111" i="3"/>
  <c r="O100" i="3"/>
  <c r="O109" i="3"/>
  <c r="O57" i="3"/>
  <c r="O143" i="3"/>
  <c r="O155" i="3"/>
  <c r="O148" i="3"/>
  <c r="O157" i="3"/>
  <c r="O35" i="3"/>
  <c r="O44" i="3"/>
  <c r="O43" i="3"/>
  <c r="O40" i="3"/>
  <c r="O62" i="3"/>
  <c r="O136" i="3"/>
  <c r="O110" i="3"/>
  <c r="O152" i="3"/>
  <c r="O37" i="3"/>
  <c r="O50" i="3"/>
  <c r="O45" i="3"/>
  <c r="O48" i="3"/>
  <c r="O39" i="3"/>
  <c r="O67" i="3"/>
  <c r="O38" i="3"/>
  <c r="O36" i="3"/>
  <c r="O60" i="3"/>
  <c r="O34" i="3"/>
  <c r="O46" i="3"/>
  <c r="O47" i="3"/>
  <c r="O42" i="3"/>
  <c r="O2" i="3"/>
  <c r="O51" i="3"/>
</calcChain>
</file>

<file path=xl/sharedStrings.xml><?xml version="1.0" encoding="utf-8"?>
<sst xmlns="http://schemas.openxmlformats.org/spreadsheetml/2006/main" count="32161" uniqueCount="17306">
  <si>
    <t>371.33</t>
  </si>
  <si>
    <t>613.071/2</t>
  </si>
  <si>
    <t>RA777</t>
  </si>
  <si>
    <t>363.700973/03</t>
  </si>
  <si>
    <t>GE197</t>
  </si>
  <si>
    <t>327.1/740973</t>
  </si>
  <si>
    <t>JZ5625</t>
  </si>
  <si>
    <t>791.4302/33092</t>
  </si>
  <si>
    <t>PN1998.3.C67</t>
  </si>
  <si>
    <t>791.430973</t>
  </si>
  <si>
    <t>PN2266</t>
  </si>
  <si>
    <t>HF5415</t>
  </si>
  <si>
    <t>972.08/42</t>
  </si>
  <si>
    <t>F1210</t>
  </si>
  <si>
    <t>302.30285</t>
  </si>
  <si>
    <t>616.99/44905900922</t>
  </si>
  <si>
    <t>RD667.5</t>
  </si>
  <si>
    <t>338.9730089/97</t>
  </si>
  <si>
    <t>E98.E2</t>
  </si>
  <si>
    <t>LB1028.3</t>
  </si>
  <si>
    <t>211/.8</t>
  </si>
  <si>
    <t>BL2747.3</t>
  </si>
  <si>
    <t>650.14</t>
  </si>
  <si>
    <t>HF5382.7</t>
  </si>
  <si>
    <t>973.7/31</t>
  </si>
  <si>
    <t>E470.2</t>
  </si>
  <si>
    <t>平台</t>
  </si>
  <si>
    <t>ABC-CLIO-Books</t>
  </si>
  <si>
    <t>次主題</t>
  </si>
  <si>
    <t>紙本ISBN</t>
  </si>
  <si>
    <t>題名</t>
  </si>
  <si>
    <t>冊數</t>
  </si>
  <si>
    <t>版次</t>
  </si>
  <si>
    <t>作者</t>
  </si>
  <si>
    <t>出版者</t>
  </si>
  <si>
    <t>出版年</t>
  </si>
  <si>
    <t>Internet and the Law: Technology, Society, and Compromises, Second Edition</t>
  </si>
  <si>
    <t>Schwabach, Aaron</t>
  </si>
  <si>
    <t>ABC-CLIO</t>
  </si>
  <si>
    <t>Business: Business Communications</t>
  </si>
  <si>
    <t>Proposal Planning &amp; Writing: Fifth Edition</t>
  </si>
  <si>
    <t>Miner, Jeremy T.</t>
  </si>
  <si>
    <t>Psychology: Child &amp; Teen Psychology</t>
  </si>
  <si>
    <t>Bullying</t>
  </si>
  <si>
    <t>Kuykendall, Sally</t>
  </si>
  <si>
    <t>Geography and World Cultures: Geography and World Cultures (General)</t>
  </si>
  <si>
    <t>Capital Cities around the World: An Encyclopedia of Geography, History, and Culture</t>
  </si>
  <si>
    <t>Cybriwsky, Roman Adrian</t>
  </si>
  <si>
    <t>Politics, Law, and Government: U.S. Public Policy &amp; Administration</t>
  </si>
  <si>
    <t>Maisel, Sebastian</t>
  </si>
  <si>
    <t>Health and Wellness: Love, Sex, and Sexuality</t>
  </si>
  <si>
    <t>Sex Talk: The Role of Communication in Intimate Relationships</t>
  </si>
  <si>
    <t>Noland, Carey M.</t>
  </si>
  <si>
    <t>Business: Entrepreneurship</t>
  </si>
  <si>
    <t>Sink or Swim: How Lessons from the Titanic Can Save Your Family Business</t>
  </si>
  <si>
    <t>Cale, Priscilla M.</t>
  </si>
  <si>
    <t>States of Mexico, The: A Reference Guide to History and Culture</t>
  </si>
  <si>
    <t>Standish, Peter</t>
  </si>
  <si>
    <t>Strategic Management in the 21st Century</t>
  </si>
  <si>
    <t>Wilkinson, Timothy J.</t>
  </si>
  <si>
    <t>Strategies for Building a Web 2.0 Learning Environment</t>
  </si>
  <si>
    <t>Tu, Chih-Hsiung</t>
  </si>
  <si>
    <t>Tax Reform: A Reference Handbook, Second Edition</t>
  </si>
  <si>
    <t>Jurinski, James John</t>
  </si>
  <si>
    <t>Library Programs and Services: Curriculum and Instruction Resources for Librarians</t>
  </si>
  <si>
    <t>Teaching STEM and Common Core with Mentor Texts: Collaborative Lesson Plans, K–5</t>
  </si>
  <si>
    <t>Suen, Anastasia</t>
  </si>
  <si>
    <t>Popular Culture: Media, Television, &amp; Radio</t>
  </si>
  <si>
    <t>Triumph of Reality TV, The: The Revolution in American Television</t>
  </si>
  <si>
    <t>Edwards, Leigh H.</t>
  </si>
  <si>
    <t>Turmoil in American Public Policy: Science, Democracy, and the Environment</t>
  </si>
  <si>
    <t>Alm, Leslie R.</t>
  </si>
  <si>
    <t>9780313393068</t>
  </si>
  <si>
    <t>9781598846584</t>
  </si>
  <si>
    <t>9780313379895</t>
  </si>
  <si>
    <t>9781567207118</t>
  </si>
  <si>
    <t>9780313391620</t>
  </si>
  <si>
    <t>9781598845952</t>
  </si>
  <si>
    <t>9781440828539</t>
  </si>
  <si>
    <t>9780313349492</t>
  </si>
  <si>
    <t>9781586835460</t>
  </si>
  <si>
    <t>9780313345173</t>
  </si>
  <si>
    <t>9781440801129</t>
  </si>
  <si>
    <t>9781586835385</t>
  </si>
  <si>
    <t>9781598849790</t>
  </si>
  <si>
    <t>9781440803123</t>
  </si>
  <si>
    <t>9780313082771</t>
  </si>
  <si>
    <t>9781610690850</t>
  </si>
  <si>
    <t>9781440803628</t>
  </si>
  <si>
    <t>9781610692878</t>
  </si>
  <si>
    <t>9780313393853</t>
  </si>
  <si>
    <t>9781440802843</t>
  </si>
  <si>
    <t>9780313398360</t>
  </si>
  <si>
    <t>9780313397523</t>
  </si>
  <si>
    <t>9781440800474</t>
  </si>
  <si>
    <t>9780313378966</t>
  </si>
  <si>
    <t>9780313365386</t>
  </si>
  <si>
    <t>9780313383977</t>
  </si>
  <si>
    <t>9780313382444</t>
  </si>
  <si>
    <t>9781610691529</t>
  </si>
  <si>
    <t>9780313346729</t>
  </si>
  <si>
    <t>9781440800276</t>
  </si>
  <si>
    <t>9781440800672</t>
  </si>
  <si>
    <t>9781610692472</t>
  </si>
  <si>
    <t>9780313354205</t>
  </si>
  <si>
    <t>9780313378515</t>
  </si>
  <si>
    <t>9780313343391</t>
  </si>
  <si>
    <t>9781440804267</t>
  </si>
  <si>
    <t>9781598847611</t>
  </si>
  <si>
    <t>9781610692632</t>
  </si>
  <si>
    <t>9781598849493</t>
  </si>
  <si>
    <t>9781610690775</t>
  </si>
  <si>
    <t>9781598847765</t>
  </si>
  <si>
    <t>9780313351594</t>
  </si>
  <si>
    <t>9781598849363</t>
  </si>
  <si>
    <t>9780313375347</t>
  </si>
  <si>
    <t>9781610692830</t>
  </si>
  <si>
    <t>9781591587675</t>
  </si>
  <si>
    <t>9780313396076</t>
  </si>
  <si>
    <t>9781440828294</t>
  </si>
  <si>
    <t>9780313383632</t>
  </si>
  <si>
    <t>9780313351174</t>
  </si>
  <si>
    <t>9780313359101</t>
  </si>
  <si>
    <t>9780313342967</t>
  </si>
  <si>
    <t>9780313341793</t>
  </si>
  <si>
    <t>9780313383694</t>
  </si>
  <si>
    <t>9780313378591</t>
  </si>
  <si>
    <t>9780313359125</t>
  </si>
  <si>
    <t>9780313358913</t>
  </si>
  <si>
    <t>9780313362484</t>
  </si>
  <si>
    <t>9780313351150</t>
  </si>
  <si>
    <t>9780313343711</t>
  </si>
  <si>
    <t>9780313339783</t>
  </si>
  <si>
    <t>9780313336591</t>
  </si>
  <si>
    <t>9780313345265</t>
  </si>
  <si>
    <t>9781440829239</t>
  </si>
  <si>
    <t>9780313363245</t>
  </si>
  <si>
    <t>9780313357121</t>
  </si>
  <si>
    <t>9781440800580</t>
  </si>
  <si>
    <t>9781610691833</t>
  </si>
  <si>
    <t>9780313397462</t>
  </si>
  <si>
    <t>9780313396915</t>
  </si>
  <si>
    <t>9781598847741</t>
  </si>
  <si>
    <t>9780313376368</t>
  </si>
  <si>
    <t>9780313387098</t>
  </si>
  <si>
    <t>9780313379369</t>
  </si>
  <si>
    <t>9781440829352</t>
  </si>
  <si>
    <t>9780313393532</t>
  </si>
  <si>
    <t>9781598846591</t>
  </si>
  <si>
    <t>9781610691635</t>
  </si>
  <si>
    <t>9781598846171</t>
  </si>
  <si>
    <t>9781610690256</t>
  </si>
  <si>
    <t>9781591587828</t>
  </si>
  <si>
    <t>9781440829512</t>
  </si>
  <si>
    <t>9781598847437</t>
  </si>
  <si>
    <t>9781610692328</t>
  </si>
  <si>
    <t>9781598847062</t>
  </si>
  <si>
    <t>9781598849509</t>
  </si>
  <si>
    <t>9780313393914</t>
  </si>
  <si>
    <t>9781440829338</t>
  </si>
  <si>
    <t>9781610694230</t>
  </si>
  <si>
    <t>9780313385797</t>
  </si>
  <si>
    <t>9780313396212</t>
  </si>
  <si>
    <t>9781598849356</t>
  </si>
  <si>
    <t>9780313382543</t>
  </si>
  <si>
    <t>9781598849721</t>
  </si>
  <si>
    <t>9780313384301</t>
  </si>
  <si>
    <t>9781610692762</t>
  </si>
  <si>
    <t>9781598848427</t>
  </si>
  <si>
    <t>9781610693004</t>
  </si>
  <si>
    <t>9781610690621</t>
  </si>
  <si>
    <t>9781440801839</t>
  </si>
  <si>
    <t>9781610692748</t>
  </si>
  <si>
    <t>9780313387111</t>
  </si>
  <si>
    <t>9780313399237</t>
  </si>
  <si>
    <t>9780313398179</t>
  </si>
  <si>
    <t>9781610693493</t>
  </si>
  <si>
    <t>9781610691574</t>
  </si>
  <si>
    <t>9780313386978</t>
  </si>
  <si>
    <t>9781440829437</t>
  </si>
  <si>
    <t>9780313377709</t>
  </si>
  <si>
    <t>9780313397660</t>
  </si>
  <si>
    <t>9781440803642</t>
  </si>
  <si>
    <t>9780313384769</t>
  </si>
  <si>
    <t>9780313378317</t>
  </si>
  <si>
    <t>9781598846638</t>
  </si>
  <si>
    <t>9781440829536</t>
  </si>
  <si>
    <t>9781598848014</t>
  </si>
  <si>
    <t>9781610691055</t>
  </si>
  <si>
    <t>9781440829093</t>
  </si>
  <si>
    <t>9780313375668</t>
  </si>
  <si>
    <t>9780313381515</t>
  </si>
  <si>
    <t>9781440828782</t>
  </si>
  <si>
    <t>9780313357305</t>
  </si>
  <si>
    <t>9781598840773</t>
  </si>
  <si>
    <t>9781440829673</t>
  </si>
  <si>
    <t>9781440830594</t>
  </si>
  <si>
    <t>9781610694896</t>
  </si>
  <si>
    <t>9781610693578</t>
  </si>
  <si>
    <t>9781598845150</t>
  </si>
  <si>
    <t>9780313392672</t>
  </si>
  <si>
    <t>9781586835286</t>
  </si>
  <si>
    <t>9781598844399</t>
  </si>
  <si>
    <t>9781440829451</t>
  </si>
  <si>
    <t>9780313378614</t>
  </si>
  <si>
    <t>9780313344428</t>
  </si>
  <si>
    <t>9780313379680</t>
  </si>
  <si>
    <t>9781440803918</t>
  </si>
  <si>
    <t>9780313398346</t>
  </si>
  <si>
    <t>9780313399473</t>
  </si>
  <si>
    <t>9780313342233</t>
  </si>
  <si>
    <t>9780313397417</t>
  </si>
  <si>
    <t>9781598846867</t>
  </si>
  <si>
    <t>9781598849547</t>
  </si>
  <si>
    <t>9781598843224</t>
  </si>
  <si>
    <t>9781610694261</t>
  </si>
  <si>
    <t>9780313399015</t>
  </si>
  <si>
    <t>9780313385360</t>
  </si>
  <si>
    <t>9781440803017</t>
  </si>
  <si>
    <t>9781440804182</t>
  </si>
  <si>
    <t>9781440803352</t>
  </si>
  <si>
    <t>9781598849523</t>
  </si>
  <si>
    <t>9780313385025</t>
  </si>
  <si>
    <t>9780313392443</t>
  </si>
  <si>
    <t>9780313385469</t>
  </si>
  <si>
    <t>9781610691994</t>
  </si>
  <si>
    <t>9780313397486</t>
  </si>
  <si>
    <t>9781610691475</t>
  </si>
  <si>
    <t>Health and Wellness: Health &amp; Wellness (General)</t>
  </si>
  <si>
    <t>A Student Guide to Health: Understanding the Facts, Trends, and Challenges</t>
  </si>
  <si>
    <t>Ozer, Yvette Malamud</t>
  </si>
  <si>
    <t>America Goes Green: An Encyclopedia of Eco-Friendly Culture in the United States</t>
  </si>
  <si>
    <t>White, Kim Kennedy</t>
  </si>
  <si>
    <t>American History through American Sports: From Colonial Lacrosse to Extreme Sports</t>
  </si>
  <si>
    <t>Arms Control Policy: A Guide to the Issues</t>
  </si>
  <si>
    <t>Chevrier, Marie Isabelle</t>
  </si>
  <si>
    <t>Popular Culture: Film</t>
  </si>
  <si>
    <t>Coppolas, The: A Family Business</t>
  </si>
  <si>
    <t>LoBrutto, Vincent</t>
  </si>
  <si>
    <t>Entertainment Industry: A Reference Handbook</t>
  </si>
  <si>
    <t>Haupert, Michael J.</t>
  </si>
  <si>
    <t>Business: Marketing, Advertising, Sales</t>
  </si>
  <si>
    <t>Marketing in the 21st Century and Beyond: Timeless Strategies for Success, Condensed Edition</t>
  </si>
  <si>
    <t>Mexico Today: An Encyclopedia of Life in the Republic</t>
  </si>
  <si>
    <t>Saragoza, Alex M.</t>
  </si>
  <si>
    <t>Library Programs and Services: Educational Technology</t>
  </si>
  <si>
    <t>Networked Library, The: A Guide for the Educational Use of Social Networking Sites</t>
  </si>
  <si>
    <t>Purcell, Melissa A.</t>
  </si>
  <si>
    <t>Prophylactic Mastectomy: Insights from Women Who Chose to Reduce Their Risk</t>
  </si>
  <si>
    <t>Patenaude, Andrea Farkas</t>
  </si>
  <si>
    <t>Race and Ethnicity: American Indian Studies</t>
  </si>
  <si>
    <t>Reservation Capitalism: Economic Development in Indian Country</t>
  </si>
  <si>
    <t>Miller, Robert J.</t>
  </si>
  <si>
    <t>Social Networking for Schools</t>
  </si>
  <si>
    <t>Baule, Steven M.</t>
  </si>
  <si>
    <t>Voices of Unbelief: Documents from Atheists and Agnostics</t>
  </si>
  <si>
    <t>McGowan, Dale</t>
  </si>
  <si>
    <t>Working in Your Major: How to Find a Job When You Graduate</t>
  </si>
  <si>
    <t>Ghilani, Mary E.</t>
  </si>
  <si>
    <t>American History: 1860-1900 - War and Unification</t>
  </si>
  <si>
    <t>The Civil War in the East: Struggle, Stalemate, and Victory</t>
  </si>
  <si>
    <t>Simpson, Brooks D.</t>
  </si>
  <si>
    <t>9780313393051</t>
  </si>
  <si>
    <t>9781598846577</t>
  </si>
  <si>
    <t>9780313379888</t>
  </si>
  <si>
    <t>9780275994570</t>
  </si>
  <si>
    <t>9780313391613</t>
  </si>
  <si>
    <t>9781598845945</t>
  </si>
  <si>
    <t>9781440828522</t>
  </si>
  <si>
    <t>9780313349485</t>
  </si>
  <si>
    <t>9781586835453</t>
  </si>
  <si>
    <t>9780313345166</t>
  </si>
  <si>
    <t>9781440801112</t>
  </si>
  <si>
    <t>9781586835378</t>
  </si>
  <si>
    <t>9781598849783</t>
  </si>
  <si>
    <t>9781440803116</t>
  </si>
  <si>
    <t>9780275991616</t>
  </si>
  <si>
    <t>920.073</t>
  </si>
  <si>
    <t>CT220</t>
  </si>
  <si>
    <t>158</t>
  </si>
  <si>
    <t>BF575.H27</t>
  </si>
  <si>
    <t>373.1/3044</t>
  </si>
  <si>
    <t>LB1047.3</t>
  </si>
  <si>
    <t>277.3</t>
  </si>
  <si>
    <t>BR515</t>
  </si>
  <si>
    <t>204/.2</t>
  </si>
  <si>
    <t>BL51</t>
  </si>
  <si>
    <t>616.89</t>
  </si>
  <si>
    <t>RC438</t>
  </si>
  <si>
    <t>796.0973</t>
  </si>
  <si>
    <t>GV583</t>
  </si>
  <si>
    <t>973.91</t>
  </si>
  <si>
    <t>E743.5</t>
  </si>
  <si>
    <t>200</t>
  </si>
  <si>
    <t>BL80.3</t>
  </si>
  <si>
    <t>327.1/745</t>
  </si>
  <si>
    <t>JZ5675</t>
  </si>
  <si>
    <t>796.04/6</t>
  </si>
  <si>
    <t>GV749.7</t>
  </si>
  <si>
    <t>796.83092/2</t>
  </si>
  <si>
    <t>GV1132.D4</t>
  </si>
  <si>
    <t>025.5/2</t>
  </si>
  <si>
    <t>Z711.92.U53</t>
  </si>
  <si>
    <t>981</t>
  </si>
  <si>
    <t>F2504</t>
  </si>
  <si>
    <t>302.34/3</t>
  </si>
  <si>
    <t>BF637.B85</t>
  </si>
  <si>
    <t>364.16/80973</t>
  </si>
  <si>
    <t>HV6769</t>
  </si>
  <si>
    <t>909/.09732</t>
  </si>
  <si>
    <t>G140</t>
  </si>
  <si>
    <t>787.87/164092</t>
  </si>
  <si>
    <t>ML419.S22</t>
  </si>
  <si>
    <t>782.421642092</t>
  </si>
  <si>
    <t>ML420.U53</t>
  </si>
  <si>
    <t>305.86/8073</t>
  </si>
  <si>
    <t>E184.S75</t>
  </si>
  <si>
    <t>323.1196/073</t>
  </si>
  <si>
    <t>E185.61</t>
  </si>
  <si>
    <t>363.738/7403</t>
  </si>
  <si>
    <t>QC903</t>
  </si>
  <si>
    <t>021.2</t>
  </si>
  <si>
    <t>Z716.4</t>
  </si>
  <si>
    <t>020</t>
  </si>
  <si>
    <t>ZA3075</t>
  </si>
  <si>
    <t>027.8</t>
  </si>
  <si>
    <t>Z675.S3</t>
  </si>
  <si>
    <t>970.01/5003</t>
  </si>
  <si>
    <t>E123</t>
  </si>
  <si>
    <t>E183.8.J3</t>
  </si>
  <si>
    <t>343.7307/103</t>
  </si>
  <si>
    <t>KF1607.5</t>
  </si>
  <si>
    <t>306.73/4094209034</t>
  </si>
  <si>
    <t>HQ615</t>
  </si>
  <si>
    <t>025.5</t>
  </si>
  <si>
    <t>Z711</t>
  </si>
  <si>
    <t>027.6/630973</t>
  </si>
  <si>
    <t>Z711.92.H3</t>
  </si>
  <si>
    <t>364.3</t>
  </si>
  <si>
    <t>HV6080</t>
  </si>
  <si>
    <t>306</t>
  </si>
  <si>
    <t>HM1276</t>
  </si>
  <si>
    <t>984</t>
  </si>
  <si>
    <t>F3310</t>
  </si>
  <si>
    <t>949.72</t>
  </si>
  <si>
    <t>DR1522</t>
  </si>
  <si>
    <t>966.51</t>
  </si>
  <si>
    <t>DT509.4</t>
  </si>
  <si>
    <t>949.5</t>
  </si>
  <si>
    <t>DF741</t>
  </si>
  <si>
    <t>306.097283</t>
  </si>
  <si>
    <t>F1503.8</t>
  </si>
  <si>
    <t>943.9</t>
  </si>
  <si>
    <t>DB958.2</t>
  </si>
  <si>
    <t>961.2</t>
  </si>
  <si>
    <t>DT222</t>
  </si>
  <si>
    <t>966.23</t>
  </si>
  <si>
    <t>DT551.4</t>
  </si>
  <si>
    <t>968.81</t>
  </si>
  <si>
    <t>DT1552</t>
  </si>
  <si>
    <t>948.1</t>
  </si>
  <si>
    <t>DL431</t>
  </si>
  <si>
    <t>305.80095957</t>
  </si>
  <si>
    <t>GN635.S55</t>
  </si>
  <si>
    <t>948.5</t>
  </si>
  <si>
    <t>DL639</t>
  </si>
  <si>
    <t>967.8</t>
  </si>
  <si>
    <t>DT442.5</t>
  </si>
  <si>
    <t>306.09536</t>
  </si>
  <si>
    <t>GN640</t>
  </si>
  <si>
    <t>305.895/972</t>
  </si>
  <si>
    <t>DS509.5.H66</t>
  </si>
  <si>
    <t>658.5/15</t>
  </si>
  <si>
    <t>HD47.3</t>
  </si>
  <si>
    <t>381.09</t>
  </si>
  <si>
    <t>HF352</t>
  </si>
  <si>
    <t>202/.3</t>
  </si>
  <si>
    <t>BL545</t>
  </si>
  <si>
    <t>616.85/26003</t>
  </si>
  <si>
    <t>RC552.E18</t>
  </si>
  <si>
    <t>025.2/84</t>
  </si>
  <si>
    <t>Z692.E4</t>
  </si>
  <si>
    <t>330.092/2</t>
  </si>
  <si>
    <t>HB76</t>
  </si>
  <si>
    <t>335.4/11</t>
  </si>
  <si>
    <t>HN90.S6</t>
  </si>
  <si>
    <t>635.903</t>
  </si>
  <si>
    <t>SB45</t>
  </si>
  <si>
    <t>391.003</t>
  </si>
  <si>
    <t>GT507</t>
  </si>
  <si>
    <t>796.72</t>
  </si>
  <si>
    <t>GV1029.9.S74</t>
  </si>
  <si>
    <t>794.803</t>
  </si>
  <si>
    <t>GV1469.3</t>
  </si>
  <si>
    <t>658.15/12</t>
  </si>
  <si>
    <t>HG4027.7</t>
  </si>
  <si>
    <t>363.7</t>
  </si>
  <si>
    <t>GE195</t>
  </si>
  <si>
    <t>305.800954/03</t>
  </si>
  <si>
    <t>GN635.S57</t>
  </si>
  <si>
    <t>305.80097</t>
  </si>
  <si>
    <t>E49</t>
  </si>
  <si>
    <t>612.9/203</t>
  </si>
  <si>
    <t>QM535</t>
  </si>
  <si>
    <t>200.9</t>
  </si>
  <si>
    <t>PN56.A28</t>
  </si>
  <si>
    <t>332.70973</t>
  </si>
  <si>
    <t>HC110.C63</t>
  </si>
  <si>
    <t>025.2/1</t>
  </si>
  <si>
    <t>Z687.15</t>
  </si>
  <si>
    <t>641.597303</t>
  </si>
  <si>
    <t>TX349</t>
  </si>
  <si>
    <t>016.6415</t>
  </si>
  <si>
    <t>Z5776.F7</t>
  </si>
  <si>
    <t>808/.042</t>
  </si>
  <si>
    <t>PE1431</t>
  </si>
  <si>
    <t>332.6</t>
  </si>
  <si>
    <t>KF1575</t>
  </si>
  <si>
    <t>331.10973</t>
  </si>
  <si>
    <t>HD5724</t>
  </si>
  <si>
    <t>028.5</t>
  </si>
  <si>
    <t>320.1/2</t>
  </si>
  <si>
    <t>JC319</t>
  </si>
  <si>
    <t>791.4302/8092</t>
  </si>
  <si>
    <t>PN2287.C546</t>
  </si>
  <si>
    <t>428.4071/2</t>
  </si>
  <si>
    <t>LB1632</t>
  </si>
  <si>
    <t>658.15/224</t>
  </si>
  <si>
    <t>HG177</t>
  </si>
  <si>
    <t>910.4</t>
  </si>
  <si>
    <t>G151</t>
  </si>
  <si>
    <t>669/.2203</t>
  </si>
  <si>
    <t>GT5170</t>
  </si>
  <si>
    <t>364.16/8</t>
  </si>
  <si>
    <t>HV6773</t>
  </si>
  <si>
    <t>016.95</t>
  </si>
  <si>
    <t>Z3001</t>
  </si>
  <si>
    <t>027.4/2</t>
  </si>
  <si>
    <t>Z680.5</t>
  </si>
  <si>
    <t>391.4/3</t>
  </si>
  <si>
    <t>GT2110</t>
  </si>
  <si>
    <t>BL535</t>
  </si>
  <si>
    <t>378</t>
  </si>
  <si>
    <t>LB2331.63</t>
  </si>
  <si>
    <t>641.5973</t>
  </si>
  <si>
    <t>TX715</t>
  </si>
  <si>
    <t>741.5/9</t>
  </si>
  <si>
    <t>PN6710</t>
  </si>
  <si>
    <t>355.3/432</t>
  </si>
  <si>
    <t>UB251.U5</t>
  </si>
  <si>
    <t>343.7309/944</t>
  </si>
  <si>
    <t>KF390.5.C6</t>
  </si>
  <si>
    <t>Z665</t>
  </si>
  <si>
    <t>327.73055</t>
  </si>
  <si>
    <t>JZ1480.A57</t>
  </si>
  <si>
    <t>320.55/7</t>
  </si>
  <si>
    <t>BP60</t>
  </si>
  <si>
    <t>782.25</t>
  </si>
  <si>
    <t>ML3187.5</t>
  </si>
  <si>
    <t>650.1082/0973</t>
  </si>
  <si>
    <t>HD8081.H7</t>
  </si>
  <si>
    <t>302/.14</t>
  </si>
  <si>
    <t>HN49.V64</t>
  </si>
  <si>
    <t>338.973/07</t>
  </si>
  <si>
    <t>HC110.E5</t>
  </si>
  <si>
    <t>346.7304/6917</t>
  </si>
  <si>
    <t>KF5627.A7</t>
  </si>
  <si>
    <t>392.503</t>
  </si>
  <si>
    <t>GT2690</t>
  </si>
  <si>
    <t>658.4/012</t>
  </si>
  <si>
    <t>HD30.28</t>
  </si>
  <si>
    <t>812/.54</t>
  </si>
  <si>
    <t>PS3566.F39</t>
  </si>
  <si>
    <t>JC323</t>
  </si>
  <si>
    <t>330.95</t>
  </si>
  <si>
    <t>HF3752.3</t>
  </si>
  <si>
    <t>940.53/14</t>
  </si>
  <si>
    <t>D767</t>
  </si>
  <si>
    <t>322.4/2095694</t>
  </si>
  <si>
    <t>DS119.7</t>
  </si>
  <si>
    <t>346.7304/86</t>
  </si>
  <si>
    <t>KF3114.85</t>
  </si>
  <si>
    <t>951.05</t>
  </si>
  <si>
    <t>DS775.7</t>
  </si>
  <si>
    <t>909</t>
  </si>
  <si>
    <t>D24</t>
  </si>
  <si>
    <t>HG177.5.U6</t>
  </si>
  <si>
    <t>658.4/092</t>
  </si>
  <si>
    <t>HD57.7</t>
  </si>
  <si>
    <t>025.3/2</t>
  </si>
  <si>
    <t>Z694.15.R47</t>
  </si>
  <si>
    <t>016.796</t>
  </si>
  <si>
    <t>Z7511</t>
  </si>
  <si>
    <t>812.6_x001E_</t>
  </si>
  <si>
    <t>PS3602.E66447</t>
  </si>
  <si>
    <t>327.101</t>
  </si>
  <si>
    <t>JZ1307</t>
  </si>
  <si>
    <t>025.5/2778</t>
  </si>
  <si>
    <t>320.54</t>
  </si>
  <si>
    <t>BL65.N3</t>
  </si>
  <si>
    <t>343.09/99</t>
  </si>
  <si>
    <t>Q335</t>
  </si>
  <si>
    <t>796.522/3</t>
  </si>
  <si>
    <t>GV200.2</t>
  </si>
  <si>
    <t>953.003</t>
  </si>
  <si>
    <t>DS202.2</t>
  </si>
  <si>
    <t>306.7</t>
  </si>
  <si>
    <t>HQ23</t>
  </si>
  <si>
    <t>261.8/3272</t>
  </si>
  <si>
    <t>BV4392.5</t>
  </si>
  <si>
    <t>658</t>
  </si>
  <si>
    <t>HD62.25</t>
  </si>
  <si>
    <t>133.909</t>
  </si>
  <si>
    <t>BF1261.2</t>
  </si>
  <si>
    <t>972</t>
  </si>
  <si>
    <t>F1228.9</t>
  </si>
  <si>
    <t>371.35/8</t>
  </si>
  <si>
    <t>LC5803.C65</t>
  </si>
  <si>
    <t>394.1/2003</t>
  </si>
  <si>
    <t>GT2850</t>
  </si>
  <si>
    <t>343.7304</t>
  </si>
  <si>
    <t>KF6289</t>
  </si>
  <si>
    <t>372.35/044</t>
  </si>
  <si>
    <t>LB1585</t>
  </si>
  <si>
    <t>791.45/655</t>
  </si>
  <si>
    <t>PN1992.8.R43</t>
  </si>
  <si>
    <t>333.720973</t>
  </si>
  <si>
    <t>GE180</t>
  </si>
  <si>
    <t>658/.049</t>
  </si>
  <si>
    <t>HF1359</t>
  </si>
  <si>
    <t>133.4/309</t>
  </si>
  <si>
    <t>BF1589</t>
  </si>
  <si>
    <t>362.88</t>
  </si>
  <si>
    <t>HV6250.4.G57</t>
  </si>
  <si>
    <t>270.1</t>
  </si>
  <si>
    <t>BR167</t>
  </si>
  <si>
    <t>327.7304309/04</t>
  </si>
  <si>
    <t>E183.8.G3</t>
  </si>
  <si>
    <t>302.23</t>
  </si>
  <si>
    <t>HF5805</t>
  </si>
  <si>
    <t>324.2/1</t>
  </si>
  <si>
    <t>JF2051</t>
  </si>
  <si>
    <t>305.420973</t>
  </si>
  <si>
    <t>HQ1236.5.U6</t>
  </si>
  <si>
    <t>305.4095</t>
  </si>
  <si>
    <t>HQ1726</t>
  </si>
  <si>
    <t>333.79</t>
  </si>
  <si>
    <t>HD9502.A2</t>
  </si>
  <si>
    <t>658.8</t>
  </si>
  <si>
    <t>Arts &amp; Humanities &amp; Social Science</t>
  </si>
  <si>
    <t>Business: International Business</t>
  </si>
  <si>
    <t>New Asia, The: Business Strategies for the Economic Region That Is Shaking Up the World</t>
  </si>
  <si>
    <t>James, David</t>
  </si>
  <si>
    <t>Praeger</t>
  </si>
  <si>
    <t>Business: Finance/Investments/Banking</t>
  </si>
  <si>
    <t>Entrepreneur's Guide to Financial Statements, The</t>
  </si>
  <si>
    <t>Worrell, David</t>
  </si>
  <si>
    <t>World History: World History (General)</t>
  </si>
  <si>
    <t>Daily Life through Trade: Buying and Selling in World History</t>
  </si>
  <si>
    <t>Anderson, James M.</t>
  </si>
  <si>
    <t>Greenwood</t>
  </si>
  <si>
    <t>Politics, Law, and Government: Law</t>
  </si>
  <si>
    <t>Consumer Survival: An Encyclopedia of Consumer Rights, Safety, and Protection</t>
  </si>
  <si>
    <t>Reiboldt, Wendy</t>
  </si>
  <si>
    <t>Business: Management</t>
  </si>
  <si>
    <t>Cutting Costs: Successful Strategies for Improving Productivity</t>
  </si>
  <si>
    <t>Neu, Fred H.</t>
  </si>
  <si>
    <t>Geography and World Cultures: Culture and Society</t>
  </si>
  <si>
    <t>Ethnic Groups of South Asia and the Pacific: An Encyclopedia</t>
  </si>
  <si>
    <t>Minahan, James B.</t>
  </si>
  <si>
    <t>Library Programs and Services: Educational and Teaching Resources</t>
  </si>
  <si>
    <t>Four by Four: Practical Methods for Writing Persuasively</t>
  </si>
  <si>
    <t>Carroll, Joyce Armstrong</t>
  </si>
  <si>
    <t>Libraries Unlimited</t>
  </si>
  <si>
    <t>Religion and Mythology: Religion and Science</t>
  </si>
  <si>
    <t>A New Biology of Religion: Spiritual Practice and the Life of the Body</t>
  </si>
  <si>
    <t>Steinberg, Michael</t>
  </si>
  <si>
    <t>Business: Careers</t>
  </si>
  <si>
    <t>Future Jobs: Solving the Employment and Skills Crisis</t>
  </si>
  <si>
    <t>Gordon, Edward E.</t>
  </si>
  <si>
    <t>Psychology: Psychology (General)</t>
  </si>
  <si>
    <t>100 Years of Happiness: Insights and Findings from the Experts</t>
  </si>
  <si>
    <t>Carlin, Nathan</t>
  </si>
  <si>
    <t>Religion and Mythology: Comparative Religion</t>
  </si>
  <si>
    <t>Asian Perspectives on the World's Religions after September 11</t>
  </si>
  <si>
    <t>Sharma, Arvind</t>
  </si>
  <si>
    <t>Librarianship: Digital Technology in the Library</t>
  </si>
  <si>
    <t>eBook Revolution, The: A Primer for Librarians on the Front Lines</t>
  </si>
  <si>
    <t>Sheehan, Kate</t>
  </si>
  <si>
    <t>杜威十進分類號</t>
  </si>
  <si>
    <t>國會分類號</t>
  </si>
  <si>
    <t>9781610690867</t>
  </si>
  <si>
    <t>9781440803635</t>
  </si>
  <si>
    <t>9781610692885</t>
  </si>
  <si>
    <t>9780313393860</t>
  </si>
  <si>
    <t>9781440802850</t>
  </si>
  <si>
    <t>9780313398377</t>
  </si>
  <si>
    <t>9780313397530</t>
  </si>
  <si>
    <t>9781440800481</t>
  </si>
  <si>
    <t>9780313378973</t>
  </si>
  <si>
    <t>9780313365393</t>
  </si>
  <si>
    <t>9780313383984</t>
  </si>
  <si>
    <t>9780313382451</t>
  </si>
  <si>
    <t>9781610691536</t>
  </si>
  <si>
    <t>9780313346736</t>
  </si>
  <si>
    <t>9781440800283</t>
  </si>
  <si>
    <t>9781440800689</t>
  </si>
  <si>
    <t>9781610692489</t>
  </si>
  <si>
    <t>9780313354212</t>
  </si>
  <si>
    <t>9780313378522</t>
  </si>
  <si>
    <t>9780313343407</t>
  </si>
  <si>
    <t>9781440804274</t>
  </si>
  <si>
    <t>9781598847628</t>
  </si>
  <si>
    <t>9781610692649</t>
  </si>
  <si>
    <t>9781610691918</t>
  </si>
  <si>
    <t>9781610690782</t>
  </si>
  <si>
    <t>9781598847772</t>
  </si>
  <si>
    <t>9780313351600</t>
  </si>
  <si>
    <t>9781598849370</t>
  </si>
  <si>
    <t>9780313375354</t>
  </si>
  <si>
    <t>9781610692847</t>
  </si>
  <si>
    <t>9781610690560</t>
  </si>
  <si>
    <t>9780313396083</t>
  </si>
  <si>
    <t>9781440828300</t>
  </si>
  <si>
    <t>9780313383649</t>
  </si>
  <si>
    <t>9780313351181</t>
  </si>
  <si>
    <t>9780313359118</t>
  </si>
  <si>
    <t>9780313342974</t>
  </si>
  <si>
    <t>9780313341809</t>
  </si>
  <si>
    <t>9780313383700</t>
  </si>
  <si>
    <t>9780313378607</t>
  </si>
  <si>
    <t>9780313359132</t>
  </si>
  <si>
    <t>9780313358920</t>
  </si>
  <si>
    <t>9780313362491</t>
  </si>
  <si>
    <t>9780313351167</t>
  </si>
  <si>
    <t>9780313343728</t>
  </si>
  <si>
    <t>9780313087080</t>
  </si>
  <si>
    <t>9780313056215</t>
  </si>
  <si>
    <t>9780313345272</t>
  </si>
  <si>
    <t>9781440829246</t>
  </si>
  <si>
    <t>9780313363252</t>
  </si>
  <si>
    <t>9780313357138</t>
  </si>
  <si>
    <t>9781440800597</t>
  </si>
  <si>
    <t>9781610691840</t>
  </si>
  <si>
    <t>9780313397479</t>
  </si>
  <si>
    <t>9780313396922</t>
  </si>
  <si>
    <t>9781598847758</t>
  </si>
  <si>
    <t>9780313376375</t>
  </si>
  <si>
    <t>9780313387104</t>
  </si>
  <si>
    <t>9780313379376</t>
  </si>
  <si>
    <t>9781440829369</t>
  </si>
  <si>
    <t>9780313393549</t>
  </si>
  <si>
    <t>9781598846607</t>
  </si>
  <si>
    <t>9781610691642</t>
  </si>
  <si>
    <t>9781598846188</t>
  </si>
  <si>
    <t>9781610690263</t>
  </si>
  <si>
    <t>9781591587835</t>
  </si>
  <si>
    <t>9781440829529</t>
  </si>
  <si>
    <t>9781598847444</t>
  </si>
  <si>
    <t>9781610692335</t>
  </si>
  <si>
    <t>9781610693769</t>
  </si>
  <si>
    <t>9781598849516</t>
  </si>
  <si>
    <t>9780313393921</t>
  </si>
  <si>
    <t>9781440829345</t>
  </si>
  <si>
    <t>9781610694247</t>
  </si>
  <si>
    <t>9780313385803</t>
  </si>
  <si>
    <t>9780313396229</t>
  </si>
  <si>
    <t>9781610692250</t>
  </si>
  <si>
    <t>9780313382550</t>
  </si>
  <si>
    <t>9781610693851</t>
  </si>
  <si>
    <t>9780313384318</t>
  </si>
  <si>
    <t>9781610692779</t>
  </si>
  <si>
    <t>9781598848434</t>
  </si>
  <si>
    <t>9781610693011</t>
  </si>
  <si>
    <t>9781610690638</t>
  </si>
  <si>
    <t>9781440801846</t>
  </si>
  <si>
    <t>9781610692755</t>
  </si>
  <si>
    <t>9780313387128</t>
  </si>
  <si>
    <t>9780313399244</t>
  </si>
  <si>
    <t>9780313398186</t>
  </si>
  <si>
    <t>9781610693509</t>
  </si>
  <si>
    <t>9781610691581</t>
  </si>
  <si>
    <t>9780313386985</t>
  </si>
  <si>
    <t>9781440829444</t>
  </si>
  <si>
    <t>9780313377716</t>
  </si>
  <si>
    <t>9780313397677</t>
  </si>
  <si>
    <t>9781440803659</t>
  </si>
  <si>
    <t>9780313384776</t>
  </si>
  <si>
    <t>9780313378324</t>
  </si>
  <si>
    <t>9781598846645</t>
  </si>
  <si>
    <t>9781440829543</t>
  </si>
  <si>
    <t>9781598848021</t>
  </si>
  <si>
    <t>9781610691062</t>
  </si>
  <si>
    <t>9781440829109</t>
  </si>
  <si>
    <t>9780313375675</t>
  </si>
  <si>
    <t>9780313381522</t>
  </si>
  <si>
    <t>9781440828799</t>
  </si>
  <si>
    <t>9780313357312</t>
  </si>
  <si>
    <t>9781598840780</t>
  </si>
  <si>
    <t>9781440829680</t>
  </si>
  <si>
    <t>9781440830600</t>
  </si>
  <si>
    <t>9781610694902</t>
  </si>
  <si>
    <t>9781610693585</t>
  </si>
  <si>
    <t>9781598845167</t>
  </si>
  <si>
    <t>9780313392689</t>
  </si>
  <si>
    <t>9781586835293</t>
  </si>
  <si>
    <t>9781598844405</t>
  </si>
  <si>
    <t>9781440829468</t>
  </si>
  <si>
    <t>9780313378621</t>
  </si>
  <si>
    <t>9780313344435</t>
  </si>
  <si>
    <t>9780313379697</t>
  </si>
  <si>
    <t>9781440803925</t>
  </si>
  <si>
    <t>9780313398353</t>
  </si>
  <si>
    <t>9780313399480</t>
  </si>
  <si>
    <t>9780313342240</t>
  </si>
  <si>
    <t>9780313397424</t>
  </si>
  <si>
    <t>9781598846874</t>
  </si>
  <si>
    <t>9781598849554</t>
  </si>
  <si>
    <t>9781598843231</t>
  </si>
  <si>
    <t>9781610695978</t>
  </si>
  <si>
    <t>9780313399022</t>
  </si>
  <si>
    <t>9780313385377</t>
  </si>
  <si>
    <t>9781440803024</t>
  </si>
  <si>
    <t>9781440804199</t>
  </si>
  <si>
    <t>9781440803369</t>
  </si>
  <si>
    <t>9781598849530</t>
  </si>
  <si>
    <t>9780313385032</t>
  </si>
  <si>
    <t>9780313392450</t>
  </si>
  <si>
    <t>9780313385476</t>
  </si>
  <si>
    <t>9781610692007</t>
  </si>
  <si>
    <t>9780313397493</t>
  </si>
  <si>
    <t>9781610691482</t>
  </si>
  <si>
    <t>Economics: Economic Policy</t>
  </si>
  <si>
    <t>Economics of Inequality, Poverty, and Discrimination in the 21st Century, The</t>
  </si>
  <si>
    <t>Rycroft, Robert S.</t>
  </si>
  <si>
    <t>Faces around the World: A Cultural Encyclopedia of the Human Face</t>
  </si>
  <si>
    <t>DeMello, Margo</t>
  </si>
  <si>
    <t>Freedom Without Borders: How to Invest, Expatriate, and Retire Overseas for Personal and Financial Success</t>
  </si>
  <si>
    <t>Barber, Hoyt</t>
  </si>
  <si>
    <t>Librarianship: Management, Administration, and Finance</t>
  </si>
  <si>
    <t>Higher Education Outcomes Assessment for the Twenty-First Century</t>
  </si>
  <si>
    <t>Hernon, Peter</t>
  </si>
  <si>
    <t>Current Events and Issues: Science &amp; Technology</t>
  </si>
  <si>
    <t>Robots Are People Too: How Siri, Google Car, and Artificial Intelligence Will Force Us to Change Our Laws</t>
  </si>
  <si>
    <t>Weaver, John Frank</t>
  </si>
  <si>
    <t>Violence against Girls and Women: International Perspectives</t>
  </si>
  <si>
    <t>Sigal, Janet A.</t>
  </si>
  <si>
    <t>Women's Studies: Women's Studies (General)</t>
  </si>
  <si>
    <t>Women's Roles in Asia</t>
  </si>
  <si>
    <t>Nadeau, Kathleen</t>
  </si>
  <si>
    <t>American History: American History (General)</t>
  </si>
  <si>
    <t>100 People Who Changed 20th-Century America</t>
  </si>
  <si>
    <t>Cross, Mary</t>
  </si>
  <si>
    <t>Psychology: Abnormal Psychology</t>
  </si>
  <si>
    <t>Abnormal Psychology across the Ages</t>
  </si>
  <si>
    <t>Plante, Thomas G.</t>
  </si>
  <si>
    <t>American History: 1946-1989 - Cold War and Cultural Conflict</t>
  </si>
  <si>
    <t>Anti-Communism in Twentieth-Century America: A Critical History</t>
  </si>
  <si>
    <t>Ceplair, Larry</t>
  </si>
  <si>
    <t>Security Studies: International/Transnational Security</t>
  </si>
  <si>
    <t>Banning Weapons of Mass Destruction</t>
  </si>
  <si>
    <t>Mattis, Frederick N.</t>
  </si>
  <si>
    <t>Popular Culture: Sports, Recreation, &amp; Leisure</t>
  </si>
  <si>
    <t>BASE Jumping: The Ultimate Guide</t>
  </si>
  <si>
    <t>Laurendeau, Jason</t>
  </si>
  <si>
    <t>Battle of the Century, The: Dempsey, Carpentier, and the Birth of Modern Promotion</t>
  </si>
  <si>
    <t>Waltzer, Jim</t>
  </si>
  <si>
    <t>Library Programs and Services: Adult Services and Programs</t>
  </si>
  <si>
    <t>Blueprint for a Job Center at Your Library</t>
  </si>
  <si>
    <t>Kao, Bernice</t>
  </si>
  <si>
    <t>Geography and World Cultures: Countries and Regions</t>
  </si>
  <si>
    <t>Brazil Today: An Encyclopedia of Life in the Republic</t>
  </si>
  <si>
    <t>Crocitti, John J.</t>
  </si>
  <si>
    <t>Business: History</t>
  </si>
  <si>
    <t>Business Scandals, Corruption, and Reform: An Encyclopedia</t>
  </si>
  <si>
    <t>Giroux, Gary</t>
  </si>
  <si>
    <t>Popular Culture: Music &amp; Performing Arts</t>
  </si>
  <si>
    <t>Carlos Santana: A Biography</t>
  </si>
  <si>
    <t>Weinstein, Norman</t>
  </si>
  <si>
    <t>Carrie Underwood: A Biography</t>
  </si>
  <si>
    <t>Hackett, Vernell</t>
  </si>
  <si>
    <t>Geography and World Cultures: Folklore</t>
  </si>
  <si>
    <t>Celebrating Latino Folklore: An Encyclopedia of Cultural Traditions</t>
  </si>
  <si>
    <t>Library Programs and Services: Children and YA Programs</t>
  </si>
  <si>
    <t>Community Library Programs That Work: Building Youth and Family Literacy</t>
  </si>
  <si>
    <t>Maddigan, Beth</t>
  </si>
  <si>
    <t>Library Programs and Services: Information Literacy, Inquiry, and Student Research</t>
  </si>
  <si>
    <t>Concise Guide to Information Literacy</t>
  </si>
  <si>
    <t>Lanning, Scott</t>
  </si>
  <si>
    <t>Military History: Early Modern Period</t>
  </si>
  <si>
    <t>Conflict in the Early Americas: An Encyclopedia of the Spanish Empire's Aztec, Incan, and Mayan Conquests</t>
  </si>
  <si>
    <t>Seaman, Rebecca M.</t>
  </si>
  <si>
    <t>Security Studies: U.S. Foreign Policy</t>
  </si>
  <si>
    <t>Conflicting Currents: Japan and the United States in the Pacific</t>
  </si>
  <si>
    <t>Murray, Williamson</t>
  </si>
  <si>
    <t>World History: 19th Century</t>
  </si>
  <si>
    <t>Courtship and Marriage in Victorian England</t>
  </si>
  <si>
    <t>Phegley, Jennifer</t>
  </si>
  <si>
    <t>Crash Course in Library Services to People with Disabilities</t>
  </si>
  <si>
    <t>Roberts, Ann</t>
  </si>
  <si>
    <t>Criminal Psychology</t>
  </si>
  <si>
    <t>Helfgott, Jacqueline B.</t>
  </si>
  <si>
    <t>Culture and Customs of Bolivia</t>
  </si>
  <si>
    <t>Galv?n, Javier A.</t>
  </si>
  <si>
    <t>Culture and Customs of Croatia</t>
  </si>
  <si>
    <t>Cvitanic, Marilyn</t>
  </si>
  <si>
    <t>Culture and Customs of Gambia</t>
  </si>
  <si>
    <t>Saine, Abdoulaye</t>
  </si>
  <si>
    <t>Culture and Customs of Greece</t>
  </si>
  <si>
    <t>Leontis, Artemis</t>
  </si>
  <si>
    <t>Culture and Customs of Honduras</t>
  </si>
  <si>
    <t>Gold, Janet N.</t>
  </si>
  <si>
    <t>Culture and Customs of Hungary</t>
  </si>
  <si>
    <t>Buranbaeva, Oksana</t>
  </si>
  <si>
    <t>Culture and Customs of Libya</t>
  </si>
  <si>
    <t>Falola, Toyin</t>
  </si>
  <si>
    <t>Culture and Customs of Mali</t>
  </si>
  <si>
    <t>Schulz, Dorothea E.</t>
  </si>
  <si>
    <t>Culture and Customs of Namibia</t>
  </si>
  <si>
    <t>Ejikeme, Anene</t>
  </si>
  <si>
    <t>Culture and Customs of Norway</t>
  </si>
  <si>
    <t>O'Leary, Margaret Hayford</t>
  </si>
  <si>
    <t>Culture and Customs of Singapore and Malaysia</t>
  </si>
  <si>
    <t>Koh, Jaime</t>
  </si>
  <si>
    <t>Culture and Customs of Sweden</t>
  </si>
  <si>
    <t>Nordstrom, Byron J.</t>
  </si>
  <si>
    <t>Culture and Customs of Tanzania</t>
  </si>
  <si>
    <t>Otiso, Kefa M.</t>
  </si>
  <si>
    <t>Culture and Customs of the Arab Gulf States</t>
  </si>
  <si>
    <t>Torstrick, Rebecca L.</t>
  </si>
  <si>
    <t>Culture and Customs of the Hmong</t>
  </si>
  <si>
    <t>Lee, Gary Yia</t>
  </si>
  <si>
    <t>Religion and Mythology: Religion (General)</t>
  </si>
  <si>
    <t>Death Gods: An Encyclopedia of the Rulers, Evil Spirits, and Geographies of the Dead</t>
  </si>
  <si>
    <t>Abel, Ernest L.</t>
  </si>
  <si>
    <t>Encyclopedia of Stock Car Racing</t>
  </si>
  <si>
    <t>Freedman, Lew</t>
  </si>
  <si>
    <t>Encyclopedia of Video Games: The Culture, Technology, and Art of Gaming</t>
  </si>
  <si>
    <t>Wolf, Mark J. P.</t>
  </si>
  <si>
    <t>Science, Technology, and Environment: Environment</t>
  </si>
  <si>
    <t>Environmental Movements around the World: Shades of Green in Politics and Culture</t>
  </si>
  <si>
    <t>Doyle, Timothy</t>
  </si>
  <si>
    <t>Ethnic Groups of the Americas: An Encyclopedia</t>
  </si>
  <si>
    <t>Library Programs and Services: Children and YA Collections</t>
  </si>
  <si>
    <t>Family Matters: Adoption and Foster Care in Children's Literature</t>
  </si>
  <si>
    <t>Meese, Ruth Lyn</t>
  </si>
  <si>
    <t>Food and Drink in American History: A Full Course Encyclopedia</t>
  </si>
  <si>
    <t>Smith, Andrew F.</t>
  </si>
  <si>
    <t>Library Programs and Services: Readers' Advisory and Leisure Reading</t>
  </si>
  <si>
    <t>Food Lit: A Reader's Guide to Epicurean Nonfiction</t>
  </si>
  <si>
    <t>Stoeger, Melissa Brackney</t>
  </si>
  <si>
    <t>Library Programs and Services: Reading and Literacy Promotion</t>
  </si>
  <si>
    <t>Gateway to Reading: 250+ Author Games and Booktalks to Motivate Middle Readers</t>
  </si>
  <si>
    <t>Polette, Nancy J.</t>
  </si>
  <si>
    <t>Geopolitics: A Guide to the Issues</t>
  </si>
  <si>
    <t>Chapman, Bert</t>
  </si>
  <si>
    <t>Popular Culture: Icons and Celebrities</t>
  </si>
  <si>
    <t>George Clooney: An Actor Looking for a Role</t>
  </si>
  <si>
    <t>Browning, Mark</t>
  </si>
  <si>
    <t>Getting Beyond Interesting: Teaching Students the Vocabulary of Appeal to Discuss Their Reading</t>
  </si>
  <si>
    <t>Nesi, Olga M.</t>
  </si>
  <si>
    <t>Getting Your Share of the Pie: The Complete Guide to Finding Grants</t>
  </si>
  <si>
    <t>Mann, Valerie J.</t>
  </si>
  <si>
    <t>Gold: A Cultural Encyclopedia</t>
  </si>
  <si>
    <t>Venable, Shannon L.</t>
  </si>
  <si>
    <t>Hackers and Hacking: A Reference Handbook</t>
  </si>
  <si>
    <t>Holt, Thomas J.</t>
  </si>
  <si>
    <t>Librarianship: Acquisitions and Collection Development</t>
  </si>
  <si>
    <t>Handbook for Asian Studies Specialists: A Guide to Research Materials and Collection Building Tools</t>
  </si>
  <si>
    <t>Asato, Noriko</t>
  </si>
  <si>
    <t>Popular Culture: Popular Culture (General)</t>
  </si>
  <si>
    <t>Icons of the American Comic Book: From Captain America to Wonder Woman</t>
  </si>
  <si>
    <t>Duncan, Randy</t>
  </si>
  <si>
    <t>Security Studies: U.S. Defense Policy and Programs</t>
  </si>
  <si>
    <t>Intelligence Collection: How to Plan and Execute Intelligence Collection in Complex Environments</t>
  </si>
  <si>
    <t>Hall, Wayne Michael</t>
  </si>
  <si>
    <t>Librarianship: Libraries and Librarianship</t>
  </si>
  <si>
    <t>Introduction to the Library and Information Professions: Second Edition</t>
  </si>
  <si>
    <t>Greer, Roger C.</t>
  </si>
  <si>
    <t>Iran, Israel, and the United States: Regime Security vs. Political Legitimacy</t>
  </si>
  <si>
    <t>Roshandel, Jalil</t>
  </si>
  <si>
    <t>Security Studies: Security Studies (General)</t>
  </si>
  <si>
    <t>Islamic Fundamentalism: An Introduction, Third Edition</t>
  </si>
  <si>
    <t>Davidson, Lawrence</t>
  </si>
  <si>
    <t>Jesus Rocks the World: The Definitive History of Contemporary Christian Music</t>
  </si>
  <si>
    <t>Gersztyn, Bob</t>
  </si>
  <si>
    <t>Race and Ethnicity: Latino/Hispanic Studies</t>
  </si>
  <si>
    <t>Latina's Guide to Success in the Workplace, The</t>
  </si>
  <si>
    <t>Guilbault, Rose Castillo</t>
  </si>
  <si>
    <t>Manufacturing Green Prosperity: The Power to Rebuild the American Middle Class</t>
  </si>
  <si>
    <t>Rynn, Jon</t>
  </si>
  <si>
    <t>Marine and Coastal Law: Cases and Materials, Second Edition</t>
  </si>
  <si>
    <t>Nixon, Dennis W.</t>
  </si>
  <si>
    <t>Marriage Customs of the World: An Encyclopedia of Dating Customs and Wedding Traditions, Expanded Second Edition</t>
  </si>
  <si>
    <t>Monger, George P.</t>
  </si>
  <si>
    <t>Business: Strategy</t>
  </si>
  <si>
    <t>Mastering Strategy: Workshops for Business Success</t>
  </si>
  <si>
    <t>Braun, Michael R.</t>
  </si>
  <si>
    <t>Library Programs and Services: Readers Theatre Resources</t>
  </si>
  <si>
    <t>Multi-Grade Readers Theatre: Stories about Short Story and Book Authors</t>
  </si>
  <si>
    <t>Pfeffinger, Charla R.</t>
  </si>
  <si>
    <t>Geography and World Cultures: Geopolitics</t>
  </si>
  <si>
    <t>Nation Shapes: The Story behind the World's Borders</t>
  </si>
  <si>
    <t>Shelley, Fred M.</t>
  </si>
  <si>
    <t>Security Studies: Conflict/War</t>
  </si>
  <si>
    <t>Pacific War and Its Political Legacies, The</t>
  </si>
  <si>
    <t>Roy, Denny</t>
  </si>
  <si>
    <t>Security Studies: Terrorism</t>
  </si>
  <si>
    <t>Palestine Liberation Organization, The: Terrorism and Prospects for Peace in the Holy Land</t>
  </si>
  <si>
    <t>Baracskay, Daniel</t>
  </si>
  <si>
    <t>Business: Business (General)</t>
  </si>
  <si>
    <t>Patent Law Essentials: A Concise Guide, Fourth Edition</t>
  </si>
  <si>
    <t>Durham, Alan L.</t>
  </si>
  <si>
    <t>Politics and Government in China</t>
  </si>
  <si>
    <t>Liu, Guoli</t>
  </si>
  <si>
    <t>Popular Controversies in World History: Investigating History's Intriguing Questions</t>
  </si>
  <si>
    <t>Danver, Steven L.</t>
  </si>
  <si>
    <t>Business: Leadership</t>
  </si>
  <si>
    <t>Putting Your Values to Work: Becoming the Leader Others Want to Follow</t>
  </si>
  <si>
    <t>Fairholm, Matthew R.</t>
  </si>
  <si>
    <t>Read On...Sports: Reading Lists for Every Taste</t>
  </si>
  <si>
    <t>Clark, Craig A.</t>
  </si>
  <si>
    <t>Readers Theatre for Global Explorers</t>
  </si>
  <si>
    <t>Bennett, Doraine</t>
  </si>
  <si>
    <t>Realist Tradition in International Relations, The: The Foundations of Western Order</t>
  </si>
  <si>
    <t>Zellen, Barry Scott</t>
  </si>
  <si>
    <t>Saudi Arabia and the Gulf Arab States Today: An Encyclopedia of Life in the Arab States</t>
  </si>
  <si>
    <t>American History: 1930-1945 - New Deal and WWII</t>
  </si>
  <si>
    <t>Waking to Danger: Americans and Nazi Germany, 1933-1941</t>
  </si>
  <si>
    <t>Rosenbaum, Robert A.</t>
  </si>
  <si>
    <t>We Are What We Sell: How Advertising Shapes American Life. . . and Always Has</t>
  </si>
  <si>
    <t>Coombs, Danielle Sarver</t>
  </si>
  <si>
    <t>Politics, Law, and Government: Comparative Politics</t>
  </si>
  <si>
    <t>When Political Parties Die: A Cross-National Analysis of Disalignment and Realignment</t>
  </si>
  <si>
    <t>Mack, Charles S.</t>
  </si>
  <si>
    <t>Current Events and Issues: International Issues</t>
  </si>
  <si>
    <t>World Energy Crisis: A Reference Handbook</t>
  </si>
  <si>
    <t>Newton, David E.</t>
  </si>
  <si>
    <t>Crash Course in Dealing with Difficult Library Customers</t>
  </si>
  <si>
    <t>Mosley, Shelley E.</t>
  </si>
  <si>
    <t>Heaven, Hell, and the Afterlife: Eternity in Judaism, Christianity, and Islam</t>
  </si>
  <si>
    <t>Ellens, J. Harold</t>
  </si>
  <si>
    <t>History of American Cooking</t>
  </si>
  <si>
    <t>Smith, Merril D.</t>
  </si>
  <si>
    <t>A Guided Inquiry Approach to High School Research</t>
  </si>
  <si>
    <t>Schmidt, Randell K.</t>
  </si>
  <si>
    <t>A Nation with the Soul of a Church: How Christian Proclamation Has Shaped American History</t>
  </si>
  <si>
    <t>Edwards, O.C. Jr.</t>
  </si>
  <si>
    <t>American Sports: A History of Icons, Idols, and Ideas</t>
  </si>
  <si>
    <t>Nelson, Murry R.</t>
  </si>
  <si>
    <t>Race and Ethnicity: African American Studies</t>
  </si>
  <si>
    <t>Civil Rights Movement</t>
  </si>
  <si>
    <t>Wilson, Jamie J.</t>
  </si>
  <si>
    <t>Current Events and Issues: Environment</t>
  </si>
  <si>
    <t>Climate Change: An Encyclopedia of Science and History</t>
  </si>
  <si>
    <t>Black, Brian C.</t>
  </si>
  <si>
    <t>Librarianship: School Library Management</t>
  </si>
  <si>
    <t>Conducting Action Research to Evaluate Your School Library</t>
  </si>
  <si>
    <t>Sykes, Judith A.</t>
  </si>
  <si>
    <t>Cult of Individualism, The: A History of Disengagement in American Life</t>
  </si>
  <si>
    <t>Barlow, Aaron</t>
  </si>
  <si>
    <t>Psychology: Social Psychology</t>
  </si>
  <si>
    <t>Eating Disorders: An Encyclopedia of Causes, Treatment, and Prevention</t>
  </si>
  <si>
    <t>Reel, Justine J.</t>
  </si>
  <si>
    <t>Economics: Economic History</t>
  </si>
  <si>
    <t>Economic Thinkers: A Biographical Encyclopedia</t>
  </si>
  <si>
    <t>Dieterle, David A.</t>
  </si>
  <si>
    <t>Geography and World Cultures: Physical Geography and Environment</t>
  </si>
  <si>
    <t>Encyclopedia of Cultivated Plants: From Acacia to Zinnia</t>
  </si>
  <si>
    <t>Cumo, Christopher</t>
  </si>
  <si>
    <t>Encyclopedia of National Dress: Traditional Clothing around the World</t>
  </si>
  <si>
    <t>Condra, Jill</t>
  </si>
  <si>
    <t>Faiths across Time: 5,000 Years of Religious History</t>
  </si>
  <si>
    <t>Melton, J. Gordon</t>
  </si>
  <si>
    <t>Financial Justice: The People's Campaign to Stop Lender Abuse</t>
  </si>
  <si>
    <t>Kirsch, Larry</t>
  </si>
  <si>
    <t>Floating Collections: A Collection Development Model for Long-Term Success</t>
  </si>
  <si>
    <t>Bartlett, Wendy K.</t>
  </si>
  <si>
    <t>Going Places: A Reader's Guide to Travel Narratives</t>
  </si>
  <si>
    <t>Burgin, Robert</t>
  </si>
  <si>
    <t>Handheld Library, The: Mobile Technology and the Librarian</t>
  </si>
  <si>
    <t>Peters, Thomas A.</t>
  </si>
  <si>
    <t>Hats and Headwear around the World: A Cultural Encyclopedia</t>
  </si>
  <si>
    <t>Chico, Beverly</t>
  </si>
  <si>
    <t>Managing Volunteers: How to Maximize Your Most Valuable Resource</t>
  </si>
  <si>
    <t>Sakaduski, Nancy</t>
  </si>
  <si>
    <t>Librarianship: Cataloging and Technical Services</t>
  </si>
  <si>
    <t>RDA Workbook, The: Learning the Basics of Resource Description and Access</t>
  </si>
  <si>
    <t>Mering, Margaret</t>
  </si>
  <si>
    <t>Library Programs and Services: Children and YA Services</t>
  </si>
  <si>
    <t>Reference Skills for the School Librarian: Tools and Tips, Third Edition</t>
  </si>
  <si>
    <t>Riedling, Ann Marlow</t>
  </si>
  <si>
    <t>Linworth</t>
  </si>
  <si>
    <t>Religion and Mythology: Religion and Politics</t>
  </si>
  <si>
    <t>Religious Nationalism: A Reference Handbook</t>
  </si>
  <si>
    <t>Omer, Atalia</t>
  </si>
  <si>
    <t>Rock Climbing: The Ultimate Guide</t>
  </si>
  <si>
    <t>Robinson, Victoria</t>
  </si>
  <si>
    <t>Sexual Misconduct and the Future of Mega-Churches: How Large Religious Organizations Go Astray</t>
  </si>
  <si>
    <t>Starks, Glenn L.</t>
  </si>
  <si>
    <t>Religion and Mythology: Theology and Spirituality</t>
  </si>
  <si>
    <t>Spiritualist Movement, The: Speaking with the Dead in America and around the World</t>
  </si>
  <si>
    <t>Moreman, Christopher M.</t>
  </si>
  <si>
    <t>Street Food around the World: An Encyclopedia of Food and Culture</t>
  </si>
  <si>
    <t>Kraig, Bruce</t>
  </si>
  <si>
    <t>Understanding the Global Market: Navigating the International Business Environment</t>
  </si>
  <si>
    <t>Keillor, Bruce D.</t>
  </si>
  <si>
    <t>Varieties of Magical Experience, The: Indigenous, Medieval, and Modern Magic</t>
  </si>
  <si>
    <t>Hume, Lynne</t>
  </si>
  <si>
    <t>Religion and Mythology: History of Religion</t>
  </si>
  <si>
    <t>Voices of Early Christianity: Documents from the Origins of Christianity</t>
  </si>
  <si>
    <t>Kaatz, Kevin W.</t>
  </si>
  <si>
    <t>Women's Rights: Documents Decoded</t>
  </si>
  <si>
    <t>Shouse, Aimee D.</t>
  </si>
  <si>
    <t>Herrera-Sobek, María</t>
  </si>
  <si>
    <t>連結</t>
    <phoneticPr fontId="2" type="noConversion"/>
  </si>
  <si>
    <t>電子書ISBN</t>
    <phoneticPr fontId="6" type="noConversion"/>
  </si>
  <si>
    <t>序號</t>
    <phoneticPr fontId="2" type="noConversion"/>
  </si>
  <si>
    <t>主題</t>
    <phoneticPr fontId="2" type="noConversion"/>
  </si>
  <si>
    <t>次主題</t>
    <phoneticPr fontId="2" type="noConversion"/>
  </si>
  <si>
    <t>題名</t>
    <phoneticPr fontId="2" type="noConversion"/>
  </si>
  <si>
    <t>版次</t>
    <phoneticPr fontId="2" type="noConversion"/>
  </si>
  <si>
    <t>著者</t>
  </si>
  <si>
    <t>出版者</t>
    <phoneticPr fontId="2" type="noConversion"/>
  </si>
  <si>
    <t>出版年</t>
    <phoneticPr fontId="2" type="noConversion"/>
  </si>
  <si>
    <t>306.870942/09034</t>
  </si>
  <si>
    <t>9780313050282</t>
  </si>
  <si>
    <t>9780275986971</t>
  </si>
  <si>
    <t>Family Ties in Victorian England</t>
  </si>
  <si>
    <t>Nelson, Claudia</t>
  </si>
  <si>
    <t>362.2</t>
  </si>
  <si>
    <t>RA790.6</t>
  </si>
  <si>
    <t>9781851097944</t>
  </si>
  <si>
    <t>9781851097890</t>
  </si>
  <si>
    <t>Mental Health in America: A Reference Handbook</t>
  </si>
  <si>
    <t>Kemp, Donna R.</t>
  </si>
  <si>
    <t>155.9/2</t>
  </si>
  <si>
    <t>BF637.L53</t>
  </si>
  <si>
    <t>9780313087622</t>
  </si>
  <si>
    <t>9780275993214</t>
  </si>
  <si>
    <t>Sudden Influence: How Spontaneous Events Shape Our Lives</t>
  </si>
  <si>
    <t>Rousell, Michael A.</t>
  </si>
  <si>
    <t>World History: 20th Century</t>
  </si>
  <si>
    <t>940.53/180922</t>
  </si>
  <si>
    <t>D804.195</t>
  </si>
  <si>
    <t>9781567206609</t>
  </si>
  <si>
    <t>9780275994235</t>
  </si>
  <si>
    <t>Shards of Memory: Narratives of Holocaust Survival</t>
  </si>
  <si>
    <t>Lindeman, Yehudi</t>
  </si>
  <si>
    <t>956.9405/4</t>
  </si>
  <si>
    <t>9780313071546</t>
  </si>
  <si>
    <t>9780275990053</t>
  </si>
  <si>
    <t>Planting Hatred, Sowing Pain: The Psychology of the Israeli-Palestinian Conflict</t>
  </si>
  <si>
    <t>Salinas, Moises F.</t>
  </si>
  <si>
    <t>201/.7621</t>
  </si>
  <si>
    <t>BT732.5</t>
  </si>
  <si>
    <t>9780275995072</t>
  </si>
  <si>
    <t>9780275995065</t>
  </si>
  <si>
    <t>Spirit, Science, and Health: How the Spiritual Mind Fuels Physical Wellness</t>
  </si>
  <si>
    <t>Plante, Thomas G.; Thoresen, C</t>
  </si>
  <si>
    <t>Politics, Law and Government: International Relations</t>
  </si>
  <si>
    <t>016.32773</t>
  </si>
  <si>
    <t>Z6465.U5</t>
  </si>
  <si>
    <t>9781851099504</t>
  </si>
  <si>
    <t>American Foreign Relations since 1600: A Guide to the Literature [Third Edition]</t>
  </si>
  <si>
    <t>Zeiler, Thomas W.</t>
  </si>
  <si>
    <t>Library Programs and Services: Reference Tools</t>
  </si>
  <si>
    <t>813.01/0873</t>
  </si>
  <si>
    <t>PS373</t>
  </si>
  <si>
    <t>9780313363467</t>
  </si>
  <si>
    <t>9781591581659</t>
  </si>
  <si>
    <t>100 Great American Novels You've (Probably) Never Read</t>
  </si>
  <si>
    <t>Bridges, Karl</t>
  </si>
  <si>
    <t>Women's Studies: Politics and Law</t>
  </si>
  <si>
    <t>363.460973</t>
  </si>
  <si>
    <t>HQ767.5.U5</t>
  </si>
  <si>
    <t>9780313087950</t>
  </si>
  <si>
    <t>9780313340321</t>
  </si>
  <si>
    <t>Abortion: A Documentary and Reference Guide</t>
  </si>
  <si>
    <t>Rose, Melody</t>
  </si>
  <si>
    <t>947/.07</t>
  </si>
  <si>
    <t>DK52.5</t>
  </si>
  <si>
    <t>9780313352324</t>
  </si>
  <si>
    <t>9780275978716</t>
  </si>
  <si>
    <t>Russia, 1762-1825: Military Power, the State, and the People</t>
  </si>
  <si>
    <t>Hartley, Janet M.</t>
  </si>
  <si>
    <t>372.87</t>
  </si>
  <si>
    <t>MT10</t>
  </si>
  <si>
    <t>9780313363559</t>
  </si>
  <si>
    <t>9781591584391</t>
  </si>
  <si>
    <t>Exploring the Connection Between Children's Literature and Music</t>
  </si>
  <si>
    <t>Carlow, Regina</t>
  </si>
  <si>
    <t>American History: 1800-1860 - Growing and Dividing</t>
  </si>
  <si>
    <t>305.40978</t>
  </si>
  <si>
    <t>HQ1438.W45</t>
  </si>
  <si>
    <t>9781598840513</t>
  </si>
  <si>
    <t>9781598840506</t>
  </si>
  <si>
    <t>Women in the American West</t>
  </si>
  <si>
    <t>Woodworth-Ney, Laura E.</t>
  </si>
  <si>
    <t>954.91</t>
  </si>
  <si>
    <t>DS384</t>
  </si>
  <si>
    <t>9781567206814</t>
  </si>
  <si>
    <t>9780313341373</t>
  </si>
  <si>
    <t>The History of Pakistan</t>
  </si>
  <si>
    <t>Malik, Iftikhar</t>
  </si>
  <si>
    <t>154.6/32</t>
  </si>
  <si>
    <t>BF1099.N53</t>
  </si>
  <si>
    <t>9780313345135</t>
  </si>
  <si>
    <t>9780313345128</t>
  </si>
  <si>
    <t>Nightmares: The Science and Solution of Those Frightening Visions during Sleep</t>
  </si>
  <si>
    <t>McNamara, Patrick</t>
  </si>
  <si>
    <t>616.85/27</t>
  </si>
  <si>
    <t>RC537</t>
  </si>
  <si>
    <t>9780275998578</t>
  </si>
  <si>
    <t>9780275998561</t>
  </si>
  <si>
    <t>Understanding and Treating Depression: Ways to Find Hope and Help</t>
  </si>
  <si>
    <t>Nydegger, Rudy V.</t>
  </si>
  <si>
    <t>150.19/8</t>
  </si>
  <si>
    <t>BF204.6</t>
  </si>
  <si>
    <t>9781573566902</t>
  </si>
  <si>
    <t>9780275993504</t>
  </si>
  <si>
    <t>Positive Psychology: Exploring the Best in People</t>
  </si>
  <si>
    <t>Lopez, Shane J.</t>
  </si>
  <si>
    <t>BL504</t>
  </si>
  <si>
    <t>9780313356094</t>
  </si>
  <si>
    <t>9780313356087</t>
  </si>
  <si>
    <t>Ultimate Journey: Death and Dying in the World's Major Religions</t>
  </si>
  <si>
    <t>Rosen, Steven J.</t>
  </si>
  <si>
    <t>ZA3060</t>
  </si>
  <si>
    <t>9781598847635</t>
  </si>
  <si>
    <t>9781591586203</t>
  </si>
  <si>
    <t>Paper to Digital: Documents in the Information Age</t>
  </si>
  <si>
    <t>Liu, Ziming</t>
  </si>
  <si>
    <t>305.23082/0973</t>
  </si>
  <si>
    <t>HQ777</t>
  </si>
  <si>
    <t>9780275999865</t>
  </si>
  <si>
    <t>9780275999858</t>
  </si>
  <si>
    <t>The Sexualization of Childhood</t>
  </si>
  <si>
    <t>Olfman, Sharna</t>
  </si>
  <si>
    <t>941.081</t>
  </si>
  <si>
    <t>DA533</t>
  </si>
  <si>
    <t>9780313350351</t>
  </si>
  <si>
    <t>9780313350344</t>
  </si>
  <si>
    <t>Daily Life in Victorian England [Second Edition]</t>
  </si>
  <si>
    <t>Mitchell, Sally</t>
  </si>
  <si>
    <t>Politics, Law and Government: Politics (General)</t>
  </si>
  <si>
    <t>320.01</t>
  </si>
  <si>
    <t>JA61</t>
  </si>
  <si>
    <t>9780313085239</t>
  </si>
  <si>
    <t>9780313339202</t>
  </si>
  <si>
    <t>Political Theory: An Encyclopedia of Contemporary and Classic Terms</t>
  </si>
  <si>
    <t>Hammond, Scott John</t>
  </si>
  <si>
    <t>306.90973</t>
  </si>
  <si>
    <t>BD444</t>
  </si>
  <si>
    <t>9780313364273</t>
  </si>
  <si>
    <t>9780313364266</t>
  </si>
  <si>
    <t>Speaking of Death: America's New Sense of Mortality</t>
  </si>
  <si>
    <t>Bartalos, Michael K.</t>
  </si>
  <si>
    <t>Business: Human Resources</t>
  </si>
  <si>
    <t>658.3</t>
  </si>
  <si>
    <t>HF5549</t>
  </si>
  <si>
    <t>9780313350160</t>
  </si>
  <si>
    <t>9780313350153</t>
  </si>
  <si>
    <t>The Praeger Handbook of Human Resource Management</t>
  </si>
  <si>
    <t>Dixon, Pamela; Gilley, Jerry W</t>
  </si>
  <si>
    <t>796.01</t>
  </si>
  <si>
    <t>GV706.5</t>
  </si>
  <si>
    <t>9780313346699</t>
  </si>
  <si>
    <t>9780313346682</t>
  </si>
  <si>
    <t>Living out of Bounds: The Male Athlete's Everyday Life</t>
  </si>
  <si>
    <t>Overman, Steven J.</t>
  </si>
  <si>
    <t>025.00285</t>
  </si>
  <si>
    <t>Z678.9</t>
  </si>
  <si>
    <t>9781591587750</t>
  </si>
  <si>
    <t>9781591586296</t>
  </si>
  <si>
    <t>Information Technology in Librarianship: New Critical Approaches</t>
  </si>
  <si>
    <t>Leckie, Gloria J.; Buschman, J</t>
  </si>
  <si>
    <t>174/.907</t>
  </si>
  <si>
    <t>PN4756</t>
  </si>
  <si>
    <t>9780313345494</t>
  </si>
  <si>
    <t>9780313345487</t>
  </si>
  <si>
    <t>Moral Reasoning for Journalists [Second Edition]</t>
  </si>
  <si>
    <t>Knowlton, Steven; Reader, Bill</t>
  </si>
  <si>
    <t>394.1/20948</t>
  </si>
  <si>
    <t>GT2853.S33</t>
  </si>
  <si>
    <t>9780313349232</t>
  </si>
  <si>
    <t>9780313349225</t>
  </si>
  <si>
    <t>Food Culture in Scandinavia</t>
  </si>
  <si>
    <t>Notaker, Henry</t>
  </si>
  <si>
    <t>782.42166092</t>
  </si>
  <si>
    <t>ML420.S847</t>
  </si>
  <si>
    <t>9781573567299</t>
  </si>
  <si>
    <t>9780275993603</t>
  </si>
  <si>
    <t>The Words and Music of Sting</t>
  </si>
  <si>
    <t>Gable, Christopher</t>
  </si>
  <si>
    <t>338.4/70040973</t>
  </si>
  <si>
    <t>HD9696.2.U64</t>
  </si>
  <si>
    <t>9780313362453</t>
  </si>
  <si>
    <t>9780313362446</t>
  </si>
  <si>
    <t>Apple Inc.</t>
  </si>
  <si>
    <t>O'Grady, Jason D.</t>
  </si>
  <si>
    <t>GV742.3</t>
  </si>
  <si>
    <t>9780313351068</t>
  </si>
  <si>
    <t>9780313351051</t>
  </si>
  <si>
    <t>Sports on Television</t>
  </si>
  <si>
    <t>Marill, Alvin H.</t>
  </si>
  <si>
    <t>338.4/7663203</t>
  </si>
  <si>
    <t>HD9370.5</t>
  </si>
  <si>
    <t>9780313354014</t>
  </si>
  <si>
    <t>9780313354007</t>
  </si>
  <si>
    <t>The Business of Wine: An Encyclopedia</t>
  </si>
  <si>
    <t>Brostrom, Geralyn G.; Brostrom</t>
  </si>
  <si>
    <t>9780313344732</t>
  </si>
  <si>
    <t>9780313344725</t>
  </si>
  <si>
    <t>Encyclopedia of Extreme Sports</t>
  </si>
  <si>
    <t>Sagert, Kelly Boyer</t>
  </si>
  <si>
    <t>306.483</t>
  </si>
  <si>
    <t>9780313087875</t>
  </si>
  <si>
    <t>9780313340246</t>
  </si>
  <si>
    <t>Battleground: Sports</t>
  </si>
  <si>
    <t>Atkinson, Michael</t>
  </si>
  <si>
    <t>155.2/4</t>
  </si>
  <si>
    <t>BF697.5.S426</t>
  </si>
  <si>
    <t>9780313364396</t>
  </si>
  <si>
    <t>9780313364389</t>
  </si>
  <si>
    <t>Fooling Ourselves: Self-Deception in Politics, Religion, and Terrorism</t>
  </si>
  <si>
    <t>Triandis, Harry C.</t>
  </si>
  <si>
    <t>PN1998.3.E325</t>
  </si>
  <si>
    <t>9780313352485</t>
  </si>
  <si>
    <t>9780313352478</t>
  </si>
  <si>
    <t>Clint Eastwood: Evolution of a Filmmaker</t>
  </si>
  <si>
    <t>Foote, John H.</t>
  </si>
  <si>
    <t>973</t>
  </si>
  <si>
    <t>E169.1</t>
  </si>
  <si>
    <t>9780313364112</t>
  </si>
  <si>
    <t>9780313344107</t>
  </si>
  <si>
    <t>American Pop: Popular Culture Decade by Decade</t>
  </si>
  <si>
    <t>Batchelor, Bob</t>
  </si>
  <si>
    <t>021.20973</t>
  </si>
  <si>
    <t>Z711.7</t>
  </si>
  <si>
    <t>9781598844979</t>
  </si>
  <si>
    <t>9781591587255</t>
  </si>
  <si>
    <t>Academic Library Outreach: Beyond the Campus Walls</t>
  </si>
  <si>
    <t>Courtney, Nancy D.</t>
  </si>
  <si>
    <t>720.973</t>
  </si>
  <si>
    <t>NA705</t>
  </si>
  <si>
    <t>9780313342080</t>
  </si>
  <si>
    <t>9780313342073</t>
  </si>
  <si>
    <t>Icons of American Architecture: From the Alamo to the World Trade Center</t>
  </si>
  <si>
    <t>Langmead, Donald</t>
  </si>
  <si>
    <t>591.6803</t>
  </si>
  <si>
    <t>QL83</t>
  </si>
  <si>
    <t>9780313349881</t>
  </si>
  <si>
    <t>9780313349874</t>
  </si>
  <si>
    <t>Extinct Animals: An Encyclopedia of Species that Have Disappeared during Human History</t>
  </si>
  <si>
    <t>Piper, Ross</t>
  </si>
  <si>
    <t>781.66</t>
  </si>
  <si>
    <t>ML102.R6</t>
  </si>
  <si>
    <t>9780313348013</t>
  </si>
  <si>
    <t>9780313348006</t>
  </si>
  <si>
    <t>Encyclopedia of Heavy Metal Music</t>
  </si>
  <si>
    <t>Phillips, William; Cogan, Bria</t>
  </si>
  <si>
    <t>332.63/240973</t>
  </si>
  <si>
    <t>HD255</t>
  </si>
  <si>
    <t>9780313365515</t>
  </si>
  <si>
    <t>9780313365508</t>
  </si>
  <si>
    <t>How to Make Money in Any Real Estate Market</t>
  </si>
  <si>
    <t>Lawless, Robert E.</t>
  </si>
  <si>
    <t>Current Events and Issues: Education</t>
  </si>
  <si>
    <t>379.73</t>
  </si>
  <si>
    <t>LC173</t>
  </si>
  <si>
    <t>9780313364297</t>
  </si>
  <si>
    <t>9780313364280</t>
  </si>
  <si>
    <t>Al-Qaeda Goes to College: Impact of the War on Terror on American Higher Education</t>
  </si>
  <si>
    <t>Castagnera, James Ottavio</t>
  </si>
  <si>
    <t>796.8</t>
  </si>
  <si>
    <t>GV1111</t>
  </si>
  <si>
    <t>9780313343841</t>
  </si>
  <si>
    <t>9780313343834</t>
  </si>
  <si>
    <t>Combat Sports: An Encyclopedia of Wrestling, Fighting, and Mixed Martial Arts</t>
  </si>
  <si>
    <t>Hudson, David L.</t>
  </si>
  <si>
    <t>Psychology: Women's Psychology</t>
  </si>
  <si>
    <t>306.73/6</t>
  </si>
  <si>
    <t>HQ806</t>
  </si>
  <si>
    <t>9780313360329</t>
  </si>
  <si>
    <t>9780313360312</t>
  </si>
  <si>
    <t>Cheating on the Sisterhood: Infidelity and Feminism</t>
  </si>
  <si>
    <t>Rosewarne, Lauren</t>
  </si>
  <si>
    <t>398/.45</t>
  </si>
  <si>
    <t>BF1556</t>
  </si>
  <si>
    <t>9780313364730</t>
  </si>
  <si>
    <t>9780313364723</t>
  </si>
  <si>
    <t>Vampires Today: The Truth about Modern Vampirism</t>
  </si>
  <si>
    <t>Laycock, Joseph</t>
  </si>
  <si>
    <t>175</t>
  </si>
  <si>
    <t>GV706.3</t>
  </si>
  <si>
    <t>9781598841985</t>
  </si>
  <si>
    <t>9781598841978</t>
  </si>
  <si>
    <t>Modern Sports Ethics: A Reference Handbook</t>
  </si>
  <si>
    <t>Lumpkin, Angela</t>
  </si>
  <si>
    <t>394.1/209728</t>
  </si>
  <si>
    <t>TX716.C45</t>
  </si>
  <si>
    <t>9780313347689</t>
  </si>
  <si>
    <t>9780313347672</t>
  </si>
  <si>
    <t>Food Culture in Central America</t>
  </si>
  <si>
    <t>McDonald, Michael R.</t>
  </si>
  <si>
    <t>951.9</t>
  </si>
  <si>
    <t>DS904</t>
  </si>
  <si>
    <t>9781598841619</t>
  </si>
  <si>
    <t>9781598841602</t>
  </si>
  <si>
    <t>The Koreas</t>
  </si>
  <si>
    <t>Connor, Mary E.</t>
  </si>
  <si>
    <t>JC578</t>
  </si>
  <si>
    <t>9781598842241</t>
  </si>
  <si>
    <t>9781598842234</t>
  </si>
  <si>
    <t>Environmental Justice: A Reference Handbook [Second Edition]</t>
  </si>
  <si>
    <t>American History: 1900-1929 - From Boom to Bust</t>
  </si>
  <si>
    <t>E784</t>
  </si>
  <si>
    <t>9781598840346</t>
  </si>
  <si>
    <t>9781598840339</t>
  </si>
  <si>
    <t>Jazz Age: People and Perspectives</t>
  </si>
  <si>
    <t>Newton-Matza, Mitchell</t>
  </si>
  <si>
    <t>952</t>
  </si>
  <si>
    <t>DS821</t>
  </si>
  <si>
    <t>9781598841633</t>
  </si>
  <si>
    <t>9781598841626</t>
  </si>
  <si>
    <t>Japan</t>
  </si>
  <si>
    <t>Ellington, Lucien</t>
  </si>
  <si>
    <t>641.3</t>
  </si>
  <si>
    <t>TX645</t>
  </si>
  <si>
    <t>9780313349317</t>
  </si>
  <si>
    <t>9780313349300</t>
  </si>
  <si>
    <t>Menus from History: Historic Meals and Recipes for Every Day of the Year</t>
  </si>
  <si>
    <t>Clarkson, Janet</t>
  </si>
  <si>
    <t>796.72092/2</t>
  </si>
  <si>
    <t>GV1032.A1</t>
  </si>
  <si>
    <t>9780313358418</t>
  </si>
  <si>
    <t>9780313358401</t>
  </si>
  <si>
    <t>The Earnhardts: A Biography</t>
  </si>
  <si>
    <t>Souter, Gerry</t>
  </si>
  <si>
    <t>791.45/6</t>
  </si>
  <si>
    <t>PN1992.8.S4</t>
  </si>
  <si>
    <t>9781567207330</t>
  </si>
  <si>
    <t>9780275994730</t>
  </si>
  <si>
    <t>Prime Time Soap Operas</t>
  </si>
  <si>
    <t>Snauffer, Douglas M.</t>
  </si>
  <si>
    <t>391.4/1303</t>
  </si>
  <si>
    <t>GT2130</t>
  </si>
  <si>
    <t>9780313357152</t>
  </si>
  <si>
    <t>9780313357145</t>
  </si>
  <si>
    <t>Feet and Footwear: A Cultural Encyclopedia</t>
  </si>
  <si>
    <t>Military History: Military History (General)</t>
  </si>
  <si>
    <t>355.00956</t>
  </si>
  <si>
    <t>UA812</t>
  </si>
  <si>
    <t>9780313056031</t>
  </si>
  <si>
    <t>9780275988760</t>
  </si>
  <si>
    <t>A Military History of the Ottomans: From Osman to Atatürk</t>
  </si>
  <si>
    <t xml:space="preserve">Uyar, Mesut; Erickson, Edward </t>
  </si>
  <si>
    <t>791.4302/330922</t>
  </si>
  <si>
    <t>PN1998.3.C6635</t>
  </si>
  <si>
    <t>9780313355998</t>
  </si>
  <si>
    <t>9780313355981</t>
  </si>
  <si>
    <t>The Brothers Coen: Unique Characters of Violence</t>
  </si>
  <si>
    <t>Doom, Ryan P.</t>
  </si>
  <si>
    <t>796.357/64097471</t>
  </si>
  <si>
    <t>GV875.N4</t>
  </si>
  <si>
    <t>9780313357053</t>
  </si>
  <si>
    <t>9780313357046</t>
  </si>
  <si>
    <t>The Team America Loves to Hate: Why Baseball Fans Despise the New York Yankees</t>
  </si>
  <si>
    <t>Warner, Charles R.</t>
  </si>
  <si>
    <t>302.230973</t>
  </si>
  <si>
    <t>P95.82.U6</t>
  </si>
  <si>
    <t>9780313343803</t>
  </si>
  <si>
    <t>9780313343797</t>
  </si>
  <si>
    <t>Encyclopedia of Politics, the Media, and Popular Culture</t>
  </si>
  <si>
    <t>Kelso, Tony; Cogan, Brian Arth</t>
  </si>
  <si>
    <t>641.59</t>
  </si>
  <si>
    <t>TX725.A1</t>
  </si>
  <si>
    <t>9780313375590</t>
  </si>
  <si>
    <t>9780313375583</t>
  </si>
  <si>
    <t>The Multicultural Cookbook for Students: Updated and Revised</t>
  </si>
  <si>
    <t>Webb, Lois Sinaiko; Roten, Lin</t>
  </si>
  <si>
    <t>Politics, Law and Government: Law</t>
  </si>
  <si>
    <t>179/.3</t>
  </si>
  <si>
    <t>HV4764</t>
  </si>
  <si>
    <t>9781598841923</t>
  </si>
  <si>
    <t>9781598841916</t>
  </si>
  <si>
    <t>Animal Rights: A Reference Handbook [Second Edition]</t>
  </si>
  <si>
    <t>Sherry, Clifford J.</t>
  </si>
  <si>
    <t>Gay &amp; Lesbian Studies: Gay &amp; Lesbian Studies (General)</t>
  </si>
  <si>
    <t>323.3/2640973</t>
  </si>
  <si>
    <t>HQ76.3.U5|</t>
  </si>
  <si>
    <t>9781598843071</t>
  </si>
  <si>
    <t>9781598843064</t>
  </si>
  <si>
    <t>Gay and Lesbian Rights: A Reference Handbook [Second Edition]</t>
  </si>
  <si>
    <t>PN2287.B4377</t>
  </si>
  <si>
    <t>9780313358357</t>
  </si>
  <si>
    <t>9780313358340</t>
  </si>
  <si>
    <t>Halle Berry: A Biography</t>
  </si>
  <si>
    <t>Johnson, Melissa Ewey</t>
  </si>
  <si>
    <t>ML105</t>
  </si>
  <si>
    <t>9780313344268</t>
  </si>
  <si>
    <t>9780313344251</t>
  </si>
  <si>
    <t>Encyclopedia of Contemporary Christian Music: Pop, Rock, and Worship</t>
  </si>
  <si>
    <t>Cusic, Don</t>
  </si>
  <si>
    <t>303.3/850973</t>
  </si>
  <si>
    <t>BF575.P9</t>
  </si>
  <si>
    <t>9780313378225</t>
  </si>
  <si>
    <t>9780313378218</t>
  </si>
  <si>
    <t>The Psychology of Prejudice and Discrimination: A Revised and Condensed Edition</t>
  </si>
  <si>
    <t>Chin, Jean Lau</t>
  </si>
  <si>
    <t>Current Events and Issues: New Media and Journalism</t>
  </si>
  <si>
    <t>070.92/2</t>
  </si>
  <si>
    <t>PN4888.P6</t>
  </si>
  <si>
    <t>9780313380273</t>
  </si>
  <si>
    <t>9780313380266</t>
  </si>
  <si>
    <t>Reporters Who Made History: Great American Journalists on the Issues and Crises of the Late 20th Century</t>
  </si>
  <si>
    <t>Hallock, Steven M.</t>
  </si>
  <si>
    <t>616.85/84</t>
  </si>
  <si>
    <t>RC533</t>
  </si>
  <si>
    <t>9780313353895</t>
  </si>
  <si>
    <t>9780313353888</t>
  </si>
  <si>
    <t>Rewiring Your Self to Break Addictions and Habits: Overcoming Problem Patterns</t>
  </si>
  <si>
    <t>Browne-Miller, Angela</t>
  </si>
  <si>
    <t>790.1/33</t>
  </si>
  <si>
    <t>GV1218.62</t>
  </si>
  <si>
    <t>9780313347993</t>
  </si>
  <si>
    <t>9780313347986</t>
  </si>
  <si>
    <t>Toys and American Culture: An Encyclopedia</t>
  </si>
  <si>
    <t>Scott, Sharon M.</t>
  </si>
  <si>
    <t>741.5/352</t>
  </si>
  <si>
    <t>BL325.H46</t>
  </si>
  <si>
    <t>9780313355370</t>
  </si>
  <si>
    <t>9780313355363</t>
  </si>
  <si>
    <t>Superheroes and Superegos: Analyzing the Minds Behind the Masks</t>
  </si>
  <si>
    <t>Packer, Sharon</t>
  </si>
  <si>
    <t>202/.11403</t>
  </si>
  <si>
    <t>BL473.5</t>
  </si>
  <si>
    <t>9780313349904</t>
  </si>
  <si>
    <t>9780313349898</t>
  </si>
  <si>
    <t>Encyclopedia of Goddesses and Heroines</t>
  </si>
  <si>
    <t>Monaghan, Patricia</t>
  </si>
  <si>
    <t>796/.01</t>
  </si>
  <si>
    <t>GV706.4</t>
  </si>
  <si>
    <t>9780313377570</t>
  </si>
  <si>
    <t>9780313377563</t>
  </si>
  <si>
    <t>Athletes Who Indulge Their Dark Side: Sex, Drugs, and Cover-Ups</t>
  </si>
  <si>
    <t>Teitelbaum, Stanley H.</t>
  </si>
  <si>
    <t>305.42</t>
  </si>
  <si>
    <t>HQ1180</t>
  </si>
  <si>
    <t>9780313375972</t>
  </si>
  <si>
    <t>9780313375965</t>
  </si>
  <si>
    <t>Feminism and Women's Rights Worldwide</t>
  </si>
  <si>
    <t>Paludi, Michele A.</t>
  </si>
  <si>
    <t>Politics, Law and Government: Political History</t>
  </si>
  <si>
    <t>320.973</t>
  </si>
  <si>
    <t>JK31</t>
  </si>
  <si>
    <t>9781851097180</t>
  </si>
  <si>
    <t>9781851097135</t>
  </si>
  <si>
    <t>A History of the U.S. Political System: Ideas, Interests, and Institutions</t>
  </si>
  <si>
    <t xml:space="preserve">Harris, Richard A.; Tichenor, </t>
  </si>
  <si>
    <t>355.002/02</t>
  </si>
  <si>
    <t>D25.A2</t>
  </si>
  <si>
    <t>9781851096725</t>
  </si>
  <si>
    <t>9781851096671</t>
  </si>
  <si>
    <t>A Global Chronology of Conflict: From the Ancient World to the Modern Middle East</t>
  </si>
  <si>
    <t>Tucker, Spencer C.</t>
  </si>
  <si>
    <t>320.60951</t>
  </si>
  <si>
    <t>JZ1734</t>
  </si>
  <si>
    <t>9780313385186</t>
  </si>
  <si>
    <t>9780313385179</t>
  </si>
  <si>
    <t>China Restored: The Middle Kingdom Looks to 2020 and Beyond</t>
  </si>
  <si>
    <t>Anderson, Eric C.</t>
  </si>
  <si>
    <t>9780313382796</t>
  </si>
  <si>
    <t>9780313382789</t>
  </si>
  <si>
    <t>Politics on Demand: The Effects of 24-Hour News on American Politics</t>
  </si>
  <si>
    <t>Dagnes, Alison</t>
  </si>
  <si>
    <t>Military History: 20th Century</t>
  </si>
  <si>
    <t>303.6/6</t>
  </si>
  <si>
    <t>JZ5584.U6</t>
  </si>
  <si>
    <t>9780313376252</t>
  </si>
  <si>
    <t>9780313376245</t>
  </si>
  <si>
    <t>A History of War Resistance in America</t>
  </si>
  <si>
    <t>Volo, James M.</t>
  </si>
  <si>
    <t>World History: 18th Century</t>
  </si>
  <si>
    <t>305.4094/09033</t>
  </si>
  <si>
    <t>HQ1587</t>
  </si>
  <si>
    <t>9780313376979</t>
  </si>
  <si>
    <t>9780313376962</t>
  </si>
  <si>
    <t>Women's Roles in Eighteenth-Century Europe</t>
  </si>
  <si>
    <t>Hurl-Eamon, Jennine</t>
  </si>
  <si>
    <t>796.720973</t>
  </si>
  <si>
    <t>9781567206616</t>
  </si>
  <si>
    <t>9780275994242</t>
  </si>
  <si>
    <t>NASCAR Nation: A History of Stock Car Racing in the United States</t>
  </si>
  <si>
    <t>Beekman, Scott</t>
  </si>
  <si>
    <t>025.042</t>
  </si>
  <si>
    <t>9781610690645</t>
  </si>
  <si>
    <t>9781591587064</t>
  </si>
  <si>
    <t>Choosing Web 2.0 Tools for Learning and Teaching in a Digital World</t>
  </si>
  <si>
    <t>Berger, Pam; Trexler, Sally</t>
  </si>
  <si>
    <t>327.1/74</t>
  </si>
  <si>
    <t>9780313354311</t>
  </si>
  <si>
    <t>9780313354304</t>
  </si>
  <si>
    <t>Arms Control and Global Security: A Document Guide</t>
  </si>
  <si>
    <t>Viotti, Paul R.</t>
  </si>
  <si>
    <t>Politics, Law and Government: U.S. Public Policy &amp; Administration</t>
  </si>
  <si>
    <t>362.1</t>
  </si>
  <si>
    <t>RA418.3.U6</t>
  </si>
  <si>
    <t>9780313356674</t>
  </si>
  <si>
    <t>9780313356667</t>
  </si>
  <si>
    <t>The Healthcare Debate</t>
  </si>
  <si>
    <t>Shaw, Greg M.</t>
  </si>
  <si>
    <t>378.73</t>
  </si>
  <si>
    <t>LA226</t>
  </si>
  <si>
    <t>9780313366086</t>
  </si>
  <si>
    <t>9780313366079</t>
  </si>
  <si>
    <t>American Universities and Colleges [Nineteenth Edition]</t>
  </si>
  <si>
    <t>Llc Abc-Clio</t>
  </si>
  <si>
    <t>327.73009/04</t>
  </si>
  <si>
    <t>E744</t>
  </si>
  <si>
    <t>9780313385261</t>
  </si>
  <si>
    <t>9780313385254</t>
  </si>
  <si>
    <t>America and the Cold War, 1941-1991: A Realist Interpretation</t>
  </si>
  <si>
    <t>Graebner, Norman A.; Burns, Ri</t>
  </si>
  <si>
    <t>650.1</t>
  </si>
  <si>
    <t>HD6955|</t>
  </si>
  <si>
    <t>9780313385926</t>
  </si>
  <si>
    <t>9780313385919</t>
  </si>
  <si>
    <t>The Undreaded Job: Learning to Thrive in a Less-than-Perfect Workplace</t>
  </si>
  <si>
    <t>Brislin, Richard</t>
  </si>
  <si>
    <t>GV1101</t>
  </si>
  <si>
    <t>9781598842449</t>
  </si>
  <si>
    <t>9781598842432</t>
  </si>
  <si>
    <t>Martial Arts of the World: An Encyclopedia of History and Innovation</t>
  </si>
  <si>
    <t>Green, Thomas A.; Svinth, Jose</t>
  </si>
  <si>
    <t>324.70973</t>
  </si>
  <si>
    <t>JK2281</t>
  </si>
  <si>
    <t>9780313383441</t>
  </si>
  <si>
    <t>9780313383434</t>
  </si>
  <si>
    <t>Campaign Craft: The Strategies, Tactics, and Art of Political Campaign Management [Fourth Edition]</t>
  </si>
  <si>
    <t>Burton, Michael John; Shea, Da</t>
  </si>
  <si>
    <t>130</t>
  </si>
  <si>
    <t>BF1031</t>
  </si>
  <si>
    <t>9780313392627</t>
  </si>
  <si>
    <t>9780313392610</t>
  </si>
  <si>
    <t>Debating Psychic Experience: Human Potential or Human Illusion?</t>
  </si>
  <si>
    <t>Krippner, Stanley C.; Friedman</t>
  </si>
  <si>
    <t>973.931</t>
  </si>
  <si>
    <t>HV6432.7</t>
  </si>
  <si>
    <t>9780313355066</t>
  </si>
  <si>
    <t>9780313355059</t>
  </si>
  <si>
    <t>September 11 in Popular Culture: A Guide</t>
  </si>
  <si>
    <t>Quay, Sara E.; Damico, Amy M.</t>
  </si>
  <si>
    <t>200.3|</t>
  </si>
  <si>
    <t>9781598842043</t>
  </si>
  <si>
    <t>9781598842036</t>
  </si>
  <si>
    <t>Religions of the World: A Comprehensive Encyclopedia of Beliefs and Practices [Second Edition]</t>
  </si>
  <si>
    <t>Melton, J. Gordon; Baumann, Ma</t>
  </si>
  <si>
    <t>306.76/60973</t>
  </si>
  <si>
    <t>HQ76.3.U5</t>
  </si>
  <si>
    <t>9780313354588</t>
  </si>
  <si>
    <t>9780313354571</t>
  </si>
  <si>
    <t>Queers in American Popular Culture</t>
  </si>
  <si>
    <t>Elledge, Jim</t>
  </si>
  <si>
    <t>791.45/6552</t>
  </si>
  <si>
    <t>PN1992.8.V55</t>
  </si>
  <si>
    <t>9780313378201</t>
  </si>
  <si>
    <t>9780313378195</t>
  </si>
  <si>
    <t>The Wire, Deadwood, Homicide, and NYPD Blue: Violence is Power</t>
  </si>
  <si>
    <t>Vest, Jason P.</t>
  </si>
  <si>
    <t>809/.93375</t>
  </si>
  <si>
    <t>PN56.V3</t>
  </si>
  <si>
    <t>9780313378348</t>
  </si>
  <si>
    <t>9780313378331</t>
  </si>
  <si>
    <t>Encyclopedia of the Vampire: The Living Dead in Myth, Legend, and Popular Culture</t>
  </si>
  <si>
    <t>Joshi, S. T.</t>
  </si>
  <si>
    <t>027.62/51</t>
  </si>
  <si>
    <t>Z718.3</t>
  </si>
  <si>
    <t>9781598845662</t>
  </si>
  <si>
    <t>9781598845655</t>
  </si>
  <si>
    <t>Storytimes for Children</t>
  </si>
  <si>
    <t>Bauman, Stephanie G.</t>
  </si>
  <si>
    <t>306.4/2</t>
  </si>
  <si>
    <t>HM585</t>
  </si>
  <si>
    <t>9780313384714</t>
  </si>
  <si>
    <t>9780313384707</t>
  </si>
  <si>
    <t>Sociological Insights of Great Thinkers: Sociology through Literature, Philosophy, and Science</t>
  </si>
  <si>
    <t>Edling, Christofer R; Rydgren,</t>
  </si>
  <si>
    <t>947.084/2</t>
  </si>
  <si>
    <t>DK266.3</t>
  </si>
  <si>
    <t>9780313386237</t>
  </si>
  <si>
    <t>9780313386220</t>
  </si>
  <si>
    <t>The Russian Revolution, 1917-1945</t>
  </si>
  <si>
    <t>D'Agostino, Anthony</t>
  </si>
  <si>
    <t>794.1/7</t>
  </si>
  <si>
    <t>GV1318</t>
  </si>
  <si>
    <t>9781598843811</t>
  </si>
  <si>
    <t>9781598843804</t>
  </si>
  <si>
    <t>The Living Chess Game: Fine Arts Activities for Kids 9-14</t>
  </si>
  <si>
    <t>Root, Alexey W.</t>
  </si>
  <si>
    <t>810.9/8071</t>
  </si>
  <si>
    <t>PS153.M56</t>
  </si>
  <si>
    <t>9781598844757</t>
  </si>
  <si>
    <t>9781598844740</t>
  </si>
  <si>
    <t>Multicultural Literature and Response: Affirming Diverse Voices</t>
  </si>
  <si>
    <t>Smolen, Lynn Atkinson; Oswald,</t>
  </si>
  <si>
    <t>326/.80973</t>
  </si>
  <si>
    <t>E441</t>
  </si>
  <si>
    <t>9780313386077</t>
  </si>
  <si>
    <t>9780313386060</t>
  </si>
  <si>
    <t>Abolition Movement</t>
  </si>
  <si>
    <t>Upchurch, T. Adams</t>
  </si>
  <si>
    <t>782.42164092/2</t>
  </si>
  <si>
    <t>ML421.B39</t>
  </si>
  <si>
    <t>9780313365591</t>
  </si>
  <si>
    <t>9780313365584</t>
  </si>
  <si>
    <t>Beastie Boys: A Musical Biography</t>
  </si>
  <si>
    <t>Zwickel, Jonathan A.</t>
  </si>
  <si>
    <t>Psychology: Human Sexuality</t>
  </si>
  <si>
    <t>616.89/1562</t>
  </si>
  <si>
    <t>RC455.4.S44</t>
  </si>
  <si>
    <t>9780313386879</t>
  </si>
  <si>
    <t>9780313386862</t>
  </si>
  <si>
    <t>Sex, Love, and Mental Illness: A Couple's Guide to Staying Connected</t>
  </si>
  <si>
    <t>Buehler, Stephanie J.</t>
  </si>
  <si>
    <t>793.3/19098</t>
  </si>
  <si>
    <t>GV1626</t>
  </si>
  <si>
    <t>9780313376092</t>
  </si>
  <si>
    <t>9780313376085</t>
  </si>
  <si>
    <t>Latin Dance</t>
  </si>
  <si>
    <t>Drake-Boyt, Elizabeth</t>
  </si>
  <si>
    <t>794.8</t>
  </si>
  <si>
    <t>9780313362255</t>
  </si>
  <si>
    <t>9780313362248</t>
  </si>
  <si>
    <t>Glued to Games: How Video Games Draw Us In and Hold Us Spellbound</t>
  </si>
  <si>
    <t>Rigby, Scott; Ryan, Richard M.</t>
  </si>
  <si>
    <t>RC488.5</t>
  </si>
  <si>
    <t>9780313392139</t>
  </si>
  <si>
    <t>9780313392122</t>
  </si>
  <si>
    <t>Coming Home to Passion: Restoring Loving Sexuality in Couples with Histories of Childhood Trauma and Neglect</t>
  </si>
  <si>
    <t>Cohn, Ruth</t>
  </si>
  <si>
    <t>9781598847734</t>
  </si>
  <si>
    <t>9781598847727</t>
  </si>
  <si>
    <t>Picture Book Parties!</t>
  </si>
  <si>
    <t>Hutmacher, Kimberly M.</t>
  </si>
  <si>
    <t>306.874</t>
  </si>
  <si>
    <t>HQ814</t>
  </si>
  <si>
    <t>9780313395895</t>
  </si>
  <si>
    <t>9780313395888</t>
  </si>
  <si>
    <t>Wisdom for Separated Parents: Rearranging Around the Children to Keep Kinship Strong</t>
  </si>
  <si>
    <t>Osborne, Judy</t>
  </si>
  <si>
    <t>363.9/60973</t>
  </si>
  <si>
    <t>HQ766.5.U5</t>
  </si>
  <si>
    <t>9780313365102</t>
  </si>
  <si>
    <t>9780313365096</t>
  </si>
  <si>
    <t>A History of the Birth Control Movement in America</t>
  </si>
  <si>
    <t>Engelman, Peter C.</t>
  </si>
  <si>
    <t>363.25</t>
  </si>
  <si>
    <t>9780313397004</t>
  </si>
  <si>
    <t>9780313396991</t>
  </si>
  <si>
    <t>Analyzing Criminal Minds: Forensic Investigative Science for the 21st Century</t>
  </si>
  <si>
    <t>Jacobs, Don</t>
  </si>
  <si>
    <t>BL482</t>
  </si>
  <si>
    <t>9780313384332</t>
  </si>
  <si>
    <t>9780313384325</t>
  </si>
  <si>
    <t>Spirit Possession and Exorcism: History, Psychology, and Neurobiology</t>
  </si>
  <si>
    <t>025.1/978</t>
  </si>
  <si>
    <t>9781598848069</t>
  </si>
  <si>
    <t>9781598848052</t>
  </si>
  <si>
    <t>School Library Spaces: Just the Basics</t>
  </si>
  <si>
    <t>Messner, Patricia A.; Copeland</t>
  </si>
  <si>
    <t>418/.4</t>
  </si>
  <si>
    <t>LB1050.55</t>
  </si>
  <si>
    <t>9781598848458</t>
  </si>
  <si>
    <t>9781598848441</t>
  </si>
  <si>
    <t>Free Voluntary Reading</t>
  </si>
  <si>
    <t>Krashen, Stephen D.</t>
  </si>
  <si>
    <t>025.1/1</t>
  </si>
  <si>
    <t>HD69.P75</t>
  </si>
  <si>
    <t>9781591588726</t>
  </si>
  <si>
    <t>9781591588702</t>
  </si>
  <si>
    <t>Librarian's Handbook for Seeking, Writing, and Managing Grants</t>
  </si>
  <si>
    <t>Hall-Ellis, Sylvia D.; Bowers,</t>
  </si>
  <si>
    <t>305.80094/03</t>
  </si>
  <si>
    <t>D1056</t>
  </si>
  <si>
    <t>9781598843033</t>
  </si>
  <si>
    <t>9781598843026</t>
  </si>
  <si>
    <t>Ethnic Groups of Europe: An Encyclopedia</t>
  </si>
  <si>
    <t>Cole, Jeffrey E.</t>
  </si>
  <si>
    <t>306.76/62</t>
  </si>
  <si>
    <t>HQ76</t>
  </si>
  <si>
    <t>9780313387524</t>
  </si>
  <si>
    <t>9780313387517</t>
  </si>
  <si>
    <t>Now That You're Out: The Challenges and Joys of Living as a Gay Man</t>
  </si>
  <si>
    <t>Kantor, Martin</t>
  </si>
  <si>
    <t>792.7602808996073</t>
  </si>
  <si>
    <t>PN2286</t>
  </si>
  <si>
    <t>9780313380853</t>
  </si>
  <si>
    <t>9780313380846</t>
  </si>
  <si>
    <t>Icons of African American Comedy</t>
  </si>
  <si>
    <t>Tafoya, Eddie M.</t>
  </si>
  <si>
    <t>646.7</t>
  </si>
  <si>
    <t>BF515</t>
  </si>
  <si>
    <t>9780313395802</t>
  </si>
  <si>
    <t>9780313395796</t>
  </si>
  <si>
    <t>The Seven Sources of Pleasure in Life: Making Way for the Upside in the Midst of Modern Demands</t>
  </si>
  <si>
    <t>L'Abate, Luciano</t>
  </si>
  <si>
    <t>345/.0264</t>
  </si>
  <si>
    <t>K5277</t>
  </si>
  <si>
    <t>9780313387258</t>
  </si>
  <si>
    <t>9780313387241</t>
  </si>
  <si>
    <t>Contemporary Maritime Piracy: International Law, Strategy, and Diplomacy at Sea</t>
  </si>
  <si>
    <t>Kraska, James</t>
  </si>
  <si>
    <t>027.62/5</t>
  </si>
  <si>
    <t>Z711.25.S36</t>
  </si>
  <si>
    <t>9781598844917</t>
  </si>
  <si>
    <t>9781598844900</t>
  </si>
  <si>
    <t>Information Literacy and Information Skills Instruction: Applying Research to Practice in the 21st Century School Library [Third Edition]</t>
  </si>
  <si>
    <t>Thomas, Nancy Pickering; Crow,</t>
  </si>
  <si>
    <t>658.8/72</t>
  </si>
  <si>
    <t>HF5415.1265</t>
  </si>
  <si>
    <t>9780313394102</t>
  </si>
  <si>
    <t>9780313394096</t>
  </si>
  <si>
    <t>Small Business Smarts: Building Buzz with Social Media</t>
  </si>
  <si>
    <t xml:space="preserve">O'Leary, Steve; Sheehan, Kim; </t>
  </si>
  <si>
    <t>781.6409/048</t>
  </si>
  <si>
    <t>ML3477</t>
  </si>
  <si>
    <t>9780313366000</t>
  </si>
  <si>
    <t>9780313365997</t>
  </si>
  <si>
    <t>Music of the 1980s</t>
  </si>
  <si>
    <t>Harrison, Thomas</t>
  </si>
  <si>
    <t>781.6409/049</t>
  </si>
  <si>
    <t>9780313379437</t>
  </si>
  <si>
    <t>9780313379420</t>
  </si>
  <si>
    <t>Music of the 1990s</t>
  </si>
  <si>
    <t>956.1/023</t>
  </si>
  <si>
    <t>DR590</t>
  </si>
  <si>
    <t>9780313379574</t>
  </si>
  <si>
    <t>9780313379567</t>
  </si>
  <si>
    <t>From Caliphate to Secular State: Power Struggle in the Early Turkish Republic</t>
  </si>
  <si>
    <t>Ozoglu, Hakan</t>
  </si>
  <si>
    <t>028.7071/173</t>
  </si>
  <si>
    <t>9781598848533</t>
  </si>
  <si>
    <t>9781598848526</t>
  </si>
  <si>
    <t>Information Literacy as a Student Learning Outcome: The Perspective of Institutional Accreditation</t>
  </si>
  <si>
    <t>Saunders, Laura</t>
  </si>
  <si>
    <t>351.73</t>
  </si>
  <si>
    <t>JK421</t>
  </si>
  <si>
    <t>9780313392924</t>
  </si>
  <si>
    <t>9780313392917</t>
  </si>
  <si>
    <t>The Myth of Fair and Efficient Government: Why the Government You Want Is Not the One You Get</t>
  </si>
  <si>
    <t>Marlow, Michael L.</t>
  </si>
  <si>
    <t>155.45/796073</t>
  </si>
  <si>
    <t>BF721</t>
  </si>
  <si>
    <t>9780313383038</t>
  </si>
  <si>
    <t>9780313383021</t>
  </si>
  <si>
    <t>African American Children and Mental Health</t>
  </si>
  <si>
    <t>Hill, Nancy E.; Mann, Tammy; F</t>
  </si>
  <si>
    <t>Z718.2.U6</t>
  </si>
  <si>
    <t>9781598844696</t>
  </si>
  <si>
    <t>9781598844689</t>
  </si>
  <si>
    <t>From Boardbook to Facebook: Children's Services in an Interactive Age</t>
  </si>
  <si>
    <t>Fasick, Adele M.</t>
  </si>
  <si>
    <t>302.23/43/0973</t>
  </si>
  <si>
    <t>PN1995.9.S6</t>
  </si>
  <si>
    <t>9780313382536</t>
  </si>
  <si>
    <t>9780313382529</t>
  </si>
  <si>
    <t>American Film and Society since 1945: Fourth Edition</t>
  </si>
  <si>
    <t>Quart, Leonard; Auster, Albert</t>
  </si>
  <si>
    <t>324.7/30973</t>
  </si>
  <si>
    <t>9780313394058</t>
  </si>
  <si>
    <t>9780313394041</t>
  </si>
  <si>
    <t>Branding the Candidate: Marketing Strategies to Win Your Vote</t>
  </si>
  <si>
    <t>Spiller, Lisa D.; Bergner, Jef</t>
  </si>
  <si>
    <t>016.65</t>
  </si>
  <si>
    <t>HD30.4</t>
  </si>
  <si>
    <t>9780313362811</t>
  </si>
  <si>
    <t>9780313362804</t>
  </si>
  <si>
    <t>How to Find Business Information: A Guide for Businesspeople, Investors, and Researchers</t>
  </si>
  <si>
    <t>Heckman, Lucy</t>
  </si>
  <si>
    <t>Race and Ethnicity: Race and Ethnicity (General)</t>
  </si>
  <si>
    <t>305.800973</t>
  </si>
  <si>
    <t>E184.A1</t>
  </si>
  <si>
    <t>9780313357879</t>
  </si>
  <si>
    <t>9780313357862</t>
  </si>
  <si>
    <t>Multicultural America: An Encyclopedia of the Newest Americans</t>
  </si>
  <si>
    <t>Bayor, Ronald H.</t>
  </si>
  <si>
    <t>305.40973/0904</t>
  </si>
  <si>
    <t>HQ1420</t>
  </si>
  <si>
    <t>9780313380990</t>
  </si>
  <si>
    <t>9780313380983</t>
  </si>
  <si>
    <t>Daily Life of Women during the Civil Rights Era</t>
  </si>
  <si>
    <t>Moon, Danelle</t>
  </si>
  <si>
    <t>155.2/4|</t>
  </si>
  <si>
    <t>BD373</t>
  </si>
  <si>
    <t>9780313392764</t>
  </si>
  <si>
    <t>9780313392757</t>
  </si>
  <si>
    <t>So Much, So Fast, So Little Time: Coming to Terms with Rapid Change and Its Consequences</t>
  </si>
  <si>
    <t>St. Clair, Michael</t>
  </si>
  <si>
    <t>155.9/24</t>
  </si>
  <si>
    <t>HQ515</t>
  </si>
  <si>
    <t>9780313392740</t>
  </si>
  <si>
    <t>9780313392733</t>
  </si>
  <si>
    <t>The Loveless Family: Getting Past Estrangement and Learning How to Love</t>
  </si>
  <si>
    <t>Bloch, Jon P.</t>
  </si>
  <si>
    <t>TX360.U6</t>
  </si>
  <si>
    <t>9780313376993</t>
  </si>
  <si>
    <t>9780313376986</t>
  </si>
  <si>
    <t>American Food by the Decades</t>
  </si>
  <si>
    <t>Liberman, Sherri</t>
  </si>
  <si>
    <t>020.285/4678</t>
  </si>
  <si>
    <t>9781591589075</t>
  </si>
  <si>
    <t>9781591589068</t>
  </si>
  <si>
    <t>Distributed Learning and Virtual Librarianship</t>
  </si>
  <si>
    <t>Almquist, Sharon G.</t>
  </si>
  <si>
    <t>RA790.5</t>
  </si>
  <si>
    <t>9780313399329</t>
  </si>
  <si>
    <t>9780313399312</t>
  </si>
  <si>
    <t>Normality Does Not Equal Mental Health: The Need to Look Elsewhere for Standards of Good Psychological Health</t>
  </si>
  <si>
    <t>Bartlett, Steven James</t>
  </si>
  <si>
    <t>973.92</t>
  </si>
  <si>
    <t>E837.7</t>
  </si>
  <si>
    <t>9780313397967</t>
  </si>
  <si>
    <t>9780313397950</t>
  </si>
  <si>
    <t>A New World to Be Won: John Kennedy, Richard Nixon, and the Tumultuous Year of 1960</t>
  </si>
  <si>
    <t>Thomas, G. Scott</t>
  </si>
  <si>
    <t>330.90511</t>
  </si>
  <si>
    <t>HB3717</t>
  </si>
  <si>
    <t>9780313392900</t>
  </si>
  <si>
    <t>9780313392894</t>
  </si>
  <si>
    <t>Black Box Casino: How Wall Street's Risky Shadow Banking Crashed Global Finance</t>
  </si>
  <si>
    <t>England, Robert Stowe</t>
  </si>
  <si>
    <t>323/.04208350973</t>
  </si>
  <si>
    <t>HQ799.2.P6</t>
  </si>
  <si>
    <t>9781598846621</t>
  </si>
  <si>
    <t>9781598846614</t>
  </si>
  <si>
    <t>Youth and Political Participation: A Reference Handbook</t>
  </si>
  <si>
    <t>Utter, Glenn H.</t>
  </si>
  <si>
    <t>379.1/110973|</t>
  </si>
  <si>
    <t>LB2828.8</t>
  </si>
  <si>
    <t>9780313393280</t>
  </si>
  <si>
    <t>9780313393273</t>
  </si>
  <si>
    <t>Freedom of Choice: Vouchers in American Education</t>
  </si>
  <si>
    <t>Carl, Jim</t>
  </si>
  <si>
    <t>Crime: General</t>
  </si>
  <si>
    <t>371.7/8097303</t>
  </si>
  <si>
    <t>HV6250.4.S78</t>
  </si>
  <si>
    <t>9780313362392</t>
  </si>
  <si>
    <t>9780313362385</t>
  </si>
  <si>
    <t>Encyclopedia of School Crime and Violence</t>
  </si>
  <si>
    <t>Finley, Laura</t>
  </si>
  <si>
    <t>203/.503</t>
  </si>
  <si>
    <t>BL580</t>
  </si>
  <si>
    <t>9781598846553</t>
  </si>
  <si>
    <t>9781598846546</t>
  </si>
  <si>
    <t>Encyclopedia of Sacred Places [Second Edition]</t>
  </si>
  <si>
    <t>Brockman, Norbert C.</t>
  </si>
  <si>
    <t>324.973</t>
  </si>
  <si>
    <t>9780313353055</t>
  </si>
  <si>
    <t>9780313353048</t>
  </si>
  <si>
    <t>U.S. Election Campaigns: A Documentary and Reference Guide</t>
  </si>
  <si>
    <t>Baldino, Thomas J.; Kreider, K</t>
  </si>
  <si>
    <t>577.2/3</t>
  </si>
  <si>
    <t>PR1195.S42</t>
  </si>
  <si>
    <t>9781598846249</t>
  </si>
  <si>
    <t>9781598846232</t>
  </si>
  <si>
    <t>Big Book of Seasons, Holidays, and Weather: Rhymes, Fingerplays, and Songs for Children</t>
  </si>
  <si>
    <t>Low, Elizabeth Cothen</t>
  </si>
  <si>
    <t>378.1/2082</t>
  </si>
  <si>
    <t>LC212.862</t>
  </si>
  <si>
    <t>9780313391705</t>
  </si>
  <si>
    <t>9780313391699</t>
  </si>
  <si>
    <t>Women as Leaders in Education: Succeeding Despite Inequity, Discrimination, and Other Challenges</t>
  </si>
  <si>
    <t>Martin, Jennifer L.</t>
  </si>
  <si>
    <t>362.198/9289008997</t>
  </si>
  <si>
    <t>RJ501.A2</t>
  </si>
  <si>
    <t>9780313383052</t>
  </si>
  <si>
    <t>9780313383045</t>
  </si>
  <si>
    <t>American Indian and Alaska Native Children and Mental Health: Development, Context, Prevention, and Treatment</t>
  </si>
  <si>
    <t>Spicer, Paul; Farrell, Patrici</t>
  </si>
  <si>
    <t>658.4/092082|2</t>
  </si>
  <si>
    <t>HD6054.3</t>
  </si>
  <si>
    <t>9780313386534</t>
  </si>
  <si>
    <t>9780313386527</t>
  </si>
  <si>
    <t>Women as Transformational Leaders: From Grassroots to Global Interests</t>
  </si>
  <si>
    <t>Paludi, Michele A.; Coates, Br</t>
  </si>
  <si>
    <t>JK275</t>
  </si>
  <si>
    <t>9780313343148</t>
  </si>
  <si>
    <t>9780313343131</t>
  </si>
  <si>
    <t>Battleground: Government and Politics</t>
  </si>
  <si>
    <t>Johnson, Lori A.; Uradnik, Kat</t>
  </si>
  <si>
    <t>325.73</t>
  </si>
  <si>
    <t>JV6450</t>
  </si>
  <si>
    <t>9780313375224</t>
  </si>
  <si>
    <t>9780313375217</t>
  </si>
  <si>
    <t>Anti-Immigration in the United States: A Historical Encyclopedia</t>
  </si>
  <si>
    <t>Arnold, Kathleen R</t>
  </si>
  <si>
    <t>305.80096/03</t>
  </si>
  <si>
    <t>GN645</t>
  </si>
  <si>
    <t>9781598843637</t>
  </si>
  <si>
    <t>9781598843620</t>
  </si>
  <si>
    <t>Ethnic Groups of Africa and the Middle East: An Encyclopedia</t>
  </si>
  <si>
    <t>Shoup, John A.</t>
  </si>
  <si>
    <t>910.3</t>
  </si>
  <si>
    <t>G63</t>
  </si>
  <si>
    <t>9781598842951</t>
  </si>
  <si>
    <t>9781598842944</t>
  </si>
  <si>
    <t>Encyclopedia of Geography Terms, Themes, and Concepts</t>
  </si>
  <si>
    <t>Hanks, Reuel R.</t>
  </si>
  <si>
    <t>World History: Early Modern Period</t>
  </si>
  <si>
    <t>261.5509182/109031</t>
  </si>
  <si>
    <t>BL245</t>
  </si>
  <si>
    <t>9780275996741</t>
  </si>
  <si>
    <t>9780275996734</t>
  </si>
  <si>
    <t>Religion, Magic, and Science in Early Modern Europe and America</t>
  </si>
  <si>
    <t>Coudert, Allison P.</t>
  </si>
  <si>
    <t>HV6768</t>
  </si>
  <si>
    <t>9780313380556</t>
  </si>
  <si>
    <t>9780313380549</t>
  </si>
  <si>
    <t>White-Collar and Corporate Crime: A Documentary and Reference Guide</t>
  </si>
  <si>
    <t>Geis, Gilbert</t>
  </si>
  <si>
    <t>HC427.95</t>
  </si>
  <si>
    <t>9780313393716</t>
  </si>
  <si>
    <t>9780313393709</t>
  </si>
  <si>
    <t>Asia's Rise in the 21st Century</t>
  </si>
  <si>
    <t>MacDonald, Scott B.; Lemco, Jo</t>
  </si>
  <si>
    <t>Current Events and Issues: Society</t>
  </si>
  <si>
    <t>306.3/620904</t>
  </si>
  <si>
    <t>HT867</t>
  </si>
  <si>
    <t>9781851097883</t>
  </si>
  <si>
    <t>9781851097838</t>
  </si>
  <si>
    <t>Slavery in the Modern World: A History of Political, Social, and Economic Oppression</t>
  </si>
  <si>
    <t>Rodriguez, Junius P.</t>
  </si>
  <si>
    <t>658.4/08</t>
  </si>
  <si>
    <t>HD60</t>
  </si>
  <si>
    <t>9780313384950</t>
  </si>
  <si>
    <t>9780313384943</t>
  </si>
  <si>
    <t>The Business of Sustainability: Trends, Policies, Practices, and Stories of Success</t>
  </si>
  <si>
    <t>McNall, Scott G.; Hershauer, J</t>
  </si>
  <si>
    <t>Literature: World Literature</t>
  </si>
  <si>
    <t>860.9</t>
  </si>
  <si>
    <t>PQ6006</t>
  </si>
  <si>
    <t>9780313080838</t>
  </si>
  <si>
    <t>9780313337703</t>
  </si>
  <si>
    <t>World Literature in Spanish: An Encyclopedia</t>
  </si>
  <si>
    <t>Ihrie, Maureen; Oropesa, Salva</t>
  </si>
  <si>
    <t>303.60835</t>
  </si>
  <si>
    <t>HQ784.V55</t>
  </si>
  <si>
    <t>9780313393761</t>
  </si>
  <si>
    <t>9780313393754</t>
  </si>
  <si>
    <t>The Psychology of Teen Violence and Victimization</t>
  </si>
  <si>
    <t>027.0072</t>
  </si>
  <si>
    <t>Z678.85</t>
  </si>
  <si>
    <t>9781591588610</t>
  </si>
  <si>
    <t>9781591588603</t>
  </si>
  <si>
    <t>Case Study Research: A Program Evaluation Guide for Librarians</t>
  </si>
  <si>
    <t>Green, Ravonne A.</t>
  </si>
  <si>
    <t>World History: Medieval Era</t>
  </si>
  <si>
    <t>780.9/02</t>
  </si>
  <si>
    <t>ML172</t>
  </si>
  <si>
    <t>9781573569965</t>
  </si>
  <si>
    <t>9780275994129</t>
  </si>
  <si>
    <t>The Cultural Context of Medieval Music</t>
  </si>
  <si>
    <t>Van Deusen, Nancy</t>
  </si>
  <si>
    <t>333.79/4</t>
  </si>
  <si>
    <t>TJ163.25.U6</t>
  </si>
  <si>
    <t>9780313397226</t>
  </si>
  <si>
    <t>9780313397219</t>
  </si>
  <si>
    <t>Global Energy Innovation: Why America Must Lead</t>
  </si>
  <si>
    <t>Clark, Woodrow W.; Cooke, Gran</t>
  </si>
  <si>
    <t>Military History: 21st Century</t>
  </si>
  <si>
    <t>HV6432.7|</t>
  </si>
  <si>
    <t>9781598844207</t>
  </si>
  <si>
    <t>9781598844191</t>
  </si>
  <si>
    <t>9/11 and the Wars in Afghanistan and Iraq: A Chronology and Reference Guide</t>
  </si>
  <si>
    <t>Lansford, Tom</t>
  </si>
  <si>
    <t>JZ5538</t>
  </si>
  <si>
    <t>9780313397240</t>
  </si>
  <si>
    <t>9780313397233</t>
  </si>
  <si>
    <t>The Psychology of Peace: An Introduction [Second Edition]</t>
  </si>
  <si>
    <t>MacNair, Rachel M.</t>
  </si>
  <si>
    <t>362.196/890082</t>
  </si>
  <si>
    <t>HQ1206</t>
  </si>
  <si>
    <t>9780313393204</t>
  </si>
  <si>
    <t>9780313393198</t>
  </si>
  <si>
    <t>Women and Mental Disorders</t>
  </si>
  <si>
    <t>Lundberg-Love, Paula K.; Nadal</t>
  </si>
  <si>
    <t>364.3/740922</t>
  </si>
  <si>
    <t>HV6046</t>
  </si>
  <si>
    <t>9780313068263</t>
  </si>
  <si>
    <t>9780313337130</t>
  </si>
  <si>
    <t>Women Criminals: An Encyclopedia of People and Issues</t>
  </si>
  <si>
    <t>Jensen, Vickie</t>
  </si>
  <si>
    <t>306.70973/09045</t>
  </si>
  <si>
    <t>HQ18.U5</t>
  </si>
  <si>
    <t>9780313396465</t>
  </si>
  <si>
    <t>9780313396458</t>
  </si>
  <si>
    <t>America's Sexual Transformation: How the Sexual Revolution's Legacy Is Shaping Our Society, Our Youth, and Our Future</t>
  </si>
  <si>
    <t>Kelly, Gary F</t>
  </si>
  <si>
    <t>658.8/4</t>
  </si>
  <si>
    <t>HF1379|</t>
  </si>
  <si>
    <t>9780313398339</t>
  </si>
  <si>
    <t>9780313398322</t>
  </si>
  <si>
    <t>Winning in the Global Market: A Practical Guide to International Business Success</t>
  </si>
  <si>
    <t>025.17/4</t>
  </si>
  <si>
    <t>Z692.C65</t>
  </si>
  <si>
    <t>9781610690065</t>
  </si>
  <si>
    <t>9781610690058</t>
  </si>
  <si>
    <t>Electronic Resources Management in the Academic Library: A Professional Guide</t>
  </si>
  <si>
    <t>Wikoff, Karin</t>
  </si>
  <si>
    <t>616.85/22</t>
  </si>
  <si>
    <t>RC531</t>
  </si>
  <si>
    <t>9780313384233</t>
  </si>
  <si>
    <t>9780313384226</t>
  </si>
  <si>
    <t>Dealing with Anxiety and Related Disorders: Understanding, Coping, and Prevention</t>
  </si>
  <si>
    <t>027.473</t>
  </si>
  <si>
    <t>Z731</t>
  </si>
  <si>
    <t>9781591589112</t>
  </si>
  <si>
    <t>9781591589105</t>
  </si>
  <si>
    <t>The American Public Library Handbook</t>
  </si>
  <si>
    <t>Marco, Guy A.</t>
  </si>
  <si>
    <t>303.48/33</t>
  </si>
  <si>
    <t>HM851</t>
  </si>
  <si>
    <t>9780313392887</t>
  </si>
  <si>
    <t>9780313392870</t>
  </si>
  <si>
    <t>Beyond the Blogosphere: Information and Its Children</t>
  </si>
  <si>
    <t>Barlow, Aaron J.; Leston, Robe</t>
  </si>
  <si>
    <t>Politics, Law and Government: Human Rights &amp; Civil Liberties</t>
  </si>
  <si>
    <t>303.48/4</t>
  </si>
  <si>
    <t>E747</t>
  </si>
  <si>
    <t>9781598847659</t>
  </si>
  <si>
    <t>9781598847642</t>
  </si>
  <si>
    <t>American Dissidents: An Encyclopedia of Activists, Subversives, and Prisoners of Conscience</t>
  </si>
  <si>
    <t>Gay, Kathlyn</t>
  </si>
  <si>
    <t>372.210945/43</t>
  </si>
  <si>
    <t>LB1139.3.I8</t>
  </si>
  <si>
    <t>9780313359620</t>
  </si>
  <si>
    <t>9780313359613</t>
  </si>
  <si>
    <t>The Hundred Languages of Children: The Reggio Emilia Experience in Transformation [Third Edition]</t>
  </si>
  <si>
    <t>Edwards, Carolyn; Gandini, Lel</t>
  </si>
  <si>
    <t>793.3/1973</t>
  </si>
  <si>
    <t>GV1796.H57</t>
  </si>
  <si>
    <t>9780313378461</t>
  </si>
  <si>
    <t>9780313378454</t>
  </si>
  <si>
    <t>Hip Hop Dance</t>
  </si>
  <si>
    <t>Rajakumar, Mohanalakshmi</t>
  </si>
  <si>
    <t>796.939</t>
  </si>
  <si>
    <t>GV857.S57</t>
  </si>
  <si>
    <t>9780313376238</t>
  </si>
  <si>
    <t>9780313376221</t>
  </si>
  <si>
    <t>Snowboarding: The Ultimate Guide</t>
  </si>
  <si>
    <t>Thorpe, Holly</t>
  </si>
  <si>
    <t>355.00951/03</t>
  </si>
  <si>
    <t>DS738</t>
  </si>
  <si>
    <t>9781598844160</t>
  </si>
  <si>
    <t>9781598844153</t>
  </si>
  <si>
    <t>China at War: An Encyclopedia</t>
  </si>
  <si>
    <t>Li, Xiaobing</t>
  </si>
  <si>
    <t>025.3/132</t>
  </si>
  <si>
    <t>Z699.35.C38</t>
  </si>
  <si>
    <t>9781598846300</t>
  </si>
  <si>
    <t>9781598846294</t>
  </si>
  <si>
    <t>The Library Catalogue as Social Space: Promoting Patron Driven Collections, Online Communities, and Enhanced Reference and Readers' Services</t>
  </si>
  <si>
    <t>Tarulli, Laurel</t>
  </si>
  <si>
    <t>297.2/7</t>
  </si>
  <si>
    <t>HN40.M6</t>
  </si>
  <si>
    <t>9780313396984</t>
  </si>
  <si>
    <t>9780313396977</t>
  </si>
  <si>
    <t>The Global Muslim Community at a Crossroads: Understanding Religious Beliefs, Practices, and Infighting to End the Conflict</t>
  </si>
  <si>
    <t>Basit, Abdul</t>
  </si>
  <si>
    <t>9781598847673</t>
  </si>
  <si>
    <t>9781598847666</t>
  </si>
  <si>
    <t>Seven Steps to an Award-Winning School Library Program [Second Edition]</t>
  </si>
  <si>
    <t>Martin, Ann M.</t>
  </si>
  <si>
    <t>658.8/3</t>
  </si>
  <si>
    <t>HF5415.2</t>
  </si>
  <si>
    <t>9780313396069</t>
  </si>
  <si>
    <t>9780313396052</t>
  </si>
  <si>
    <t>The Entrepreneur's Guide to Market Research</t>
  </si>
  <si>
    <t>Wenzel, Anne M.</t>
  </si>
  <si>
    <t>9781598849875</t>
  </si>
  <si>
    <t>9781598849868</t>
  </si>
  <si>
    <t>Positive Classroom Management Skills for School Librarians</t>
  </si>
  <si>
    <t>Bishop, Kay; Cahall, Jenny</t>
  </si>
  <si>
    <t>9780313380594</t>
  </si>
  <si>
    <t>9780313380587</t>
  </si>
  <si>
    <t>They Eat That?: A Cultural Encyclopedia of Weird and Exotic Food from around the World</t>
  </si>
  <si>
    <t xml:space="preserve">Deutsch, Jonathan; Murakhver, </t>
  </si>
  <si>
    <t>070.5/73</t>
  </si>
  <si>
    <t>Z1033.T68</t>
  </si>
  <si>
    <t>9781610691543</t>
  </si>
  <si>
    <t>9781591583981</t>
  </si>
  <si>
    <t>Pop-Up Books: A Guide for Teachers and Librarians</t>
  </si>
  <si>
    <t>Bluemel, Nancy Larson; Taylor,</t>
  </si>
  <si>
    <t>025.042/2</t>
  </si>
  <si>
    <t>ZA4237</t>
  </si>
  <si>
    <t>9781598846287</t>
  </si>
  <si>
    <t>9781598846270</t>
  </si>
  <si>
    <t>The Hidden Web: A Sourcebook</t>
  </si>
  <si>
    <t>Scheeren, William O.</t>
  </si>
  <si>
    <t>Psychology: Developmental Psychology</t>
  </si>
  <si>
    <t>618.92/8918</t>
  </si>
  <si>
    <t>RJ504.7</t>
  </si>
  <si>
    <t>9780313396847</t>
  </si>
  <si>
    <t>9780313396830</t>
  </si>
  <si>
    <t>Drugging Our Children: How Profiteers Are Pushing Antipsychotics on Our Youngest, and What We Can Do to Stop It</t>
  </si>
  <si>
    <t>Olfman, Sharna; Todd, Robert W</t>
  </si>
  <si>
    <t>363.8</t>
  </si>
  <si>
    <t>HC79.F3</t>
  </si>
  <si>
    <t>9781598847314</t>
  </si>
  <si>
    <t>9781598847307</t>
  </si>
  <si>
    <t>Food and Famine in the 21st Century</t>
  </si>
  <si>
    <t>Dando, William A.</t>
  </si>
  <si>
    <t>796.092/2</t>
  </si>
  <si>
    <t>GV697.A1</t>
  </si>
  <si>
    <t>9780313385490</t>
  </si>
  <si>
    <t>9780313385483</t>
  </si>
  <si>
    <t>Icons of Women's Sport</t>
  </si>
  <si>
    <t xml:space="preserve">Sagert, Kelly Boyer; Overman, </t>
  </si>
  <si>
    <t>9781586835422</t>
  </si>
  <si>
    <t>9781586835415</t>
  </si>
  <si>
    <t>Where Do I Start?: A School Library Handbook [Second Edition]</t>
  </si>
  <si>
    <t>Martimo, Susan</t>
  </si>
  <si>
    <t>305.897</t>
  </si>
  <si>
    <t>E98.P99</t>
  </si>
  <si>
    <t>9780313379918</t>
  </si>
  <si>
    <t>9780313379901</t>
  </si>
  <si>
    <t>American Indians and Popular Culture</t>
  </si>
  <si>
    <t>Hoffman, Elizabeth DeLaney</t>
  </si>
  <si>
    <t>649/.1</t>
  </si>
  <si>
    <t>HQ755.8</t>
  </si>
  <si>
    <t>9780313397776</t>
  </si>
  <si>
    <t>9780313397769</t>
  </si>
  <si>
    <t>The Educated Parent 2: Child Rearing in the 21st Century</t>
  </si>
  <si>
    <t>Sclafani, Joseph D.</t>
  </si>
  <si>
    <t>347.73/26</t>
  </si>
  <si>
    <t>KF8742</t>
  </si>
  <si>
    <t>9780313396885</t>
  </si>
  <si>
    <t>9780313396878</t>
  </si>
  <si>
    <t>Supreme Myths: Why the Supreme Court Is Not a Court and Its Justices Are Not Judges</t>
  </si>
  <si>
    <t>Segall, Eric J</t>
  </si>
  <si>
    <t>658.0072/7</t>
  </si>
  <si>
    <t>HD30.215</t>
  </si>
  <si>
    <t>9780313395963</t>
  </si>
  <si>
    <t>9780313395956</t>
  </si>
  <si>
    <t>misLeading Indicators: How to Reliably Measure Your Business</t>
  </si>
  <si>
    <t>Green, Philip; Gabor, George</t>
  </si>
  <si>
    <t>658.4/07124082</t>
  </si>
  <si>
    <t>HD6054.4.U6</t>
  </si>
  <si>
    <t>9780313395741</t>
  </si>
  <si>
    <t>9780313395734</t>
  </si>
  <si>
    <t>Developing Women Leaders in Corporate America: Balancing Competing Demands, Transcending Traditional Boundaries</t>
  </si>
  <si>
    <t>Belasen, Alan</t>
  </si>
  <si>
    <t>395.5/2</t>
  </si>
  <si>
    <t>HF5389</t>
  </si>
  <si>
    <t>9780313397189</t>
  </si>
  <si>
    <t>9780313397172</t>
  </si>
  <si>
    <t>Global Business Etiquette: A Guide to International Communication and Customs [Second Edition]</t>
  </si>
  <si>
    <t>Martin, Jeanette S.; Chaney, L</t>
  </si>
  <si>
    <t>342.08/78</t>
  </si>
  <si>
    <t>K2000</t>
  </si>
  <si>
    <t>9780313393402</t>
  </si>
  <si>
    <t>9780313393396</t>
  </si>
  <si>
    <t>Reproductive Justice: A Global Concern</t>
  </si>
  <si>
    <t>Chrisler, Joan C.</t>
  </si>
  <si>
    <t>Z674.75.I58</t>
  </si>
  <si>
    <t>9781591588177</t>
  </si>
  <si>
    <t>9781591588160</t>
  </si>
  <si>
    <t>Beyond the Browser: Web 2.0 and Librarianship</t>
  </si>
  <si>
    <t>016.813/6099287</t>
  </si>
  <si>
    <t>Z1231.W85</t>
  </si>
  <si>
    <t>9781591588061</t>
  </si>
  <si>
    <t>9781591588023</t>
  </si>
  <si>
    <t>Reading Women: A Book Club Guide for Women's Fiction</t>
  </si>
  <si>
    <t>Hill, Nanci</t>
  </si>
  <si>
    <t>Library Programs and Services: Children and YA Reference Tools</t>
  </si>
  <si>
    <t>028.5/5</t>
  </si>
  <si>
    <t>Z1037</t>
  </si>
  <si>
    <t>9781610691352</t>
  </si>
  <si>
    <t>9781610691345</t>
  </si>
  <si>
    <t>101 Great, Ready-to-Use Book Lists for Teens</t>
  </si>
  <si>
    <t>Keane, Nancy J.</t>
  </si>
  <si>
    <t>745.0973</t>
  </si>
  <si>
    <t>NK805</t>
  </si>
  <si>
    <t>9780313349379</t>
  </si>
  <si>
    <t>9780313349362</t>
  </si>
  <si>
    <t>American Folk Art: A Regional Reference</t>
  </si>
  <si>
    <t>Congdon, Kristin G.; Hallmark,</t>
  </si>
  <si>
    <t>335/.83</t>
  </si>
  <si>
    <t>HX833</t>
  </si>
  <si>
    <t>9780313398735</t>
  </si>
  <si>
    <t>9780313398728</t>
  </si>
  <si>
    <t>Anarchism Today</t>
  </si>
  <si>
    <t>Amster, Randall</t>
  </si>
  <si>
    <t>Politics, Law and Government: Presidential Studies</t>
  </si>
  <si>
    <t>973.09/9</t>
  </si>
  <si>
    <t>E176.1</t>
  </si>
  <si>
    <t>9781598846461</t>
  </si>
  <si>
    <t>9781598846454</t>
  </si>
  <si>
    <t>Chronology of the U.S. Presidency</t>
  </si>
  <si>
    <t>Manweller, Matthew</t>
  </si>
  <si>
    <t>307.7609172/4</t>
  </si>
  <si>
    <t>HT371</t>
  </si>
  <si>
    <t>9781598844429</t>
  </si>
  <si>
    <t>9781598844412</t>
  </si>
  <si>
    <t>Global Urban Growth: A Reference Handbook</t>
  </si>
  <si>
    <t>Williams, Donald C.</t>
  </si>
  <si>
    <t>973.03|</t>
  </si>
  <si>
    <t>E77</t>
  </si>
  <si>
    <t>9780313381270</t>
  </si>
  <si>
    <t>9780313381263</t>
  </si>
  <si>
    <t>Native America: A State-by-State Historical Encyclopedia</t>
  </si>
  <si>
    <t>Murphree, Daniel Scott</t>
  </si>
  <si>
    <t>152.4/1</t>
  </si>
  <si>
    <t>BF575.L8</t>
  </si>
  <si>
    <t>9780313393167</t>
  </si>
  <si>
    <t>9780313393150</t>
  </si>
  <si>
    <t>The Psychology of Love</t>
  </si>
  <si>
    <t>306.7084/2</t>
  </si>
  <si>
    <t>HQ35.2</t>
  </si>
  <si>
    <t>9780313383847</t>
  </si>
  <si>
    <t>9780313383830</t>
  </si>
  <si>
    <t>Sex in College: The Things They Don't Write Home About</t>
  </si>
  <si>
    <t>McAnulty, Richard</t>
  </si>
  <si>
    <t>306.4/83</t>
  </si>
  <si>
    <t>GV706.8</t>
  </si>
  <si>
    <t>9781598843019</t>
  </si>
  <si>
    <t>9781598843002</t>
  </si>
  <si>
    <t>Sports around the World: History, Culture, and Practice</t>
  </si>
  <si>
    <t>Nauright, John</t>
  </si>
  <si>
    <t>973.7/115</t>
  </si>
  <si>
    <t>E450</t>
  </si>
  <si>
    <t>9781598846485</t>
  </si>
  <si>
    <t>9781598846478</t>
  </si>
  <si>
    <t>The Underground Railroad: A Reference Guide</t>
  </si>
  <si>
    <t>Walters, Kerry</t>
  </si>
  <si>
    <t>028.5/50973</t>
  </si>
  <si>
    <t>9781610690843</t>
  </si>
  <si>
    <t>9781610690836</t>
  </si>
  <si>
    <t>101 Great, Ready-to-Use Book Lists for Children</t>
  </si>
  <si>
    <t>297.8/7</t>
  </si>
  <si>
    <t>BP221</t>
  </si>
  <si>
    <t>9780313398087</t>
  </si>
  <si>
    <t>9780313398070</t>
  </si>
  <si>
    <t>A History of the Nation of Islam: Race, Islam, and the Quest for Freedom</t>
  </si>
  <si>
    <t>Gibson, Dawn-Marie</t>
  </si>
  <si>
    <t>306.7|</t>
  </si>
  <si>
    <t>9781440801297</t>
  </si>
  <si>
    <t>9781440801280</t>
  </si>
  <si>
    <t>America's War on Sex: The Continuing Attack on Law, Lust, and Liberty [Second Edition]</t>
  </si>
  <si>
    <t>Klein, Marty</t>
  </si>
  <si>
    <t>9780275998219</t>
  </si>
  <si>
    <t>9780275998202</t>
  </si>
  <si>
    <t>Arms Control: History, Theory, and Policy</t>
  </si>
  <si>
    <t>Williams, Robert E.; Viotti, P</t>
  </si>
  <si>
    <t>746.9/20973</t>
  </si>
  <si>
    <t>TT507</t>
  </si>
  <si>
    <t>9780313386473</t>
  </si>
  <si>
    <t>9780313386466</t>
  </si>
  <si>
    <t>Free Stylin': How Hip Hop Changed the Fashion Industry</t>
  </si>
  <si>
    <t>Romero, Elena</t>
  </si>
  <si>
    <t>616.85/8223903</t>
  </si>
  <si>
    <t>RC569.5.C55</t>
  </si>
  <si>
    <t>9780313397899</t>
  </si>
  <si>
    <t>9780313397882</t>
  </si>
  <si>
    <t>Healing from Childhood Abuse: Understanding the Effects, Taking Control to Recover</t>
  </si>
  <si>
    <t>Lemoncelli, John J</t>
  </si>
  <si>
    <t>Politics, Law and Government: Comparative Politics</t>
  </si>
  <si>
    <t>327.1241</t>
  </si>
  <si>
    <t>JK468.I6</t>
  </si>
  <si>
    <t>9781440802812</t>
  </si>
  <si>
    <t>9780275975722</t>
  </si>
  <si>
    <t>Intelligence and Government in Britain and the United States: A Comparative Perspective</t>
  </si>
  <si>
    <t>Davies, Philip Howard John</t>
  </si>
  <si>
    <t>791.43098</t>
  </si>
  <si>
    <t>PN1995.9.L37</t>
  </si>
  <si>
    <t>9780313380372</t>
  </si>
  <si>
    <t>9780313380365</t>
  </si>
  <si>
    <t>Latino American Cinema: An Encyclopedia of Movies, Stars, Concepts, and Trends</t>
  </si>
  <si>
    <t>Baugh, Scott L.</t>
  </si>
  <si>
    <t>9781440802584</t>
  </si>
  <si>
    <t>9781440802577</t>
  </si>
  <si>
    <t>Margin of Victory: How Technologists Help Politicians Win Elections</t>
  </si>
  <si>
    <t>Pearlman, Nathaniel G.</t>
  </si>
  <si>
    <t>Z1039.B67|b</t>
  </si>
  <si>
    <t>9781598848472</t>
  </si>
  <si>
    <t>9781598848465</t>
  </si>
  <si>
    <t>Get Those Guys Reading!: Fiction and Series Books that Boys Will Love</t>
  </si>
  <si>
    <t>Baxter, Kathleen A.; Kochel, M</t>
  </si>
  <si>
    <t>020.92</t>
  </si>
  <si>
    <t>9781598848700</t>
  </si>
  <si>
    <t>9781598848694</t>
  </si>
  <si>
    <t>Defending Professionalism: A Resource for Librarians, Information Specialists, Knowledge Managers, and Archivists</t>
  </si>
  <si>
    <t>Crowley, Bill</t>
  </si>
  <si>
    <t>338.097303</t>
  </si>
  <si>
    <t>HF3021</t>
  </si>
  <si>
    <t>9780313398636</t>
  </si>
  <si>
    <t>9780313398629</t>
  </si>
  <si>
    <t>The 100 Most Significant Events in American Business: An Encyclopedia</t>
  </si>
  <si>
    <t>Skrabec, Quentin R.</t>
  </si>
  <si>
    <t>150.19/52092</t>
  </si>
  <si>
    <t>BF109.F74</t>
  </si>
  <si>
    <t>9780313084416</t>
  </si>
  <si>
    <t>9780313339059</t>
  </si>
  <si>
    <t>Freud's World: An Encyclopedia of His Life and Times</t>
  </si>
  <si>
    <t>Cordón, Luis A.</t>
  </si>
  <si>
    <t>363.330973</t>
  </si>
  <si>
    <t>HV7436</t>
  </si>
  <si>
    <t>9780313386718</t>
  </si>
  <si>
    <t>9780313386701</t>
  </si>
  <si>
    <t>Guns in American Society: An Encyclopedia of History, Politics, Culture, and the Law [Second Edition]</t>
  </si>
  <si>
    <t>Carter, Gregg Lee</t>
  </si>
  <si>
    <t>306.730285</t>
  </si>
  <si>
    <t>HQ801.82</t>
  </si>
  <si>
    <t>9780313399527</t>
  </si>
  <si>
    <t>9780313399510</t>
  </si>
  <si>
    <t>The Illusion of Intimacy: Problems in the World of Online Dating</t>
  </si>
  <si>
    <t>Bridges, John C.</t>
  </si>
  <si>
    <t>332.024</t>
  </si>
  <si>
    <t>HG179</t>
  </si>
  <si>
    <t>9780313398254</t>
  </si>
  <si>
    <t>9780313398247</t>
  </si>
  <si>
    <t>The Inner World of Money: Taking Control of Your Financial Decisions and Behaviors</t>
  </si>
  <si>
    <t>Martin, Marty</t>
  </si>
  <si>
    <t>796.83</t>
  </si>
  <si>
    <t>GV1125</t>
  </si>
  <si>
    <t>9780313379734</t>
  </si>
  <si>
    <t>9780313379727</t>
  </si>
  <si>
    <t>Boxing in America: An Autopsy</t>
  </si>
  <si>
    <t>616.8/498003</t>
  </si>
  <si>
    <t>QP425</t>
  </si>
  <si>
    <t>9780313386657</t>
  </si>
  <si>
    <t>9780313386640</t>
  </si>
  <si>
    <t>Encyclopedia of Sleep and Dreams: The Evolution, Function, Nature, and Mystery of Nocturnal Behaviors</t>
  </si>
  <si>
    <t>Barrett, Deirdre; McNamara, Pa</t>
  </si>
  <si>
    <t>368.38/2</t>
  </si>
  <si>
    <t>RA395.A3</t>
  </si>
  <si>
    <t>9780313397691</t>
  </si>
  <si>
    <t>9780313397684</t>
  </si>
  <si>
    <t>Health Care Reform and Disparities: History, Hype, and Hope</t>
  </si>
  <si>
    <t>Miles, Toni P</t>
  </si>
  <si>
    <t>153.90973|</t>
  </si>
  <si>
    <t>BF431</t>
  </si>
  <si>
    <t>9781440803383</t>
  </si>
  <si>
    <t>9781440803376</t>
  </si>
  <si>
    <t>Inventing Intelligence: How America Came to Worship IQ</t>
  </si>
  <si>
    <t>Castles, Elaine E.</t>
  </si>
  <si>
    <t>658.3008</t>
  </si>
  <si>
    <t>HF5549.5.M5</t>
  </si>
  <si>
    <t>9780313393181</t>
  </si>
  <si>
    <t>9780313393174</t>
  </si>
  <si>
    <t>Managing Diversity in Today's Workplace: Strategies for Employees and Employers</t>
  </si>
  <si>
    <t>338/.064</t>
  </si>
  <si>
    <t>HD45</t>
  </si>
  <si>
    <t>9781440802782</t>
  </si>
  <si>
    <t>9781440802775</t>
  </si>
  <si>
    <t>The Search for Survival: Lessons from Disruptive Technologies</t>
  </si>
  <si>
    <t>Lucas, Henry C.</t>
  </si>
  <si>
    <t>Medicine</t>
  </si>
  <si>
    <t>Health and Wellness: Fitness, Nutrition, and Healthy Living</t>
  </si>
  <si>
    <t>618.92</t>
  </si>
  <si>
    <t>RJ102</t>
  </si>
  <si>
    <t>9781573566971</t>
  </si>
  <si>
    <t>9780275993467</t>
  </si>
  <si>
    <t>A Guide to Getting the Best Health Care for Your Child</t>
  </si>
  <si>
    <t>Benaroch, Roy</t>
  </si>
  <si>
    <t>711.4091724</t>
  </si>
  <si>
    <t>HT166</t>
  </si>
  <si>
    <t>9781573566964</t>
  </si>
  <si>
    <t>9780275993450</t>
  </si>
  <si>
    <t>Fact and Fiction of Healthy Vision: Eye Care for Adults and Children</t>
  </si>
  <si>
    <t>Kitchen, Clyde K.</t>
  </si>
  <si>
    <t>Health and Wellness: Public Health</t>
  </si>
  <si>
    <t>614.5/49</t>
  </si>
  <si>
    <t>RC181.U5</t>
  </si>
  <si>
    <t>9780275994938</t>
  </si>
  <si>
    <t>9780275994921</t>
  </si>
  <si>
    <t>Polio Voices: An Oral History from the American Polio Epidemics and Worldwide Eradication Efforts</t>
  </si>
  <si>
    <t>Silver, Julie K.</t>
  </si>
  <si>
    <t>RJ61</t>
  </si>
  <si>
    <t>9781573566988</t>
  </si>
  <si>
    <t>9780275993474</t>
  </si>
  <si>
    <t>Solving Health and Behavioral Problems from Birth through Preschool: A Parent's Guide</t>
  </si>
  <si>
    <t>Health and Wellness: Medicine</t>
  </si>
  <si>
    <t>617.1/027</t>
  </si>
  <si>
    <t>RC1210</t>
  </si>
  <si>
    <t>9780313084300</t>
  </si>
  <si>
    <t>9780313338946</t>
  </si>
  <si>
    <t>Sports Medicine</t>
  </si>
  <si>
    <t>Minigh, Jennifer L.</t>
  </si>
  <si>
    <t>Health and Wellness: Complementary and Alternative Health and Medicine</t>
  </si>
  <si>
    <t>610</t>
  </si>
  <si>
    <t>R733</t>
  </si>
  <si>
    <t>9780313084621</t>
  </si>
  <si>
    <t>9780275992316</t>
  </si>
  <si>
    <t>Whole Person Healthcare</t>
  </si>
  <si>
    <t>Serlin, Ilene Ava</t>
  </si>
  <si>
    <t>616.07</t>
  </si>
  <si>
    <t>RB170</t>
  </si>
  <si>
    <t>9781573567633</t>
  </si>
  <si>
    <t>9780275993764</t>
  </si>
  <si>
    <t>Understanding the Antioxidant Controversy: Scrutinizing the Fountain of Youth</t>
  </si>
  <si>
    <t>Milbury, Paul E.; Richer, Alic</t>
  </si>
  <si>
    <t>616/.0478</t>
  </si>
  <si>
    <t>RB150.F37</t>
  </si>
  <si>
    <t>9781573567619</t>
  </si>
  <si>
    <t>9780275993740</t>
  </si>
  <si>
    <t>Natural Treatments for Chronic Fatigue Syndrome</t>
  </si>
  <si>
    <t>Bharadvaj, Daivati</t>
  </si>
  <si>
    <t>613</t>
  </si>
  <si>
    <t>9780313348402</t>
  </si>
  <si>
    <t>9780313348396</t>
  </si>
  <si>
    <t>Meta-Physician on Call for Better Health: Metaphysics and Medicine for Mind, Body and Spirit</t>
  </si>
  <si>
    <t>Hodes, Steven E.</t>
  </si>
  <si>
    <t>Health and Wellness: Diseases &amp; Conditions</t>
  </si>
  <si>
    <t>618.92/398</t>
  </si>
  <si>
    <t>RJ399.C6</t>
  </si>
  <si>
    <t>9780275996161</t>
  </si>
  <si>
    <t>9780275996154</t>
  </si>
  <si>
    <t>Obesity in Childhood and Adolescence</t>
  </si>
  <si>
    <t>Davies, H. Dele; Fitzgerald, H</t>
  </si>
  <si>
    <t>616.8/33</t>
  </si>
  <si>
    <t>RC382</t>
  </si>
  <si>
    <t>9780313342189</t>
  </si>
  <si>
    <t>9780313342172</t>
  </si>
  <si>
    <t>Parkinson's Disease</t>
  </si>
  <si>
    <t>Sharma, Nutan</t>
  </si>
  <si>
    <t>617.4/3</t>
  </si>
  <si>
    <t>RD540</t>
  </si>
  <si>
    <t>9780275997830</t>
  </si>
  <si>
    <t>9780275997823</t>
  </si>
  <si>
    <t>A Guide to Weight Loss Surgery: Professional and Personal Views</t>
  </si>
  <si>
    <t>Hamilton, Rhonda L.</t>
  </si>
  <si>
    <t>610.68</t>
  </si>
  <si>
    <t>R728</t>
  </si>
  <si>
    <t>9780313354786</t>
  </si>
  <si>
    <t>9780313354779</t>
  </si>
  <si>
    <t>Concierge Medicine: A New System to Get the Best Healthcare</t>
  </si>
  <si>
    <t>Knope, Steven D.</t>
  </si>
  <si>
    <t>616.8/1</t>
  </si>
  <si>
    <t>RC388.5</t>
  </si>
  <si>
    <t>9780313342424</t>
  </si>
  <si>
    <t>9780313342417</t>
  </si>
  <si>
    <t>Stroke</t>
  </si>
  <si>
    <t>Edlow, Jonathan A.</t>
  </si>
  <si>
    <t>616.9/11</t>
  </si>
  <si>
    <t>QR189.5.P36</t>
  </si>
  <si>
    <t>9780313350122</t>
  </si>
  <si>
    <t>9780313350115</t>
  </si>
  <si>
    <t>The HPV Vaccine Controversy: Sex, Cancer, God, and Politics: A Guide for Parents, Women, Men, and Teenagers</t>
  </si>
  <si>
    <t>Krishnan, Shobha S</t>
  </si>
  <si>
    <t>615/.321</t>
  </si>
  <si>
    <t>RS164</t>
  </si>
  <si>
    <t>9780313350108</t>
  </si>
  <si>
    <t>9780313350092</t>
  </si>
  <si>
    <t>An Introduction to Botanical Medicines: History, Science, Uses, and Dangers</t>
  </si>
  <si>
    <t>Al-Achi, Antoine</t>
  </si>
  <si>
    <t>616.9/88</t>
  </si>
  <si>
    <t>RA793</t>
  </si>
  <si>
    <t>9780275998592</t>
  </si>
  <si>
    <t>9780275998585</t>
  </si>
  <si>
    <t>Climate Chaos: Your Health at Risk, What You Can Do to Protect Yourself and Your Family</t>
  </si>
  <si>
    <t>Parker, Cindy; Shapiro, Steven</t>
  </si>
  <si>
    <t>618.1/75</t>
  </si>
  <si>
    <t>RG186</t>
  </si>
  <si>
    <t>9780313348259</t>
  </si>
  <si>
    <t>9780313348242</t>
  </si>
  <si>
    <t>Managing Menopause Beautifully: Physically, Emotionally, and Sexually</t>
  </si>
  <si>
    <t>Caine-Francis, Dona</t>
  </si>
  <si>
    <t>618.8/6</t>
  </si>
  <si>
    <t>RG761</t>
  </si>
  <si>
    <t>9780275999070</t>
  </si>
  <si>
    <t>9780275999063</t>
  </si>
  <si>
    <t>Understanding the Dangers of Cesarean Birth: Making Informed Decisions</t>
  </si>
  <si>
    <t>Jukelevics, Nicette</t>
  </si>
  <si>
    <t>613.2</t>
  </si>
  <si>
    <t>RA776.75</t>
  </si>
  <si>
    <t>9780313359347</t>
  </si>
  <si>
    <t>9780313359330</t>
  </si>
  <si>
    <t>New Frontiers in Aging: Spirit and Science to Maximize Peak Experience in Your 60s, 70s, and Beyond</t>
  </si>
  <si>
    <t>Spencer, Olga Brom</t>
  </si>
  <si>
    <t>614.5/63</t>
  </si>
  <si>
    <t>RA644.R3</t>
  </si>
  <si>
    <t>9780313345258</t>
  </si>
  <si>
    <t>9780313345241</t>
  </si>
  <si>
    <t>Rabies</t>
  </si>
  <si>
    <t>Kumar, P. Dileep</t>
  </si>
  <si>
    <t>362.4</t>
  </si>
  <si>
    <t>HV1568</t>
  </si>
  <si>
    <t>9780313346057</t>
  </si>
  <si>
    <t>9780313346040</t>
  </si>
  <si>
    <t>Disabilities: Insights from across Fields and around the World</t>
  </si>
  <si>
    <t>Banks, Martha E.; Gover, Maria</t>
  </si>
  <si>
    <t>RC884</t>
  </si>
  <si>
    <t>9780313360244</t>
  </si>
  <si>
    <t>9780313360237</t>
  </si>
  <si>
    <t>His Change of Life: Male Menopause and Healthy Aging with Testosterone</t>
  </si>
  <si>
    <t xml:space="preserve">Meletis, Chris D.; Wood, Sara </t>
  </si>
  <si>
    <t>362.196/9</t>
  </si>
  <si>
    <t>RA643</t>
  </si>
  <si>
    <t>9780275995058</t>
  </si>
  <si>
    <t>9780275995041</t>
  </si>
  <si>
    <t>A History of Infectious Diseases and the Microbial World</t>
  </si>
  <si>
    <t>Magner, Lois N.</t>
  </si>
  <si>
    <t>616.3/98</t>
  </si>
  <si>
    <t>RA645.O23</t>
  </si>
  <si>
    <t>9781598841961</t>
  </si>
  <si>
    <t>9781598841954</t>
  </si>
  <si>
    <t>Obesity: A Reference Handbook</t>
  </si>
  <si>
    <t>Kazaks, Alexandra; Stern, Judi</t>
  </si>
  <si>
    <t>616.97</t>
  </si>
  <si>
    <t>RC584</t>
  </si>
  <si>
    <t>9780313358715</t>
  </si>
  <si>
    <t>9780313358708</t>
  </si>
  <si>
    <t>Liberation from Allergies: Natural Approaches to Freedom and Better Health</t>
  </si>
  <si>
    <t>Meletis, Chris D.</t>
  </si>
  <si>
    <t>362.1/0425</t>
  </si>
  <si>
    <t>9780313380693</t>
  </si>
  <si>
    <t>9780313380686</t>
  </si>
  <si>
    <t>Shock Therapy for the American Health Care System: Why Comprehensive Reform Is Needed</t>
  </si>
  <si>
    <t>Levine, Robert Arthur</t>
  </si>
  <si>
    <t>338.4/7617</t>
  </si>
  <si>
    <t>RD27.42</t>
  </si>
  <si>
    <t>9780313380716</t>
  </si>
  <si>
    <t>9780313380709</t>
  </si>
  <si>
    <t>The Coming Shortage of Surgeons: Why They Are Disappearing and What That Means for Our Health</t>
  </si>
  <si>
    <t xml:space="preserve">Williams, Thomas E.; Ellison, </t>
  </si>
  <si>
    <t>9780313372100</t>
  </si>
  <si>
    <t>9780313372094</t>
  </si>
  <si>
    <t>Emerging Biological Threats: A Reference Guide</t>
  </si>
  <si>
    <t>Callahan, Joan R.</t>
  </si>
  <si>
    <t>204</t>
  </si>
  <si>
    <t>BL624</t>
  </si>
  <si>
    <t>9780313366468</t>
  </si>
  <si>
    <t>9780313366451</t>
  </si>
  <si>
    <t>The Healing Power of Spirituality: How Faith Helps Humans Thrive</t>
  </si>
  <si>
    <t>616.9/95</t>
  </si>
  <si>
    <t>RA644.T7</t>
  </si>
  <si>
    <t>9780313372124</t>
  </si>
  <si>
    <t>9780313372117</t>
  </si>
  <si>
    <t>Tuberculosis</t>
  </si>
  <si>
    <t>Dyer, Carol A.</t>
  </si>
  <si>
    <t>616.8/34</t>
  </si>
  <si>
    <t>RC377</t>
  </si>
  <si>
    <t>9780313365652</t>
  </si>
  <si>
    <t>9780313365645</t>
  </si>
  <si>
    <t>Multiple Sclerosis</t>
  </si>
  <si>
    <t>Iezzoni, Lisa I.</t>
  </si>
  <si>
    <t>617.9/5</t>
  </si>
  <si>
    <t>RD119</t>
  </si>
  <si>
    <t>9780313386152</t>
  </si>
  <si>
    <t>9780313386145</t>
  </si>
  <si>
    <t>Outsmarting Mother Nature: A Woman's Complete Guide to Plastic Surgery</t>
  </si>
  <si>
    <t>Sweis, Iliana E.</t>
  </si>
  <si>
    <t>362.29/65610973</t>
  </si>
  <si>
    <t>HV5733</t>
  </si>
  <si>
    <t>9780313358098</t>
  </si>
  <si>
    <t>9780313358081</t>
  </si>
  <si>
    <t>Tobacco</t>
  </si>
  <si>
    <t>Hirschfelder, Arlene</t>
  </si>
  <si>
    <t>Health and Wellness: Addiction &amp; Substance Abuse</t>
  </si>
  <si>
    <t>362.29</t>
  </si>
  <si>
    <t>HV4998</t>
  </si>
  <si>
    <t>9781598845105</t>
  </si>
  <si>
    <t>9781598845099</t>
  </si>
  <si>
    <t>Substance Abuse: A Reference Handbook</t>
  </si>
  <si>
    <t>616.99/4</t>
  </si>
  <si>
    <t>RC262</t>
  </si>
  <si>
    <t>9780313378959</t>
  </si>
  <si>
    <t>9780313378942</t>
  </si>
  <si>
    <t>Surviving Cancer as a Family and Helping Co-Survivors Thrive</t>
  </si>
  <si>
    <t>Marshall, Catherine A.</t>
  </si>
  <si>
    <t>306.4/61</t>
  </si>
  <si>
    <t>GN296</t>
  </si>
  <si>
    <t>9780313377617</t>
  </si>
  <si>
    <t>9780313377600</t>
  </si>
  <si>
    <t>The Cultural Context of Health, Illness, and Medicine [Second Edition]</t>
  </si>
  <si>
    <t>Sobo, Elisa J.; Loustaunau, Ma</t>
  </si>
  <si>
    <t>TX355</t>
  </si>
  <si>
    <t>9780313380976</t>
  </si>
  <si>
    <t>9780313380969</t>
  </si>
  <si>
    <t>Healthy Foods: Fact versus Fiction</t>
  </si>
  <si>
    <t>Goldstein, Myrna Chandler; Gol</t>
  </si>
  <si>
    <t>RC1211</t>
  </si>
  <si>
    <t>9780313356414</t>
  </si>
  <si>
    <t>9780313356407</t>
  </si>
  <si>
    <t>Praeger Handbook of Sports Medicine and Athlete Health</t>
  </si>
  <si>
    <t>Moorman, Claude T.; Kirkendall</t>
  </si>
  <si>
    <t>617.7</t>
  </si>
  <si>
    <t>RE91</t>
  </si>
  <si>
    <t>9780313346651</t>
  </si>
  <si>
    <t>9780313346644</t>
  </si>
  <si>
    <t>Coping with Vision Loss: Understanding the Psychological, Social, and Spiritual Effects</t>
  </si>
  <si>
    <t>Langdell, Cheri Colby; Langdel</t>
  </si>
  <si>
    <t>368.4/2600973</t>
  </si>
  <si>
    <t>RA412.3</t>
  </si>
  <si>
    <t>9780313364068</t>
  </si>
  <si>
    <t>9780313364051</t>
  </si>
  <si>
    <t>Medicare</t>
  </si>
  <si>
    <t>Kronenfeld, Jennie Jacobs</t>
  </si>
  <si>
    <t>RC564</t>
  </si>
  <si>
    <t>9780313387081</t>
  </si>
  <si>
    <t>9780313387074</t>
  </si>
  <si>
    <t>Understanding Why Addicts Are Not All Alike: Recognizing the Types and How Their Differences Affect Intervention and Treatment</t>
  </si>
  <si>
    <t>Fisher, Gary L.</t>
  </si>
  <si>
    <t>616.99/4071</t>
  </si>
  <si>
    <t>RC263</t>
  </si>
  <si>
    <t>9780313379291</t>
  </si>
  <si>
    <t>9780313379284</t>
  </si>
  <si>
    <t>Cancer Causes and Controversies: Understanding Risk Reduction and Prevention</t>
  </si>
  <si>
    <t>Kwabi-Addo, Bernard; Lindstrom</t>
  </si>
  <si>
    <t>362.1068/1</t>
  </si>
  <si>
    <t>RA997</t>
  </si>
  <si>
    <t>9780313398896</t>
  </si>
  <si>
    <t>9780313398889</t>
  </si>
  <si>
    <t>Remaking Chronic Care in the Age of Health Care Reform: Changes for Lower Cost, Higher Quality Treatment</t>
  </si>
  <si>
    <t>Birenbaum, Arnold</t>
  </si>
  <si>
    <t>616/.0472</t>
  </si>
  <si>
    <t>RB127</t>
  </si>
  <si>
    <t>9780313396045</t>
  </si>
  <si>
    <t>9780313396038</t>
  </si>
  <si>
    <t>Understanding Pain: What You Need to Know to Take Control</t>
  </si>
  <si>
    <t>Kaye, Alan D; Urman, Richard D</t>
  </si>
  <si>
    <t>614.5/6</t>
  </si>
  <si>
    <t>RA639</t>
  </si>
  <si>
    <t>9780313385308</t>
  </si>
  <si>
    <t>9780313385292</t>
  </si>
  <si>
    <t>Animals, Diseases, and Human Health: Shaping Our Lives Now and in the Future</t>
  </si>
  <si>
    <t>Davis, Radford G.</t>
  </si>
  <si>
    <t>362.196/994</t>
  </si>
  <si>
    <t>9780313397875</t>
  </si>
  <si>
    <t>9780313397868</t>
  </si>
  <si>
    <t>Excellent Care for Cancer Survivors: A Guide to Fully Meet Their Needs in Medical Offices and in the Community</t>
  </si>
  <si>
    <t>Miller, Kenneth</t>
  </si>
  <si>
    <t>642/.1</t>
  </si>
  <si>
    <t>TX370</t>
  </si>
  <si>
    <t>9780313393945</t>
  </si>
  <si>
    <t>9780313393938</t>
  </si>
  <si>
    <t>Fast Food and Junk Food: An Encyclopedia of What We Love to Eat</t>
  </si>
  <si>
    <t>9780313362552</t>
  </si>
  <si>
    <t>9780313362545</t>
  </si>
  <si>
    <t>Birth Control</t>
  </si>
  <si>
    <t>Zorea, Aharon W.</t>
  </si>
  <si>
    <t>618.4/5</t>
  </si>
  <si>
    <t>RG661</t>
  </si>
  <si>
    <t>9780313397165</t>
  </si>
  <si>
    <t>9780313397158</t>
  </si>
  <si>
    <t>Unassisted Childbirth [Second Edition]</t>
  </si>
  <si>
    <t>Shanley, Laura</t>
  </si>
  <si>
    <t>615.3/21</t>
  </si>
  <si>
    <t>RM666.H33</t>
  </si>
  <si>
    <t>9780313397813</t>
  </si>
  <si>
    <t>9780313397806</t>
  </si>
  <si>
    <t>Healthy Herbs: Fact versus Fiction</t>
  </si>
  <si>
    <t>Goldstein, Mark A.; Goldstein,</t>
  </si>
  <si>
    <t>RA793.5</t>
  </si>
  <si>
    <t>9781598845419</t>
  </si>
  <si>
    <t>9781598845402</t>
  </si>
  <si>
    <t>Medical Tourism: A Reference Handbook</t>
  </si>
  <si>
    <t>Watson, Stephanie; Stolley, Ka</t>
  </si>
  <si>
    <t>613/.1</t>
  </si>
  <si>
    <t>RA565</t>
  </si>
  <si>
    <t>9780313386015</t>
  </si>
  <si>
    <t>9780313386008</t>
  </si>
  <si>
    <t>The Praeger Handbook of Environmental Health</t>
  </si>
  <si>
    <t>Friis, Robert H.</t>
  </si>
  <si>
    <t>Science &amp; Technology</t>
  </si>
  <si>
    <t>Science, Technology, and Environment: Technology</t>
  </si>
  <si>
    <t>660.6/5</t>
  </si>
  <si>
    <t>QH442</t>
  </si>
  <si>
    <t>9781598843293</t>
  </si>
  <si>
    <t>9781598843286</t>
  </si>
  <si>
    <t>DNA Technology: A Reference Handbook</t>
  </si>
  <si>
    <t>Science, Technology, and Environment: Science</t>
  </si>
  <si>
    <t>808/.0665</t>
  </si>
  <si>
    <t>PE1475</t>
  </si>
  <si>
    <t>9780313391743</t>
  </si>
  <si>
    <t>9780313391736</t>
  </si>
  <si>
    <t>Scientific English: A Guide for Scientists and Other Professionals [Third Edition]</t>
  </si>
  <si>
    <t>Day, Robert A.; Sakaduski, Nan</t>
  </si>
  <si>
    <t>578.6/2</t>
  </si>
  <si>
    <t>QH353</t>
  </si>
  <si>
    <t>9780313382215</t>
  </si>
  <si>
    <t>9780313382208</t>
  </si>
  <si>
    <t>Encyclopedia of Invasive Species: From Africanized Honey Bees to Zebra Mussels</t>
  </si>
  <si>
    <t>Woodward, Susan L.; Quinn, Joy</t>
  </si>
  <si>
    <t>主題</t>
    <phoneticPr fontId="6" type="noConversion"/>
  </si>
  <si>
    <t>序號</t>
    <phoneticPr fontId="6" type="noConversion"/>
  </si>
  <si>
    <t>電子書ISBN</t>
    <phoneticPr fontId="2" type="noConversion"/>
  </si>
  <si>
    <t>Price, Joann F.</t>
  </si>
  <si>
    <t>Barack Obama: The Voice of an American Leader</t>
  </si>
  <si>
    <t>9780313362378</t>
  </si>
  <si>
    <t>E901.1.O23</t>
  </si>
  <si>
    <t>328.73092</t>
  </si>
  <si>
    <t>Politics and Government</t>
  </si>
  <si>
    <t>Social Science</t>
  </si>
  <si>
    <t>Skoloda, Kelley Murray</t>
  </si>
  <si>
    <t>Too Busy to Shop: Marketing to Multi-Minding Women</t>
  </si>
  <si>
    <t>9780313354885</t>
  </si>
  <si>
    <t>HC79.C6</t>
    <phoneticPr fontId="2" type="noConversion"/>
  </si>
  <si>
    <t>658.8/34082</t>
    <phoneticPr fontId="2" type="noConversion"/>
  </si>
  <si>
    <t>Business and Economics</t>
  </si>
  <si>
    <t>Mishan, E. J.</t>
  </si>
  <si>
    <t>Thirteen Persistent Economic Fallacies</t>
  </si>
  <si>
    <t>9780313366062</t>
  </si>
  <si>
    <t>HB171</t>
    <phoneticPr fontId="2" type="noConversion"/>
  </si>
  <si>
    <t>330</t>
    <phoneticPr fontId="2" type="noConversion"/>
  </si>
  <si>
    <t>Barsamian, Gloria G.</t>
  </si>
  <si>
    <t>Sustenance and Hope for Caregivers of Elderly Parents: The Bread of Angels</t>
  </si>
  <si>
    <t>9780313360121</t>
  </si>
  <si>
    <t>HQ1063.6</t>
  </si>
  <si>
    <t>649.8084/6</t>
  </si>
  <si>
    <t>Psychology</t>
  </si>
  <si>
    <t>Raising Thinking Children and Teens: Guiding Mental and Moral Development</t>
  </si>
  <si>
    <t>9780313358777</t>
  </si>
  <si>
    <t>HQ769</t>
  </si>
  <si>
    <t>649/.12</t>
  </si>
  <si>
    <t>Nour, David</t>
  </si>
  <si>
    <t>Raising Capital, The Entrepreneur's Guide to</t>
  </si>
  <si>
    <t>9780313356032</t>
  </si>
  <si>
    <t>HG4027.6</t>
    <phoneticPr fontId="2" type="noConversion"/>
  </si>
  <si>
    <t>658.15/224</t>
    <phoneticPr fontId="2" type="noConversion"/>
  </si>
  <si>
    <t>Seidenstat, Paul</t>
  </si>
  <si>
    <t>Protecting Airline Passengers in the Age of Terrorism</t>
  </si>
  <si>
    <t>9780313354540</t>
  </si>
  <si>
    <t>HE9797.4.S4</t>
    <phoneticPr fontId="2" type="noConversion"/>
  </si>
  <si>
    <t>363.325/9387742</t>
    <phoneticPr fontId="2" type="noConversion"/>
  </si>
  <si>
    <t>Akinc, Helen W.</t>
  </si>
  <si>
    <t>Praeger Handbook for College Parents, The</t>
  </si>
  <si>
    <t>9780313378850</t>
  </si>
  <si>
    <t>LB3607</t>
  </si>
  <si>
    <t>378.1/98</t>
  </si>
  <si>
    <t>Education</t>
  </si>
  <si>
    <t>Overman, Stephenie</t>
  </si>
  <si>
    <t>Next-Generation Wellness at Work</t>
  </si>
  <si>
    <t>9780313360305</t>
  </si>
  <si>
    <t>RC969.H43</t>
    <phoneticPr fontId="2" type="noConversion"/>
  </si>
  <si>
    <t>658.3/82</t>
    <phoneticPr fontId="2" type="noConversion"/>
  </si>
  <si>
    <t>Bird, Stephanie Rose</t>
  </si>
  <si>
    <t>Light, Bright, and Damned Near White: Biracial and Triracial Culture in America</t>
  </si>
  <si>
    <t>9780313065446</t>
  </si>
  <si>
    <t>GN495.6</t>
  </si>
  <si>
    <t>305.8</t>
  </si>
  <si>
    <t>Ramsland, Katherine</t>
  </si>
  <si>
    <t>Inside the Minds of Sexual Predators</t>
  </si>
  <si>
    <t>9780313379611</t>
  </si>
  <si>
    <t>HV6556</t>
  </si>
  <si>
    <t>364.15/3</t>
  </si>
  <si>
    <t>Stefan, Kara</t>
  </si>
  <si>
    <t>Head of Household: Money Management for Single Parents</t>
  </si>
  <si>
    <t>9780313362859</t>
  </si>
  <si>
    <t>HG179</t>
    <phoneticPr fontId="2" type="noConversion"/>
  </si>
  <si>
    <t>332.0240085</t>
    <phoneticPr fontId="2" type="noConversion"/>
  </si>
  <si>
    <t>Yarber, Annice D.</t>
  </si>
  <si>
    <t>Focus on Single-Parent Families: Past, Present, and Future</t>
  </si>
  <si>
    <t>9780313379512</t>
  </si>
  <si>
    <t>HQ759.915</t>
    <phoneticPr fontId="2" type="noConversion"/>
  </si>
  <si>
    <t>306.85/60973</t>
    <phoneticPr fontId="2" type="noConversion"/>
  </si>
  <si>
    <t>Current Events and Issues</t>
  </si>
  <si>
    <t>Luft, Gal</t>
  </si>
  <si>
    <t>Energy Security Challenges for the 21st Century: A Reference Handbook</t>
  </si>
  <si>
    <t>9780275999988</t>
  </si>
  <si>
    <t>HD9502.U62</t>
  </si>
  <si>
    <t>333.790973</t>
  </si>
  <si>
    <t>Gouwens, Judith A.</t>
  </si>
  <si>
    <t>Education in Crisis: A Reference Handbook</t>
  </si>
  <si>
    <t>9781598841718</t>
  </si>
  <si>
    <t>LB17</t>
  </si>
  <si>
    <t>370 .973</t>
  </si>
  <si>
    <t>Lerman, Robert I.</t>
  </si>
  <si>
    <t>Demography, Education, and the Workforce</t>
  </si>
  <si>
    <t>9780313352201</t>
  </si>
  <si>
    <t>HB871</t>
    <phoneticPr fontId="2" type="noConversion"/>
  </si>
  <si>
    <t>331.11/43</t>
    <phoneticPr fontId="2" type="noConversion"/>
  </si>
  <si>
    <t>Brenner, Susan W.</t>
  </si>
  <si>
    <t>Cybercrime: Criminal Threats from Cyberspace</t>
  </si>
  <si>
    <t>9780313365478</t>
  </si>
  <si>
    <t>HV6773</t>
    <phoneticPr fontId="2" type="noConversion"/>
  </si>
  <si>
    <t>364.16/8</t>
    <phoneticPr fontId="2" type="noConversion"/>
  </si>
  <si>
    <t>Law, Crime, and Justice</t>
  </si>
  <si>
    <t>Brake, Kate Vande</t>
  </si>
  <si>
    <t>Collaborative Units that Work: TEAMS Award Winners</t>
  </si>
  <si>
    <t>9781586834104</t>
  </si>
  <si>
    <t>LB1029.T4</t>
  </si>
  <si>
    <t>371.14/8</t>
  </si>
  <si>
    <t>Library and Information Science</t>
  </si>
  <si>
    <t>Kong, Bo</t>
  </si>
  <si>
    <t>China's International Petroleum Policy</t>
  </si>
  <si>
    <t>9780313377921</t>
  </si>
  <si>
    <t>HD9576.C52</t>
  </si>
  <si>
    <t>382/.422820951</t>
  </si>
  <si>
    <t>Security Studies</t>
  </si>
  <si>
    <t>Cavanaugh, John C.</t>
  </si>
  <si>
    <t>Aging in America</t>
  </si>
  <si>
    <t>9780313350948</t>
  </si>
  <si>
    <t>HQ1064.U5</t>
  </si>
  <si>
    <t>305.260973</t>
  </si>
  <si>
    <t>Consulting, Mercer</t>
  </si>
  <si>
    <t>living and working abroad, the global manager's guide to : eastern europe and asia</t>
  </si>
  <si>
    <t>9780313375910</t>
  </si>
  <si>
    <t>HF5382.55</t>
    <phoneticPr fontId="2" type="noConversion"/>
  </si>
  <si>
    <t>658.4/09</t>
    <phoneticPr fontId="2" type="noConversion"/>
  </si>
  <si>
    <t>Take the Money and Run: Sovereign Wealth Funds and the Demise of American Prosperity</t>
  </si>
  <si>
    <t>9780313366147</t>
  </si>
  <si>
    <t>HG4910</t>
  </si>
  <si>
    <t>336.3/4350973</t>
  </si>
  <si>
    <t>Turner, Jeffrey S.</t>
  </si>
  <si>
    <t>American Families in Crisis: A Reference Handbook</t>
  </si>
  <si>
    <t>9781598841657</t>
  </si>
  <si>
    <t>HQ536</t>
  </si>
  <si>
    <t>362.820973</t>
  </si>
  <si>
    <t>Long, Lucy M.</t>
  </si>
  <si>
    <t>Regional American Food Culture</t>
  </si>
  <si>
    <t>9780313088063</t>
  </si>
  <si>
    <t>TX715</t>
    <phoneticPr fontId="2" type="noConversion"/>
  </si>
  <si>
    <t>394.1/20973</t>
    <phoneticPr fontId="2" type="noConversion"/>
  </si>
  <si>
    <t>Popular Culture</t>
  </si>
  <si>
    <t>Arts &amp; Humanities</t>
  </si>
  <si>
    <t>Stempel, Guido H. III</t>
  </si>
  <si>
    <t>Media and Politics in America: A Reference Handbook</t>
  </si>
  <si>
    <t>9781576078464</t>
  </si>
  <si>
    <t>Law</t>
  </si>
  <si>
    <t>Morrison, Minion K. C.</t>
  </si>
  <si>
    <t>African Americans and Political Participation: A Reference Handbook</t>
  </si>
  <si>
    <t>9781576078389</t>
  </si>
  <si>
    <t>E185</t>
  </si>
  <si>
    <t>Ethnic Groups</t>
  </si>
  <si>
    <t>Walter, Lynn</t>
  </si>
  <si>
    <t>Critical Food Issues: Problems and State-of-the-Art Solutions Worldwide</t>
  </si>
  <si>
    <t>9780313354458</t>
  </si>
  <si>
    <t>HD9000.5</t>
  </si>
  <si>
    <t>Health and Medicine</t>
  </si>
  <si>
    <t>Collin, Robert Wiliam</t>
  </si>
  <si>
    <t>Battleground: Environment</t>
  </si>
  <si>
    <t>9780313082405</t>
  </si>
  <si>
    <t>GE105</t>
  </si>
  <si>
    <t>Science, Technology, and Environment</t>
  </si>
  <si>
    <t>Baehr, Craig</t>
  </si>
  <si>
    <t>Writing for the Internet: A Guide to Real Communication in Virtual Space</t>
  </si>
  <si>
    <t>9780313376955</t>
  </si>
  <si>
    <t>PN171.O55</t>
    <phoneticPr fontId="2" type="noConversion"/>
  </si>
  <si>
    <t>808/.002854678</t>
    <phoneticPr fontId="2" type="noConversion"/>
  </si>
  <si>
    <t>Kellman, Mitchell</t>
  </si>
  <si>
    <t>World Hunger: A Neo-Malthusian Perspective</t>
  </si>
  <si>
    <t>9780313046056</t>
  </si>
  <si>
    <t>HD9000</t>
  </si>
  <si>
    <t>Sociology (General)</t>
  </si>
  <si>
    <t>McAuliffe, Garrett</t>
  </si>
  <si>
    <t>Working with Troubled Youth in Schools: A Guide for All School Staff</t>
  </si>
  <si>
    <t>9780313011467</t>
  </si>
  <si>
    <t>LC4091</t>
  </si>
  <si>
    <t>Guidance &amp; Counseling</t>
  </si>
  <si>
    <t>Huerta-Macías., Ana G.</t>
    <phoneticPr fontId="2" type="noConversion"/>
  </si>
  <si>
    <t>Workforce Education for Latinos: Politics, Programs, and Practices</t>
  </si>
  <si>
    <t>9780313011429</t>
  </si>
  <si>
    <t>LC149</t>
  </si>
  <si>
    <t>Multicultural Education</t>
  </si>
  <si>
    <t>Beitler, Ruth Margolies</t>
  </si>
  <si>
    <t>Women's Roles in the Middle East and North Africa</t>
  </si>
  <si>
    <t>9780313362415</t>
  </si>
  <si>
    <t>HQ1726.5</t>
    <phoneticPr fontId="2" type="noConversion"/>
  </si>
  <si>
    <t>305.40956</t>
    <phoneticPr fontId="2" type="noConversion"/>
  </si>
  <si>
    <t>Multicultural and Gender Studies</t>
  </si>
  <si>
    <t>Women's Roles in Eighteenth-Century America</t>
  </si>
  <si>
    <t>9780313355530</t>
  </si>
  <si>
    <t>HQ1416</t>
    <phoneticPr fontId="2" type="noConversion"/>
  </si>
  <si>
    <t>305.40973/09033</t>
    <phoneticPr fontId="2" type="noConversion"/>
  </si>
  <si>
    <t>Raman, Sita Anantha</t>
  </si>
  <si>
    <t>Women in India: A Social and Cultural History</t>
  </si>
  <si>
    <t>9780313014406</t>
  </si>
  <si>
    <t>HQ1742</t>
  </si>
  <si>
    <t>305.48/891411</t>
  </si>
  <si>
    <t>Gelb, Joyce</t>
  </si>
  <si>
    <t>Women and Politics around the World: A Comparative History and Survey</t>
  </si>
  <si>
    <t>9781851099894</t>
  </si>
  <si>
    <t>HQ1236</t>
  </si>
  <si>
    <t>323.3/4</t>
  </si>
  <si>
    <t>Klubeck, Martin</t>
  </si>
  <si>
    <t>Why Organizations Struggle So Hard to Improve So Little: Overcoming Organizational Immaturity</t>
  </si>
  <si>
    <t>9780313380235</t>
  </si>
  <si>
    <t>HD58.8</t>
    <phoneticPr fontId="2" type="noConversion"/>
  </si>
  <si>
    <t>658.4/063</t>
    <phoneticPr fontId="2" type="noConversion"/>
  </si>
  <si>
    <t>Berman, Claire</t>
  </si>
  <si>
    <t>When a Brother or Sister Dies: Looking Back, Moving Forward</t>
  </si>
  <si>
    <t>9780313355295</t>
  </si>
  <si>
    <t>BF575.G7</t>
  </si>
  <si>
    <t>306.9</t>
  </si>
  <si>
    <t>Fox, James Alan</t>
  </si>
  <si>
    <t>Violence and Security on Campus: From Preschool through College</t>
  </si>
  <si>
    <t>9780313362699</t>
  </si>
  <si>
    <t>LB3013.3.F69</t>
    <phoneticPr fontId="2" type="noConversion"/>
  </si>
  <si>
    <t>371.7/82</t>
    <phoneticPr fontId="2" type="noConversion"/>
  </si>
  <si>
    <t>Bertini, Kristine</t>
  </si>
  <si>
    <t>Understanding and Preventing Suicide: The Development of Self-Destructive Patterns and Ways to Alter Them</t>
  </si>
  <si>
    <t>9780313355318</t>
  </si>
  <si>
    <t>HV6545</t>
  </si>
  <si>
    <t>362.28</t>
  </si>
  <si>
    <t>Brydon-Miller, Mary</t>
  </si>
  <si>
    <t>Traveling Companions: Feminism, Teaching, and Action Research</t>
  </si>
  <si>
    <t>9780313059636</t>
  </si>
  <si>
    <t>Education (General)</t>
  </si>
  <si>
    <t>Gross, Clifford M.</t>
  </si>
  <si>
    <t>Technology Transfer for Entrepreneurs: A Guide to Commercializing Federal Laboratory Innovations</t>
  </si>
  <si>
    <t>9780313057656</t>
  </si>
  <si>
    <t>HC110</t>
  </si>
  <si>
    <t>Entrepreneurship</t>
  </si>
  <si>
    <t>Dooley, Patricia L.</t>
  </si>
  <si>
    <t>Taking Their Political Place: Journalists and the Making of An Occupation</t>
  </si>
  <si>
    <t>9780313019654</t>
  </si>
  <si>
    <t>PN4871</t>
  </si>
  <si>
    <t>070/.92/273</t>
  </si>
  <si>
    <t>Journalism</t>
  </si>
  <si>
    <t>Smith, Howard L.</t>
  </si>
  <si>
    <t>Taking Back the Tower: Simple Solutions for Saving Higher Education</t>
  </si>
  <si>
    <t>9780313362750</t>
  </si>
  <si>
    <t>LA227.4</t>
  </si>
  <si>
    <t>Thomas, Andrew R.</t>
  </si>
  <si>
    <t>Supply Chain Security: International Practices and Innovations in Moving Goods Safely and Efficiently</t>
  </si>
  <si>
    <t>9780313364211</t>
  </si>
  <si>
    <t>HD38.5</t>
    <phoneticPr fontId="2" type="noConversion"/>
  </si>
  <si>
    <t>658.7</t>
    <phoneticPr fontId="2" type="noConversion"/>
  </si>
  <si>
    <t>Church, Michael A.</t>
  </si>
  <si>
    <t>Subtle Suicide: Our Silent Epidemic of Ambivalence about Living</t>
  </si>
  <si>
    <t>9780313380679</t>
  </si>
  <si>
    <t>RC569</t>
  </si>
  <si>
    <t>Student's Guide to Financial Literacy, The</t>
  </si>
  <si>
    <t>9780313377198</t>
  </si>
  <si>
    <t>332.02400835</t>
    <phoneticPr fontId="2" type="noConversion"/>
  </si>
  <si>
    <t>Malley-Morrison, Kathleen</t>
  </si>
  <si>
    <t>State Violence and the Right to Peace: An International Survey of the Views of Ordinary People</t>
  </si>
  <si>
    <t>9780275996482</t>
  </si>
  <si>
    <t>HN380.V5</t>
  </si>
  <si>
    <t>303.6094</t>
  </si>
  <si>
    <t>Bussing-Burks, Marie</t>
  </si>
  <si>
    <t>Starbucks</t>
  </si>
  <si>
    <t>9780313364594</t>
  </si>
  <si>
    <t>HD9199.U54</t>
    <phoneticPr fontId="2" type="noConversion"/>
  </si>
  <si>
    <t>338.1/7373</t>
    <phoneticPr fontId="2" type="noConversion"/>
  </si>
  <si>
    <t>Levingston, Judd Kruger</t>
  </si>
  <si>
    <t>Sowing the Seeds of Character: The Moral Education of Adolescents in Public and Private Schools</t>
  </si>
  <si>
    <t>9780313351921</t>
  </si>
  <si>
    <t>LC268</t>
  </si>
  <si>
    <t>370.11/5</t>
  </si>
  <si>
    <t>Lauer, Chris</t>
  </si>
  <si>
    <t>Southwest Airlines</t>
  </si>
  <si>
    <t>9780313378645</t>
  </si>
  <si>
    <t>HE9803.S68</t>
    <phoneticPr fontId="2" type="noConversion"/>
  </si>
  <si>
    <t>387.7/4206573</t>
    <phoneticPr fontId="2" type="noConversion"/>
  </si>
  <si>
    <t>Raquet, Michael</t>
  </si>
  <si>
    <t>Selling Big: Growing Your Business within Large Companies</t>
    <phoneticPr fontId="2" type="noConversion"/>
  </si>
  <si>
    <t>9780313380013</t>
  </si>
  <si>
    <t>HF5438.25</t>
    <phoneticPr fontId="2" type="noConversion"/>
  </si>
  <si>
    <t>658.85</t>
    <phoneticPr fontId="2" type="noConversion"/>
  </si>
  <si>
    <t>Second Chance: How Career Changers Can Find a Great Job</t>
  </si>
  <si>
    <t>9781598843590</t>
  </si>
  <si>
    <t>HF5384</t>
    <phoneticPr fontId="2" type="noConversion"/>
  </si>
  <si>
    <t>650.14</t>
    <phoneticPr fontId="2" type="noConversion"/>
  </si>
  <si>
    <t>Keveles, Melanie R.</t>
  </si>
  <si>
    <t>Scrappy Startups: How 15 Ordinary Women Turned Their Unique Ideas into Profitable Businesses</t>
  </si>
  <si>
    <t>9780313365126</t>
  </si>
  <si>
    <t>HD2358</t>
    <phoneticPr fontId="2" type="noConversion"/>
  </si>
  <si>
    <t>658.1/1</t>
    <phoneticPr fontId="2" type="noConversion"/>
  </si>
  <si>
    <t>Fottler, Myron D.</t>
  </si>
  <si>
    <t>Retail Revolution in Health Care, The</t>
  </si>
  <si>
    <t>9780313366246</t>
  </si>
  <si>
    <t>RA395.A3</t>
    <phoneticPr fontId="2" type="noConversion"/>
  </si>
  <si>
    <t>362.1/0425</t>
    <phoneticPr fontId="2" type="noConversion"/>
  </si>
  <si>
    <t>Latting, Jean Kantambu</t>
  </si>
  <si>
    <t>Reframing Change: How to Deal with Workplace Dynamics, Influence Others, and Bring People Together to Initiate Positive Change</t>
  </si>
  <si>
    <t>9780313381256</t>
  </si>
  <si>
    <t>HD58.7</t>
    <phoneticPr fontId="2" type="noConversion"/>
  </si>
  <si>
    <t>658.4/06</t>
    <phoneticPr fontId="2" type="noConversion"/>
  </si>
  <si>
    <t>Grant, H. Roger</t>
  </si>
  <si>
    <t>Railroad, The: The Life Story of a Technology</t>
  </si>
  <si>
    <t>9780313014055</t>
  </si>
  <si>
    <t>TF23</t>
  </si>
  <si>
    <t>Engineering</t>
  </si>
  <si>
    <t>Smith, Raymond A.</t>
  </si>
  <si>
    <t>Politics of Sexuality, The: A Documentary and Reference Guide</t>
  </si>
  <si>
    <t>9780313346859</t>
  </si>
  <si>
    <t>HQ23</t>
    <phoneticPr fontId="2" type="noConversion"/>
  </si>
  <si>
    <t>342.7308/5</t>
    <phoneticPr fontId="2" type="noConversion"/>
  </si>
  <si>
    <t>Schanbacher, William D.</t>
  </si>
  <si>
    <t>Politics of Food, The: The Global Conflict between Food Security and Food Sovereignty</t>
  </si>
  <si>
    <t>9780313363290</t>
  </si>
  <si>
    <t>HD9000.6</t>
    <phoneticPr fontId="2" type="noConversion"/>
  </si>
  <si>
    <t>338.1/9</t>
    <phoneticPr fontId="2" type="noConversion"/>
  </si>
  <si>
    <t>Kuhns, Joseph B.</t>
  </si>
  <si>
    <t>Police Use of Force: A Global Perspective</t>
  </si>
  <si>
    <t>9780313363276</t>
  </si>
  <si>
    <t>HV8069</t>
    <phoneticPr fontId="2" type="noConversion"/>
  </si>
  <si>
    <t>363.2/32</t>
    <phoneticPr fontId="2" type="noConversion"/>
  </si>
  <si>
    <t>People, Places, Checkmates: Teaching Social Studies with Chess</t>
  </si>
  <si>
    <t>9781591588528</t>
  </si>
  <si>
    <t>LB1584</t>
    <phoneticPr fontId="2" type="noConversion"/>
  </si>
  <si>
    <t>372.83/044</t>
    <phoneticPr fontId="2" type="noConversion"/>
  </si>
  <si>
    <t>Peou, Sorpong</t>
  </si>
  <si>
    <t>Peace and Security in the Asian Pacific: Theory and Practice</t>
  </si>
  <si>
    <t>9780313382116</t>
  </si>
  <si>
    <t>JZ5584.A7</t>
    <phoneticPr fontId="2" type="noConversion"/>
  </si>
  <si>
    <t>355/.03305</t>
    <phoneticPr fontId="2" type="noConversion"/>
  </si>
  <si>
    <t>International Relations</t>
  </si>
  <si>
    <t>Fairholm, Gilbert W.</t>
  </si>
  <si>
    <t>Organizational Power Politics: Tactics in Organizational Leadership, Second Edition</t>
  </si>
  <si>
    <t>9780313379772</t>
  </si>
  <si>
    <t>HF5386.5</t>
    <phoneticPr fontId="2" type="noConversion"/>
  </si>
  <si>
    <t>658.4/095</t>
    <phoneticPr fontId="2" type="noConversion"/>
  </si>
  <si>
    <t>Rezvani, Selena</t>
  </si>
  <si>
    <t>Next Generation of Women Leaders, The: What You Need to Lead but Won't Learn in Business School</t>
  </si>
  <si>
    <t>9780313376672</t>
  </si>
  <si>
    <t>HD6054.3</t>
    <phoneticPr fontId="2" type="noConversion"/>
  </si>
  <si>
    <t>658.4/092082</t>
    <phoneticPr fontId="2" type="noConversion"/>
  </si>
  <si>
    <t>Allen, Larry</t>
  </si>
  <si>
    <t>Money, Second Edition, The Encyclopedia of</t>
  </si>
  <si>
    <t>9781598842524</t>
  </si>
  <si>
    <t>HG216</t>
    <phoneticPr fontId="2" type="noConversion"/>
  </si>
  <si>
    <t>332.403</t>
    <phoneticPr fontId="2" type="noConversion"/>
  </si>
  <si>
    <t>Huwe, Ruth A.</t>
  </si>
  <si>
    <t>Metrics 2.0: Creating Scorecards for High-Performance Work Teams and Organizations</t>
  </si>
  <si>
    <t>9780313384578</t>
  </si>
  <si>
    <t>HD58.9</t>
    <phoneticPr fontId="2" type="noConversion"/>
  </si>
  <si>
    <t>658.4/013</t>
    <phoneticPr fontId="2" type="noConversion"/>
  </si>
  <si>
    <t>Dijk, Theo J. van</t>
  </si>
  <si>
    <t>Managing When Times Are Tough</t>
  </si>
  <si>
    <t>9780313381607</t>
  </si>
  <si>
    <t>HD31</t>
    <phoneticPr fontId="2" type="noConversion"/>
  </si>
  <si>
    <t>658</t>
    <phoneticPr fontId="2" type="noConversion"/>
  </si>
  <si>
    <t>Toby, Jackson</t>
  </si>
  <si>
    <t>Lowering of Higher Education in America, The: Why Financial Aid Should Be Based on Student Performance</t>
  </si>
  <si>
    <t>9780313378997</t>
  </si>
  <si>
    <t>LC67.62</t>
  </si>
  <si>
    <t>Harpster, Jack</t>
  </si>
  <si>
    <t>King of the Slots: William Si Redd</t>
  </si>
  <si>
    <t>9780313382093</t>
  </si>
  <si>
    <t>HV6710.3.R43</t>
    <phoneticPr fontId="2" type="noConversion"/>
  </si>
  <si>
    <t>338.7/61795092</t>
    <phoneticPr fontId="2" type="noConversion"/>
  </si>
  <si>
    <t>Palmore, Erdman B.</t>
  </si>
  <si>
    <t>International Handbook on Aging, The: Current Research and Developments, Third Edition</t>
  </si>
  <si>
    <t>9780313352317</t>
  </si>
  <si>
    <t>HQ1061</t>
  </si>
  <si>
    <t>305.26</t>
  </si>
  <si>
    <t>Adams, Mary</t>
  </si>
  <si>
    <t>Intangible Capital: Putting Knowledge to Work in the 21st-Century  Organization</t>
  </si>
  <si>
    <t>9780313380754</t>
  </si>
  <si>
    <t>HD53.O44</t>
    <phoneticPr fontId="2" type="noConversion"/>
  </si>
  <si>
    <t>658.4/038</t>
    <phoneticPr fontId="2" type="noConversion"/>
  </si>
  <si>
    <t>Napier, Nancy K.</t>
  </si>
  <si>
    <t>Insight: Encouraging Aha! Moments for Organizational Success</t>
  </si>
  <si>
    <t>9780313366444</t>
  </si>
  <si>
    <t>658.3/14</t>
    <phoneticPr fontId="2" type="noConversion"/>
  </si>
  <si>
    <t>Sun, Ted</t>
  </si>
  <si>
    <t>Inside the Chinese Business Mind: A Tactical Guide for Managers</t>
  </si>
  <si>
    <t>9780313365201</t>
  </si>
  <si>
    <t>HD70.C5</t>
    <phoneticPr fontId="2" type="noConversion"/>
  </si>
  <si>
    <t>658.00951</t>
    <phoneticPr fontId="2" type="noConversion"/>
  </si>
  <si>
    <t>Pham, Vu H.</t>
  </si>
  <si>
    <t>Impressive First Impressions: A Guide to the Most Important 30 Seconds (And 30 Years) of Your Career</t>
  </si>
  <si>
    <t>9780313375958</t>
  </si>
  <si>
    <t>HF5381</t>
    <phoneticPr fontId="2" type="noConversion"/>
  </si>
  <si>
    <t>650.1/3</t>
    <phoneticPr fontId="2" type="noConversion"/>
  </si>
  <si>
    <t>Snart, Jason Allen</t>
  </si>
  <si>
    <t>Hybrid Learning: The Perils and Promise of Blending Online and Face-to-Face Instruction in Higher Education</t>
  </si>
  <si>
    <t>9780313381584</t>
  </si>
  <si>
    <t>LB2395.7</t>
    <phoneticPr fontId="2" type="noConversion"/>
  </si>
  <si>
    <t>371.3</t>
    <phoneticPr fontId="2" type="noConversion"/>
  </si>
  <si>
    <t>Davis, Carolyn</t>
  </si>
  <si>
    <t>How to Write Persuasively Today</t>
  </si>
  <si>
    <t>9780313378386</t>
  </si>
  <si>
    <t>PE1431</t>
    <phoneticPr fontId="2" type="noConversion"/>
  </si>
  <si>
    <t>808/.042071</t>
    <phoneticPr fontId="2" type="noConversion"/>
  </si>
  <si>
    <t>Tovares, Ra?l Damacio</t>
  </si>
  <si>
    <t>How to Write about the Media Today</t>
  </si>
  <si>
    <t>9780313375200</t>
  </si>
  <si>
    <t>P96.C76</t>
    <phoneticPr fontId="2" type="noConversion"/>
  </si>
  <si>
    <t>808/.066302</t>
    <phoneticPr fontId="2" type="noConversion"/>
  </si>
  <si>
    <t>Homophobia, Second Edition: The State of Sexual Bigotry Today</t>
  </si>
  <si>
    <t>9780313359262</t>
  </si>
  <si>
    <t>HQ76.25</t>
  </si>
  <si>
    <t>306.76/6</t>
  </si>
  <si>
    <t>Alexander, Philip</t>
  </si>
  <si>
    <t>Home and Small Business Guide to Protecting Your Computer Network, Electronic Assets, and Privacy</t>
  </si>
  <si>
    <t>9780313360084</t>
  </si>
  <si>
    <t>HF5548.37</t>
    <phoneticPr fontId="2" type="noConversion"/>
  </si>
  <si>
    <t>005.8</t>
    <phoneticPr fontId="2" type="noConversion"/>
  </si>
  <si>
    <t>?etindamar, Dilek</t>
  </si>
  <si>
    <t>Growth of Venture Capital, The: A Cross-Cultural Comparison</t>
  </si>
  <si>
    <t>9780313072017</t>
  </si>
  <si>
    <t>HG4751</t>
  </si>
  <si>
    <t>Offstein, Evan H.</t>
  </si>
  <si>
    <t>Gridiron Leadership: Winning Strategies and Breakthrough Tactics</t>
  </si>
  <si>
    <t>9780313378188</t>
  </si>
  <si>
    <t>GV954</t>
    <phoneticPr fontId="2" type="noConversion"/>
  </si>
  <si>
    <t>796.332092</t>
    <phoneticPr fontId="2" type="noConversion"/>
  </si>
  <si>
    <t>Deitche, Scott M.</t>
  </si>
  <si>
    <t>Green Collar Jobs: Environmental Careers for the 21st Century</t>
  </si>
  <si>
    <t>9780313380150</t>
  </si>
  <si>
    <t>GE60</t>
    <phoneticPr fontId="2" type="noConversion"/>
  </si>
  <si>
    <t>333.72023</t>
    <phoneticPr fontId="2" type="noConversion"/>
  </si>
  <si>
    <t>Ryan, Michael</t>
  </si>
  <si>
    <t>God in the Corridors of Power: Christian Conservatives, the Media, and Politics in America</t>
  </si>
  <si>
    <t>9780313356117</t>
  </si>
  <si>
    <t>BR115.P7</t>
    <phoneticPr fontId="2" type="noConversion"/>
  </si>
  <si>
    <t>322/.10973</t>
    <phoneticPr fontId="2" type="noConversion"/>
  </si>
  <si>
    <t>McFaul, Thomas R.</t>
  </si>
  <si>
    <t>Future of Truth and Freedom in the Global Village, The: Modernism and the Challenges of the Twenty-first Century</t>
  </si>
  <si>
    <t>9780313381973</t>
  </si>
  <si>
    <t>HM626</t>
  </si>
  <si>
    <t>303.48/2</t>
  </si>
  <si>
    <t>Religion and Mythology</t>
  </si>
  <si>
    <t>Mellyn, Kevin</t>
  </si>
  <si>
    <t>Financial Market Meltdown: Everything You Need to Know to Understand and Survive the Global Credit Crisis</t>
  </si>
  <si>
    <t>9780313377778</t>
  </si>
  <si>
    <t>HB3722</t>
    <phoneticPr fontId="2" type="noConversion"/>
  </si>
  <si>
    <t>332.0973</t>
    <phoneticPr fontId="2" type="noConversion"/>
  </si>
  <si>
    <t>Fredericks, Anthony D.</t>
  </si>
  <si>
    <t>Fairy Tales Readers Theatre</t>
  </si>
  <si>
    <t>9781591588511</t>
  </si>
  <si>
    <t>LB1575</t>
  </si>
  <si>
    <t>372.67/6</t>
  </si>
  <si>
    <t>Kudlac, Christopher S.</t>
  </si>
  <si>
    <t>Fair or Foul: Sports and Criminal Behavior in the United States</t>
  </si>
  <si>
    <t>9780313378263</t>
  </si>
  <si>
    <t>GV718.2.U6</t>
    <phoneticPr fontId="2" type="noConversion"/>
  </si>
  <si>
    <t>306.4/83</t>
    <phoneticPr fontId="2" type="noConversion"/>
  </si>
  <si>
    <t>Crane, Darlene Barrientos</t>
  </si>
  <si>
    <t>Executive Accountability: Creating the Environment for Business Value from Technology</t>
  </si>
  <si>
    <t>9780313059797</t>
  </si>
  <si>
    <t>HD30</t>
  </si>
  <si>
    <t>Management</t>
  </si>
  <si>
    <t>London, Jonathan</t>
  </si>
  <si>
    <t>Entrepreneur's Guide to Selling, The</t>
  </si>
  <si>
    <t>9780313359194</t>
  </si>
  <si>
    <t>Ogden, James R.</t>
  </si>
  <si>
    <t>Entrepreneur's Guide to Advertising, The</t>
  </si>
  <si>
    <t>9780313365836</t>
  </si>
  <si>
    <t>HF5823</t>
    <phoneticPr fontId="2" type="noConversion"/>
  </si>
  <si>
    <t>659.1</t>
    <phoneticPr fontId="2" type="noConversion"/>
  </si>
  <si>
    <t>Bayuk, Jennifer L.</t>
  </si>
  <si>
    <t>Enterprise Security for the Executive: Setting the Tone from the Top</t>
  </si>
  <si>
    <t>9780313376610</t>
  </si>
  <si>
    <t>HD61.5</t>
    <phoneticPr fontId="2" type="noConversion"/>
  </si>
  <si>
    <t>658.4/7</t>
    <phoneticPr fontId="2" type="noConversion"/>
  </si>
  <si>
    <t>Tuten, Tracy L.</t>
  </si>
  <si>
    <t>Enterprise 2.0: How Technology, eCommerce, and Web 2.0 Are Transforming Business Virtually</t>
  </si>
  <si>
    <t>9780313372407</t>
  </si>
  <si>
    <t>HF5548.32</t>
    <phoneticPr fontId="2" type="noConversion"/>
  </si>
  <si>
    <t>658/.054678</t>
    <phoneticPr fontId="2" type="noConversion"/>
  </si>
  <si>
    <t>Collin, Robin Morris</t>
  </si>
  <si>
    <t>Encyclopedia of Sustainability</t>
  </si>
  <si>
    <t>9780313352621</t>
  </si>
  <si>
    <t>GE10</t>
  </si>
  <si>
    <t>333.7203</t>
  </si>
  <si>
    <t>Lindner, Evelin</t>
  </si>
  <si>
    <t>Emotion and Conflict: How Human Rights Can Dignify Emotion and Help Us Wage Good Conflict</t>
  </si>
  <si>
    <t>9780313372384</t>
  </si>
  <si>
    <t>BF531</t>
  </si>
  <si>
    <t>303.6</t>
  </si>
  <si>
    <t>Stafford, Philip B.</t>
  </si>
  <si>
    <t>Elderburbia: Aging with a Sense of Place in America</t>
  </si>
  <si>
    <t>9780313364372</t>
  </si>
  <si>
    <t>HQ1064.U5</t>
    <phoneticPr fontId="2" type="noConversion"/>
  </si>
  <si>
    <t>305.260973</t>
    <phoneticPr fontId="2" type="noConversion"/>
  </si>
  <si>
    <t>Kovalchick, Ann</t>
  </si>
  <si>
    <t>Education and Technology: An Encyclopedia</t>
  </si>
  <si>
    <t>9781576077498</t>
  </si>
  <si>
    <t>Diversity in Mind and in Action</t>
    <phoneticPr fontId="2" type="noConversion"/>
  </si>
  <si>
    <t>9780313347085</t>
  </si>
  <si>
    <t>HM1091</t>
  </si>
  <si>
    <t>305</t>
  </si>
  <si>
    <t>Distribution Trap, The: Keeping Your Innovations from Becoming Commodities</t>
  </si>
  <si>
    <t>9780313365539</t>
  </si>
  <si>
    <t>HF5422</t>
    <phoneticPr fontId="2" type="noConversion"/>
  </si>
  <si>
    <t>658.8/7</t>
    <phoneticPr fontId="2" type="noConversion"/>
  </si>
  <si>
    <t>Buffington, Jack</t>
  </si>
  <si>
    <t>Death of Management, The: Restoring Value to the U.S. Economy</t>
  </si>
  <si>
    <t>9780313362132</t>
  </si>
  <si>
    <t>HD70.U5</t>
    <phoneticPr fontId="2" type="noConversion"/>
  </si>
  <si>
    <t>338.60973</t>
    <phoneticPr fontId="2" type="noConversion"/>
  </si>
  <si>
    <t>Slosar, J.R.</t>
  </si>
  <si>
    <t>Culture of Excess, The: How America Lost Self-Control and Why We Need to Redefine Success</t>
  </si>
  <si>
    <t>9780313377693</t>
  </si>
  <si>
    <t>BF575.N35</t>
  </si>
  <si>
    <t>306.0973</t>
  </si>
  <si>
    <t>Abazov, Rafis</t>
  </si>
  <si>
    <t>Culture and Customs of Turkey</t>
  </si>
  <si>
    <t>9780313342165</t>
  </si>
  <si>
    <t>GN635.T82</t>
  </si>
  <si>
    <t>306.09561</t>
  </si>
  <si>
    <t>Geography and World Cultures</t>
  </si>
  <si>
    <t>Kislenko, Arne</t>
  </si>
  <si>
    <t>Culture and Customs of Laos</t>
  </si>
  <si>
    <t>9780313087073</t>
  </si>
  <si>
    <t>GN635.L28</t>
  </si>
  <si>
    <t>306.09594</t>
  </si>
  <si>
    <t>Bazley, Thomas D.</t>
  </si>
  <si>
    <t>Crimes of the Art World</t>
  </si>
  <si>
    <t>9780313360480</t>
  </si>
  <si>
    <t>N8795</t>
    <phoneticPr fontId="2" type="noConversion"/>
  </si>
  <si>
    <t>364.16/287</t>
    <phoneticPr fontId="2" type="noConversion"/>
  </si>
  <si>
    <t>Patterson, Cleveland S.</t>
  </si>
  <si>
    <t>Cost of Capital, The: Theory and Estimation</t>
  </si>
  <si>
    <t>9780313035715</t>
  </si>
  <si>
    <t>HF4028</t>
  </si>
  <si>
    <t>Finance/Investments/Banking</t>
  </si>
  <si>
    <t>Lo, Sonny Shiu-Hing</t>
  </si>
  <si>
    <t>Competing Chinese Political Visions: Hong Kong v. Beijing on Democracy</t>
  </si>
  <si>
    <t>9780313365065</t>
  </si>
  <si>
    <t>JQ1539.5.A91</t>
    <phoneticPr fontId="2" type="noConversion"/>
  </si>
  <si>
    <t>320.95125/090511</t>
    <phoneticPr fontId="2" type="noConversion"/>
  </si>
  <si>
    <t>Storlie, Chad</t>
  </si>
  <si>
    <t>Combat Leader to Corporate Leader: 20 Lessons to Advance Your Civilian Career</t>
  </si>
  <si>
    <t>9780313383335</t>
  </si>
  <si>
    <t>UB357</t>
    <phoneticPr fontId="2" type="noConversion"/>
  </si>
  <si>
    <t>Downie, David L.</t>
  </si>
  <si>
    <t>Climate Change: A Reference Handbook</t>
  </si>
  <si>
    <t>9781598841534</t>
  </si>
  <si>
    <t>QC981.8.C5</t>
  </si>
  <si>
    <t>363.738/74</t>
  </si>
  <si>
    <t>Fatout, Marian F.</t>
  </si>
  <si>
    <t>Children in Groups: A Social Work Perspective</t>
  </si>
  <si>
    <t>9780313037849</t>
  </si>
  <si>
    <t>HV713</t>
  </si>
  <si>
    <t>Social Work</t>
  </si>
  <si>
    <t>Neuman, Susan B.</t>
  </si>
  <si>
    <t>Changing the Odds for Children at Risk: Seven Essential Principles of Educational Programs that Break the Cycle of Poverty</t>
  </si>
  <si>
    <t>9780313362231</t>
  </si>
  <si>
    <t>371.826/9420973</t>
  </si>
  <si>
    <t>Wynn, Graeme</t>
  </si>
  <si>
    <t>Canada and Arctic North America: An Environmental History</t>
  </si>
  <si>
    <t>9781851094424</t>
  </si>
  <si>
    <t>GF501</t>
  </si>
  <si>
    <t>Environment</t>
  </si>
  <si>
    <t>Knapp, John C.</t>
  </si>
  <si>
    <t>Business of Higher Education, The</t>
    <phoneticPr fontId="2" type="noConversion"/>
  </si>
  <si>
    <t>9780313353512</t>
  </si>
  <si>
    <t>LB2342</t>
    <phoneticPr fontId="2" type="noConversion"/>
  </si>
  <si>
    <t>378.1/060973</t>
    <phoneticPr fontId="2" type="noConversion"/>
  </si>
  <si>
    <t>Brushing Up on Grammar: An Acts of Teaching Approach</t>
  </si>
  <si>
    <t>9781598843736</t>
  </si>
  <si>
    <t>PE1097</t>
    <phoneticPr fontId="2" type="noConversion"/>
  </si>
  <si>
    <t>428.2071</t>
    <phoneticPr fontId="2" type="noConversion"/>
  </si>
  <si>
    <t>Breaking Free: How to Quit Your Job and Start Your Own Business</t>
  </si>
  <si>
    <t>9780313355356</t>
  </si>
  <si>
    <t>HD62.5</t>
    <phoneticPr fontId="2" type="noConversion"/>
  </si>
  <si>
    <t>Tanner, Ken</t>
  </si>
  <si>
    <t>Boomers' Career Survival Guide, The: Achieving Success and Contentment from Middle Age through Retirement</t>
  </si>
  <si>
    <t>9780313365225</t>
  </si>
  <si>
    <t>650.1</t>
    <phoneticPr fontId="2" type="noConversion"/>
  </si>
  <si>
    <t>Osenton, Tom</t>
  </si>
  <si>
    <t>Boomer Destiny: Leading the U.S. through the Worst Crisis Since the Great Depression</t>
    <phoneticPr fontId="2" type="noConversion"/>
  </si>
  <si>
    <t>9780313356056</t>
  </si>
  <si>
    <t>330.973/092</t>
    <phoneticPr fontId="2" type="noConversion"/>
  </si>
  <si>
    <t>Morin, Jill J.</t>
  </si>
  <si>
    <t>Better Make It Real: Creating Authenticity in an Increasingly Fake World</t>
  </si>
  <si>
    <t>9780313376818</t>
  </si>
  <si>
    <t>NK1510</t>
    <phoneticPr fontId="2" type="noConversion"/>
  </si>
  <si>
    <t>Watts, George W.</t>
  </si>
  <si>
    <t>Becoming Your Own Business Coach</t>
  </si>
  <si>
    <t>9780313383625</t>
  </si>
  <si>
    <t>HD38.2</t>
    <phoneticPr fontId="2" type="noConversion"/>
  </si>
  <si>
    <t>658.4/07124</t>
    <phoneticPr fontId="2" type="noConversion"/>
  </si>
  <si>
    <t>Restivo, Sal</t>
  </si>
  <si>
    <t>Battleground: Science and Technology</t>
  </si>
  <si>
    <t>9781567207439</t>
  </si>
  <si>
    <t>Q175</t>
  </si>
  <si>
    <t>Science (General)</t>
  </si>
  <si>
    <t>Choi, Hyaeweol</t>
  </si>
  <si>
    <t>An International Scientific Community: Asian Scholars in the United States</t>
  </si>
  <si>
    <t>9780313022135</t>
  </si>
  <si>
    <t>Q149</t>
  </si>
  <si>
    <t>Higher Education</t>
  </si>
  <si>
    <t>Kowtko, Stacy</t>
  </si>
  <si>
    <t>America's Natural Places</t>
  </si>
  <si>
    <t>9780313350894</t>
  </si>
  <si>
    <t>S932.P33</t>
  </si>
  <si>
    <t>333.780979</t>
  </si>
  <si>
    <t>Falk, Gerhard</t>
  </si>
  <si>
    <t>American Criminal Justice System, The: How It Works, How It Doesn't, and How to Fix It</t>
  </si>
  <si>
    <t>9780313383489</t>
  </si>
  <si>
    <t>HV9950</t>
    <phoneticPr fontId="2" type="noConversion"/>
  </si>
  <si>
    <t>364.973</t>
    <phoneticPr fontId="2" type="noConversion"/>
  </si>
  <si>
    <t>Bouchard, Craig T.</t>
  </si>
  <si>
    <t>America for Sale: How the Foreign Pack Circled and Devoured Esmark</t>
  </si>
  <si>
    <t>9780313376795</t>
  </si>
  <si>
    <t>HD9519.E86</t>
  </si>
  <si>
    <t>338.7/66910973</t>
  </si>
  <si>
    <t>Green, Thomas A.</t>
  </si>
  <si>
    <t>African American Folktales</t>
  </si>
  <si>
    <t>9780313362965</t>
  </si>
  <si>
    <t>GR111.A47</t>
  </si>
  <si>
    <t>398.2/0896073</t>
  </si>
  <si>
    <t>Rogers, W. Sherman</t>
  </si>
  <si>
    <t>African American Entrepreneur, The: Then and Now</t>
  </si>
  <si>
    <t>9780313351129</t>
  </si>
  <si>
    <t>HD2358.5.U6</t>
  </si>
  <si>
    <t>338.6/4208996073</t>
  </si>
  <si>
    <t>Campbell, Valencia</t>
  </si>
  <si>
    <t>Advice from the Top: What Minority Women Say about Their Career Success</t>
  </si>
  <si>
    <t>9780313358593</t>
  </si>
  <si>
    <t>658.4/09082</t>
  </si>
  <si>
    <t>Quinnan, Timothy William</t>
  </si>
  <si>
    <t>Adult Students At-Risk: Culture Bias in Higher Education</t>
  </si>
  <si>
    <t>9780313004902</t>
  </si>
  <si>
    <t>LC5251</t>
  </si>
  <si>
    <t>Lerner, Jacqueline V.</t>
  </si>
  <si>
    <t>Adolescence in America: An Encyclopedia</t>
  </si>
  <si>
    <t>9781576075715</t>
  </si>
  <si>
    <t>HQ796</t>
  </si>
  <si>
    <t>305.235/0973/03</t>
  </si>
  <si>
    <t>Society, Family, and Education</t>
  </si>
  <si>
    <t>Gordon, Michael</t>
  </si>
  <si>
    <t>ADHD on Trial: Courtroom Clashes over the Meaning of Disability</t>
  </si>
  <si>
    <t>9780313360169</t>
  </si>
  <si>
    <t>KF228.L684</t>
  </si>
  <si>
    <t>346.7301/3</t>
  </si>
  <si>
    <t>Stave, Sondra Astor</t>
  </si>
  <si>
    <t>Achieving Racial Balance: Case Studies of Contemporary School Desegregation</t>
  </si>
  <si>
    <t>9780313031496</t>
  </si>
  <si>
    <t>LC214</t>
  </si>
  <si>
    <t>London, Manuel</t>
  </si>
  <si>
    <t>Achieving Performance Excellence in University Administration: A Team Approach to Organizational Change and Employee Development</t>
  </si>
  <si>
    <t>9780313004896</t>
  </si>
  <si>
    <t>LB2341</t>
  </si>
  <si>
    <t>Gumport, Patricia J.</t>
  </si>
  <si>
    <t>Academic Pathfinders: Knowledge Creation and Feminist Scholarship</t>
  </si>
  <si>
    <t>9780313011047</t>
  </si>
  <si>
    <t>LB2332.3</t>
  </si>
  <si>
    <t>378/.0082</t>
  </si>
  <si>
    <t>Cook, Philip W.</t>
  </si>
  <si>
    <t>Abused Men: The Hidden Side of Domestic Violence, Second Edition</t>
  </si>
  <si>
    <t>9780313356193</t>
  </si>
  <si>
    <t>HV6626.2</t>
  </si>
  <si>
    <t>362.82/92</t>
  </si>
  <si>
    <t>Wasserman, David T.</t>
  </si>
  <si>
    <t>A Sword for the Convicted: Representing Indigent Defendants on Appeal</t>
  </si>
  <si>
    <t>9780313038068</t>
  </si>
  <si>
    <t>KFX2093</t>
  </si>
  <si>
    <t>Criminal Law</t>
  </si>
  <si>
    <t>Glicken, Morley D.</t>
  </si>
  <si>
    <t>A Simple Guide to Retirement: How to Make Retirement Work for You</t>
  </si>
  <si>
    <t>9780313372308</t>
  </si>
  <si>
    <t>HQ1062</t>
  </si>
  <si>
    <t>646.7/9</t>
  </si>
  <si>
    <t>Jeynes, William H.</t>
  </si>
  <si>
    <t>A Call for Character Education and Prayer in the Schools</t>
  </si>
  <si>
    <t>9780313351044</t>
  </si>
  <si>
    <t>LC311</t>
  </si>
  <si>
    <t>370.11/4</t>
  </si>
  <si>
    <t>10 Strategies for Reentering the Workforce: Career Advice for Anyone Who Needs a Good (or Better) Job&lt;i&gt;Now&lt;/i&gt;</t>
  </si>
  <si>
    <t>9780313356971</t>
  </si>
  <si>
    <t>HF5382.5.U5</t>
  </si>
  <si>
    <t>global manager's guide to living and working abroad, the: western europe and the americas</t>
  </si>
  <si>
    <t>9780313358845</t>
  </si>
  <si>
    <t>Rickman, H P</t>
  </si>
  <si>
    <t>adventure of reason, the: the uses of philosophy in sociology</t>
  </si>
  <si>
    <t>9780313041037</t>
  </si>
  <si>
    <t>HM24</t>
  </si>
  <si>
    <t>301</t>
  </si>
  <si>
    <t>Amey, Lloyd R</t>
  </si>
  <si>
    <t>a conceptual approach to management</t>
  </si>
  <si>
    <t>9780313043420</t>
  </si>
  <si>
    <t>HD38</t>
  </si>
  <si>
    <t>Stober, Spencer S.</t>
  </si>
  <si>
    <t>God, Science, and Designer Genes: An Exploration of Emerging Genetic Technologies</t>
  </si>
  <si>
    <t>9780313352546</t>
  </si>
  <si>
    <t>TP248.6</t>
  </si>
  <si>
    <t>Technology</t>
  </si>
  <si>
    <t>Shmaefsky, Brian Robert</t>
  </si>
  <si>
    <t>Biotechnology 101</t>
  </si>
  <si>
    <t>9781567509977</t>
  </si>
  <si>
    <t>TP248</t>
  </si>
  <si>
    <t>Scientific Technology</t>
  </si>
  <si>
    <t>Alternative Energy</t>
  </si>
  <si>
    <t>9780313344855</t>
  </si>
  <si>
    <t>TJ163.25.U6</t>
    <phoneticPr fontId="2" type="noConversion"/>
  </si>
  <si>
    <t>333.79/40973</t>
    <phoneticPr fontId="2" type="noConversion"/>
  </si>
  <si>
    <t>Johansen, Bruce E.</t>
  </si>
  <si>
    <t>Global Warming Science and Technology, The Encyclopedia of</t>
  </si>
  <si>
    <t>9780313377037</t>
  </si>
  <si>
    <t>QC981.8.G56</t>
  </si>
  <si>
    <t>577.27/603</t>
  </si>
  <si>
    <t>Science</t>
  </si>
  <si>
    <t>Oldroyd, David</t>
  </si>
  <si>
    <t>Earth Cycles: A Historical Perspective</t>
  </si>
  <si>
    <t>9780313027345</t>
  </si>
  <si>
    <t>QE33</t>
  </si>
  <si>
    <t>Earth Science</t>
  </si>
  <si>
    <t>M.D., Simeon Locke</t>
  </si>
  <si>
    <t>Consciousness, Self-Consciousness, and the Science of Being Human</t>
  </si>
  <si>
    <t>9780313350078</t>
  </si>
  <si>
    <t>QP411</t>
  </si>
  <si>
    <t>Psychology (General)</t>
  </si>
  <si>
    <t>Vaughn, Jacqueline</t>
  </si>
  <si>
    <t>Conflicts over Natural Resources: A Reference Handbook</t>
  </si>
  <si>
    <t>9781598840162</t>
  </si>
  <si>
    <t>S944</t>
  </si>
  <si>
    <t>Science or Medicine or Technology</t>
  </si>
  <si>
    <t>Kuhn, Robert Lawrence</t>
  </si>
  <si>
    <t>Closer To Truth: Science, Meaning, and the Future</t>
  </si>
  <si>
    <t>9781573567770</t>
  </si>
  <si>
    <t>Stone, Carol Leth</t>
  </si>
  <si>
    <t>Basics of Biology, The</t>
  </si>
  <si>
    <t>9780313058202</t>
  </si>
  <si>
    <t>QH307</t>
  </si>
  <si>
    <t>Biology</t>
  </si>
  <si>
    <t>Gunn, Angus M.</t>
  </si>
  <si>
    <t>A Student Guide to Climate and Weather</t>
  </si>
  <si>
    <t>9780313355691</t>
  </si>
  <si>
    <t>QC861.3</t>
    <phoneticPr fontId="2" type="noConversion"/>
  </si>
  <si>
    <t>551.5</t>
    <phoneticPr fontId="2" type="noConversion"/>
  </si>
  <si>
    <t>Myers, Richard L.</t>
  </si>
  <si>
    <t>100 Most Important Chemical Compounds, The: A Reference Guide</t>
  </si>
  <si>
    <t>9780313080579</t>
  </si>
  <si>
    <t>TP9</t>
  </si>
  <si>
    <t>Frankenburg, Frances Rachel</t>
  </si>
  <si>
    <t>Vitamin Discoveries and Disasters: History, Science, and Controversies</t>
  </si>
  <si>
    <t>9780313354762</t>
  </si>
  <si>
    <t>QP771</t>
  </si>
  <si>
    <t>612.3/99</t>
  </si>
  <si>
    <t>Baima, Jennifer A.</t>
  </si>
  <si>
    <t>Sports Injuries</t>
  </si>
  <si>
    <t>9780313359781</t>
  </si>
  <si>
    <t>RD97</t>
  </si>
  <si>
    <t>Zoumbaris, Sharon</t>
  </si>
  <si>
    <t>Nutrition</t>
  </si>
  <si>
    <t>9780313349867</t>
  </si>
  <si>
    <t>RA784</t>
  </si>
  <si>
    <t>Hallenborg, John C.</t>
  </si>
  <si>
    <t>Life, Sex, and Prostate Cancer Surgery: How One Man Healed and Was Made Whole</t>
  </si>
  <si>
    <t>9780313381485</t>
  </si>
  <si>
    <t>RC280.P7</t>
  </si>
  <si>
    <t>362.196/994630092</t>
    <phoneticPr fontId="2" type="noConversion"/>
  </si>
  <si>
    <t>Stavans, Ilan</t>
  </si>
  <si>
    <t>Health Care</t>
  </si>
  <si>
    <t>9780313364914</t>
  </si>
  <si>
    <t>RA448.5.H57</t>
    <phoneticPr fontId="2" type="noConversion"/>
  </si>
  <si>
    <t>362.108968/073</t>
    <phoneticPr fontId="2" type="noConversion"/>
  </si>
  <si>
    <t>Andrews, Linda Wasmer</t>
  </si>
  <si>
    <t>Encyclopedia of Depression</t>
  </si>
  <si>
    <t>9780313353673</t>
  </si>
  <si>
    <t>RC537</t>
    <phoneticPr fontId="2" type="noConversion"/>
  </si>
  <si>
    <t>616.85/27003</t>
    <phoneticPr fontId="2" type="noConversion"/>
  </si>
  <si>
    <t>Kelly, Evelyn</t>
  </si>
  <si>
    <t>Encyclopedia of Attention Deficit Hyperactivity Disorders</t>
  </si>
  <si>
    <t>9780313342509</t>
  </si>
  <si>
    <t>RJ506.H9</t>
  </si>
  <si>
    <t>616.85/89003</t>
  </si>
  <si>
    <t>Aguirre, Blaise A.</t>
  </si>
  <si>
    <t>Depression</t>
  </si>
  <si>
    <t>9780313342202</t>
  </si>
  <si>
    <t>Health/Medicine (General)</t>
  </si>
  <si>
    <t>Pories, Susan E.</t>
  </si>
  <si>
    <t>Cancer</t>
  </si>
  <si>
    <t>9780313359804</t>
  </si>
  <si>
    <t>Ghinassi, Cheryl Winning</t>
  </si>
  <si>
    <t>Anxiety</t>
  </si>
  <si>
    <t>9780313362439</t>
  </si>
  <si>
    <t>RC531.G475</t>
    <phoneticPr fontId="2" type="noConversion"/>
  </si>
  <si>
    <t>616.85/22</t>
    <phoneticPr fontId="2" type="noConversion"/>
  </si>
  <si>
    <t>Stryer, Stacy Beller</t>
  </si>
  <si>
    <t>Anorexia</t>
  </si>
  <si>
    <t>9780313359767</t>
  </si>
  <si>
    <t>RC552.A5</t>
  </si>
  <si>
    <t>616.85/262</t>
  </si>
  <si>
    <t>Gifford, Maria</t>
  </si>
  <si>
    <t>Alcoholism</t>
  </si>
  <si>
    <t>9780313359095</t>
  </si>
  <si>
    <t>RC565</t>
  </si>
  <si>
    <t>616.86/1</t>
  </si>
  <si>
    <t>Will You Still Need Me?: Feeling Wanted, Loved, and Meaningful as We Age</t>
  </si>
  <si>
    <t>9780313353918</t>
  </si>
  <si>
    <t>BF724.55.A35</t>
    <phoneticPr fontId="2" type="noConversion"/>
  </si>
  <si>
    <t>155.6</t>
    <phoneticPr fontId="2" type="noConversion"/>
  </si>
  <si>
    <t>Hecht, Richard D.</t>
  </si>
  <si>
    <t>Religion and Everyday Life and Culture</t>
  </si>
  <si>
    <t>9780313342790</t>
  </si>
  <si>
    <t>BL74</t>
    <phoneticPr fontId="2" type="noConversion"/>
  </si>
  <si>
    <t>200.9</t>
    <phoneticPr fontId="2" type="noConversion"/>
  </si>
  <si>
    <t>Mitchell, Claudia A.</t>
  </si>
  <si>
    <t>Girl Culture: An Encyclopedia</t>
  </si>
  <si>
    <t>9780313084447</t>
  </si>
  <si>
    <t>HQ798</t>
  </si>
  <si>
    <t>Popular Culture (General)</t>
  </si>
  <si>
    <t>Maass, Vera Sonja</t>
  </si>
  <si>
    <t>Cinderella Test: Would You Really Want the Shoe to Fit?, The: Subtle Ways Women Are Seduced and Socialized into Servitude and Stereotypes</t>
  </si>
  <si>
    <t>9780313379253</t>
  </si>
  <si>
    <t>155.6/33</t>
  </si>
  <si>
    <t>Perone, James E.</t>
  </si>
  <si>
    <t>Words and Music of Prince, The</t>
  </si>
  <si>
    <t>9781567207347</t>
  </si>
  <si>
    <t>ML420</t>
  </si>
  <si>
    <t>Popular Music</t>
  </si>
  <si>
    <t>Benitez, Vincent P.</t>
  </si>
  <si>
    <t>Words and Music of Paul McCartney, The: The Solo Years</t>
  </si>
  <si>
    <t>9780313349706</t>
  </si>
  <si>
    <t>ML410.M115</t>
    <phoneticPr fontId="2" type="noConversion"/>
  </si>
  <si>
    <t>782.42166092</t>
    <phoneticPr fontId="2" type="noConversion"/>
  </si>
  <si>
    <t>Inglis, Ian</t>
  </si>
  <si>
    <t>Words and Music of George Harrison, The</t>
  </si>
  <si>
    <t>9780313375330</t>
  </si>
  <si>
    <t>ML420.H167</t>
    <phoneticPr fontId="2" type="noConversion"/>
  </si>
  <si>
    <t>Kemp, Theresa D.</t>
  </si>
  <si>
    <t>Women in the Age of Shakespeare</t>
  </si>
  <si>
    <t>9780313343056</t>
  </si>
  <si>
    <t>PR2991</t>
  </si>
  <si>
    <t>822.3/3</t>
  </si>
  <si>
    <t>Literature</t>
  </si>
  <si>
    <t>Reid, Robin Anne</t>
  </si>
  <si>
    <t>Women in Science Fiction and Fantasy</t>
  </si>
  <si>
    <t>9780313054747</t>
  </si>
  <si>
    <t>PS374.S35</t>
  </si>
  <si>
    <t>809.3/8762082</t>
  </si>
  <si>
    <t>Drucker, Rabbi Malka</t>
  </si>
  <si>
    <t>Women and Judaism</t>
  </si>
  <si>
    <t>9780313082702</t>
  </si>
  <si>
    <t>BM729.W6</t>
  </si>
  <si>
    <t>296.082</t>
  </si>
  <si>
    <t>Kirk-Duggan, Cheryl A.</t>
  </si>
  <si>
    <t>Women and Christianity</t>
  </si>
  <si>
    <t>9780313082719</t>
  </si>
  <si>
    <t>BV639.W7</t>
  </si>
  <si>
    <t>270.082</t>
  </si>
  <si>
    <t>Hauser, Judy</t>
  </si>
  <si>
    <t>Web and Parents, The: Are You Tech Savvy?</t>
  </si>
  <si>
    <t>9781591587965</t>
  </si>
  <si>
    <t>TK5105.88817</t>
  </si>
  <si>
    <t>006.7</t>
  </si>
  <si>
    <t>Wagner, John A.</t>
  </si>
  <si>
    <t>Voices of Shakespeare's England: Contemporary Accounts of Elizabethan Daily Life</t>
  </si>
  <si>
    <t>9780313357411</t>
  </si>
  <si>
    <t>DA350</t>
    <phoneticPr fontId="2" type="noConversion"/>
  </si>
  <si>
    <t>942.05/5</t>
    <phoneticPr fontId="2" type="noConversion"/>
  </si>
  <si>
    <t>World History</t>
  </si>
  <si>
    <t>Sussman, Herbert</t>
  </si>
  <si>
    <t>Victorian Technology: Invention, Innovation, and the Rise of the Machine</t>
  </si>
  <si>
    <t>9780313082856</t>
  </si>
  <si>
    <t>T26.G7</t>
  </si>
  <si>
    <t>609.41/09034</t>
  </si>
  <si>
    <t>Shumsky, Neil Larry</t>
  </si>
  <si>
    <t>Encyclopedia of Urban America: The Cities and Suburbs</t>
  </si>
  <si>
    <t>9781576075005</t>
  </si>
  <si>
    <t>HT123</t>
  </si>
  <si>
    <t>307.76/0973/03</t>
  </si>
  <si>
    <t>Geography (Cultural)</t>
  </si>
  <si>
    <t>Cashman, Orla</t>
  </si>
  <si>
    <t>Toxic Wealth: How the Culture of Affluence Can Harm Us and Our Children</t>
  </si>
  <si>
    <t>9780313359927</t>
  </si>
  <si>
    <t>HB835</t>
  </si>
  <si>
    <t>178</t>
  </si>
  <si>
    <t>Li, Stephanie</t>
  </si>
  <si>
    <t>Toni Morrison: A Biography</t>
  </si>
  <si>
    <t>9780313378409</t>
  </si>
  <si>
    <t>PS3563.O8749</t>
  </si>
  <si>
    <t>813/.54</t>
  </si>
  <si>
    <t>Handelman, Sapir</t>
  </si>
  <si>
    <t>Thought Manipulation: The Use and Abuse of Psychological Trickery</t>
  </si>
  <si>
    <t>9780313355332</t>
  </si>
  <si>
    <t>BF611</t>
  </si>
  <si>
    <t>153.85</t>
  </si>
  <si>
    <t>Plant, Deborah G.</t>
  </si>
  <si>
    <t>The Inside Light: New Critical Essays on Zora Neale Hurston</t>
  </si>
  <si>
    <t>9780313365188</t>
  </si>
  <si>
    <t>PS3515.U789</t>
    <phoneticPr fontId="2" type="noConversion"/>
  </si>
  <si>
    <t>813/.52</t>
    <phoneticPr fontId="2" type="noConversion"/>
  </si>
  <si>
    <t>Welch, Rollie James</t>
  </si>
  <si>
    <t>The Guy-Friendly YA Library: Serving Male Teens</t>
  </si>
  <si>
    <t>9780313094804</t>
  </si>
  <si>
    <t>Z718</t>
  </si>
  <si>
    <t>027</t>
  </si>
  <si>
    <t>Children's YA School Services</t>
  </si>
  <si>
    <t>Telenovelas</t>
  </si>
  <si>
    <t>9780313364938</t>
  </si>
  <si>
    <t>PN1992.8.S4</t>
    <phoneticPr fontId="2" type="noConversion"/>
  </si>
  <si>
    <t>791.45/6</t>
    <phoneticPr fontId="2" type="noConversion"/>
  </si>
  <si>
    <t>Technology for the School Library: Theory and Practice</t>
  </si>
  <si>
    <t>9781591589013</t>
  </si>
  <si>
    <t>Z0675.S3W95</t>
    <phoneticPr fontId="2" type="noConversion"/>
  </si>
  <si>
    <t/>
  </si>
  <si>
    <t>Olson, Richard G.</t>
  </si>
  <si>
    <t>Technology and Science in Ancient Civilizations</t>
  </si>
  <si>
    <t>9780313065231</t>
  </si>
  <si>
    <t>CB311</t>
  </si>
  <si>
    <t>930.1</t>
  </si>
  <si>
    <t>Bernadowski, Carianne</t>
  </si>
  <si>
    <t>Teaching Literacy Skills to Adolescents Using Coretta Scott King Award Winners</t>
  </si>
  <si>
    <t>9781586834036</t>
  </si>
  <si>
    <t>LB1631</t>
  </si>
  <si>
    <t>428.0071/2</t>
  </si>
  <si>
    <t>Bush, Gail</t>
  </si>
  <si>
    <t>Tales Out of the School Library: Developing Professional Dispositions</t>
  </si>
  <si>
    <t>9781591588337</t>
  </si>
  <si>
    <t>Z682.4.S34</t>
    <phoneticPr fontId="2" type="noConversion"/>
  </si>
  <si>
    <t>027.8</t>
    <phoneticPr fontId="2" type="noConversion"/>
  </si>
  <si>
    <t>Farmer, Lesley S. J.</t>
  </si>
  <si>
    <t>Student Success and Library Media Programs: A Systems Approach to Research and Best Practice</t>
  </si>
  <si>
    <t>9780313058820</t>
  </si>
  <si>
    <t>027.8/0973</t>
  </si>
  <si>
    <t>Folini, Melissa Rossetti</t>
  </si>
  <si>
    <t>Story Times Good Enough to Eat!: Thematic Programs with Edible Story Crafts</t>
  </si>
  <si>
    <t>9781591588993</t>
  </si>
  <si>
    <t>TX714</t>
    <phoneticPr fontId="2" type="noConversion"/>
  </si>
  <si>
    <t>641.5</t>
    <phoneticPr fontId="2" type="noConversion"/>
  </si>
  <si>
    <t>Mitchell, Judith</t>
  </si>
  <si>
    <t>Stone and the Scorpion, The: The Female Subject of Desire in the Novels of Charlotte Bronte, George Eliot, and Thomas Hardy</t>
  </si>
  <si>
    <t>9780313031045</t>
  </si>
  <si>
    <t>PR878</t>
  </si>
  <si>
    <t>English Literature</t>
  </si>
  <si>
    <t>Magistrale, Tony</t>
  </si>
  <si>
    <t>Stephen King: America's Storyteller</t>
  </si>
  <si>
    <t>9780313352294</t>
  </si>
  <si>
    <t>PS3561.I483</t>
  </si>
  <si>
    <t>Rolls, Albert</t>
  </si>
  <si>
    <t>Stephen King: A Biography</t>
  </si>
  <si>
    <t>9780313345739</t>
  </si>
  <si>
    <t>Frank, Anna Marie</t>
  </si>
  <si>
    <t>Sports and Education: A Reference Handbook</t>
  </si>
  <si>
    <t>9781851095308</t>
  </si>
  <si>
    <t>GV346</t>
  </si>
  <si>
    <t>796.071</t>
  </si>
  <si>
    <t>Anderson, Nancy Fix</t>
  </si>
  <si>
    <t>Sporting Life, The: Victorian Sports and Games</t>
  </si>
  <si>
    <t>9780313071485</t>
  </si>
  <si>
    <t>GV605</t>
    <phoneticPr fontId="2" type="noConversion"/>
  </si>
  <si>
    <t>796.0941/09034</t>
    <phoneticPr fontId="2" type="noConversion"/>
  </si>
  <si>
    <t>Spirituality of Sex, The</t>
  </si>
  <si>
    <t>9780313362620</t>
  </si>
  <si>
    <t>BT708</t>
  </si>
  <si>
    <t>233/.5</t>
  </si>
  <si>
    <t>Soltan, Rita</t>
  </si>
  <si>
    <t>Solving the Reading Riddle: The Librarian's Guide to Reading Instruction</t>
  </si>
  <si>
    <t>9781591588436</t>
  </si>
  <si>
    <t>Z716.45</t>
    <phoneticPr fontId="2" type="noConversion"/>
  </si>
  <si>
    <t>027.6</t>
    <phoneticPr fontId="2" type="noConversion"/>
  </si>
  <si>
    <t>Fullner, Sheryl Kindle</t>
  </si>
  <si>
    <t>Shoestring Library, The</t>
  </si>
  <si>
    <t>9781586835217</t>
  </si>
  <si>
    <t>Z683.2.U6</t>
    <phoneticPr fontId="2" type="noConversion"/>
  </si>
  <si>
    <t>025.1/1</t>
    <phoneticPr fontId="2" type="noConversion"/>
  </si>
  <si>
    <t>Anderson, Sheila B.</t>
  </si>
  <si>
    <t>Serving Older Teens</t>
  </si>
  <si>
    <t>9780313052705</t>
  </si>
  <si>
    <t>Z718.5</t>
  </si>
  <si>
    <t>027.62/6</t>
  </si>
  <si>
    <t>Johnson, Doug</t>
  </si>
  <si>
    <t>School Libraries Head for the Edge: Rants, Recommendations, and Reflections</t>
  </si>
  <si>
    <t>9781586834081</t>
  </si>
  <si>
    <t>027.80973</t>
  </si>
  <si>
    <t>Ford, Deborah B.</t>
  </si>
  <si>
    <t>Scary, Gross, and Enlightening Books for Boys Grades 3-12</t>
  </si>
  <si>
    <t>9781586834067</t>
  </si>
  <si>
    <t>Z1039.B67</t>
  </si>
  <si>
    <t>028.5/5$</t>
  </si>
  <si>
    <t>Spector, Robert D.</t>
  </si>
  <si>
    <t>Samuel Johnson and the Essay</t>
  </si>
  <si>
    <t>9780313031663</t>
  </si>
  <si>
    <t>PR3534</t>
  </si>
  <si>
    <t>Singman, Jeffrey L.</t>
  </si>
  <si>
    <t>Robin Hood: The Shaping of the Legend</t>
  </si>
  <si>
    <t>9780313029783</t>
  </si>
  <si>
    <t>PR2129</t>
  </si>
  <si>
    <t>D*costerd, Mary Lou</t>
  </si>
  <si>
    <t>Right Brain/Left Brain President: Barack Obama's Uncommon Leadership Ability, and How We Can Each Develop It</t>
  </si>
  <si>
    <t>9780313380730</t>
  </si>
  <si>
    <t>BF637.L4</t>
    <phoneticPr fontId="2" type="noConversion"/>
  </si>
  <si>
    <t>158/.4</t>
    <phoneticPr fontId="2" type="noConversion"/>
  </si>
  <si>
    <t>Research-Based Reading Strategies in the Library for Adolescent Learners</t>
  </si>
  <si>
    <t>9781586834043</t>
  </si>
  <si>
    <t>Bregman, Lucy</t>
  </si>
  <si>
    <t>Religion, Death, and Dying</t>
  </si>
  <si>
    <t>9780313351747</t>
  </si>
  <si>
    <t>Diamond, Carol</t>
  </si>
  <si>
    <t>Relationship Roulette: Improve Your Odds at Lasting Love</t>
  </si>
  <si>
    <t>9780313383588</t>
  </si>
  <si>
    <t>HQ801</t>
    <phoneticPr fontId="2" type="noConversion"/>
  </si>
  <si>
    <t>646.7/7</t>
    <phoneticPr fontId="2" type="noConversion"/>
  </si>
  <si>
    <t>Lister, Rachel</t>
  </si>
  <si>
    <t>Reading Toni Morrison</t>
  </si>
  <si>
    <t>9780313355004</t>
  </si>
  <si>
    <t>Anatol, Giselle Liza</t>
  </si>
  <si>
    <t>Reading Harry Potter Again: New Critical Essays</t>
  </si>
  <si>
    <t>9780313361982</t>
  </si>
  <si>
    <t>PR6068.O93</t>
  </si>
  <si>
    <t>823/.914</t>
  </si>
  <si>
    <t>Greenwood, Willard P.</t>
  </si>
  <si>
    <t>Reading Cormac McCarthy</t>
  </si>
  <si>
    <t>9780313356650</t>
  </si>
  <si>
    <t>PS3563.C337</t>
  </si>
  <si>
    <t>Houston, Lynn Marie</t>
  </si>
  <si>
    <t>Reading Barbara Kingsolver</t>
  </si>
  <si>
    <t>9780313362927</t>
  </si>
  <si>
    <t>PS3561.I496</t>
  </si>
  <si>
    <t>Dong, Lan</t>
  </si>
  <si>
    <t>Reading Amy Tan</t>
  </si>
  <si>
    <t>9780313355479</t>
  </si>
  <si>
    <t>PS3570.A48</t>
  </si>
  <si>
    <t>Mitchell, Evan</t>
  </si>
  <si>
    <t>Psychology of Wine, The: Truth and Beauty by the Glass</t>
  </si>
  <si>
    <t>9780313376511</t>
  </si>
  <si>
    <t>TP548</t>
  </si>
  <si>
    <t>641.2/2019</t>
  </si>
  <si>
    <t>Gould, Patrick F.</t>
  </si>
  <si>
    <t>Prudent Decision Making in an Imprudent World: Better Decisions at Home and Work</t>
  </si>
  <si>
    <t>9780313372322</t>
  </si>
  <si>
    <t>BF448</t>
  </si>
  <si>
    <t>153.8/3</t>
  </si>
  <si>
    <t>Polowetzky, Michael</t>
  </si>
  <si>
    <t>Prominent Sisters: Mary Lamb, Dorothy Wordsworth, and Sarah Disraeli</t>
  </si>
  <si>
    <t>9780313024382</t>
  </si>
  <si>
    <t>PR119</t>
  </si>
  <si>
    <t>Chiasson, Lloyd</t>
  </si>
  <si>
    <t>Press in Times of Crisis, The</t>
  </si>
  <si>
    <t>9780313018824</t>
  </si>
  <si>
    <t>PN4888</t>
  </si>
  <si>
    <t>071</t>
  </si>
  <si>
    <t>Praeger Handbook of Play across the Life Cycle, The: Fun from Infancy to Old Age</t>
  </si>
  <si>
    <t>9780313359309</t>
  </si>
  <si>
    <t>BF717</t>
  </si>
  <si>
    <t>155</t>
  </si>
  <si>
    <t>Rayburn, Carole A.</t>
  </si>
  <si>
    <t>Praeger Handbook for Women Mentors, The: Transcending Barriers of Stereotype, Race, and Ethnicity</t>
  </si>
  <si>
    <t>9780313366260</t>
  </si>
  <si>
    <t>BF637.M45</t>
    <phoneticPr fontId="2" type="noConversion"/>
  </si>
  <si>
    <t>158/.3082</t>
    <phoneticPr fontId="2" type="noConversion"/>
  </si>
  <si>
    <t>Scott, Gini Graham</t>
  </si>
  <si>
    <t>Playing the Lying Game: Detecting and Dealing with Lies and Liars,  from Occasional Fibbers to Constant Fabricators</t>
  </si>
  <si>
    <t>9780313383526</t>
  </si>
  <si>
    <t>BJ1421</t>
    <phoneticPr fontId="2" type="noConversion"/>
  </si>
  <si>
    <t>177/.3</t>
    <phoneticPr fontId="2" type="noConversion"/>
  </si>
  <si>
    <t>Patterson, Donald L.</t>
  </si>
  <si>
    <t>One Handed: A Guide to Piano Music for One Hand</t>
  </si>
  <si>
    <t>9780313032622</t>
  </si>
  <si>
    <t>ML128</t>
  </si>
  <si>
    <t>016</t>
  </si>
  <si>
    <t>Music Theory/Composition</t>
  </si>
  <si>
    <t>Native Americans Today: A Biographical Dictionary</t>
  </si>
  <si>
    <t>9780313355554</t>
  </si>
  <si>
    <t>E89</t>
    <phoneticPr fontId="2" type="noConversion"/>
  </si>
  <si>
    <t>970.004/97</t>
    <phoneticPr fontId="2" type="noConversion"/>
  </si>
  <si>
    <t>Krippner, Stanley</t>
  </si>
  <si>
    <t>Mysterious Minds: The Neurobiology of Psychics, Mediums, and Other Extraordinary People</t>
  </si>
  <si>
    <t>9780313358678</t>
  </si>
  <si>
    <t>BF1040</t>
  </si>
  <si>
    <t>Mysteries in the Classroom</t>
  </si>
  <si>
    <t>9781591589327</t>
  </si>
  <si>
    <t>PS374.D4</t>
  </si>
  <si>
    <t>813/.0872071</t>
  </si>
  <si>
    <t>Iger, Arthur L.</t>
  </si>
  <si>
    <t>Music of the Golden Age, 1900-1950 and Beyond: A Guide to Popular Composers and Lyricists</t>
  </si>
  <si>
    <t>9780313032424</t>
  </si>
  <si>
    <t>Hollis, Jennifer L.</t>
  </si>
  <si>
    <t>Music at the End of Life: Easing the Pain and Preparing the Passage</t>
  </si>
  <si>
    <t>9780313362217</t>
  </si>
  <si>
    <t>ML3920</t>
    <phoneticPr fontId="2" type="noConversion"/>
  </si>
  <si>
    <t>780.87/7</t>
    <phoneticPr fontId="2" type="noConversion"/>
  </si>
  <si>
    <t>Courtney, Nancy</t>
  </si>
  <si>
    <t>More Technology for the Rest of Us: A Second Primer on Computing for the Non-IT Librarian</t>
  </si>
  <si>
    <t>9781591589419</t>
  </si>
  <si>
    <t>Z678.9</t>
    <phoneticPr fontId="2" type="noConversion"/>
  </si>
  <si>
    <t>025.00285</t>
    <phoneticPr fontId="2" type="noConversion"/>
  </si>
  <si>
    <t>Heath, Marilyn</t>
  </si>
  <si>
    <t>MLA Made Easy: Citation Basics for Beginners</t>
  </si>
  <si>
    <t>9781586834098</t>
  </si>
  <si>
    <t>PN171.F56</t>
  </si>
  <si>
    <t>808/.02</t>
  </si>
  <si>
    <t>Huck, James D.</t>
  </si>
  <si>
    <t>Mexico: A Global Studies Handbook</t>
  </si>
  <si>
    <t>9781851099832</t>
  </si>
  <si>
    <t>F1229</t>
  </si>
  <si>
    <t>Sharer, Robert J.</t>
  </si>
  <si>
    <t>Maya Civilization, Second Edition, Daily Life in</t>
  </si>
  <si>
    <t>9780313351303</t>
  </si>
  <si>
    <t>F1435</t>
  </si>
  <si>
    <t>972.81016</t>
  </si>
  <si>
    <t>Benton, Janetta Rebold</t>
  </si>
  <si>
    <t>Materials, Methods, and Masterpieces of Medieval Art</t>
  </si>
  <si>
    <t>9781567206555</t>
  </si>
  <si>
    <t>N5970</t>
  </si>
  <si>
    <t>709.02</t>
  </si>
  <si>
    <t>Severson, Marilyn S.</t>
  </si>
  <si>
    <t>Masterpieces of French Literature</t>
  </si>
  <si>
    <t>9780313058172</t>
  </si>
  <si>
    <t>PQ651</t>
  </si>
  <si>
    <t>World Literature</t>
  </si>
  <si>
    <t>Kalayjian, Ani</t>
  </si>
  <si>
    <t>Mass Trauma and Emotional Healing around the World: Rituals and Practices for Resilience and Meaning-Making</t>
  </si>
  <si>
    <t>9780313375415</t>
  </si>
  <si>
    <t>BF789.D5</t>
  </si>
  <si>
    <t>155.9/35</t>
  </si>
  <si>
    <t>Simpson, Philip L.</t>
  </si>
  <si>
    <t>Making Murder: The Fiction of Thomas Harris</t>
  </si>
  <si>
    <t>9780313356254</t>
  </si>
  <si>
    <t>PS3558.A6558</t>
  </si>
  <si>
    <t>Kellerman, Henry</t>
  </si>
  <si>
    <t>Love Is Not Enough: What It Takes to Make It Work</t>
  </si>
  <si>
    <t>9780313379970</t>
  </si>
  <si>
    <t>HQ801</t>
  </si>
  <si>
    <t>646.7/8</t>
  </si>
  <si>
    <t>Orcutt, Darby</t>
  </si>
  <si>
    <t>Library Data: Empowering Practice and Persuasion</t>
  </si>
  <si>
    <t>9781591588276</t>
  </si>
  <si>
    <t>Z669.8</t>
  </si>
  <si>
    <t>025.007/23</t>
  </si>
  <si>
    <t>Library Centers: Teaching Information Literacy, Skills, and Processes</t>
  </si>
  <si>
    <t>9780313022845</t>
  </si>
  <si>
    <t>Z711.2</t>
  </si>
  <si>
    <t>025.5/678222</t>
  </si>
  <si>
    <t>Zweizig, Douglas L.</t>
  </si>
  <si>
    <t>Lessons from Library Power: Enriching Teaching and Learning</t>
  </si>
  <si>
    <t>9780313022937</t>
  </si>
  <si>
    <t>Day, Frances Ann</t>
  </si>
  <si>
    <t>Latina and Latino Voices in Literature: Lives and Works, Updated and Expanded</t>
  </si>
  <si>
    <t>9780313058516</t>
  </si>
  <si>
    <t>Z1229</t>
  </si>
  <si>
    <t>Children's &amp; Young Adult Literature</t>
  </si>
  <si>
    <t>McGowan, Tara M.</t>
  </si>
  <si>
    <t>Kamishibai Classroom, The: Engaging Multiple Literacies Through the Art of Paper Theater</t>
  </si>
  <si>
    <t>9781591588740</t>
  </si>
  <si>
    <t>PN1979.K3</t>
    <phoneticPr fontId="2" type="noConversion"/>
  </si>
  <si>
    <t>372.67/4</t>
    <phoneticPr fontId="2" type="noConversion"/>
  </si>
  <si>
    <t>Taylor, Desmond</t>
  </si>
  <si>
    <t>Juvenile Novels of World War II, The: An Annotated Bibliography</t>
  </si>
  <si>
    <t>9780313032998</t>
  </si>
  <si>
    <t>PN1009</t>
  </si>
  <si>
    <t>Lassner, Jacob</t>
  </si>
  <si>
    <t>Islam in the Middle Ages: The Origins and Shaping of Classical Islamic Civilization</t>
  </si>
  <si>
    <t>9780313047091</t>
  </si>
  <si>
    <t>DS36.85</t>
  </si>
  <si>
    <t>953/.02</t>
  </si>
  <si>
    <t>Habib, Samar</t>
  </si>
  <si>
    <t>Islam and Homosexuality</t>
  </si>
  <si>
    <t>9780313379017</t>
  </si>
  <si>
    <t>BP188.15.H65</t>
  </si>
  <si>
    <t>297.5/66</t>
  </si>
  <si>
    <t>Cox, Karen Castellucci</t>
  </si>
  <si>
    <t>Isabel Allende: A Critical Companion</t>
  </si>
  <si>
    <t>9780313052675</t>
  </si>
  <si>
    <t>PQ8098</t>
  </si>
  <si>
    <t>Literature (General)</t>
  </si>
  <si>
    <t>Mockaitis, Thomas R.</t>
  </si>
  <si>
    <t>Iraq and the Challenge of Counterinsurgency</t>
  </si>
  <si>
    <t>9780275999483</t>
  </si>
  <si>
    <t>U241</t>
  </si>
  <si>
    <t>Middle Eastern History</t>
  </si>
  <si>
    <t>Price, Massoume</t>
  </si>
  <si>
    <t>Iran's Diverse Peoples: A Reference Sourcebook</t>
  </si>
  <si>
    <t>9781576079942</t>
  </si>
  <si>
    <t>DS254.5</t>
  </si>
  <si>
    <t>955/.004</t>
  </si>
  <si>
    <t>Thompson, William N.</t>
  </si>
  <si>
    <t>International Encyclopedia of Gambling, The</t>
  </si>
  <si>
    <t>9781598842265</t>
  </si>
  <si>
    <t>GV1301</t>
    <phoneticPr fontId="2" type="noConversion"/>
  </si>
  <si>
    <t>306.4</t>
    <phoneticPr fontId="2" type="noConversion"/>
  </si>
  <si>
    <t>Ramin Jahanbegloo, Seyyed Hoss</t>
  </si>
  <si>
    <t>In Search of the Sacred: A Conversation with Seyyed Hossein Nasr on His Life and Thought</t>
  </si>
  <si>
    <t>9780313383250</t>
  </si>
  <si>
    <t>B5074.N374</t>
    <phoneticPr fontId="2" type="noConversion"/>
  </si>
  <si>
    <t>181/.5</t>
    <phoneticPr fontId="2" type="noConversion"/>
  </si>
  <si>
    <t>Mancoff, By Debra N.</t>
  </si>
  <si>
    <t>Icons of Beauty: Art, Culture, and the Image of Women</t>
  </si>
  <si>
    <t>9780313081569</t>
  </si>
  <si>
    <t>N7630</t>
    <phoneticPr fontId="2" type="noConversion"/>
  </si>
  <si>
    <t>704.9/42409</t>
    <phoneticPr fontId="2" type="noConversion"/>
  </si>
  <si>
    <t>Brooks, Charles I.</t>
  </si>
  <si>
    <t>How Psychology Applies to Everyday Life</t>
  </si>
  <si>
    <t>9780313364877</t>
  </si>
  <si>
    <t>BF145</t>
  </si>
  <si>
    <t>Mulford, Sam McBane</t>
  </si>
  <si>
    <t>How Green is My Library?</t>
  </si>
  <si>
    <t>9781591587811</t>
  </si>
  <si>
    <t>Z679.85</t>
  </si>
  <si>
    <t>022/.3</t>
  </si>
  <si>
    <t>Taylor, David</t>
  </si>
  <si>
    <t>Hooligans, Harlots, and Hangmen: Crime and Punishment in Victorian Britain</t>
  </si>
  <si>
    <t>9780313383564</t>
  </si>
  <si>
    <t>HV6943</t>
    <phoneticPr fontId="2" type="noConversion"/>
  </si>
  <si>
    <t>364.94109/034</t>
    <phoneticPr fontId="2" type="noConversion"/>
  </si>
  <si>
    <t>Siker, Jeffrey S.</t>
  </si>
  <si>
    <t>Homosexuality and Religion: An Encyclopedia</t>
  </si>
  <si>
    <t>9780313014314</t>
  </si>
  <si>
    <t>BL65</t>
  </si>
  <si>
    <t>Comparative Religion</t>
  </si>
  <si>
    <t>Ziegler, Charles E.</t>
  </si>
  <si>
    <t>History of Russia, The: Second Edition</t>
  </si>
  <si>
    <t>9780313363085</t>
  </si>
  <si>
    <t>DK40</t>
  </si>
  <si>
    <t>947</t>
  </si>
  <si>
    <t>Hess, Mickey</t>
  </si>
  <si>
    <t>Hip Hop in America: A Regional Guide</t>
  </si>
  <si>
    <t>9780313343223</t>
  </si>
  <si>
    <t>782.4216490973</t>
    <phoneticPr fontId="2" type="noConversion"/>
  </si>
  <si>
    <t>ML3531</t>
    <phoneticPr fontId="2" type="noConversion"/>
  </si>
  <si>
    <t>Hindu Narratives on Human Rights</t>
  </si>
  <si>
    <t>9780313381621</t>
  </si>
  <si>
    <t>BL1215.H84</t>
  </si>
  <si>
    <t>294.5/1723</t>
  </si>
  <si>
    <t>Scanzoni, John H.</t>
  </si>
  <si>
    <t>Healthy American Families: A Progressive Alternative to the Religious Right</t>
  </si>
  <si>
    <t>9780313384028</t>
  </si>
  <si>
    <t>HQ536</t>
    <phoneticPr fontId="2" type="noConversion"/>
  </si>
  <si>
    <t>306.6/6183585</t>
    <phoneticPr fontId="2" type="noConversion"/>
  </si>
  <si>
    <t>Rodgers, Marie E.</t>
  </si>
  <si>
    <t>Harlem Renaissance, The: An Annotated Reference Guide for Student Research</t>
  </si>
  <si>
    <t>9780313079870</t>
  </si>
  <si>
    <t>NX512.3.A35</t>
  </si>
  <si>
    <t>016.700/89/96073007471</t>
  </si>
  <si>
    <t>Holden, Janice Miner</t>
  </si>
  <si>
    <t>Handbook of Near-Death Experiences, The: Thirty Years of Investigation</t>
  </si>
  <si>
    <t>9780313358654</t>
  </si>
  <si>
    <t>BF1045.N4</t>
  </si>
  <si>
    <t>133.901/3</t>
  </si>
  <si>
    <t>Salisbury, Joyce E.</t>
  </si>
  <si>
    <t>Greenwood Encyclopedia of Global Medieval Life and Culture, The</t>
  </si>
  <si>
    <t>9780313081231</t>
  </si>
  <si>
    <t>CB351</t>
  </si>
  <si>
    <t>940.1</t>
  </si>
  <si>
    <t>Huang, Guiyou</t>
  </si>
  <si>
    <t>Greenwood Encyclopedia of Asian American Literature, The</t>
  </si>
  <si>
    <t>9781567207361</t>
  </si>
  <si>
    <t>PS153.A84</t>
  </si>
  <si>
    <t>810.9/895</t>
  </si>
  <si>
    <t>Gender, Humiliation, and Global Security: Dignifying Relationships from Love, Sex, and Parenthood to World Affairs</t>
  </si>
  <si>
    <t>9780313354861</t>
  </si>
  <si>
    <t>HN49.P6</t>
    <phoneticPr fontId="2" type="noConversion"/>
  </si>
  <si>
    <t>305.31</t>
    <phoneticPr fontId="2" type="noConversion"/>
  </si>
  <si>
    <t>Reilly, Hugh J.</t>
  </si>
  <si>
    <t>Frontier Newspapers and the Coverage of the Plains Indian Wars, The</t>
  </si>
  <si>
    <t>9780313354410</t>
  </si>
  <si>
    <t>E83.866</t>
    <phoneticPr fontId="2" type="noConversion"/>
  </si>
  <si>
    <t>978.004/97</t>
    <phoneticPr fontId="2" type="noConversion"/>
  </si>
  <si>
    <t>Crafton, Lisa Plummer</t>
  </si>
  <si>
    <t>French Revolution Debate in English Literature and Culture, The</t>
  </si>
  <si>
    <t>9780313030024</t>
  </si>
  <si>
    <t>PR129</t>
  </si>
  <si>
    <t>Thompson, Julius E.</t>
  </si>
  <si>
    <t>Frederick Douglass Encyclopedia, The</t>
  </si>
  <si>
    <t>9780313385599</t>
  </si>
  <si>
    <t>E449.D75</t>
  </si>
  <si>
    <t>973.8092</t>
  </si>
  <si>
    <t>Haden, Roger</t>
  </si>
  <si>
    <t>Food Culture in the Pacific Islands</t>
  </si>
  <si>
    <t>9780313344930</t>
  </si>
  <si>
    <t>TX724.5.P28</t>
  </si>
  <si>
    <t>641.5996.5</t>
  </si>
  <si>
    <t>Helstosky, Carol</t>
  </si>
  <si>
    <t>Food Culture in the Mediterranean</t>
  </si>
  <si>
    <t>9780313346279</t>
  </si>
  <si>
    <t>TX725.M35</t>
    <phoneticPr fontId="2" type="noConversion"/>
  </si>
  <si>
    <t>641.59822</t>
    <phoneticPr fontId="2" type="noConversion"/>
  </si>
  <si>
    <t>Leavitt, Howard B.</t>
  </si>
  <si>
    <t>First Encounters: Native Voices on the Coming of the Europeans</t>
  </si>
  <si>
    <t>9780313351327</t>
  </si>
  <si>
    <t>GN368</t>
    <phoneticPr fontId="2" type="noConversion"/>
  </si>
  <si>
    <t>303.48/2172201724</t>
    <phoneticPr fontId="2" type="noConversion"/>
  </si>
  <si>
    <t>Young, Bruce W.</t>
  </si>
  <si>
    <t>Family Life in the Age of Shakespeare</t>
  </si>
  <si>
    <t>9780313342400</t>
  </si>
  <si>
    <t>PR3069.F35</t>
  </si>
  <si>
    <t>Newlin, George</t>
  </si>
  <si>
    <t>Every Thing in Dickens: Ideas and Subjects Discussed by Charles Dickens in His Complete Works^LA Topicon</t>
  </si>
  <si>
    <t>9780313033612</t>
  </si>
  <si>
    <t>PR4580</t>
  </si>
  <si>
    <t>Dean, John</t>
  </si>
  <si>
    <t>European Readings of American Popular Culture</t>
  </si>
  <si>
    <t>9780313031397</t>
  </si>
  <si>
    <t>E169</t>
  </si>
  <si>
    <t>Parker, Philip M.</t>
  </si>
  <si>
    <t>Ethnic Cultures of the World: A Statistical Reference</t>
  </si>
  <si>
    <t>9780313033544</t>
  </si>
  <si>
    <t>GN495</t>
  </si>
  <si>
    <t>Geography</t>
  </si>
  <si>
    <t>Cogan, Brian</t>
  </si>
  <si>
    <t>Encyclopedia of Punk Music and Culture</t>
  </si>
  <si>
    <t>9780313081996</t>
  </si>
  <si>
    <t>ML102</t>
  </si>
  <si>
    <t>Duram, Leslie A.</t>
  </si>
  <si>
    <t>Encyclopedia of Organic, Sustainable, and Local Food</t>
  </si>
  <si>
    <t>9780313359644</t>
  </si>
  <si>
    <t>HD9005</t>
    <phoneticPr fontId="2" type="noConversion"/>
  </si>
  <si>
    <t>338.1/97303</t>
    <phoneticPr fontId="2" type="noConversion"/>
  </si>
  <si>
    <t>Stanley, Tarshia L.</t>
  </si>
  <si>
    <t>Encyclopedia of Hip Hop Literature</t>
  </si>
  <si>
    <t>9780313343902</t>
  </si>
  <si>
    <t>PS153.N5</t>
  </si>
  <si>
    <t>810.9/896073003</t>
  </si>
  <si>
    <t>Tischler, Nancy M.</t>
  </si>
  <si>
    <t>Encyclopedia of Contemporary Christian Fiction: From C.S. Lewis to &lt;i&gt;Left Behind&lt;/i&gt;</t>
  </si>
  <si>
    <t>9780313345692</t>
  </si>
  <si>
    <t>PS374.C48</t>
  </si>
  <si>
    <t>810.9/3823</t>
  </si>
  <si>
    <t>Martone, Eric</t>
  </si>
  <si>
    <t>Encyclopedia of Blacks in European History and Culture</t>
  </si>
  <si>
    <t>9780313344497</t>
  </si>
  <si>
    <t>D212.2.B53</t>
  </si>
  <si>
    <t>940/.0496</t>
  </si>
  <si>
    <t>Hunt, Holly A.</t>
  </si>
  <si>
    <t>Emotional Exorcism: Expelling the Four Psychological Demons That Make Us Backslide</t>
  </si>
  <si>
    <t>9780313360220</t>
  </si>
  <si>
    <t>BF511</t>
  </si>
  <si>
    <t>152.4</t>
  </si>
  <si>
    <t>Frank, Andrew K.</t>
  </si>
  <si>
    <t>Early Republic: People and Perspectives</t>
  </si>
  <si>
    <t>9781598840209</t>
  </si>
  <si>
    <t>E164</t>
  </si>
  <si>
    <t>973.4</t>
  </si>
  <si>
    <t>American History</t>
  </si>
  <si>
    <t>Booker, M. Keith</t>
  </si>
  <si>
    <t>Disney, Pixar, and the Hidden Messages of Children's Films</t>
  </si>
  <si>
    <t>9780313376733</t>
  </si>
  <si>
    <t>PN1995.9.C45</t>
    <phoneticPr fontId="2" type="noConversion"/>
  </si>
  <si>
    <t>791.43/75083</t>
    <phoneticPr fontId="2" type="noConversion"/>
  </si>
  <si>
    <t>Ledgin, Stephanie P.</t>
  </si>
  <si>
    <t>Discovering Folk Music</t>
  </si>
  <si>
    <t>9781573567718</t>
  </si>
  <si>
    <t>ML3551</t>
    <phoneticPr fontId="2" type="noConversion"/>
  </si>
  <si>
    <t>781.62/13</t>
    <phoneticPr fontId="2" type="noConversion"/>
  </si>
  <si>
    <t>Marcum, Deanna B.</t>
  </si>
  <si>
    <t>Digital Library Development: The View from Kanazawa</t>
  </si>
  <si>
    <t>9780897899505</t>
  </si>
  <si>
    <t>ZA4080</t>
  </si>
  <si>
    <t>025/.00285</t>
  </si>
  <si>
    <t>Taylor, Richard P.</t>
  </si>
  <si>
    <t>Death and the Afterlife: A Cultural Encyclopedia</t>
  </si>
  <si>
    <t>9781576073810</t>
  </si>
  <si>
    <t>GT3150</t>
  </si>
  <si>
    <t>393/.03</t>
  </si>
  <si>
    <t>Religion</t>
  </si>
  <si>
    <t>Wolter, Jurgen C.</t>
  </si>
  <si>
    <t>Dawning of American Drama, The: American Dramatic Criticism, 1746-1915</t>
  </si>
  <si>
    <t>9780313031038</t>
  </si>
  <si>
    <t>PN2221</t>
  </si>
  <si>
    <t>Theater</t>
  </si>
  <si>
    <t>Morris, Lawrence</t>
  </si>
  <si>
    <t>Daily Life through World History in Primary Documents</t>
  </si>
  <si>
    <t>9780313084348</t>
  </si>
  <si>
    <t>CB69</t>
  </si>
  <si>
    <t>Forgeng, Jeffrey L.</t>
  </si>
  <si>
    <t>Daily Life in Elizabethan England, Second Edition</t>
  </si>
  <si>
    <t>9780313365614</t>
  </si>
  <si>
    <t>DA320</t>
  </si>
  <si>
    <t>942.05/5</t>
  </si>
  <si>
    <t>Roney, John B.</t>
  </si>
  <si>
    <t>Culture and Customs of the Netherlands</t>
  </si>
  <si>
    <t>9780313348099</t>
  </si>
  <si>
    <t>DJ71</t>
  </si>
  <si>
    <t>949.2</t>
  </si>
  <si>
    <t>Roudik, Peter L.</t>
  </si>
  <si>
    <t>Culture and Customs of the Caucasus</t>
  </si>
  <si>
    <t>9780313348860</t>
  </si>
  <si>
    <t>DK509</t>
  </si>
  <si>
    <t>947.5</t>
  </si>
  <si>
    <t>Essien, Kwame</t>
  </si>
  <si>
    <t>Culture and Customs of Sudan</t>
  </si>
  <si>
    <t>9780313344398</t>
  </si>
  <si>
    <t>DT154.9</t>
  </si>
  <si>
    <t>962.4</t>
  </si>
  <si>
    <t>Deliso, Christopher</t>
  </si>
  <si>
    <t>Culture and Customs of Serbia and Montenegro</t>
  </si>
  <si>
    <t>9780313344374</t>
  </si>
  <si>
    <t>DR1952</t>
  </si>
  <si>
    <t>949.7103</t>
  </si>
  <si>
    <t>Galván, Javier A.</t>
    <phoneticPr fontId="2" type="noConversion"/>
  </si>
  <si>
    <t>Culture and Customs of Puerto Rico</t>
  </si>
  <si>
    <t>9780313351204</t>
  </si>
  <si>
    <t>F1960</t>
  </si>
  <si>
    <t>972.95</t>
  </si>
  <si>
    <t>Bailey, Eric J.</t>
  </si>
  <si>
    <t>Cultural Rights Movement, The: Fulfilling the Promise of Civil Rights for African Americans</t>
  </si>
  <si>
    <t>9780313360107</t>
  </si>
  <si>
    <t>E185.615</t>
    <phoneticPr fontId="2" type="noConversion"/>
  </si>
  <si>
    <t>323.1196/073</t>
    <phoneticPr fontId="2" type="noConversion"/>
  </si>
  <si>
    <t>Quay, Sara E.</t>
  </si>
  <si>
    <t>Cultural History of Reading</t>
  </si>
  <si>
    <t>9780313071676</t>
  </si>
  <si>
    <t>Z1003</t>
  </si>
  <si>
    <t>028/.9</t>
  </si>
  <si>
    <t>Pitts-Taylor, Victoria</t>
  </si>
  <si>
    <t>Cultural Encyclopedia of the Body</t>
  </si>
  <si>
    <t>9781567206913</t>
  </si>
  <si>
    <t>HM636</t>
  </si>
  <si>
    <t>Cultural Anthropology</t>
  </si>
  <si>
    <t>Leeming, David A.</t>
  </si>
  <si>
    <t>Creation Myths of the World: An Encyclopedia, Second Edition</t>
  </si>
  <si>
    <t>9781598841756</t>
  </si>
  <si>
    <t>BL325.C7</t>
  </si>
  <si>
    <t>202/.203</t>
  </si>
  <si>
    <t>Miller, Donna P.</t>
  </si>
  <si>
    <t>Crash Course in Teen Services</t>
  </si>
  <si>
    <t>9780313096426</t>
  </si>
  <si>
    <t>Rinehart, Robin</t>
  </si>
  <si>
    <t>Contemporary Hinduism: Ritual, Culture, and Practice</t>
  </si>
  <si>
    <t>9781576079065</t>
  </si>
  <si>
    <t>BL1202</t>
  </si>
  <si>
    <t>Applebaum, Herbert</t>
  </si>
  <si>
    <t>Construction Workers, U.S.A.</t>
  </si>
  <si>
    <t>9780313030369</t>
  </si>
  <si>
    <t>HD8039</t>
  </si>
  <si>
    <t>Senator, Rochelle B.</t>
  </si>
  <si>
    <t>Collaborations for Literacy: Creating an Integrated Language Arts Program for Middle Schools</t>
  </si>
  <si>
    <t>9780313032905</t>
  </si>
  <si>
    <t>Z675</t>
  </si>
  <si>
    <t>LaFleur, Robert Andr?</t>
  </si>
  <si>
    <t>China</t>
  </si>
  <si>
    <t>9781598841671</t>
  </si>
  <si>
    <t>DS706</t>
  </si>
  <si>
    <t>951</t>
  </si>
  <si>
    <t>Child, Doreen Alexander</t>
  </si>
  <si>
    <t>Charlie Kaufman: Confessions of an Original Mind</t>
  </si>
  <si>
    <t>9780313358616</t>
  </si>
  <si>
    <t>PS3561.A842</t>
    <phoneticPr fontId="2" type="noConversion"/>
  </si>
  <si>
    <t>808.2/3092</t>
    <phoneticPr fontId="2" type="noConversion"/>
  </si>
  <si>
    <t>Cesar Chavez</t>
  </si>
  <si>
    <t>9780313364891</t>
  </si>
  <si>
    <t>HD6509.C48</t>
    <phoneticPr fontId="2" type="noConversion"/>
  </si>
  <si>
    <t>331.88/13092</t>
    <phoneticPr fontId="2" type="noConversion"/>
  </si>
  <si>
    <t>Burns, Kelli S.</t>
  </si>
  <si>
    <t>Celeb 2.0: How Social Media Foster Our Fascination with Popular Culture</t>
  </si>
  <si>
    <t>9780313356896</t>
  </si>
  <si>
    <t>P96.C35</t>
    <phoneticPr fontId="2" type="noConversion"/>
  </si>
  <si>
    <t>302.23</t>
    <phoneticPr fontId="2" type="noConversion"/>
  </si>
  <si>
    <t>Lambdin, Laura Cooner</t>
  </si>
  <si>
    <t>Camelot in the Nineteenth Century: Arthurian Characters in the Poems of Tennyson, Arnold, Morris, and Swinburne</t>
  </si>
  <si>
    <t>9780313030550</t>
  </si>
  <si>
    <t>PR595</t>
  </si>
  <si>
    <t>Greenfield, Thomas A.</t>
  </si>
  <si>
    <t>Broadway: An Encyclopedia of Theater and American Culture</t>
  </si>
  <si>
    <t>9780313342653</t>
  </si>
  <si>
    <t>PN2277.N5</t>
    <phoneticPr fontId="2" type="noConversion"/>
  </si>
  <si>
    <t>792.09747/103</t>
    <phoneticPr fontId="2" type="noConversion"/>
  </si>
  <si>
    <t>Sykes, Judith Anne</t>
  </si>
  <si>
    <t>Brain Friendly School Libraries</t>
  </si>
  <si>
    <t>9780897899512</t>
  </si>
  <si>
    <t>Steinberg, Shirley R.</t>
  </si>
  <si>
    <t>Boy Culture: An Encyclopedia</t>
  </si>
  <si>
    <t>9780313350818</t>
  </si>
  <si>
    <t>BF692.5</t>
    <phoneticPr fontId="2" type="noConversion"/>
  </si>
  <si>
    <t>305.23081</t>
    <phoneticPr fontId="2" type="noConversion"/>
  </si>
  <si>
    <t>Border Culture</t>
  </si>
  <si>
    <t>9780313358210</t>
  </si>
  <si>
    <t>F787</t>
    <phoneticPr fontId="2" type="noConversion"/>
  </si>
  <si>
    <t>306.0972/1</t>
    <phoneticPr fontId="2" type="noConversion"/>
  </si>
  <si>
    <t>Schall, Lucy</t>
  </si>
  <si>
    <t>Booktalks and Beyond: Promoting Great Genre Reads to Teens</t>
  </si>
  <si>
    <t>9780313094699</t>
  </si>
  <si>
    <t>028</t>
  </si>
  <si>
    <t>Feierman, Jay R.</t>
  </si>
  <si>
    <t>Biology of Religious Behavior, The: The Evolutionary Origins of Faith and Religion</t>
  </si>
  <si>
    <t>9780313364310</t>
  </si>
  <si>
    <t>BL53</t>
  </si>
  <si>
    <t>200.1/9</t>
  </si>
  <si>
    <t>Roman, James</t>
  </si>
  <si>
    <t>Bigger Than Blockbusters: Movies That Defined America</t>
  </si>
  <si>
    <t>9780313087400</t>
  </si>
  <si>
    <t>PN1993.5.U6</t>
    <phoneticPr fontId="2" type="noConversion"/>
  </si>
  <si>
    <t>791.430973</t>
    <phoneticPr fontId="2" type="noConversion"/>
  </si>
  <si>
    <t>Beyond Burning Bras: Feminist Activism for Everyone</t>
  </si>
  <si>
    <t>9780313365812</t>
  </si>
  <si>
    <t>HQ1426</t>
    <phoneticPr fontId="2" type="noConversion"/>
  </si>
  <si>
    <t>305.420973</t>
    <phoneticPr fontId="2" type="noConversion"/>
  </si>
  <si>
    <t>Faber, M. D.</t>
  </si>
  <si>
    <t>Becoming God's Children: Religion's Infantilizing Process</t>
  </si>
  <si>
    <t>9780313382277</t>
  </si>
  <si>
    <t>BR110</t>
    <phoneticPr fontId="2" type="noConversion"/>
  </si>
  <si>
    <t>261.5/15</t>
    <phoneticPr fontId="2" type="noConversion"/>
  </si>
  <si>
    <t>Bisbort, Alan</t>
  </si>
  <si>
    <t>Beatniks: A Guide to an American Subculture</t>
  </si>
  <si>
    <t>9780313365751</t>
  </si>
  <si>
    <t>PS228.B6</t>
    <phoneticPr fontId="2" type="noConversion"/>
  </si>
  <si>
    <t>810.8/0054</t>
    <phoneticPr fontId="2" type="noConversion"/>
  </si>
  <si>
    <t>Asian American Folktales</t>
  </si>
  <si>
    <t>9780313362989</t>
  </si>
  <si>
    <t>GR111.A75</t>
  </si>
  <si>
    <t>398.2/08995073</t>
  </si>
  <si>
    <t>Ross, Leslie</t>
  </si>
  <si>
    <t>Art and Architecture of the World's Religions</t>
  </si>
  <si>
    <t>9780313342875</t>
  </si>
  <si>
    <t>N7790</t>
    <phoneticPr fontId="2" type="noConversion"/>
  </si>
  <si>
    <t>203.7</t>
    <phoneticPr fontId="2" type="noConversion"/>
  </si>
  <si>
    <t>Rehill, Annie</t>
  </si>
  <si>
    <t>Apocalypse Is Everywhere, The: A Popular History of America's Favorite Nightmare</t>
  </si>
  <si>
    <t>9780313354397</t>
  </si>
  <si>
    <t>BL503</t>
    <phoneticPr fontId="2" type="noConversion"/>
  </si>
  <si>
    <t>228.00973</t>
    <phoneticPr fontId="2" type="noConversion"/>
  </si>
  <si>
    <t>Antebellum Period, The</t>
  </si>
  <si>
    <t>9780313052972</t>
  </si>
  <si>
    <t>E166</t>
  </si>
  <si>
    <t>McIntosh, Jane R.</t>
  </si>
  <si>
    <t>Ancient Indus Valley, The: New Perspectives</t>
  </si>
  <si>
    <t>9781576079089</t>
  </si>
  <si>
    <t>DS425</t>
  </si>
  <si>
    <t>Encyclopedia of American Indian History</t>
  </si>
  <si>
    <t>9781851098187</t>
  </si>
  <si>
    <t>970.004/97003</t>
  </si>
  <si>
    <t>Feuer2, A. B.</t>
  </si>
  <si>
    <t>America at War: The Philippines, 1898-1913</t>
  </si>
  <si>
    <t>9780313011962</t>
  </si>
  <si>
    <t>DS679</t>
  </si>
  <si>
    <t>Military History</t>
  </si>
  <si>
    <t>Rogers, Pat</t>
  </si>
  <si>
    <t>Alexander Pope Encyclopedia, The</t>
  </si>
  <si>
    <t>9780313061530</t>
  </si>
  <si>
    <t>PR3632</t>
  </si>
  <si>
    <t>Southern, Eileen</t>
  </si>
  <si>
    <t>African-American Traditions in Song, Sermon, Tale, and Dance, 1600s-1920: An Annotated Bibliography of Literature, Collections, and Artworks</t>
  </si>
  <si>
    <t>9780313037610</t>
  </si>
  <si>
    <t>Z5956</t>
  </si>
  <si>
    <t>016.7</t>
  </si>
  <si>
    <t>Flamming, Douglas</t>
  </si>
  <si>
    <t>African Americans in the West</t>
  </si>
  <si>
    <t>9781598840032</t>
  </si>
  <si>
    <t>E185.925</t>
  </si>
  <si>
    <t>978/.0496073</t>
  </si>
  <si>
    <t>Haggard, Dixie Ray</t>
  </si>
  <si>
    <t>African Americans in the Nineteenth Century: People and Perspectives</t>
  </si>
  <si>
    <t>9781598841244</t>
  </si>
  <si>
    <t>E185.18</t>
    <phoneticPr fontId="2" type="noConversion"/>
  </si>
  <si>
    <t>973/.0496073</t>
    <phoneticPr fontId="2" type="noConversion"/>
  </si>
  <si>
    <t>Boyd, Todd</t>
  </si>
  <si>
    <t>African Americans and Popular Culture</t>
  </si>
  <si>
    <t>9780313064081</t>
  </si>
  <si>
    <t>E185.625</t>
    <phoneticPr fontId="2" type="noConversion"/>
  </si>
  <si>
    <t>Peterson, Bernard L.</t>
  </si>
  <si>
    <t>African American Theatre Directory, 1816-1960, The: A Comprehensive Guide to Early Black Theatre Organizations, Companies, Theatres, and Performing Groups</t>
  </si>
  <si>
    <t>9780313033322</t>
  </si>
  <si>
    <t>PN2270</t>
  </si>
  <si>
    <t>Pinn, Anthony B.</t>
  </si>
  <si>
    <t>African American Religious Cultures</t>
  </si>
  <si>
    <t>9781576075128</t>
  </si>
  <si>
    <t>BL2500</t>
  </si>
  <si>
    <t>200.89/9607</t>
  </si>
  <si>
    <t>Neumann, Caryn E.</t>
  </si>
  <si>
    <t>African American History, Term Paper Resource Guide to</t>
  </si>
  <si>
    <t>9780313355028</t>
  </si>
  <si>
    <t>E184.7</t>
  </si>
  <si>
    <t>973/.0496073</t>
  </si>
  <si>
    <t>Mitchell, William Frank</t>
  </si>
  <si>
    <t>African American Food Culture</t>
  </si>
  <si>
    <t>9780313346217</t>
  </si>
  <si>
    <t>GT2853.U5</t>
    <phoneticPr fontId="2" type="noConversion"/>
  </si>
  <si>
    <t>Kinshasa, Kwando M.</t>
  </si>
  <si>
    <t>African American Chronology: Chronologies of the American Mosaic</t>
  </si>
  <si>
    <t>9780313081170</t>
  </si>
  <si>
    <t>Black Studies</t>
  </si>
  <si>
    <t>jegede, dele</t>
  </si>
  <si>
    <t>Encyclopedia of African American Artists</t>
  </si>
  <si>
    <t>9780313080609</t>
  </si>
  <si>
    <t>N6538.N5</t>
    <phoneticPr fontId="2" type="noConversion"/>
  </si>
  <si>
    <t>700.89/96073</t>
    <phoneticPr fontId="2" type="noConversion"/>
  </si>
  <si>
    <t>Ireland, Bobbi</t>
  </si>
  <si>
    <t>Abraham Lincoln and His Era: Using the American Memory Project to Teach with Primary Sources</t>
  </si>
  <si>
    <t>9781591589037</t>
  </si>
  <si>
    <t>E457</t>
  </si>
  <si>
    <t>973.7092</t>
  </si>
  <si>
    <t>Kunzel, George</t>
  </si>
  <si>
    <t>A Taste of Latino Cultures: Un Toque de Sabor Latino: A Bilingual, Educational Cookbook: Un Libro de Cocina Biling?e y Educativo</t>
  </si>
  <si>
    <t>9780313068959</t>
  </si>
  <si>
    <t>TX716</t>
  </si>
  <si>
    <t>Gale, Robert L.</t>
  </si>
  <si>
    <t>A Lafcadio Hearn Companion</t>
  </si>
  <si>
    <t>9780313016899</t>
  </si>
  <si>
    <t>PS1917</t>
  </si>
  <si>
    <t>American Literature</t>
  </si>
  <si>
    <t>Battestin, Martin C.</t>
  </si>
  <si>
    <t>A Henry Fielding Companion</t>
  </si>
  <si>
    <t>9780313033490</t>
  </si>
  <si>
    <t>PR3456</t>
  </si>
  <si>
    <t>McGough, Michael</t>
  </si>
  <si>
    <t>A Field Guide to the Culture Wars: The Battle over Values from the Campaign Trail to the Classroom</t>
  </si>
  <si>
    <t>9780313351082</t>
  </si>
  <si>
    <t>BR516</t>
  </si>
  <si>
    <t>306.0973/090511</t>
    <phoneticPr fontId="2" type="noConversion"/>
  </si>
  <si>
    <t>Warner, Dorothy Anne</t>
  </si>
  <si>
    <t>A Disciplinary Blueprint for the Assessment of Information Literacy</t>
  </si>
  <si>
    <t>9780313363719</t>
  </si>
  <si>
    <t>028.7071</t>
  </si>
  <si>
    <t>Potts, Howard E.</t>
  </si>
  <si>
    <t>A Comprehensive Name Index for The American Slave</t>
  </si>
  <si>
    <t>9780313033025</t>
  </si>
  <si>
    <t>E444</t>
  </si>
  <si>
    <t>American History -- Nineteenth Century</t>
  </si>
  <si>
    <t>Peek, Charles A.</t>
  </si>
  <si>
    <t>A Companion to Faulkner Studies</t>
  </si>
  <si>
    <t>9780313059650</t>
  </si>
  <si>
    <t>PS3511</t>
  </si>
  <si>
    <t>Harvey, Carl A. II</t>
  </si>
  <si>
    <t>21st Century Elementary Library Media Program, The</t>
  </si>
  <si>
    <t>9781586834074</t>
  </si>
  <si>
    <t>027.8/2220973</t>
  </si>
  <si>
    <t>2000s, The</t>
  </si>
  <si>
    <t>9780313349133</t>
  </si>
  <si>
    <t>E169.12</t>
  </si>
  <si>
    <t>973.93</t>
  </si>
  <si>
    <t>Hamilton, Neil A.</t>
  </si>
  <si>
    <t>1960s Counterculture in America, The ABC-Clio Companion to the</t>
  </si>
  <si>
    <t>9781576076552</t>
  </si>
  <si>
    <t>E169.02</t>
  </si>
  <si>
    <t>973.923/03</t>
  </si>
  <si>
    <t>Young, William H.</t>
  </si>
  <si>
    <t>1950s, The</t>
  </si>
  <si>
    <t>9780313052958</t>
  </si>
  <si>
    <t>973.921</t>
  </si>
  <si>
    <t>Willis, Jim</t>
  </si>
  <si>
    <t>100 Media Moments That Changed America</t>
  </si>
  <si>
    <t>9780313355189</t>
  </si>
  <si>
    <t>P92.U5</t>
  </si>
  <si>
    <t>100 Hispanics You Should Know</t>
  </si>
  <si>
    <t>9780313090431</t>
  </si>
  <si>
    <t>CT1347</t>
  </si>
  <si>
    <t>Leon-Dermota, Ken</t>
  </si>
  <si>
    <t>...And Well Tied Down: Chile's Press Under Democracy</t>
  </si>
  <si>
    <t>9780313072253</t>
  </si>
  <si>
    <t>PN5044</t>
  </si>
  <si>
    <t>079</t>
  </si>
  <si>
    <t>Shinn, Thelma J</t>
  </si>
  <si>
    <t>worlds within women: myth and mythmaking in fantastic literature by women</t>
  </si>
  <si>
    <t>9780313044793</t>
  </si>
  <si>
    <t>PS374</t>
  </si>
  <si>
    <t>813</t>
  </si>
  <si>
    <t>Science Fiction &amp; Fantasy</t>
  </si>
  <si>
    <t>Turner, Richard C.</t>
  </si>
  <si>
    <t>ken follett: a critical companion</t>
  </si>
  <si>
    <t>9780313008337</t>
  </si>
  <si>
    <t>PR6056</t>
  </si>
  <si>
    <t>823</t>
  </si>
  <si>
    <t>Asante, Molefi Kete</t>
  </si>
  <si>
    <t>african culture: the rhythyms of unity</t>
  </si>
  <si>
    <t>9780313042126</t>
  </si>
  <si>
    <t>DT14</t>
  </si>
  <si>
    <t>960</t>
  </si>
  <si>
    <t>African Studies</t>
  </si>
  <si>
    <t>冊數</t>
    <phoneticPr fontId="2" type="noConversion"/>
  </si>
  <si>
    <t>出版年</t>
    <phoneticPr fontId="2" type="noConversion"/>
  </si>
  <si>
    <t>出版者</t>
    <phoneticPr fontId="2" type="noConversion"/>
  </si>
  <si>
    <t>著者</t>
    <phoneticPr fontId="2" type="noConversion"/>
  </si>
  <si>
    <t>版次</t>
    <phoneticPr fontId="2" type="noConversion"/>
  </si>
  <si>
    <t>題名</t>
    <phoneticPr fontId="2" type="noConversion"/>
  </si>
  <si>
    <t>國會分類號</t>
    <phoneticPr fontId="2" type="noConversion"/>
  </si>
  <si>
    <t>杜威十進分類號</t>
    <phoneticPr fontId="2" type="noConversion"/>
  </si>
  <si>
    <t>次主題</t>
    <phoneticPr fontId="2" type="noConversion"/>
  </si>
  <si>
    <t>主題</t>
    <phoneticPr fontId="2" type="noConversion"/>
  </si>
  <si>
    <t>序號</t>
    <phoneticPr fontId="2" type="noConversion"/>
  </si>
  <si>
    <r>
      <t xml:space="preserve">Castro, </t>
    </r>
    <r>
      <rPr>
        <sz val="12"/>
        <color indexed="8"/>
        <rFont val="新細明體"/>
        <family val="1"/>
        <charset val="136"/>
      </rPr>
      <t>Iv</t>
    </r>
    <r>
      <rPr>
        <sz val="12"/>
        <rFont val="新細明體"/>
        <family val="1"/>
        <charset val="136"/>
      </rPr>
      <t>á</t>
    </r>
    <r>
      <rPr>
        <sz val="12"/>
        <color indexed="8"/>
        <rFont val="新細明體"/>
        <family val="1"/>
        <charset val="136"/>
      </rPr>
      <t>n A.</t>
    </r>
    <phoneticPr fontId="2" type="noConversion"/>
  </si>
  <si>
    <t>電子書ISBN</t>
    <phoneticPr fontId="2" type="noConversion"/>
  </si>
  <si>
    <t>電子書連結</t>
    <phoneticPr fontId="2" type="noConversion"/>
  </si>
  <si>
    <t>杜威十進分類號</t>
    <phoneticPr fontId="2" type="noConversion"/>
  </si>
  <si>
    <t>國會分類號</t>
    <phoneticPr fontId="2" type="noConversion"/>
  </si>
  <si>
    <t>電子書13碼ISBN</t>
    <phoneticPr fontId="2" type="noConversion"/>
  </si>
  <si>
    <t>著者</t>
    <phoneticPr fontId="2" type="noConversion"/>
  </si>
  <si>
    <t>電子書連結</t>
    <phoneticPr fontId="2" type="noConversion"/>
  </si>
  <si>
    <t>636</t>
  </si>
  <si>
    <t>SF41</t>
  </si>
  <si>
    <t>9780313087288</t>
  </si>
  <si>
    <t>Domestication</t>
  </si>
  <si>
    <t>Roots, Clive</t>
  </si>
  <si>
    <t>http://ebooks.abc-clio.com/?isbn=9780313087288</t>
    <phoneticPr fontId="2" type="noConversion"/>
  </si>
  <si>
    <t>660.65</t>
  </si>
  <si>
    <t>9781851098613</t>
  </si>
  <si>
    <t>Genetic Engineering: A Reference Handbook, Second Edition</t>
  </si>
  <si>
    <t>LeVine, Harry III</t>
  </si>
  <si>
    <t>http://ebooks.abc-clio.com/?isbn=9781851098613</t>
    <phoneticPr fontId="2" type="noConversion"/>
  </si>
  <si>
    <t>609</t>
  </si>
  <si>
    <t>TL865</t>
  </si>
  <si>
    <t>9780313058417</t>
  </si>
  <si>
    <t>It Came from Outer Space: Everyday Products and Ideas from the Space Program</t>
  </si>
  <si>
    <t>Bijlefeld, Marjolijn</t>
  </si>
  <si>
    <t>http://ebooks.abc-clio.com/?isbn=9780313058417</t>
    <phoneticPr fontId="2" type="noConversion"/>
  </si>
  <si>
    <t>333.792/4/09</t>
  </si>
  <si>
    <t>TK9146</t>
  </si>
  <si>
    <t>9781576074350</t>
  </si>
  <si>
    <t>Nuclear Power: A Reference Handbook</t>
  </si>
  <si>
    <t>Henderson, Harry</t>
  </si>
  <si>
    <t>http://ebooks.abc-clio.com/?isbn=9781576074350</t>
    <phoneticPr fontId="2" type="noConversion"/>
  </si>
  <si>
    <t>621</t>
  </si>
  <si>
    <t>TK6547</t>
  </si>
  <si>
    <t>9780313017711</t>
  </si>
  <si>
    <t>Radio: The Life Story of a Technology</t>
  </si>
  <si>
    <t>Regal, Brian</t>
  </si>
  <si>
    <t>http://ebooks.abc-clio.com/?isbn=9780313017711</t>
    <phoneticPr fontId="2" type="noConversion"/>
  </si>
  <si>
    <t>Agriculture</t>
  </si>
  <si>
    <t>641</t>
  </si>
  <si>
    <t>9780313011290</t>
  </si>
  <si>
    <t>Controversies in Food and Nutrition</t>
  </si>
  <si>
    <t>Goldstein, Myrna Chandler</t>
  </si>
  <si>
    <t>http://ebooks.abc-clio.com/?isbn=9780313011290</t>
    <phoneticPr fontId="2" type="noConversion"/>
  </si>
  <si>
    <t>658.3/14</t>
  </si>
  <si>
    <t>HD7262</t>
  </si>
  <si>
    <t>9780313359842</t>
  </si>
  <si>
    <t>Human Performance Enhancement in High-Risk Environments: Insights, Developments, and Future Directions from Military Research</t>
  </si>
  <si>
    <t>O'Connor, Paul E.</t>
  </si>
  <si>
    <t>http://ebooks.abc-clio.com/?isbn=9780313359842</t>
    <phoneticPr fontId="2" type="noConversion"/>
  </si>
  <si>
    <t>609.2/2</t>
  </si>
  <si>
    <t>T39</t>
  </si>
  <si>
    <t>9780313347443</t>
  </si>
  <si>
    <t>Icons of Invention: The Makers of the Modern World from Gutenberg to Gates</t>
  </si>
  <si>
    <t>Klooster, John W.</t>
  </si>
  <si>
    <t>http://ebooks.abc-clio.com/?isbn=9780313347443</t>
    <phoneticPr fontId="2" type="noConversion"/>
  </si>
  <si>
    <t>TK9145</t>
  </si>
  <si>
    <t>9780313059070</t>
  </si>
  <si>
    <t>Nuclear Technology</t>
  </si>
  <si>
    <t>Angelo, Joseph A.</t>
  </si>
  <si>
    <t>http://ebooks.abc-clio.com/?isbn=9780313059070</t>
    <phoneticPr fontId="2" type="noConversion"/>
  </si>
  <si>
    <t>T26</t>
  </si>
  <si>
    <t>9780313071805</t>
  </si>
  <si>
    <t>Science and Technology in Medieval European Life</t>
  </si>
  <si>
    <t>Wigelsworth, Jeffrey R.</t>
  </si>
  <si>
    <t>http://ebooks.abc-clio.com/?isbn=9780313071805</t>
    <phoneticPr fontId="2" type="noConversion"/>
  </si>
  <si>
    <t>629</t>
  </si>
  <si>
    <t>TL790</t>
  </si>
  <si>
    <t>9780313059087</t>
  </si>
  <si>
    <t>Space Technology</t>
  </si>
  <si>
    <t>http://ebooks.abc-clio.com/?isbn=9780313059087</t>
    <phoneticPr fontId="2" type="noConversion"/>
  </si>
  <si>
    <t>冊數</t>
    <phoneticPr fontId="9" type="noConversion"/>
  </si>
  <si>
    <t>序號</t>
    <phoneticPr fontId="2" type="noConversion"/>
  </si>
  <si>
    <t>主題</t>
    <phoneticPr fontId="2" type="noConversion"/>
  </si>
  <si>
    <t>次主題</t>
    <phoneticPr fontId="2" type="noConversion"/>
  </si>
  <si>
    <t>杜威分類號</t>
    <phoneticPr fontId="2" type="noConversion"/>
  </si>
  <si>
    <t>國會分類號</t>
    <phoneticPr fontId="2" type="noConversion"/>
  </si>
  <si>
    <r>
      <t>電子書</t>
    </r>
    <r>
      <rPr>
        <sz val="12"/>
        <rFont val="Arial Narrow"/>
        <family val="2"/>
      </rPr>
      <t>ISBN</t>
    </r>
    <phoneticPr fontId="2" type="noConversion"/>
  </si>
  <si>
    <t>題名</t>
    <phoneticPr fontId="2" type="noConversion"/>
  </si>
  <si>
    <t>版次</t>
    <phoneticPr fontId="2" type="noConversion"/>
  </si>
  <si>
    <t>著者</t>
    <phoneticPr fontId="2" type="noConversion"/>
  </si>
  <si>
    <t>出版者</t>
    <phoneticPr fontId="2" type="noConversion"/>
  </si>
  <si>
    <t>出版年</t>
    <phoneticPr fontId="2" type="noConversion"/>
  </si>
  <si>
    <t>連結</t>
    <phoneticPr fontId="2" type="noConversion"/>
  </si>
  <si>
    <t>Acquisitions &amp; Collections</t>
  </si>
  <si>
    <t>027.07297/22</t>
  </si>
  <si>
    <t>CD3985.V5</t>
  </si>
  <si>
    <t>9780313052378</t>
  </si>
  <si>
    <t>Owning Memory: How a Caribbean Community Lost Its Archives and Found Its History</t>
  </si>
  <si>
    <t>Bastian, Jeannette Allis</t>
  </si>
  <si>
    <t>Libraries Unlimited Ebooks</t>
  </si>
  <si>
    <t>Administration--General</t>
  </si>
  <si>
    <t>9780313095801</t>
  </si>
  <si>
    <t>Introduction to the Library and Information Professions</t>
  </si>
  <si>
    <t>026</t>
  </si>
  <si>
    <t>9781567508147</t>
  </si>
  <si>
    <t>Introduction to Health Sciences Librarianship: A Management Handbook</t>
  </si>
  <si>
    <t>Kellerman, Frank R.</t>
  </si>
  <si>
    <t>Greenwood Ebooks</t>
  </si>
  <si>
    <t>023</t>
  </si>
  <si>
    <t>Z675.U5</t>
  </si>
  <si>
    <t>9780313023224</t>
  </si>
  <si>
    <t>Effective Management of Student Employment: Organizing for Student Employment in Academic Libraries</t>
  </si>
  <si>
    <t>Baldwin, David A.</t>
  </si>
  <si>
    <t>025.1/977</t>
  </si>
  <si>
    <t>9780313022647</t>
  </si>
  <si>
    <t>Outsourcing Library Operations in Academic Libraries: An Overview of Issues and Outcomes</t>
  </si>
  <si>
    <t>Benaud, Claire-Lise</t>
  </si>
  <si>
    <t>022</t>
  </si>
  <si>
    <t>Z679</t>
  </si>
  <si>
    <t>9781567508413</t>
  </si>
  <si>
    <t>Planning for a New Generation of Public Library Buildings</t>
  </si>
  <si>
    <t>McCabe, Gerard B.</t>
  </si>
  <si>
    <t>727/.824</t>
  </si>
  <si>
    <t>Z679.5</t>
  </si>
  <si>
    <t>9780313059667</t>
  </si>
  <si>
    <t>Planning the Modern Public Library Building</t>
  </si>
  <si>
    <t>Z682</t>
  </si>
  <si>
    <t>9780313097003</t>
  </si>
  <si>
    <t>Crash Course in Library Supervision: Meeting the Key Players</t>
  </si>
  <si>
    <t>Tucker, Dennis C.</t>
  </si>
  <si>
    <t>Z689</t>
  </si>
  <si>
    <t>9780313094521</t>
  </si>
  <si>
    <t>Crash Course in Library Gift Programs: The Reluctant Curator's Guide to Caring for Archives, Books, and Artifacts in a Library Setting</t>
  </si>
  <si>
    <t>Z716</t>
  </si>
  <si>
    <t>9780313363672</t>
  </si>
  <si>
    <t>Fostering Community through Digital Storytelling: A Guide for Academic Libraries</t>
  </si>
  <si>
    <t>Fields, Anne M.</t>
  </si>
  <si>
    <t>9780313040931</t>
  </si>
  <si>
    <t>Partnering with Purpose: A Guide to Strategic Partnership Development for Libraries and Other Organizations</t>
  </si>
  <si>
    <t>Crowther, Janet H.</t>
  </si>
  <si>
    <t>9780313052606</t>
  </si>
  <si>
    <t>Exemplary Public Libraries: Lessons in Leadership, Management, and Service</t>
  </si>
  <si>
    <t>Greiner, Joy M.</t>
  </si>
  <si>
    <t>Adult Services General</t>
  </si>
  <si>
    <t>027.6/2</t>
  </si>
  <si>
    <t>9780313023231</t>
  </si>
  <si>
    <t>Library Instruction: A Peer Tutoring Model</t>
  </si>
  <si>
    <t>Deese-Roberts, Susan</t>
  </si>
  <si>
    <t>African History</t>
  </si>
  <si>
    <t>BR1450</t>
  </si>
  <si>
    <t>9780313002144</t>
  </si>
  <si>
    <t>In the Footsteps of the Masters: Desmond M. Tutu and Abel T. Muzorewa</t>
  </si>
  <si>
    <t>Mungazi, Dickson A.</t>
  </si>
  <si>
    <t>DT20</t>
  </si>
  <si>
    <t>9780313006685</t>
  </si>
  <si>
    <t>Key Events in African History: A Reference Guide</t>
  </si>
  <si>
    <t>DT30</t>
  </si>
  <si>
    <t>9780313023347</t>
  </si>
  <si>
    <t>The Mind of Black Africa</t>
  </si>
  <si>
    <t>DT381</t>
  </si>
  <si>
    <t>9780313088230</t>
  </si>
  <si>
    <t>The History of Ethiopia</t>
  </si>
  <si>
    <t>Adejumobi, Saheed A.</t>
  </si>
  <si>
    <t>DT510</t>
  </si>
  <si>
    <t>9780313061301</t>
  </si>
  <si>
    <t>The History of Ghana</t>
  </si>
  <si>
    <t>Gocking, Roger S.</t>
  </si>
  <si>
    <t>HD8787</t>
  </si>
  <si>
    <t>9780313039294</t>
  </si>
  <si>
    <t>City of Steel and Fire: A Social History of Atbara, Sudan's Railway Town, 1906-1984</t>
  </si>
  <si>
    <t>Sikainga, Ahmad Alawad</t>
  </si>
  <si>
    <t>BL2400</t>
  </si>
  <si>
    <t>9780313052286</t>
  </si>
  <si>
    <t>The Religious Traditions of Africa: A History</t>
  </si>
  <si>
    <t>Isichei, Elizabeth</t>
  </si>
  <si>
    <t>BX5700</t>
  </si>
  <si>
    <t>9780313062155</t>
  </si>
  <si>
    <t>Desmond Tutu: A Biography</t>
  </si>
  <si>
    <t>Gish, Steven D.</t>
  </si>
  <si>
    <t>9780313043482</t>
  </si>
  <si>
    <t>Africa and the West: The Legacies of Empire</t>
  </si>
  <si>
    <t>Mowoe, Isaac James</t>
  </si>
  <si>
    <t>Greenwood Press</t>
  </si>
  <si>
    <t>American Civil War &amp; Reconstruction History</t>
  </si>
  <si>
    <t>E415</t>
  </si>
  <si>
    <t>9780313064487</t>
  </si>
  <si>
    <t>Portrait of an Abolitionist: A Biography of George Luther Stearns, 1809-1867</t>
  </si>
  <si>
    <t>Heller, Charles E.</t>
  </si>
  <si>
    <t>E451</t>
  </si>
  <si>
    <t>9780313065101</t>
  </si>
  <si>
    <t>The Hanging of Old Brown: A Story of Slaves, Statesmen, and Redemption</t>
  </si>
  <si>
    <t>Toledo, Gregory</t>
  </si>
  <si>
    <t>E464</t>
  </si>
  <si>
    <t>9780313097201</t>
  </si>
  <si>
    <t>Cultures in Conflict--The American Civil War</t>
  </si>
  <si>
    <t>Woodworth, Steven E.</t>
  </si>
  <si>
    <t>9780313058370</t>
  </si>
  <si>
    <t>The Civil War: Primary Documents on Events from 1860 to 1865</t>
  </si>
  <si>
    <t>Risley, Ford</t>
  </si>
  <si>
    <t>E467</t>
  </si>
  <si>
    <t>9780313093807</t>
  </si>
  <si>
    <t>John Basil Turchin and the Fight to Free the Slaves</t>
  </si>
  <si>
    <t>Chicoine, Stephen</t>
  </si>
  <si>
    <t>9780313064944</t>
  </si>
  <si>
    <t>Leaders of the American Civil War: A Biographical and Historiographical Dictionary</t>
  </si>
  <si>
    <t>Ritter, Charles F.</t>
  </si>
  <si>
    <t>E468</t>
  </si>
  <si>
    <t>9781567509625</t>
  </si>
  <si>
    <t>Daily Life in Civil War America</t>
  </si>
  <si>
    <t>Volo, Dorothy Denneen</t>
  </si>
  <si>
    <t>9780313061264</t>
  </si>
  <si>
    <t>The American Civil War</t>
  </si>
  <si>
    <t>Kingseed, Cole C.</t>
  </si>
  <si>
    <t>E470</t>
  </si>
  <si>
    <t>9780313349720</t>
  </si>
  <si>
    <t>Grant and Lee: Victorious American and Vanquished Virginian</t>
  </si>
  <si>
    <t>Bonekemper, Edward H. III</t>
  </si>
  <si>
    <t>E487</t>
  </si>
  <si>
    <t>9780313010774</t>
  </si>
  <si>
    <t>Confederates against the Confederacy: Essays on Leadership and Loyalty</t>
  </si>
  <si>
    <t>Wakelyn, Jon L.</t>
  </si>
  <si>
    <t>9780313083525</t>
  </si>
  <si>
    <t>Weary of War: Life on the Confederate Home Front</t>
  </si>
  <si>
    <t>Mobley, Joe A.</t>
  </si>
  <si>
    <t>E601</t>
  </si>
  <si>
    <t>9780313028205</t>
  </si>
  <si>
    <t>Dear Sister: The Civil War Letters of the Brothers Gould</t>
  </si>
  <si>
    <t>Harris, Robert F.</t>
  </si>
  <si>
    <t>E607</t>
  </si>
  <si>
    <t>9780313021534</t>
  </si>
  <si>
    <t>The Civil War</t>
  </si>
  <si>
    <t>Cimbala, Paul A.</t>
  </si>
  <si>
    <t>E668</t>
  </si>
  <si>
    <t>9780313017063</t>
  </si>
  <si>
    <t>The Reconstruction Era: Primary Documents on Events from 1865 to 1877</t>
  </si>
  <si>
    <t>Dickerson, Donna L.</t>
  </si>
  <si>
    <t>Z1242</t>
  </si>
  <si>
    <t>9780313008306</t>
  </si>
  <si>
    <t>The American Civil War: A Handbook of Literature and Research</t>
  </si>
  <si>
    <t>American Diplomatic History</t>
  </si>
  <si>
    <t>9780313346194</t>
  </si>
  <si>
    <t>The Advancement of Liberty: How American Democratic Principles Transformed the Twentieth Century</t>
  </si>
  <si>
    <t>Price, Matthew C.</t>
  </si>
  <si>
    <t>Praeger Security International Ebooks</t>
  </si>
  <si>
    <t>E176</t>
  </si>
  <si>
    <t>9780313081774</t>
  </si>
  <si>
    <t>All the Presidents' Spokesmen: Spinning the News-Press Secretaries from Franklin Delano Roosevelt to George W. Bush</t>
  </si>
  <si>
    <t>Klein,  Woody</t>
  </si>
  <si>
    <t>Praeger Publishers</t>
  </si>
  <si>
    <t>E184</t>
  </si>
  <si>
    <t>9780313012013</t>
  </si>
  <si>
    <t>Latino Children and Families in the United States: Current Research and Future Directions</t>
  </si>
  <si>
    <t>Contreras, Josefina M.; Kerns,</t>
  </si>
  <si>
    <t>9780313014161</t>
  </si>
  <si>
    <t>Crossing the Racial Divide: Close Friendships Between Black and White Americans</t>
  </si>
  <si>
    <t>Korgen, Kathleen Odell</t>
  </si>
  <si>
    <t>9780313057021</t>
  </si>
  <si>
    <t>Race' Sex' and Suspicion: The Myth of the Black Male</t>
  </si>
  <si>
    <t>Jones, D. Marvin</t>
  </si>
  <si>
    <t>E263</t>
  </si>
  <si>
    <t>9781567206678</t>
  </si>
  <si>
    <t>Choosing Sides on the Frontier in the American Revolution</t>
  </si>
  <si>
    <t>Dunn, Walter S. Jr.</t>
  </si>
  <si>
    <t>9780313053917</t>
  </si>
  <si>
    <t>Decision in the Heartland: The Civil War in the West. Reflections on the Civil War Era</t>
  </si>
  <si>
    <t>E540</t>
  </si>
  <si>
    <t>9780313027680</t>
  </si>
  <si>
    <t>True Sons of the Republic: European Immigrants in the Union Army. Reflections on the Civil War Era</t>
  </si>
  <si>
    <t>Ofele, Martin W.</t>
  </si>
  <si>
    <t>973.8</t>
  </si>
  <si>
    <t>9781598840223</t>
  </si>
  <si>
    <t>Reconstruction: People and Perspectives</t>
  </si>
  <si>
    <t>Campbell, James M.</t>
  </si>
  <si>
    <t>American History -- 1900 to 1945</t>
  </si>
  <si>
    <t>D521</t>
  </si>
  <si>
    <t>9781573566568</t>
  </si>
  <si>
    <t>World War I</t>
  </si>
  <si>
    <t>Heyman, Neil M.</t>
  </si>
  <si>
    <t>D769</t>
  </si>
  <si>
    <t>9780313031144</t>
  </si>
  <si>
    <t>The Home-Front War: World War II and American Society</t>
  </si>
  <si>
    <t>O'Brien, Kenneth Paul</t>
  </si>
  <si>
    <t>9780313043390</t>
  </si>
  <si>
    <t>World War II</t>
  </si>
  <si>
    <t>Piehler, G. Kurt</t>
  </si>
  <si>
    <t>DS558</t>
  </si>
  <si>
    <t>9780313071812</t>
  </si>
  <si>
    <t>The Vietnam War</t>
  </si>
  <si>
    <t>Westheider, James E.</t>
  </si>
  <si>
    <t>9780313006920</t>
  </si>
  <si>
    <t>Daily Life in the United States, 1920-1939: Decades of Promise and Pain</t>
  </si>
  <si>
    <t>Kyvig, David E.</t>
  </si>
  <si>
    <t>E741</t>
  </si>
  <si>
    <t>9780313007651</t>
  </si>
  <si>
    <t>Term Paper Resource Guide to Twentieth-Century United States History</t>
  </si>
  <si>
    <t>Muccigrosso, Robert</t>
  </si>
  <si>
    <t>E806</t>
  </si>
  <si>
    <t>9780313007187</t>
  </si>
  <si>
    <t>The Great Depression and the New Deal</t>
  </si>
  <si>
    <t>Himmelberg, Robert F.</t>
  </si>
  <si>
    <t>E807</t>
  </si>
  <si>
    <t>9780313017704</t>
  </si>
  <si>
    <t>Eleanor Roosevelt: A Biography</t>
  </si>
  <si>
    <t>Harris, Cynthia M.</t>
  </si>
  <si>
    <t>070</t>
  </si>
  <si>
    <t>9780313034626</t>
  </si>
  <si>
    <t>The Conservative Press in Twentieth-Century America</t>
  </si>
  <si>
    <t>Lora, Ronald</t>
  </si>
  <si>
    <t>American History -- 1946 to Present</t>
  </si>
  <si>
    <t>DS557</t>
  </si>
  <si>
    <t>9780313003578</t>
  </si>
  <si>
    <t>The Vietnam Experience: A Concise Encyclopedia of American Literature, Songs, and Films</t>
  </si>
  <si>
    <t>Hillstrom, Kevin</t>
  </si>
  <si>
    <t>E183</t>
  </si>
  <si>
    <t>9780313013720</t>
  </si>
  <si>
    <t>Unequal Partners in Peace and War: The Republic of Korea and the United States' 1948-1953</t>
  </si>
  <si>
    <t>Chay, Jongsuk</t>
  </si>
  <si>
    <t>American History -- Colonial Era</t>
  </si>
  <si>
    <t>973.2</t>
  </si>
  <si>
    <t>E18.82</t>
  </si>
  <si>
    <t>9780313007217</t>
  </si>
  <si>
    <t>Events That Changed America Through the Seventeenth Century</t>
  </si>
  <si>
    <t>Findling, John E.</t>
  </si>
  <si>
    <t>E195</t>
  </si>
  <si>
    <t>9780313007873</t>
  </si>
  <si>
    <t>Events That Changed America in the Eighteenth Century</t>
  </si>
  <si>
    <t>E199</t>
  </si>
  <si>
    <t>9780313002830</t>
  </si>
  <si>
    <t>The Great Frontier War: Britain, France, and the Imperial Struggle for North America, 1607-1755</t>
  </si>
  <si>
    <t>Nester, William R.</t>
  </si>
  <si>
    <t>E209</t>
  </si>
  <si>
    <t>9780313052736</t>
  </si>
  <si>
    <t>Daily Life During the American Revolution</t>
  </si>
  <si>
    <t>E210</t>
  </si>
  <si>
    <t>9780313008481</t>
  </si>
  <si>
    <t>Founding the Republic: A Documentary History</t>
  </si>
  <si>
    <t>Patrick, John J.</t>
  </si>
  <si>
    <t>9780313059551</t>
  </si>
  <si>
    <t>Turning the World Upside Down: The War of American Independence and the Problem of Empire</t>
  </si>
  <si>
    <t>York, Neil Longley</t>
  </si>
  <si>
    <t>E259</t>
  </si>
  <si>
    <t>9780313027338</t>
  </si>
  <si>
    <t>The Revolutionary War</t>
  </si>
  <si>
    <t>Neimeyer, Charles P.</t>
  </si>
  <si>
    <t>E29</t>
  </si>
  <si>
    <t>9781567206548</t>
  </si>
  <si>
    <t>Ghost Empire: How the French Almost Conquered North America</t>
  </si>
  <si>
    <t>Marchard, Philip</t>
  </si>
  <si>
    <t>KFM2478</t>
  </si>
  <si>
    <t>9780313349607</t>
  </si>
  <si>
    <t>The Salem Witch Trials: A Reference Guide</t>
  </si>
  <si>
    <t>Goss, K. David</t>
  </si>
  <si>
    <t>071.3</t>
  </si>
  <si>
    <t>PN4855</t>
  </si>
  <si>
    <t>9780313037634</t>
  </si>
  <si>
    <t>The Early American Press, 1690-1783</t>
  </si>
  <si>
    <t>Sloan, Wm. David</t>
  </si>
  <si>
    <t>DE71</t>
  </si>
  <si>
    <t>9780313081309</t>
  </si>
  <si>
    <t>Daily Life in the Hellenistic Age: From Alexander to Cleopatra</t>
  </si>
  <si>
    <t>Evans, James Allan</t>
  </si>
  <si>
    <t>9780313058509</t>
  </si>
  <si>
    <t>Daily Life in the Early American Republic, 1790-1820: Creating a New Nation</t>
  </si>
  <si>
    <t>Heidler, David S.</t>
  </si>
  <si>
    <t>E179</t>
  </si>
  <si>
    <t>9780313093692</t>
  </si>
  <si>
    <t>Manifest Destiny</t>
  </si>
  <si>
    <t>9780313052842</t>
  </si>
  <si>
    <t>The French and Indian War</t>
  </si>
  <si>
    <t>Cave, Alfred A.</t>
  </si>
  <si>
    <t>E301</t>
  </si>
  <si>
    <t>9780313058349</t>
  </si>
  <si>
    <t>The Early Republic: Primary Documents on Events from 1799 to 1820</t>
  </si>
  <si>
    <t>E337</t>
  </si>
  <si>
    <t>9780313032844</t>
  </si>
  <si>
    <t>Events That Changed America in the Nineteenth Century</t>
  </si>
  <si>
    <t>9780313348112</t>
  </si>
  <si>
    <t>Term Paper Resource Guide to Nineteenth-Century U.S. History</t>
  </si>
  <si>
    <t>Craver, Kathleen W.</t>
  </si>
  <si>
    <t>9780313034848</t>
  </si>
  <si>
    <t>The Moment of Decision: Biographical Essays on American Character and Regional Identity</t>
  </si>
  <si>
    <t>Miller, Randall M.</t>
  </si>
  <si>
    <t>E449</t>
  </si>
  <si>
    <t>9780313082849</t>
  </si>
  <si>
    <t>Antislavery Politics in Antebellum and Civil War America</t>
  </si>
  <si>
    <t>Mitchell, Thomas G.</t>
  </si>
  <si>
    <t>E715</t>
  </si>
  <si>
    <t>9780313032707</t>
  </si>
  <si>
    <t>Historical Dictionary of the Spanish American War</t>
  </si>
  <si>
    <t>Dyal, Donald H.</t>
  </si>
  <si>
    <t>E99</t>
  </si>
  <si>
    <t>9780313081279</t>
  </si>
  <si>
    <t>Sitting Bull: A Biography</t>
  </si>
  <si>
    <t>Rielly, Edward J.</t>
  </si>
  <si>
    <t>F596</t>
  </si>
  <si>
    <t>9781573566643</t>
  </si>
  <si>
    <t>Daily Life on the Nineteenth Century American Frontier</t>
  </si>
  <si>
    <t>Jones, Mary Ellen</t>
  </si>
  <si>
    <t>Z1210</t>
  </si>
  <si>
    <t>9780313031939</t>
  </si>
  <si>
    <t>Native American Political Systems and the Evolution of Democracy: An Annotated Bibliography</t>
  </si>
  <si>
    <t>Z1251</t>
  </si>
  <si>
    <t>9780313029011</t>
  </si>
  <si>
    <t>New England in U.S. Government Publications, 1789-1849: An Annotated Bibliography</t>
  </si>
  <si>
    <t>Clark, Suzanne M.</t>
  </si>
  <si>
    <t>American History (General)</t>
  </si>
  <si>
    <t>9780313349614</t>
  </si>
  <si>
    <t>World War I: Primary Documents on Events from 1914 to 1919</t>
  </si>
  <si>
    <t>Collins, Ross F.</t>
  </si>
  <si>
    <t>E168</t>
  </si>
  <si>
    <t>9780313061097</t>
  </si>
  <si>
    <t>Daily Life in the Industrial United States, 1870-1900</t>
  </si>
  <si>
    <t>Husband, Julie</t>
  </si>
  <si>
    <t>E181</t>
  </si>
  <si>
    <t>9780313088759</t>
  </si>
  <si>
    <t>Daily Lives of Civilians in Wartime Early America: From the Colonial Era to the Civil War</t>
  </si>
  <si>
    <t>9780313088728</t>
  </si>
  <si>
    <t>Daily Lives of Civilians in Wartime Modern America: From the Indian Wars to the Vietnam War</t>
  </si>
  <si>
    <t>F351</t>
  </si>
  <si>
    <t>9780313054006</t>
  </si>
  <si>
    <t>Daily Life along the Mississippi</t>
  </si>
  <si>
    <t>Pabis, George S.</t>
  </si>
  <si>
    <t>F909</t>
  </si>
  <si>
    <t>9780313345456</t>
  </si>
  <si>
    <t>Boom and Bust in the Alaska Goldfields: A Multicultural Adventure</t>
  </si>
  <si>
    <t>Levi, Steven C.</t>
  </si>
  <si>
    <t>9780313053009</t>
  </si>
  <si>
    <t>Children and Youth in Sickness and in Health: A Historical Handbook and Guide</t>
  </si>
  <si>
    <t>Golden, Janet</t>
  </si>
  <si>
    <t>Z5703</t>
  </si>
  <si>
    <t>9780313032028</t>
  </si>
  <si>
    <t>Lynching and Vigilantism in the United States: An Annotated Bibliography</t>
  </si>
  <si>
    <t>Moses, Norton H.</t>
  </si>
  <si>
    <t>Z7963</t>
  </si>
  <si>
    <t>9780313033360</t>
  </si>
  <si>
    <t>Notable Women in American History: A Guide to Recommended Biographies and Autobiographies</t>
  </si>
  <si>
    <t>Adamson, Lynda G.</t>
  </si>
  <si>
    <t>PS1305</t>
  </si>
  <si>
    <t>9780313090370</t>
  </si>
  <si>
    <t>Understanding Adventures of Huckleberry Finn: A Student Casebook to Issues, Sources, and Historical Documents</t>
  </si>
  <si>
    <t>Johnson, Claudia Durst</t>
  </si>
  <si>
    <t>PS1331</t>
  </si>
  <si>
    <t>9780313058622</t>
  </si>
  <si>
    <t>Mark Twain: A Biography</t>
  </si>
  <si>
    <t>Kirk, Connie Ann</t>
  </si>
  <si>
    <t>PS1449</t>
  </si>
  <si>
    <t>9780313008122</t>
  </si>
  <si>
    <t>A Stephen Crane Encyclopedia</t>
  </si>
  <si>
    <t>Wertheim, Stanley</t>
  </si>
  <si>
    <t>9780313014529</t>
  </si>
  <si>
    <t>Student Companion to Stephen Crane</t>
  </si>
  <si>
    <t>Sorrentino, Paul M.</t>
  </si>
  <si>
    <t>9781573566582</t>
  </si>
  <si>
    <t>Understanding The Red Badge of Courage: A Student Casebook to Issues, Sources, and Historical Documents</t>
  </si>
  <si>
    <t>PS153</t>
  </si>
  <si>
    <t>9780313007408</t>
  </si>
  <si>
    <t>African American Authors, 1745-1945: A Bio-Bibliographical Critical Sourcebook</t>
  </si>
  <si>
    <t>Nelson, Emmanuel S.</t>
  </si>
  <si>
    <t>9780313092091</t>
  </si>
  <si>
    <t>African American Poets: Lives, Works, and Sources</t>
    <phoneticPr fontId="2" type="noConversion"/>
  </si>
  <si>
    <t>Pettis, Joyce</t>
  </si>
  <si>
    <t>9780313007378</t>
  </si>
  <si>
    <t>Asian American Novelists: A Bio-Bibliographical Critical Sourcebook</t>
  </si>
  <si>
    <t>9780313011313</t>
  </si>
  <si>
    <t>Asian American Poets: A Bio-Bibliographical Critical Sourcebook</t>
  </si>
  <si>
    <t>9780313061479</t>
  </si>
  <si>
    <t>Contemporary American Ethnic Poets: Lives, Works, Sources</t>
  </si>
  <si>
    <t>Cullum, Linda</t>
  </si>
  <si>
    <t>9780313340949</t>
  </si>
  <si>
    <t>Free within Ourselves: The Development of African American Children's Literature</t>
  </si>
  <si>
    <t>Bishop, Rudine Sims</t>
  </si>
  <si>
    <t>9780313016936</t>
  </si>
  <si>
    <t>Latino Literature in America</t>
  </si>
  <si>
    <t>Kevane, Bridget</t>
  </si>
  <si>
    <t>9780313030710</t>
  </si>
  <si>
    <t>Mules and Dragons: Popular Culture Images in the Selected Writings of African-American and Chinese-American Women Writers</t>
  </si>
  <si>
    <t>Young, Mary E.</t>
  </si>
  <si>
    <t>9780313032745</t>
  </si>
  <si>
    <t>New Immigrant Literatures in the United States: A Sourcebook to Our Multicultural Literary Heritage</t>
  </si>
  <si>
    <t>Knippling, Alpana Sharma</t>
  </si>
  <si>
    <t>9780313058073</t>
  </si>
  <si>
    <t>Rereading the Harlem Renaissance: Race, Class, and Gender in the Fiction of Jessie Fauset, Zora Neale Hurston, and Dorothy West</t>
  </si>
  <si>
    <t>Jones, Sharon L.</t>
  </si>
  <si>
    <t>9780313094286</t>
  </si>
  <si>
    <t>The Greenwood Encyclopedia of African American Literature [Five Volumes]</t>
  </si>
  <si>
    <t>Ostrom, Hans</t>
  </si>
  <si>
    <t>016.81</t>
  </si>
  <si>
    <t>PS173</t>
  </si>
  <si>
    <t>9780313042621</t>
  </si>
  <si>
    <t>The Native American in American Literature: A Selectively Annotated Bibliography</t>
  </si>
  <si>
    <t>Rock, Roger O.</t>
  </si>
  <si>
    <t>PS1868</t>
  </si>
  <si>
    <t>9781573566506</t>
  </si>
  <si>
    <t>Understanding The Scarlet Letter: A Student Casebook to Issues, Sources, and Historical Documents</t>
  </si>
  <si>
    <t>PS217</t>
  </si>
  <si>
    <t>9780313001567</t>
  </si>
  <si>
    <t>The Marriage of Heaven and Earth: Alchemical Regeneration in the Works of Taylor, Poe, Hawthorne, and Fuller</t>
  </si>
  <si>
    <t>Clack, Randall A.</t>
  </si>
  <si>
    <t>810.9/145</t>
  </si>
  <si>
    <t>PS217.R6</t>
  </si>
  <si>
    <t>9780313015038</t>
  </si>
  <si>
    <t>Masterpieces of American Romantic Literature</t>
  </si>
  <si>
    <t>Pennell, Melissa McFarland</t>
  </si>
  <si>
    <t>PS228</t>
  </si>
  <si>
    <t>9781573566414</t>
  </si>
  <si>
    <t>Understanding the Literature of World War II: A Student Casebook to Issues, Sources, and Historical Documents</t>
  </si>
  <si>
    <t>Meredith, James H.</t>
  </si>
  <si>
    <t>PS2388</t>
  </si>
  <si>
    <t>9780313029974</t>
  </si>
  <si>
    <t>Solitude and Society in the Works of Herman Melville and Edith Wharton</t>
  </si>
  <si>
    <t>Cahir, Linda Costanzo</t>
  </si>
  <si>
    <t>PS2853</t>
  </si>
  <si>
    <t>9780313030918</t>
  </si>
  <si>
    <t>From Nationalism to Secessionism: The Changing Fiction of William Gilmore Simms</t>
  </si>
  <si>
    <t>Watson, Charles S.</t>
  </si>
  <si>
    <t>PS303</t>
  </si>
  <si>
    <t>9780313059995</t>
  </si>
  <si>
    <r>
      <t xml:space="preserve">The Greenwood Encyclopedia of American Poets and Poetry </t>
    </r>
    <r>
      <rPr>
        <sz val="12"/>
        <rFont val="Arial Unicode MS"/>
        <family val="2"/>
        <charset val="136"/>
      </rPr>
      <t>【</t>
    </r>
    <r>
      <rPr>
        <sz val="12"/>
        <rFont val="Arial Narrow"/>
        <family val="2"/>
      </rPr>
      <t xml:space="preserve">Five Volumes </t>
    </r>
    <r>
      <rPr>
        <sz val="12"/>
        <rFont val="Arial Unicode MS"/>
        <family val="2"/>
        <charset val="136"/>
      </rPr>
      <t>】</t>
    </r>
  </si>
  <si>
    <t>Gray, Jeffrey</t>
  </si>
  <si>
    <t>PS325</t>
  </si>
  <si>
    <t>9780313017094</t>
  </si>
  <si>
    <t>Contemporary Gay American Poets and Playwrights: An A-to-Z Guide</t>
  </si>
  <si>
    <t>PS3503</t>
  </si>
  <si>
    <t>9780313064524</t>
  </si>
  <si>
    <t>Renaissance Man from Louisiana: A Biography of Arna Wendell Bontemps</t>
  </si>
  <si>
    <t>Jones, Kirkland C.</t>
  </si>
  <si>
    <t>PS3505</t>
  </si>
  <si>
    <t>9780313083853</t>
  </si>
  <si>
    <t>Student Companion to Willa Cather</t>
  </si>
  <si>
    <t>Roche, Linda De</t>
  </si>
  <si>
    <t>9781573566834</t>
  </si>
  <si>
    <t>Understanding O Pioneers! and My Antonia: A Student Casebook to Issues, Sources, and Historical Documents</t>
  </si>
  <si>
    <t>Meyering, Sheryl L.</t>
  </si>
  <si>
    <t>9780313007460</t>
  </si>
  <si>
    <t>A William Faulkner Encyclopedia</t>
  </si>
  <si>
    <t>Hamblin, Robert W.</t>
  </si>
  <si>
    <t>9780313001765</t>
  </si>
  <si>
    <t>An F. Scott Fitzgerald Encyclopedia</t>
  </si>
  <si>
    <t>9781573566421</t>
  </si>
  <si>
    <t>Understanding The Great Gatsby: A Student Casebook to Issues, Sources, and Historical Documents</t>
  </si>
  <si>
    <t>Gross, Dalton</t>
  </si>
  <si>
    <t>PS3515</t>
  </si>
  <si>
    <t>9781573566490</t>
  </si>
  <si>
    <t>Understanding The Old Man and the Sea: A Student Casebook to Issues, Sources, and Historical Documents</t>
  </si>
  <si>
    <t>Valenti, Patricia Dunlavy</t>
  </si>
  <si>
    <t>9780313090349</t>
  </si>
  <si>
    <t>Understanding Zora Neale Hurston's Their Eyes Were Watching God: A Student Casebook to Issues, Sources, and Historical Documents</t>
  </si>
  <si>
    <t>Lester, Neal A.</t>
  </si>
  <si>
    <t>9780313051333</t>
  </si>
  <si>
    <t>Zora Neale Hurston: A Biography of the Spirit</t>
  </si>
  <si>
    <t>PS3521</t>
  </si>
  <si>
    <t>9780313063381</t>
  </si>
  <si>
    <t>Jack Kerouac: A Biography</t>
  </si>
  <si>
    <t>Dittman, Michael J.</t>
  </si>
  <si>
    <t>PS3523</t>
  </si>
  <si>
    <t>9780313090363</t>
  </si>
  <si>
    <t>Understanding  The Call of the Wild: A Student Casebook to Issues, Sources, and Historical Documents</t>
  </si>
  <si>
    <t>PS3525</t>
  </si>
  <si>
    <t>9780313007828</t>
  </si>
  <si>
    <t>Understanding The Crucible: A Student Casebook to Issues, Sources, and Historical Documents</t>
  </si>
  <si>
    <t>PS3535</t>
  </si>
  <si>
    <t>9780313085567</t>
  </si>
  <si>
    <t>Adrienne Rich: The Moment of Change</t>
  </si>
  <si>
    <t>Langdell, Cheri Colby</t>
  </si>
  <si>
    <t>PS3537</t>
  </si>
  <si>
    <t>9780313060304</t>
  </si>
  <si>
    <t>A John Steinbeck Encyclopedia</t>
  </si>
  <si>
    <t>Railsback, Brian</t>
  </si>
  <si>
    <t>9780313090387</t>
  </si>
  <si>
    <t>Understanding Of Mice and Men, The Red Pony and The Pearl: A Student Casebook to Issues, Sources, and Historical Documents</t>
  </si>
  <si>
    <t>9781573566728</t>
  </si>
  <si>
    <t>Understanding The Catcher in the Rye: A Student Casebook to Issues, Sources, and Historical Documents</t>
  </si>
  <si>
    <t>Pinsker, Sanford</t>
  </si>
  <si>
    <t>9781573566742</t>
  </si>
  <si>
    <t>Understanding The Grapes of Wrath: A Student Casebook to Issues, Sources, and Historical Documents</t>
  </si>
  <si>
    <t>PS3545</t>
  </si>
  <si>
    <t>9780313008030</t>
  </si>
  <si>
    <t>Understanding Richard Wright's Black Boy: A Student Casebook to Issues, Sources, and Historical Documents</t>
  </si>
  <si>
    <t>Felgar, Robert</t>
  </si>
  <si>
    <t>PS3551</t>
  </si>
  <si>
    <t>9781567507577</t>
  </si>
  <si>
    <t>Rudolfo A. Anaya: A Critical Companion</t>
  </si>
  <si>
    <t>Olmos, Margarite Fernandez</t>
  </si>
  <si>
    <t>9780313032103</t>
  </si>
  <si>
    <t>Understanding I Know Why the Caged Bird Sings: A Student Casebook to Issues, Sources, and Historical Documents</t>
  </si>
  <si>
    <t>Megna-Wallace, Joanne</t>
  </si>
  <si>
    <t>PS3553</t>
  </si>
  <si>
    <t>9780313058295</t>
  </si>
  <si>
    <t>Revisiting Mary Higgins Clark: A Critical Companion</t>
  </si>
  <si>
    <t>9781573566537</t>
  </si>
  <si>
    <t>Robin Cook: A Critical Companion</t>
  </si>
  <si>
    <t>Stookey, Lorena Laura</t>
  </si>
  <si>
    <t>9780313008375</t>
  </si>
  <si>
    <t>Tom Clancy: A Critical Companion</t>
  </si>
  <si>
    <t>Garson, Helen S.</t>
  </si>
  <si>
    <t>PS3555</t>
  </si>
  <si>
    <t>9780313350900</t>
  </si>
  <si>
    <t>Ralph Ellison's Invisible Man: A Reference Guide</t>
  </si>
  <si>
    <t>Hill, Michael D.</t>
  </si>
  <si>
    <t>PS3557</t>
  </si>
  <si>
    <t>9780313344077</t>
  </si>
  <si>
    <t>Revisiting John Grisham: A Critical Companion</t>
  </si>
  <si>
    <t>Pringle, Mary Beth</t>
  </si>
  <si>
    <t>PS3558</t>
  </si>
  <si>
    <t>9780313008399</t>
  </si>
  <si>
    <t>Tony Hillerman: A Critical Companion</t>
  </si>
  <si>
    <t>Reilly, John M.</t>
  </si>
  <si>
    <t>PS3559</t>
  </si>
  <si>
    <t>9780313007699</t>
  </si>
  <si>
    <t>John Irving: A Critical Companion</t>
  </si>
  <si>
    <t>Campbell, Josie P.</t>
  </si>
  <si>
    <t>PS3561</t>
  </si>
  <si>
    <t>9780313007606</t>
  </si>
  <si>
    <t>Barbara Kingsolver: A Critical Companion</t>
  </si>
  <si>
    <t>DeMarr, Mary Jean</t>
  </si>
  <si>
    <t>9780313006760</t>
  </si>
  <si>
    <t>Revisiting Stephen King: A Critical Companion</t>
  </si>
  <si>
    <t>Russell, Sharon A.</t>
  </si>
  <si>
    <t>9780313008429</t>
  </si>
  <si>
    <t>Stephen King: A Critical Companion</t>
  </si>
  <si>
    <t>9781573566865</t>
  </si>
  <si>
    <t>Understanding A Separate Peace: A Student Casebook to Issues, Sources, and Historical Documents</t>
  </si>
  <si>
    <t>Bryant, Hallman Bell</t>
  </si>
  <si>
    <t>PS3562</t>
  </si>
  <si>
    <t>9780313008146</t>
  </si>
  <si>
    <t>Robert Ludlum: A Critical Companion</t>
  </si>
  <si>
    <t>Macdonald, Gina</t>
  </si>
  <si>
    <t>9781573566391</t>
  </si>
  <si>
    <t>Understanding To Kill a Mockingbird: A Student Casebook to Issues, Sources, and Historic Documents</t>
  </si>
  <si>
    <t>PS3563</t>
  </si>
  <si>
    <t>9780313007484</t>
  </si>
  <si>
    <t>Terry McMillan: A Critical Companion</t>
  </si>
  <si>
    <t>Richards, Paulette</t>
  </si>
  <si>
    <t>9780313064463</t>
  </si>
  <si>
    <t>The Toni Morrison Encyclopedia</t>
  </si>
  <si>
    <t>Beaulieu, Elizabeth Ann</t>
  </si>
  <si>
    <t>9780313065200</t>
  </si>
  <si>
    <t>The World of Toni Morrison: A Guide to Characters and Places in Her Novels</t>
  </si>
  <si>
    <t>Roberson, Gloria Grant</t>
  </si>
  <si>
    <t>9780313058271</t>
  </si>
  <si>
    <t>Walter Mosley: A Critical Companion</t>
  </si>
  <si>
    <t>Wilson, Charles E.</t>
  </si>
  <si>
    <t>PS3566</t>
  </si>
  <si>
    <t>9780313026683</t>
  </si>
  <si>
    <t>Sylvia Plath: A Biography</t>
  </si>
  <si>
    <t>PS3568</t>
  </si>
  <si>
    <t>9780313008368</t>
  </si>
  <si>
    <t>Anne Rice: A Critical Companion</t>
  </si>
  <si>
    <t>Smith, Jennifer</t>
  </si>
  <si>
    <t>9780313008139</t>
  </si>
  <si>
    <t>Tom Robbins: A Critical Companion</t>
  </si>
  <si>
    <t>Hoyser, Catherine E.</t>
  </si>
  <si>
    <t>PS3570</t>
  </si>
  <si>
    <t>9780313007880</t>
  </si>
  <si>
    <t>Amy Tan: A Critical Companion</t>
  </si>
  <si>
    <t>Huntley, E. D.</t>
  </si>
  <si>
    <t>9780313008047</t>
  </si>
  <si>
    <t>An Anne Tyler Companion</t>
  </si>
  <si>
    <t>Croft, Robert W.</t>
  </si>
  <si>
    <t>9780313007774</t>
  </si>
  <si>
    <t>Anne Tyler: A Critical Companion</t>
  </si>
  <si>
    <t>Bail, Paul</t>
  </si>
  <si>
    <t>PS3571</t>
  </si>
  <si>
    <t>9780313007200</t>
  </si>
  <si>
    <t>The John Updike Encyclopedia</t>
  </si>
  <si>
    <t>Bellis, Jack De</t>
  </si>
  <si>
    <t>9780313016813</t>
  </si>
  <si>
    <t>American Naturalistic and Realistic Novelists: A Biographical Dictionary</t>
    <phoneticPr fontId="2" type="noConversion"/>
  </si>
  <si>
    <t>Applegate, E.C.</t>
  </si>
  <si>
    <t>9780313007675</t>
  </si>
  <si>
    <t>Contemporary African American Novelists: A Bio-Bibliographical Critical Sourcebook</t>
  </si>
  <si>
    <t>9780313033292</t>
  </si>
  <si>
    <t>Contemporary Jewish-American Novelists: A Bio-Critical Sourcebook</t>
  </si>
  <si>
    <t>Shatzky, Joel</t>
  </si>
  <si>
    <t>016.813</t>
  </si>
  <si>
    <t>9780313029073</t>
  </si>
  <si>
    <t>Mothers and Daughters in American Short Fiction: An Annotated Bibliography of Twentieth-Century Women's Literature</t>
  </si>
  <si>
    <t>Carter, Susanne</t>
  </si>
  <si>
    <t>PS509</t>
  </si>
  <si>
    <t>9780313088667</t>
  </si>
  <si>
    <t>Into the Mouths of Babes: An Anthology of Children's Abolitionist Literature</t>
  </si>
  <si>
    <t>Rosa, Deborah C. De</t>
  </si>
  <si>
    <t>PS674</t>
  </si>
  <si>
    <t>9780313031199</t>
  </si>
  <si>
    <t>Yesterday's Stories: Popular Women's Novels of the Twenties and Thirties</t>
  </si>
  <si>
    <t>Raub, Patricia</t>
  </si>
  <si>
    <t>Z8168</t>
  </si>
  <si>
    <t>9780313032233</t>
  </si>
  <si>
    <t>Kate Chopin: An Annotated Bibliography of Critical Works</t>
  </si>
  <si>
    <t>Green, Suzanne Disheroon</t>
  </si>
  <si>
    <t>Z8861</t>
  </si>
  <si>
    <t>9780313093395</t>
  </si>
  <si>
    <t>The Poems of Edward Taylor: A Reference Guide</t>
  </si>
  <si>
    <t>Guruswamy, Rosemary Fithian</t>
  </si>
  <si>
    <t>American Politics/Government</t>
  </si>
  <si>
    <t>E887</t>
  </si>
  <si>
    <t>9780313085185</t>
  </si>
  <si>
    <t>Hillary Clinton: A Biography</t>
  </si>
  <si>
    <t>Levy, Dena B.</t>
  </si>
  <si>
    <t>American Studies</t>
  </si>
  <si>
    <t>F591</t>
  </si>
  <si>
    <t>9781567206944</t>
  </si>
  <si>
    <t>Icons of the American West [Two Volumes]: From Cowgirls to Silicon Valley</t>
  </si>
  <si>
    <t>Bakken, Gordon Morris</t>
  </si>
  <si>
    <t>Ancient History</t>
  </si>
  <si>
    <t>DT61</t>
  </si>
  <si>
    <t>9780313353079</t>
  </si>
  <si>
    <t>Daily Life of the Ancient Egyptians: Second Edition</t>
  </si>
  <si>
    <t>Brier, Bob</t>
  </si>
  <si>
    <t>GV571</t>
  </si>
  <si>
    <t>9780313051241</t>
  </si>
  <si>
    <t>Sport in Ancient Times</t>
  </si>
  <si>
    <t>Crowther, Nigel B.</t>
  </si>
  <si>
    <t>Archaeology</t>
  </si>
  <si>
    <t>CC76</t>
  </si>
  <si>
    <t>9780313001406</t>
  </si>
  <si>
    <t>Dangerous Places: Health, Safety, and Archaeology</t>
  </si>
  <si>
    <t>Poirier, David A.</t>
  </si>
  <si>
    <t>Architecture</t>
  </si>
  <si>
    <t>NA1091</t>
  </si>
  <si>
    <t>9780313062971</t>
  </si>
  <si>
    <t>Architecture of Greece</t>
  </si>
  <si>
    <t>Darling, Janina K.</t>
  </si>
  <si>
    <t>NA1111</t>
  </si>
  <si>
    <t>9780313350870</t>
  </si>
  <si>
    <t>Architecture of Italy</t>
  </si>
  <si>
    <t>Castex, Jean</t>
  </si>
  <si>
    <t>NA1580</t>
  </si>
  <si>
    <t>9780313013881</t>
  </si>
  <si>
    <t>Architecture and Power in Africa</t>
  </si>
  <si>
    <t>Elleh, Nnamdi</t>
  </si>
  <si>
    <t>728.0973/03</t>
  </si>
  <si>
    <t>NA7205</t>
  </si>
  <si>
    <t>9780313071706</t>
  </si>
  <si>
    <r>
      <t>The Greenwood Encyclopedia of Homes through American History</t>
    </r>
    <r>
      <rPr>
        <sz val="12"/>
        <rFont val="Arial Unicode MS"/>
        <family val="2"/>
        <charset val="136"/>
      </rPr>
      <t>【</t>
    </r>
    <r>
      <rPr>
        <sz val="12"/>
        <rFont val="Arial Narrow"/>
        <family val="2"/>
      </rPr>
      <t>Four Volumes</t>
    </r>
    <r>
      <rPr>
        <sz val="12"/>
        <rFont val="Arial Unicode MS"/>
        <family val="2"/>
        <charset val="136"/>
      </rPr>
      <t>】</t>
    </r>
    <r>
      <rPr>
        <sz val="12"/>
        <rFont val="Arial Narrow"/>
        <family val="2"/>
      </rPr>
      <t xml:space="preserve"> </t>
    </r>
  </si>
  <si>
    <t>Duffes, Melissa Wells</t>
  </si>
  <si>
    <t>Z5944</t>
  </si>
  <si>
    <t>9780313033414</t>
  </si>
  <si>
    <t>Dutch Modernism: Architectural Resources in the English Language</t>
  </si>
  <si>
    <t>Art</t>
  </si>
  <si>
    <t>069</t>
  </si>
  <si>
    <t>AM7</t>
  </si>
  <si>
    <t>9780313029219</t>
  </si>
  <si>
    <t>Museum Careers and Training: A Professional Guide</t>
  </si>
  <si>
    <t>Danilov, Victor J.</t>
  </si>
  <si>
    <t>9780313011436</t>
  </si>
  <si>
    <t>Painting without Permission: Hip-Hop Graffiti Subculture</t>
  </si>
  <si>
    <t>Rahn, Janice</t>
  </si>
  <si>
    <t>KF3080</t>
  </si>
  <si>
    <t>9780313025020</t>
  </si>
  <si>
    <t>Art in the Courtroom</t>
  </si>
  <si>
    <t>Inde, Vilis R.</t>
  </si>
  <si>
    <t>N5975</t>
  </si>
  <si>
    <t>9780313091261</t>
  </si>
  <si>
    <t>Artists of the Middle Ages</t>
  </si>
  <si>
    <t>N6507</t>
  </si>
  <si>
    <t>9780313094170</t>
  </si>
  <si>
    <t>Artists of Colonial America</t>
  </si>
  <si>
    <t>Roark, Elisabeth L.</t>
  </si>
  <si>
    <t>N6510</t>
  </si>
  <si>
    <t>9780313033421</t>
  </si>
  <si>
    <t>American Art Colonies, 1850-1930: A Historical Guide to America's Original Art Colonies and Their Artists</t>
  </si>
  <si>
    <t>Shipp, Steve</t>
  </si>
  <si>
    <t>N6538</t>
  </si>
  <si>
    <t>9780313070310</t>
  </si>
  <si>
    <t>Encyclopedia of Arab American Artists</t>
  </si>
  <si>
    <t>Oweis, Fayeq S.</t>
  </si>
  <si>
    <t>9780313055874</t>
  </si>
  <si>
    <t>Encyclopedia of Jewish American Artists</t>
  </si>
  <si>
    <t>Baskind, Samantha</t>
  </si>
  <si>
    <t>9780313080616</t>
  </si>
  <si>
    <t>Encyclopedia of Native American Artists</t>
  </si>
  <si>
    <t>Everett, Deborah</t>
  </si>
  <si>
    <t>N6847</t>
  </si>
  <si>
    <t>9780313033520</t>
  </si>
  <si>
    <t>Four French Symbolists: A Sourcebook on Pierre Puvis de Chavannes, Gustave Moreau, Odilon Redon, and Maurice Denis</t>
  </si>
  <si>
    <t>Clement, Russell T.</t>
  </si>
  <si>
    <t>N6853</t>
  </si>
  <si>
    <t>9780313028960</t>
  </si>
  <si>
    <t>Henri Matisse: A Bio-Bibliography</t>
  </si>
  <si>
    <t>N8354</t>
  </si>
  <si>
    <t>9780313091117</t>
  </si>
  <si>
    <t>Women Artists of Color: A Bio-Critical Sourcebook to 20th Century Artists in the Americas</t>
  </si>
  <si>
    <t>Farris, Phoebe</t>
  </si>
  <si>
    <t>N9160</t>
  </si>
  <si>
    <t>9780313062247</t>
  </si>
  <si>
    <t>Artists of World War II</t>
  </si>
  <si>
    <t>McCloskey, Barbara</t>
  </si>
  <si>
    <t>ND547</t>
  </si>
  <si>
    <t>9780313032189</t>
  </si>
  <si>
    <t>Neo-Impressionist Painters: A Sourcebook on Georges Seurat, Camille Pissarro, Paul Signac, Theo Van Rysselberghe, Henri Edmond Cross, Charles Angrand, Maximilien Luce, and Albert Dubois-Pillet</t>
  </si>
  <si>
    <t>NX503</t>
  </si>
  <si>
    <t>9780313016752</t>
  </si>
  <si>
    <t>Teen Guide to Getting Started in the Arts</t>
  </si>
  <si>
    <t>Ritzenthaler, Carol L.</t>
  </si>
  <si>
    <t>TR139</t>
  </si>
  <si>
    <t>9780313053986</t>
  </si>
  <si>
    <t>Twentieth Century United States Photographers: A Student's Guide</t>
  </si>
  <si>
    <t>Congdon, Kristin G.</t>
  </si>
  <si>
    <t>TT750L48</t>
  </si>
  <si>
    <t>9780313342479</t>
  </si>
  <si>
    <t>Needlework through History: An Encyclopedia</t>
  </si>
  <si>
    <t>Leslie, Catherine Amoroso</t>
  </si>
  <si>
    <t>TT9</t>
  </si>
  <si>
    <t>9780313343087</t>
  </si>
  <si>
    <t>Jewelrymaking through History: An Encyclopedia</t>
  </si>
  <si>
    <t>Hesse, Rayner W.</t>
  </si>
  <si>
    <t>9780313052217</t>
  </si>
  <si>
    <r>
      <t xml:space="preserve">Comic Art of Europe through 2000: An International Bibliography </t>
    </r>
    <r>
      <rPr>
        <sz val="12"/>
        <rFont val="Arial Unicode MS"/>
        <family val="2"/>
        <charset val="136"/>
      </rPr>
      <t>【</t>
    </r>
    <r>
      <rPr>
        <sz val="12"/>
        <rFont val="Arial Narrow"/>
        <family val="2"/>
      </rPr>
      <t>Two Volumes</t>
    </r>
    <r>
      <rPr>
        <sz val="12"/>
        <rFont val="Arial Unicode MS"/>
        <family val="2"/>
        <charset val="136"/>
      </rPr>
      <t>】</t>
    </r>
    <r>
      <rPr>
        <sz val="12"/>
        <rFont val="Arial Narrow"/>
        <family val="2"/>
      </rPr>
      <t xml:space="preserve"> </t>
    </r>
  </si>
  <si>
    <t>Lent, John A.</t>
  </si>
  <si>
    <t>Z5961</t>
  </si>
  <si>
    <t>9780313032462</t>
  </si>
  <si>
    <t>The Women Impressionists: A Sourcebook</t>
  </si>
  <si>
    <t>Z7134</t>
  </si>
  <si>
    <t>9780313032264</t>
  </si>
  <si>
    <t>American Women Photographers: A Selected and Annotated Bibliography</t>
  </si>
  <si>
    <t>Kreisel, Martha</t>
  </si>
  <si>
    <t>ART Popular Culture</t>
  </si>
  <si>
    <t>GN419</t>
  </si>
  <si>
    <t>9780313064050</t>
  </si>
  <si>
    <t>Encyclopedia of Body Adornment</t>
  </si>
  <si>
    <t>Greenwood Publishing Group, Incorporated</t>
  </si>
  <si>
    <t>Asian History</t>
  </si>
  <si>
    <t>BQ7935</t>
  </si>
  <si>
    <t>9780313039454</t>
  </si>
  <si>
    <t>The Dalai Lama: A Biography</t>
  </si>
  <si>
    <t>Marcello, Patricia Cronin</t>
  </si>
  <si>
    <t>DK856</t>
  </si>
  <si>
    <t>9780313087707</t>
  </si>
  <si>
    <t>The History of the Central Asian Republics</t>
  </si>
  <si>
    <t>DS435</t>
  </si>
  <si>
    <t>9780313094262</t>
  </si>
  <si>
    <t>Presenting the Past: Anxious History and Ancient Future in Hindutva India</t>
  </si>
  <si>
    <t>Udayakumar, S. P.</t>
  </si>
  <si>
    <t>DS461</t>
  </si>
  <si>
    <t>9780313086236</t>
  </si>
  <si>
    <t>The History of British India: A Chronology</t>
  </si>
  <si>
    <t>Riddick, John F.</t>
  </si>
  <si>
    <t>DS556</t>
  </si>
  <si>
    <t>9780313341946</t>
  </si>
  <si>
    <t>The History of Vietnam</t>
  </si>
  <si>
    <t>Corfield, Justin</t>
  </si>
  <si>
    <t>9780313020322</t>
  </si>
  <si>
    <t>The Vietnam War as History</t>
  </si>
  <si>
    <t>Errington, Elizabeth Jane</t>
  </si>
  <si>
    <t>DS634</t>
  </si>
  <si>
    <t>9780313014659</t>
  </si>
  <si>
    <t>The History of Indonesia</t>
  </si>
  <si>
    <t>Drakeley, Steven</t>
  </si>
  <si>
    <t>DS668</t>
  </si>
  <si>
    <t>9781573567909</t>
  </si>
  <si>
    <t>The History of the Philippines</t>
  </si>
  <si>
    <t>DS735</t>
  </si>
  <si>
    <t>9780313085796</t>
  </si>
  <si>
    <t>The Chinese Revolution in Historical Perspective: Second Edition</t>
  </si>
  <si>
    <t>Schrecker, John E.</t>
  </si>
  <si>
    <t>Asian Studies</t>
  </si>
  <si>
    <t>DS33</t>
  </si>
  <si>
    <t>9780313354137</t>
  </si>
  <si>
    <t>Hot Spot: Asia and Oceania</t>
  </si>
  <si>
    <t>Fernandes, Clinton</t>
  </si>
  <si>
    <t>9780313044120</t>
  </si>
  <si>
    <t>Dictionary of Asian American History</t>
  </si>
  <si>
    <t>Kim, Hyung-Chan</t>
  </si>
  <si>
    <t>Bibliography, Library Science</t>
  </si>
  <si>
    <t>9780313072857</t>
  </si>
  <si>
    <t>Delinquency and Juvenile Justice: An International Bibliography</t>
  </si>
  <si>
    <t>Hartjen, Clayton A.; Priyadars</t>
  </si>
  <si>
    <t>Biography</t>
  </si>
  <si>
    <t>DA566</t>
  </si>
  <si>
    <t>9780313088841</t>
  </si>
  <si>
    <t>Becoming Winston Churchill: The Untold Story of Young Winston and his American Mentor</t>
  </si>
  <si>
    <t>McMenamin, Michael</t>
  </si>
  <si>
    <t>Greenwood World Publishing Ebooks</t>
  </si>
  <si>
    <t>DT1974</t>
  </si>
  <si>
    <t>9780313087981</t>
  </si>
  <si>
    <t>Nelson Mandela: A Biography</t>
  </si>
  <si>
    <t>Limb, Peter</t>
  </si>
  <si>
    <t>GV697</t>
  </si>
  <si>
    <t>9780313087295</t>
  </si>
  <si>
    <t>Jesse Owens: A Biography</t>
  </si>
  <si>
    <t>Edmondson, Jacqueline</t>
  </si>
  <si>
    <t>GV865</t>
  </si>
  <si>
    <t>9780313081729</t>
  </si>
  <si>
    <t>Jackie Robinson: A Biography</t>
  </si>
  <si>
    <t>Linge, Mary Kay</t>
  </si>
  <si>
    <t>HV4712</t>
  </si>
  <si>
    <t>9780313351501</t>
  </si>
  <si>
    <t>Why Dissection?: Animal Use in Education</t>
  </si>
  <si>
    <t>Hart, Lynette A.</t>
  </si>
  <si>
    <t>9780275995966</t>
  </si>
  <si>
    <t>Black America, Body Beautiful: How the African American Image is Changing Fashion, Fitness, and Other Industries</t>
  </si>
  <si>
    <t>9781567207125</t>
  </si>
  <si>
    <t>Gullah Culture in America</t>
  </si>
  <si>
    <t>Cross, Wilbur</t>
  </si>
  <si>
    <t>9780313085963</t>
  </si>
  <si>
    <t>People of the Underground Railroad: A Biographical Dictionary</t>
  </si>
  <si>
    <t>Calarco, Tom</t>
  </si>
  <si>
    <t>GV1132</t>
  </si>
  <si>
    <t>9780275999650</t>
  </si>
  <si>
    <t>My Life and Battles: By Jack Johnson</t>
  </si>
  <si>
    <t>Rivers, Christopher</t>
  </si>
  <si>
    <t>9780313086229</t>
  </si>
  <si>
    <t>The Strange Career of the Black Athlete: African Americans and Sports</t>
  </si>
  <si>
    <t>Wigginton, Russell T.</t>
  </si>
  <si>
    <t>9781573566339</t>
  </si>
  <si>
    <r>
      <t>African American Icons of Sport</t>
    </r>
    <r>
      <rPr>
        <sz val="12"/>
        <rFont val="Arial Narrow"/>
        <family val="2"/>
      </rPr>
      <t>: Triumph, Courage, and Excellence</t>
    </r>
    <phoneticPr fontId="2" type="noConversion"/>
  </si>
  <si>
    <t>Whitaker, Matthew C.</t>
  </si>
  <si>
    <t>GV966</t>
  </si>
  <si>
    <t>9780313349058</t>
  </si>
  <si>
    <t>The African American Woman Golfer: Her Legacy</t>
    <phoneticPr fontId="2" type="noConversion"/>
  </si>
  <si>
    <t>Johnson, M. Mikell</t>
  </si>
  <si>
    <t>Books &amp; Publishing</t>
  </si>
  <si>
    <t>LB2369</t>
  </si>
  <si>
    <t>9780313034343</t>
  </si>
  <si>
    <t>Theses and Dissertations: A Guide to Planning, Research, and Writing</t>
  </si>
  <si>
    <t>Thomas, R. Murray</t>
  </si>
  <si>
    <t>Business &amp; Public Policy</t>
  </si>
  <si>
    <t>GV716</t>
  </si>
  <si>
    <t>9781573567008</t>
  </si>
  <si>
    <t>The Business of Sports [Three Volumes]: Volume 1, Perspectives on the Sports Industry Volume 2, Economic Perspectives on Sport Volume 3, Bridging Research and Practice</t>
  </si>
  <si>
    <t>Humphreys, Brad R.</t>
  </si>
  <si>
    <t>Business (General)</t>
  </si>
  <si>
    <t>9780313011474</t>
  </si>
  <si>
    <t>The Basic Business Library: Core Resources-- Fourth Edition</t>
  </si>
  <si>
    <t>Karp, Rashelle S.</t>
  </si>
  <si>
    <t>Caribbean Studies</t>
  </si>
  <si>
    <t>F1921</t>
  </si>
  <si>
    <t>9781573567893</t>
  </si>
  <si>
    <t>The History of Haiti</t>
  </si>
  <si>
    <t>Coupeau, Steeve</t>
  </si>
  <si>
    <t>Childhood &amp; Elementary Education</t>
  </si>
  <si>
    <t>HV2474</t>
  </si>
  <si>
    <t>9780313000904</t>
  </si>
  <si>
    <t>Dancing with Words: Signing for Hearing Children's Literacy</t>
  </si>
  <si>
    <t>Daniels, Marilyn</t>
  </si>
  <si>
    <t>PE1128</t>
  </si>
  <si>
    <t>9780313049606</t>
  </si>
  <si>
    <t>Teaching Young Children a Second Language</t>
  </si>
  <si>
    <t>Gordon, Tatiana</t>
  </si>
  <si>
    <t>BL313</t>
  </si>
  <si>
    <t>9780313008108</t>
  </si>
  <si>
    <t>Myths and Hero Tales: A Cross-Cultural Guide to Literature for Children and Young Adults</t>
  </si>
  <si>
    <t>Helbig, Alethea K.</t>
  </si>
  <si>
    <t>DS135</t>
  </si>
  <si>
    <t>9781573566551</t>
  </si>
  <si>
    <t>Understanding Anne Frank's The Diary of a Young Girl: A Student Casebook to Issues, Sources, and Historical Documents</t>
  </si>
  <si>
    <t>Kopf, Hedda Rosner</t>
  </si>
  <si>
    <t>9780313085901</t>
  </si>
  <si>
    <t>Change and Renewal in Children's Literature</t>
  </si>
  <si>
    <t>Walt, Thomas van der</t>
  </si>
  <si>
    <t>9780313058028</t>
  </si>
  <si>
    <t>Children's Literature and the Fin de Siecle</t>
  </si>
  <si>
    <t>McGillis, Roderick</t>
  </si>
  <si>
    <t>9780313076404</t>
  </si>
  <si>
    <t>Multicultural Literature for Children and Young Adults: Reflections on Critical Issues</t>
  </si>
  <si>
    <t>Cai, Mingshui</t>
  </si>
  <si>
    <t>9780313052538</t>
  </si>
  <si>
    <t>The Presence of the Past in Children's Literature</t>
  </si>
  <si>
    <t>Lucas, Ann Lawson</t>
  </si>
  <si>
    <t>PR6068</t>
  </si>
  <si>
    <t>9780313058011</t>
  </si>
  <si>
    <t>Reading Harry Potter: Critical Essays</t>
  </si>
  <si>
    <t>PR990</t>
  </si>
  <si>
    <t>9780313029776</t>
  </si>
  <si>
    <t>The Fantastic Sublime: Romanticism and Transcendence in Nineteenth-Century Children's Fantasy Literature</t>
  </si>
  <si>
    <t>Sandner, David</t>
  </si>
  <si>
    <t>810.9/3520397/083</t>
  </si>
  <si>
    <t>PS173.I6</t>
  </si>
  <si>
    <t>9780313097669</t>
  </si>
  <si>
    <t>Native Americans in Children's Literature</t>
  </si>
  <si>
    <t>Stott, Jon C.</t>
  </si>
  <si>
    <t>PS305</t>
  </si>
  <si>
    <t>9780313340925</t>
  </si>
  <si>
    <t>Poets for Young Adults: Their Lives and Works</t>
  </si>
  <si>
    <t>Blanchard, Mary Loving</t>
  </si>
  <si>
    <t>9781567507973</t>
  </si>
  <si>
    <t>V. C. Andrews: A Critical Companion</t>
  </si>
  <si>
    <t>9780313055720</t>
  </si>
  <si>
    <t>Walter Dean Myers</t>
  </si>
  <si>
    <t>Marler, Myrna Dee</t>
  </si>
  <si>
    <t>9780313008542</t>
  </si>
  <si>
    <t>This Land Is Our Land: A Guide to Multicultural Literature for Children and Young Adults</t>
  </si>
  <si>
    <t>RJ505</t>
  </si>
  <si>
    <t>9780313007361</t>
  </si>
  <si>
    <t>Using Literature to Help Troubled Teenagers Cope with Health Issues</t>
  </si>
  <si>
    <t>Bowman, Cynthia Ann</t>
  </si>
  <si>
    <t>9780313007507</t>
  </si>
  <si>
    <t>Using Literature to Help Troubled Teenagers Cope with Identity Issues</t>
  </si>
  <si>
    <t>Kaplan, Jeffrey S.</t>
  </si>
  <si>
    <t>9780313007491</t>
  </si>
  <si>
    <t>Using Literature to Help Troubled Teenagers Cope with Societal Issues</t>
  </si>
  <si>
    <t>Carroll, Pamela S.</t>
  </si>
  <si>
    <t>RJ506</t>
  </si>
  <si>
    <t>9780313061516</t>
  </si>
  <si>
    <t>Using Literature to Help Troubled Teenagers Cope with Abuse Issues</t>
  </si>
  <si>
    <t>Kaywell, Joan F.</t>
  </si>
  <si>
    <t>Z1231</t>
  </si>
  <si>
    <t>9780313011306</t>
  </si>
  <si>
    <t>Voices from the Margins: An Annotated Bibliography of Fiction on Disabilities and Differences for Young People</t>
  </si>
  <si>
    <t>Ward, Marilyn</t>
  </si>
  <si>
    <t>Children's and Young Adult Programs and Services--General</t>
  </si>
  <si>
    <t>9780313068973</t>
  </si>
  <si>
    <t>Celebrate with Books: Booktalks for Holidays and Other Occasions</t>
  </si>
  <si>
    <t>Blass, Rosanne J.</t>
  </si>
  <si>
    <t>9780313094750</t>
  </si>
  <si>
    <t>Building Blocks: Building a Parent-Child Literacy Program at Your Library</t>
  </si>
  <si>
    <t>Snow, Sharon</t>
  </si>
  <si>
    <t>9780313058899</t>
  </si>
  <si>
    <t>Digital Inclusion, Teens, and Your Library: Exploring the Issues and Acting on Them</t>
  </si>
  <si>
    <t>Children's and Young Adult Reference Tools</t>
  </si>
  <si>
    <t>PS309</t>
  </si>
  <si>
    <t>9780313094743</t>
  </si>
  <si>
    <t>Poetry People: A Practical Guide to Children's Poets</t>
  </si>
  <si>
    <t>Vardell, Sylvia M.</t>
  </si>
  <si>
    <t>025</t>
  </si>
  <si>
    <t>9780313094484</t>
  </si>
  <si>
    <t>Understanding Manga and Anime</t>
  </si>
  <si>
    <t>Brenner, Robin E.</t>
  </si>
  <si>
    <t>D16</t>
  </si>
  <si>
    <t>9781567507362</t>
  </si>
  <si>
    <t>Using Internet Primary Sources to Teach Critical Thinking Skills in History</t>
  </si>
  <si>
    <t>G73</t>
  </si>
  <si>
    <t>9780313032493</t>
  </si>
  <si>
    <t>Using Internet Primary Sources to Teach Critical Thinking Skills in Geography</t>
  </si>
  <si>
    <t>Sharma, Martha B.</t>
  </si>
  <si>
    <t>H61</t>
  </si>
  <si>
    <t>9780313075728</t>
  </si>
  <si>
    <t>Using Internet Primary Sources to Teach Critical Thinking Skills in Government, Economics, and Contemporary World Issues</t>
  </si>
  <si>
    <t>Shiveley, James M.</t>
  </si>
  <si>
    <t>016.78164/071</t>
  </si>
  <si>
    <t>ML3470</t>
  </si>
  <si>
    <t>9780313072727</t>
  </si>
  <si>
    <t>The Popular Music Teaching Handbook: An Educator's Guide to Music-Related Print Resources</t>
  </si>
  <si>
    <t>Cooper, B. Lee</t>
  </si>
  <si>
    <t>P53</t>
  </si>
  <si>
    <t>9781567508826</t>
  </si>
  <si>
    <t>Using Internet Primary Sources to Teach Critical Thinking Skills in World Languages</t>
  </si>
  <si>
    <t>Pasch, Grete</t>
  </si>
  <si>
    <t>Q182</t>
  </si>
  <si>
    <t>9780313072185</t>
  </si>
  <si>
    <t>Using Internet Primary Sources to Teach Critical Thinking Skills in the Sciences</t>
  </si>
  <si>
    <t>Johnson, Carolyn</t>
  </si>
  <si>
    <t>9780897899352</t>
  </si>
  <si>
    <t>Children's Literature Studies: Cases and Discussions</t>
  </si>
  <si>
    <t>Salem, Linda C.</t>
  </si>
  <si>
    <t>9780313068638</t>
  </si>
  <si>
    <t>Boys and Literacy: Practical Strategies for Librarians, Teachers, and Parents</t>
  </si>
  <si>
    <t>Knowles, Elizabeth</t>
  </si>
  <si>
    <t>9780897899895</t>
  </si>
  <si>
    <t>The Teen-Centered Book Club: Readers into Leaders</t>
  </si>
  <si>
    <t>Kunzel, Bonnie</t>
  </si>
  <si>
    <t>Civil/Political/Human Rights</t>
  </si>
  <si>
    <t>DT450</t>
  </si>
  <si>
    <t>9780313016172</t>
  </si>
  <si>
    <t>Genocide and Crisis in Central Africa: Conflict Roots' Mass Violence' and Regional War</t>
  </si>
  <si>
    <t>Scherrer, Christian P.</t>
  </si>
  <si>
    <t>Classical Music</t>
  </si>
  <si>
    <t>ML106</t>
  </si>
  <si>
    <t>9780313032431</t>
  </si>
  <si>
    <t>Brainard's Biographies of American Musicians</t>
  </si>
  <si>
    <t>Bomberger, E. Douglas</t>
  </si>
  <si>
    <t>ML134</t>
  </si>
  <si>
    <t>9780313036439</t>
  </si>
  <si>
    <t>Paul Creston: A Bio-Bibliography</t>
  </si>
  <si>
    <t>Slomski, Monica J.</t>
  </si>
  <si>
    <t>9780313037696</t>
  </si>
  <si>
    <t>Peter Maxwell Davies: A Bio-Bibliography</t>
  </si>
  <si>
    <t>Smith, Carolyn J.</t>
  </si>
  <si>
    <t>016.78</t>
  </si>
  <si>
    <t>9780313036316</t>
  </si>
  <si>
    <t>Ulysses Kay: A Bio-Bibliography</t>
  </si>
  <si>
    <t>Hobson, Constance Tibbs</t>
  </si>
  <si>
    <t>9780313036446</t>
  </si>
  <si>
    <t>William Grant Still: A Bio-Bibliography</t>
  </si>
  <si>
    <t>Still, Judith Anne</t>
  </si>
  <si>
    <t>ML410</t>
  </si>
  <si>
    <t>9780313031991</t>
  </si>
  <si>
    <t>A Mozart Diary: A Chronological Reconstruction of the Composer's Life, 1761-1791</t>
  </si>
  <si>
    <t>Dimond, Peter</t>
  </si>
  <si>
    <t>9780313033100</t>
  </si>
  <si>
    <t>A Reader's Guide to the Chopin Preludes</t>
  </si>
  <si>
    <t>Kresky, Jeffrey</t>
  </si>
  <si>
    <t>9780313030253</t>
  </si>
  <si>
    <t>The Wind and Wind-Chorus Music of Anton Bruckner</t>
  </si>
  <si>
    <t>Kinder, Keith William</t>
  </si>
  <si>
    <t>MT145</t>
  </si>
  <si>
    <t>9780313032011</t>
  </si>
  <si>
    <t>A Reader's Guide to Haydn's Early String Quartets</t>
  </si>
  <si>
    <t>Drabkin, William</t>
  </si>
  <si>
    <t>Classical Studies</t>
  </si>
  <si>
    <t>PN2131</t>
  </si>
  <si>
    <t>9780313041839</t>
  </si>
  <si>
    <t>Ancient and Medieval Theatre: A Historiographical Handbook</t>
  </si>
  <si>
    <t>Vince, Ronald W.</t>
  </si>
  <si>
    <t>Clinical Psychology</t>
  </si>
  <si>
    <t>BF51</t>
  </si>
  <si>
    <t>9780313022173</t>
  </si>
  <si>
    <t>Counseling and Psychotherapy of Religious Clients: A Developmental Approach</t>
  </si>
  <si>
    <t>Genia, Vicky</t>
  </si>
  <si>
    <t>BF637</t>
  </si>
  <si>
    <t>9780313012730</t>
  </si>
  <si>
    <t>Counseling Refugees: A Psychosocial Approach to Innovative Multicultural Interventions</t>
  </si>
  <si>
    <t>Bemak, Fred</t>
  </si>
  <si>
    <t>BJ1595</t>
  </si>
  <si>
    <t>9780313013225</t>
  </si>
  <si>
    <t>Issues in Philosophical Counseling</t>
  </si>
  <si>
    <t>Raabe, Peter B.</t>
  </si>
  <si>
    <t>BR115</t>
  </si>
  <si>
    <t>9780313024191</t>
  </si>
  <si>
    <t>The Reconciled Life: A Critical Theory of Counseling</t>
  </si>
  <si>
    <t>Olson, R. Paul</t>
  </si>
  <si>
    <t>RC451</t>
  </si>
  <si>
    <t>9780313021374</t>
  </si>
  <si>
    <t>Children During the Nazi Reign: Psychological Perspective on the Interview Process</t>
  </si>
  <si>
    <t>Kestenberg, Judith S.</t>
  </si>
  <si>
    <t>Cognitive Psychology</t>
  </si>
  <si>
    <t>BF241</t>
  </si>
  <si>
    <t>9780313056758</t>
  </si>
  <si>
    <t>Visual Information Processing</t>
  </si>
  <si>
    <t>Jr., Sal Soraci</t>
  </si>
  <si>
    <t>BF318</t>
  </si>
  <si>
    <t>9780313020902</t>
  </si>
  <si>
    <t>Learning and Memory: Major Ideas, Principles, Issues and Applications</t>
  </si>
  <si>
    <t>Howard, Robert W.</t>
  </si>
  <si>
    <t>9780313010897</t>
  </si>
  <si>
    <t>IQ and the Wealth of Nations</t>
  </si>
  <si>
    <t>Lynn, Richard</t>
  </si>
  <si>
    <t>BF504</t>
  </si>
  <si>
    <t>9780313044144</t>
  </si>
  <si>
    <t>Motivation, Thought, and Action</t>
  </si>
  <si>
    <t>Kuhl, Julius</t>
  </si>
  <si>
    <t>158.1</t>
  </si>
  <si>
    <t>BF637.S8</t>
  </si>
  <si>
    <t>9780313019111</t>
  </si>
  <si>
    <t>Constructive Thinking: The Key to Emotional Intelligence</t>
  </si>
  <si>
    <t>Epstein, Seymour</t>
  </si>
  <si>
    <t>Communications (General)</t>
  </si>
  <si>
    <t>E743</t>
  </si>
  <si>
    <t>9780313084959</t>
  </si>
  <si>
    <t>The Red Scare, Politics, and the Federal Communications Commission, 1941-1960</t>
  </si>
  <si>
    <t>Brinson, Susan L.</t>
  </si>
  <si>
    <t>9780313040696</t>
  </si>
  <si>
    <t>Information and Misinformation: An Investigation of the Notions of Information, Misinformation, Informing, and Misinforming</t>
  </si>
  <si>
    <t>Fox, Christopher John</t>
  </si>
  <si>
    <t>Comparative Politics</t>
  </si>
  <si>
    <t>DR2087</t>
  </si>
  <si>
    <t>9780313002496</t>
  </si>
  <si>
    <t>Europe's Nightmare: The Struggle for Kosovo</t>
  </si>
  <si>
    <t>Rezun, Miron</t>
  </si>
  <si>
    <t>DS644</t>
  </si>
  <si>
    <t>9780275996895</t>
  </si>
  <si>
    <t>Sukarno and the Indonesian Coup: The Untold Story</t>
  </si>
  <si>
    <t>Hunter, Helen-Louise</t>
  </si>
  <si>
    <t>F1788</t>
  </si>
  <si>
    <t>9780313030741</t>
  </si>
  <si>
    <t>Cuba and the Future</t>
  </si>
  <si>
    <t>Schulz, Donald E.</t>
  </si>
  <si>
    <t>9780313020001</t>
  </si>
  <si>
    <t>Transformation and Struggle: Cuba Faces the 1990s</t>
  </si>
  <si>
    <t>Halebsky, Sandor</t>
  </si>
  <si>
    <t>BR517</t>
  </si>
  <si>
    <t>9780313353499</t>
  </si>
  <si>
    <t>America's Spiritual Utopias: The Quest for Heaven on Earth</t>
    <phoneticPr fontId="2" type="noConversion"/>
  </si>
  <si>
    <t>Yount, David</t>
  </si>
  <si>
    <t>BX1426</t>
  </si>
  <si>
    <t>9780313028663</t>
  </si>
  <si>
    <t>The Church at the Grassroots in Latin America: Perspectives on Thirty Years of Activism</t>
  </si>
  <si>
    <t>Burdick, John</t>
  </si>
  <si>
    <t>BX1795</t>
  </si>
  <si>
    <t>9780313021954</t>
  </si>
  <si>
    <t>Catholicism and Science</t>
  </si>
  <si>
    <t>Hess, Peter M. J.</t>
  </si>
  <si>
    <t>BX5930</t>
  </si>
  <si>
    <t>9780313346637</t>
  </si>
  <si>
    <t>The Episcopal Church in Crisis: How Sex, the Bible, and Authority Are Dividing the Faithful</t>
  </si>
  <si>
    <t>Kirkpatrick, Frank G.</t>
  </si>
  <si>
    <t>E98</t>
  </si>
  <si>
    <t>9780313347801</t>
  </si>
  <si>
    <t>Manitou and God: North-American Indian Religions and Christian Culture</t>
  </si>
  <si>
    <t>Contemporary Law</t>
  </si>
  <si>
    <t>KF9619</t>
  </si>
  <si>
    <t>9780313013249</t>
  </si>
  <si>
    <t>About Guilt and Innocence: The Origins' Development' and Future of Constitutional Criminal Procedure</t>
    <phoneticPr fontId="2" type="noConversion"/>
  </si>
  <si>
    <t>Dripps, Donald A.</t>
  </si>
  <si>
    <t>Critical Theory</t>
  </si>
  <si>
    <t>Z1039</t>
  </si>
  <si>
    <t>9780313039393</t>
  </si>
  <si>
    <t>Dictionary of Literary Influences: The Twentieth Century, 1914-2000</t>
  </si>
  <si>
    <t>Powell, John</t>
  </si>
  <si>
    <t>9780313029813</t>
  </si>
  <si>
    <t>New Trends and Developments in African Religions</t>
  </si>
  <si>
    <t>Clarke, Peter B.</t>
  </si>
  <si>
    <t>BL256</t>
  </si>
  <si>
    <t>9780313057953</t>
  </si>
  <si>
    <t>Selected Readings in the Anthropology of Religion: Theoretical and Methodological Essays</t>
  </si>
  <si>
    <t>Glazier, Stephen D.</t>
  </si>
  <si>
    <t>BX4833</t>
  </si>
  <si>
    <t>9780313074059</t>
  </si>
  <si>
    <t>Holy Saints and Fiery Preachers: The Anthropology of Protestantism in Mexico and Central America</t>
  </si>
  <si>
    <t>Dow, James W.</t>
  </si>
  <si>
    <t>DB2035</t>
  </si>
  <si>
    <t>9780313045639</t>
  </si>
  <si>
    <t>Culture and Customs of the Czech Republic and Slovakia</t>
  </si>
  <si>
    <t>Cravens, Craig</t>
  </si>
  <si>
    <t>DK502</t>
  </si>
  <si>
    <t>9780313014840</t>
  </si>
  <si>
    <t>Culture and Customs of the Baltic States</t>
  </si>
  <si>
    <t>O'Connor, Kevin</t>
  </si>
  <si>
    <t>DK508</t>
  </si>
  <si>
    <t>9780313343643</t>
  </si>
  <si>
    <t>Culture and Customs of Ukraine</t>
  </si>
  <si>
    <t>Helbig, Adriana</t>
  </si>
  <si>
    <t>DK859</t>
  </si>
  <si>
    <t>9780313056185</t>
  </si>
  <si>
    <t>Culture and Customs of the Central Asian Republics</t>
  </si>
  <si>
    <t>DS266</t>
  </si>
  <si>
    <t>9780313060434</t>
  </si>
  <si>
    <t>Culture and Customs of Iran</t>
  </si>
  <si>
    <t>Daniel, Elton L.</t>
  </si>
  <si>
    <t>958.1</t>
  </si>
  <si>
    <t>DS351.5</t>
  </si>
  <si>
    <t>9780313014321</t>
  </si>
  <si>
    <t>Culture and Customs of Afghanistan</t>
  </si>
  <si>
    <t>Emadi, Hafizullah</t>
  </si>
  <si>
    <t>9780313075162</t>
    <phoneticPr fontId="2" type="noConversion"/>
  </si>
  <si>
    <t>Culture and Customs of Vietnam</t>
  </si>
  <si>
    <t>McLeod, Mark W.</t>
  </si>
  <si>
    <t>DS625</t>
  </si>
  <si>
    <t>9781567509984</t>
  </si>
  <si>
    <t>Culture and Customs of Indonesia</t>
  </si>
  <si>
    <t>Forshee, Jill</t>
  </si>
  <si>
    <t>DS664</t>
  </si>
  <si>
    <t>9780313089343</t>
  </si>
  <si>
    <t>Culture and Customs of the Philippines</t>
  </si>
  <si>
    <t>Rodell, Paul A.</t>
  </si>
  <si>
    <t>DT1302</t>
  </si>
  <si>
    <t>9780313015298</t>
  </si>
  <si>
    <t>Culture and Customs of Angola</t>
  </si>
  <si>
    <t>Oyebade, Adebayo O.</t>
  </si>
  <si>
    <t>DT2452</t>
  </si>
  <si>
    <t>9780313018527</t>
  </si>
  <si>
    <t>Culture and Customs of Botswana</t>
  </si>
  <si>
    <t>Denbow, James</t>
  </si>
  <si>
    <t>DT2458</t>
  </si>
  <si>
    <t>9780313012952</t>
  </si>
  <si>
    <t>Fragmented Worlds, Coherent Lives: The Politics of Difference in Botswana</t>
  </si>
  <si>
    <t>Motzafi-Haller, Pnina</t>
  </si>
  <si>
    <t>DT2908</t>
  </si>
  <si>
    <t>9780313077104</t>
  </si>
  <si>
    <t>Culture and Customs of Zimbabwe</t>
  </si>
  <si>
    <t>Owomoyela, Oyekan</t>
  </si>
  <si>
    <t>964</t>
  </si>
  <si>
    <t>DT312</t>
  </si>
  <si>
    <t>9780313038433</t>
  </si>
  <si>
    <t>Culture and Customs of Morocco</t>
  </si>
  <si>
    <t>Njoku, Raphael Chijioke</t>
  </si>
  <si>
    <t>DT433</t>
  </si>
  <si>
    <t>9780313015304</t>
  </si>
  <si>
    <t>Culture and Customs of Uganda</t>
  </si>
  <si>
    <t>9780313018510</t>
  </si>
  <si>
    <t>Culture and Customs of Rwanda</t>
  </si>
  <si>
    <t>Adekunle, Julius O.</t>
  </si>
  <si>
    <t>DT515</t>
  </si>
  <si>
    <t>9781567507553</t>
  </si>
  <si>
    <t>Culture and Customs of Nigeria</t>
  </si>
  <si>
    <t>DT546</t>
  </si>
  <si>
    <t>9780313024696</t>
  </si>
  <si>
    <t>Culture and Customs of the Central African Republic</t>
  </si>
  <si>
    <t>Woodfork, Jacqueline</t>
  </si>
  <si>
    <t>DT549</t>
  </si>
  <si>
    <t>9780313087998</t>
  </si>
  <si>
    <t>Culture and Customs of Senegal</t>
  </si>
  <si>
    <t>Ross, Eric S.</t>
  </si>
  <si>
    <t>306/.096711</t>
  </si>
  <si>
    <t>DT569.5</t>
  </si>
  <si>
    <t>9780313027369</t>
  </si>
  <si>
    <t>Culture and Customs of Cameroon</t>
  </si>
  <si>
    <t>Mbaku, John Mukum</t>
  </si>
  <si>
    <t>966.62</t>
  </si>
  <si>
    <t>DT629</t>
  </si>
  <si>
    <t>9780313038457</t>
  </si>
  <si>
    <t>Culture and Customs of Liberia</t>
  </si>
  <si>
    <t>Okukoju, Ayodeji</t>
  </si>
  <si>
    <t>DT649</t>
  </si>
  <si>
    <t>9780313089374</t>
  </si>
  <si>
    <t>Culture and Customs of the Congo</t>
  </si>
  <si>
    <t>Mukenge, Tshilemalema</t>
  </si>
  <si>
    <t>9780313083372</t>
  </si>
  <si>
    <t>Culture and Customs of the United States [Two Volumes]</t>
  </si>
  <si>
    <t>Shearer, Benjamin F.</t>
  </si>
  <si>
    <t>9780313033926</t>
  </si>
  <si>
    <t>In Europe's Image: The Need for American Multiculturalism</t>
  </si>
  <si>
    <t>Dathorne, O. R.</t>
  </si>
  <si>
    <t>9780313002748</t>
  </si>
  <si>
    <t>The French in the United States: An Ethnographic Study</t>
  </si>
  <si>
    <t>Lindenfeld, Jacqueline</t>
  </si>
  <si>
    <t>E65</t>
  </si>
  <si>
    <t>9780313016547</t>
  </si>
  <si>
    <t>Endangered Peoples of Latin America: Struggles to Survive and Thrive</t>
  </si>
  <si>
    <t>Stonich, Susan C.</t>
  </si>
  <si>
    <t>F1234</t>
  </si>
  <si>
    <t>9780313062834</t>
  </si>
  <si>
    <t>Culture and Customs of Mexico</t>
  </si>
  <si>
    <t>9780313085352</t>
  </si>
  <si>
    <t>Rights, Resources, Culture, and Conservation in the Land of the Maya</t>
  </si>
  <si>
    <t>Faust, Betty B.</t>
  </si>
  <si>
    <t>F1523</t>
  </si>
  <si>
    <t>9780313087394</t>
  </si>
  <si>
    <t>Culture and Customs of Nicaragua</t>
  </si>
  <si>
    <t>White, Steven F.</t>
  </si>
  <si>
    <t>F1548</t>
  </si>
  <si>
    <t>9780313095917</t>
  </si>
  <si>
    <t>Culture and Customs of Costa Rica</t>
  </si>
  <si>
    <t>Helmuth, Chalene</t>
  </si>
  <si>
    <t>F1874</t>
  </si>
  <si>
    <t>9780313089152</t>
  </si>
  <si>
    <t>Culture and Customs of Jamaica</t>
  </si>
  <si>
    <t>Mordecai, Martin</t>
  </si>
  <si>
    <t>F1938</t>
  </si>
  <si>
    <t>9780313091100</t>
  </si>
  <si>
    <t>Culture and Customs of the Dominican Republic</t>
  </si>
  <si>
    <t>Brown, Isabel Zakrzewski</t>
  </si>
  <si>
    <t>F2326</t>
  </si>
  <si>
    <t>9780313074004</t>
  </si>
  <si>
    <t>Culture and Customs of Venezuela</t>
  </si>
  <si>
    <t>Dinneen, Mark</t>
  </si>
  <si>
    <t>F2848</t>
  </si>
  <si>
    <t>9780313007705</t>
  </si>
  <si>
    <t>Culture and Customs of Argentina</t>
  </si>
  <si>
    <t>Foster, David William</t>
  </si>
  <si>
    <t>F3099</t>
  </si>
  <si>
    <t>9780313091131</t>
  </si>
  <si>
    <t>Culture and Customs of Chile</t>
  </si>
  <si>
    <t>Castillo-Feliu, Guillermo I.</t>
  </si>
  <si>
    <t>F3448</t>
  </si>
  <si>
    <t>9780313089473</t>
  </si>
  <si>
    <t>Culture and Customs of Peru</t>
  </si>
  <si>
    <t>Ferreira, Cesar</t>
  </si>
  <si>
    <t>GN21</t>
  </si>
  <si>
    <t>9780313039485</t>
  </si>
  <si>
    <t>Margaret Mead: A Biography</t>
  </si>
  <si>
    <t>Bowman-Kruhm, Mary</t>
  </si>
  <si>
    <t>GN564</t>
  </si>
  <si>
    <t>9781567507157</t>
  </si>
  <si>
    <t>Culture and Customs of El Salvador</t>
  </si>
  <si>
    <t>Boland, Roy C.</t>
  </si>
  <si>
    <t>9781567507393</t>
  </si>
  <si>
    <t>Culture and Customs of Haiti</t>
  </si>
  <si>
    <t>Dash, J. Michael</t>
  </si>
  <si>
    <t>GN585</t>
  </si>
  <si>
    <t>9780313034251</t>
  </si>
  <si>
    <t>Net Curtains and Closed Doors: Intimacy, Family, and Public Life in Dublin</t>
  </si>
  <si>
    <t>Throop, Elizabeth A.</t>
  </si>
  <si>
    <t>GN635</t>
  </si>
  <si>
    <t>9780313062810</t>
  </si>
  <si>
    <t>Culture and Customs of Israel</t>
  </si>
  <si>
    <t>9780313059803</t>
  </si>
  <si>
    <t>Culture and Customs of Jordan</t>
  </si>
  <si>
    <t>9780313344572</t>
  </si>
  <si>
    <t>Culture and Customs of Syria</t>
  </si>
  <si>
    <t>9780313058318</t>
  </si>
  <si>
    <t>Culture and Customs of the Palestinians</t>
  </si>
  <si>
    <t>Farsoun, Samih K.</t>
  </si>
  <si>
    <t>306.095491</t>
  </si>
  <si>
    <t>GN635.P27</t>
  </si>
  <si>
    <t>9780313014857</t>
  </si>
  <si>
    <t>Culture and Customs of Pakistan</t>
  </si>
  <si>
    <t>Malik, Iftikhar H.</t>
  </si>
  <si>
    <t>306/.09538</t>
  </si>
  <si>
    <t>GN635.S28</t>
  </si>
  <si>
    <t>9780313062797</t>
  </si>
  <si>
    <t>Culture and Customs of Saudi Arabia</t>
  </si>
  <si>
    <t>Long, David E.</t>
  </si>
  <si>
    <t>9780313012396</t>
  </si>
  <si>
    <t>Landlords and Lodgers: Socio-Spatial Organization in an Accra Community</t>
  </si>
  <si>
    <t>Pellow, Deborah</t>
  </si>
  <si>
    <t>GN650</t>
  </si>
  <si>
    <t>9780313073298</t>
  </si>
  <si>
    <t>Culture and Customs of Somalia</t>
  </si>
  <si>
    <t>Abdullahi, Mohamed Diriye</t>
  </si>
  <si>
    <t>306/.096894</t>
  </si>
  <si>
    <t>GN657.R4</t>
  </si>
  <si>
    <t>9780313027642</t>
  </si>
  <si>
    <t>Culture and Customs of Zambia</t>
  </si>
  <si>
    <t>Taylor, Scott D.</t>
  </si>
  <si>
    <t>306.09679</t>
  </si>
  <si>
    <t>GN659.M6</t>
  </si>
  <si>
    <t>9780313017674</t>
  </si>
  <si>
    <t>Culture and Customs of Mozambique</t>
  </si>
  <si>
    <t>Ndege, George O.</t>
  </si>
  <si>
    <t>GT2630</t>
  </si>
  <si>
    <t>9780313024436</t>
  </si>
  <si>
    <t>Romantic Love and Sexual Behavior: Perspectives from the Social Sciences</t>
  </si>
  <si>
    <t>Munck, Victor C. de</t>
  </si>
  <si>
    <t>GV1100</t>
  </si>
  <si>
    <t>9780313033780</t>
  </si>
  <si>
    <t>Warrior Dreams: The Martial Arts and the American Imagination</t>
  </si>
  <si>
    <t>Donohue, John J.</t>
  </si>
  <si>
    <t>HV5035</t>
  </si>
  <si>
    <t>9780313034381</t>
  </si>
  <si>
    <t>International Handbook on Alcohol and Culture</t>
  </si>
  <si>
    <t>Heath, Dwight B.</t>
  </si>
  <si>
    <t>PN871</t>
  </si>
  <si>
    <t>9780313034077</t>
  </si>
  <si>
    <t>The Anthropology of Wisdom Literature</t>
  </si>
  <si>
    <t>Kaufmann, Wanda Ostrowska</t>
  </si>
  <si>
    <t>Curriculum and Instruction</t>
  </si>
  <si>
    <t>PS3552</t>
  </si>
  <si>
    <t>9780313090516</t>
  </si>
  <si>
    <t>Bob Barner and YOU</t>
  </si>
  <si>
    <t>Barner, Bob</t>
  </si>
  <si>
    <t>9780313363757</t>
  </si>
  <si>
    <t>Librarians as Learning Specialists: Meeting the Learning Imperative for the 21st Century</t>
  </si>
  <si>
    <t>Zmuda, Allison</t>
  </si>
  <si>
    <t>Dance</t>
  </si>
  <si>
    <t>GV1785</t>
  </si>
  <si>
    <t>9780313025105</t>
  </si>
  <si>
    <t>First Position: A Century of Ballet Artists</t>
  </si>
  <si>
    <t>Singer, Toba</t>
  </si>
  <si>
    <t>Digital Technologies--General</t>
  </si>
  <si>
    <t>004.1/9</t>
  </si>
  <si>
    <t>T58</t>
  </si>
  <si>
    <t>9780897899789</t>
  </si>
  <si>
    <t>Emanuel Goldberg and His Knowledge Machine: Information, Invention, and Political Forces</t>
  </si>
  <si>
    <t>Buckland, Michael</t>
  </si>
  <si>
    <t>Z678</t>
  </si>
  <si>
    <t>9780313069000</t>
  </si>
  <si>
    <t>Technology for the Rest of Us: A Primer on Computer Technologies for the Low-Tech Librarian</t>
  </si>
  <si>
    <t>Drama</t>
  </si>
  <si>
    <t>ML429</t>
  </si>
  <si>
    <t>9780313085840</t>
  </si>
  <si>
    <t>Oscar Asche, Orientalism, and British Musical Comedy</t>
  </si>
  <si>
    <t>Singleton, Brian</t>
  </si>
  <si>
    <t>PN2287</t>
  </si>
  <si>
    <t>9780313019715</t>
  </si>
  <si>
    <t>Margaret Webster: A Bio-Bibliography</t>
  </si>
  <si>
    <t>Barranger, Milly S.</t>
  </si>
  <si>
    <t>PN2728</t>
  </si>
  <si>
    <t>9780313042294</t>
  </si>
  <si>
    <t>The Theatre of Meyerhold and Brecht.</t>
  </si>
  <si>
    <t>Eaton, Katherine Bliss</t>
  </si>
  <si>
    <t>PQ2099</t>
  </si>
  <si>
    <t>9780313029905</t>
  </si>
  <si>
    <t>Voltaire and the Theatre of the Eighteenth Century</t>
  </si>
  <si>
    <t>Carlson, Marvin</t>
  </si>
  <si>
    <t>016.842</t>
  </si>
  <si>
    <t>PQ2301</t>
  </si>
  <si>
    <t>9780313040351</t>
  </si>
  <si>
    <t>Victor Hugo's Drama: An Annotated Bibliography, 1900-1980</t>
  </si>
  <si>
    <t>Doyle, Ruth Lestha</t>
  </si>
  <si>
    <t>PQ6051</t>
  </si>
  <si>
    <t>9780313016462</t>
  </si>
  <si>
    <t>Modern Spanish Dramatists: A Bio-Bibliographical Sourcebook</t>
  </si>
  <si>
    <t>Parker, Mary</t>
  </si>
  <si>
    <t>PR2803</t>
  </si>
  <si>
    <t>9780313093562</t>
  </si>
  <si>
    <t>As You Like It: A Guide to the Play</t>
  </si>
  <si>
    <t>Lynch, Stephen J.</t>
  </si>
  <si>
    <t>PR2805</t>
  </si>
  <si>
    <t>9780313085871</t>
  </si>
  <si>
    <t>Coriolanus: A Guide to the Play</t>
  </si>
  <si>
    <t>Steible, Mary</t>
  </si>
  <si>
    <t>PR2808</t>
  </si>
  <si>
    <t>9780313032271</t>
  </si>
  <si>
    <t>Julius Caesar: A Guide to the Play</t>
  </si>
  <si>
    <t>McMurtry, Jo</t>
  </si>
  <si>
    <t>PR2825</t>
  </si>
  <si>
    <t>9780313093906</t>
  </si>
  <si>
    <t>The Merchant of Venice: A Guide to the Play</t>
  </si>
  <si>
    <t>Janik, Vicki K.</t>
  </si>
  <si>
    <t>PR2831</t>
  </si>
  <si>
    <t>9781573566704</t>
  </si>
  <si>
    <t>Understanding Romeo and Juliet: A Student Casebook to Issues, Sources, and Historical Documents</t>
  </si>
  <si>
    <t>Hager, Alan</t>
  </si>
  <si>
    <t>PR2880</t>
  </si>
  <si>
    <t>9780313014673</t>
  </si>
  <si>
    <t>Shakespeares after Shakespeare [Two Volumes]: An Encyclopedia of the Bard in Mass Media and Popular Culture</t>
  </si>
  <si>
    <t>Burt, Richard</t>
  </si>
  <si>
    <t>PR2952</t>
  </si>
  <si>
    <t>9780313002137</t>
  </si>
  <si>
    <t>Shakespearean Intertextuality: Studies in Selected Sources and Plays</t>
  </si>
  <si>
    <t>PR2992</t>
  </si>
  <si>
    <t>9780313000577</t>
  </si>
  <si>
    <t>Fathers and Daughters in Shakespeare and Shaw</t>
  </si>
  <si>
    <t>Lenker, Lagretta Tallent</t>
  </si>
  <si>
    <t>9780313031731</t>
  </si>
  <si>
    <t>The Stage Clown in Shakespeare's Theatre</t>
  </si>
  <si>
    <t>Videbaek, Bente</t>
  </si>
  <si>
    <t>PR3065</t>
  </si>
  <si>
    <t>9780313031236</t>
  </si>
  <si>
    <t>Jung's Advice to the Players: A Jungian Reading of Shakespeare's Problem Plays</t>
  </si>
  <si>
    <t>Porterfield, Sally F.</t>
  </si>
  <si>
    <t>PR3095</t>
  </si>
  <si>
    <t>9780313012747</t>
  </si>
  <si>
    <t>The Best Actors in the World: Shakespeare and His Acting Company</t>
  </si>
  <si>
    <t>Grote, David</t>
  </si>
  <si>
    <t>PR3100</t>
  </si>
  <si>
    <t>9780313044205</t>
  </si>
  <si>
    <t>Shakespeare Around the Globe: A Guide to Notable Postwar Revivals</t>
  </si>
  <si>
    <t>Leiter, Samuel L.</t>
  </si>
  <si>
    <t>PR5485</t>
  </si>
  <si>
    <t>9780313031618</t>
  </si>
  <si>
    <t>Jekyll and Hyde Adapted: Dramatizations of Cultural Anxiety</t>
  </si>
  <si>
    <t>Rose, Brian A.</t>
  </si>
  <si>
    <t>PR736</t>
  </si>
  <si>
    <t>9780313032653</t>
  </si>
  <si>
    <t>British Playwrights, 1880-1956: A Research and Production Sourcebook</t>
  </si>
  <si>
    <t>Demastes, William W.</t>
  </si>
  <si>
    <t>PR8789</t>
  </si>
  <si>
    <t>9780313032684</t>
  </si>
  <si>
    <t>Irish Playwrights, 1880-1995: A Research and Production Sourcebook</t>
  </si>
  <si>
    <t>Schrank, Bernice</t>
  </si>
  <si>
    <t>9780313035005</t>
  </si>
  <si>
    <t>Early Black American Playwrights and Dramatic Writers: A Biographical Directory and Catalog of Plays, Films, and Broadcasting Scripts</t>
  </si>
  <si>
    <t>PS338</t>
  </si>
  <si>
    <t>9780313011221</t>
  </si>
  <si>
    <t>Asian American Playwrights: A Bio-Bibliographical Critical Sourcebook</t>
  </si>
  <si>
    <t>Liu, Miles Xian</t>
  </si>
  <si>
    <t>9780313030703</t>
  </si>
  <si>
    <t>Langston Hughes: Folk Dramatist in the Protest Tradition, 1921-1943</t>
  </si>
  <si>
    <t>McLaren, Joseph</t>
  </si>
  <si>
    <t>PS3515.A515</t>
  </si>
  <si>
    <t>9781573566650</t>
  </si>
  <si>
    <t>Understanding A Raisin in the Sun: A Student Casebook to Issues, Sources, and Historical Documents</t>
  </si>
  <si>
    <t>Domina, Lynn</t>
  </si>
  <si>
    <t>9781573566698</t>
  </si>
  <si>
    <t>Understanding Death of a Salesman: A Student Casebook to Issues, Sources, and Historical Documents</t>
  </si>
  <si>
    <t>Murphy, Brenda</t>
  </si>
  <si>
    <t>9780313007729</t>
  </si>
  <si>
    <t>Tennessee Williams: A Guide to Research and Performance</t>
  </si>
  <si>
    <t>Kolin, Philip C.</t>
  </si>
  <si>
    <t>9780313016677</t>
  </si>
  <si>
    <t>John Guare: A Research and Production Sourcebook</t>
  </si>
  <si>
    <t>Curry, Jane Kathleen</t>
  </si>
  <si>
    <t>PT8876</t>
  </si>
  <si>
    <t>9780313036385</t>
  </si>
  <si>
    <t>Divine Madness and the Absurd Paradox: Ibsen's Peer Gynt and the Philosophy of Kierkegaard</t>
  </si>
  <si>
    <t>Shapiro, Bruce G.</t>
  </si>
  <si>
    <t>Z2174</t>
  </si>
  <si>
    <t>9780313032967</t>
  </si>
  <si>
    <t>French Women Playwrights of the Twentieth Century: A Checklist</t>
  </si>
  <si>
    <t>Beach, Cecilia</t>
  </si>
  <si>
    <t>LC3981</t>
  </si>
  <si>
    <t>9780313059483</t>
  </si>
  <si>
    <t>History of Special Education' The: A Struggle for Equality in American Public Schools. Growing Up: History of Children and Youth.</t>
  </si>
  <si>
    <t>Osgood, Robert L.</t>
  </si>
  <si>
    <t>Educational Foundations</t>
  </si>
  <si>
    <t>LB1591</t>
  </si>
  <si>
    <t>9780313005756</t>
  </si>
  <si>
    <t>Soft Boundaries: Re-Visioning the Arts and Aesthetics in American Education</t>
  </si>
  <si>
    <t>Detels, Claire</t>
  </si>
  <si>
    <t>N105</t>
  </si>
  <si>
    <t>9780313031724</t>
  </si>
  <si>
    <t>The History of American Art Education: Learning About Art in American Schools</t>
  </si>
  <si>
    <t>Smith, Peter</t>
  </si>
  <si>
    <t>English Education</t>
  </si>
  <si>
    <t>PE1404</t>
  </si>
  <si>
    <t>9780313030536</t>
  </si>
  <si>
    <t>Reforming College Composition: Writing the Wrongs</t>
  </si>
  <si>
    <t>Wallace, Ray</t>
  </si>
  <si>
    <t>PE68</t>
  </si>
  <si>
    <t>9780313005732</t>
  </si>
  <si>
    <t>Situating College English: Lessons from an American University</t>
  </si>
  <si>
    <t>Carton, Evan</t>
  </si>
  <si>
    <t>PN3385</t>
  </si>
  <si>
    <t>9780313348976</t>
  </si>
  <si>
    <t>Teaching the Novel across the Curriculum: A Handbook for Educators</t>
  </si>
  <si>
    <t>Irvine, Colin C.</t>
  </si>
  <si>
    <t>PN56</t>
  </si>
  <si>
    <t>9780313031571</t>
  </si>
  <si>
    <t>Postcolonial Discourse and Changing Cultural Contexts: Theory and Criticism</t>
  </si>
  <si>
    <t>Rajan, Gita</t>
  </si>
  <si>
    <t>PR1585</t>
  </si>
  <si>
    <t>9780313027291</t>
  </si>
  <si>
    <t>A Companion to Beowulf</t>
  </si>
  <si>
    <t>Staver, Ruth Johnston</t>
  </si>
  <si>
    <t>PR166</t>
  </si>
  <si>
    <t>9780313011115</t>
  </si>
  <si>
    <t>A Companion to Old and Middle English Literature</t>
  </si>
  <si>
    <t>821/.1</t>
  </si>
  <si>
    <t>PR1875.O26</t>
  </si>
  <si>
    <t>9780313019487</t>
  </si>
  <si>
    <t>Chaucer's Pilgrims: An Historical Guide to the Pilgrims in The Canterbury Tales</t>
  </si>
  <si>
    <t>Lambdin, Laura C.</t>
  </si>
  <si>
    <t>PR2807</t>
  </si>
  <si>
    <t>9780313007781</t>
  </si>
  <si>
    <t>Understanding Hamlet: A Student Casebook to Issues, Sources, and Historical Documents</t>
  </si>
  <si>
    <t>Corum, Richard</t>
  </si>
  <si>
    <t>9780313090356</t>
  </si>
  <si>
    <t>Understanding Shakespeare's Julius Caesar: A Student Casebook to Issues, Sources, and Historical Documents</t>
  </si>
  <si>
    <t>Derrick, Thomas</t>
  </si>
  <si>
    <t>PR2819</t>
  </si>
  <si>
    <t>9780313061615</t>
  </si>
  <si>
    <t>Understanding King Lear: A Student Casebook to Issues, Sources, and Historical Documents</t>
  </si>
  <si>
    <t>Woodford, Donna</t>
  </si>
  <si>
    <t>PR2823</t>
  </si>
  <si>
    <t>9781573566544</t>
  </si>
  <si>
    <t>Understanding Macbeth: A Student Casebook to Issues, Sources, and Historical Documents</t>
  </si>
  <si>
    <t>Nostbakken, Faith</t>
  </si>
  <si>
    <t>9781573566773</t>
  </si>
  <si>
    <t>Understanding The Merchant of Venice: A Student Casebook to Issues, Sources, and Historical Documents</t>
  </si>
  <si>
    <t>Halio, Jay L.</t>
  </si>
  <si>
    <t>PR2827</t>
  </si>
  <si>
    <t>9780313039461</t>
  </si>
  <si>
    <t>Understanding A Midsummer Night's Dream: A Student Casebook to Issues, Sources, and Historical Documents</t>
  </si>
  <si>
    <t>PR2829</t>
  </si>
  <si>
    <t>9781573566780</t>
  </si>
  <si>
    <t>Understanding Othello: A Student Casebook to Issues, Sources, and Historical Documents</t>
  </si>
  <si>
    <t>PR2833</t>
  </si>
  <si>
    <t>9780313061622</t>
    <phoneticPr fontId="2" type="noConversion"/>
  </si>
  <si>
    <t>Understanding The Tempest: A Student Casebook to Issues, Sources, and Historical Documents</t>
    <phoneticPr fontId="2" type="noConversion"/>
  </si>
  <si>
    <t>PR2976</t>
  </si>
  <si>
    <t>9780313029127</t>
  </si>
  <si>
    <t>Shakespeare the Playwright: A Companion to the Complete Tragedies, Histories, Comedies, and Romances</t>
  </si>
  <si>
    <t>Cahn, Victor L.</t>
  </si>
  <si>
    <t>PR3698</t>
  </si>
  <si>
    <t>9780313030772</t>
  </si>
  <si>
    <t>Smollett's Women: A Study in an Eighteenth-Century Masculine Sensibility</t>
  </si>
  <si>
    <t>PR4034</t>
  </si>
  <si>
    <t>9780313008115</t>
  </si>
  <si>
    <t>Understanding Pride and Prejudice: A Student Casebook to Issues, Sources, and Historical Documents</t>
  </si>
  <si>
    <t>Teachman, Debra</t>
  </si>
  <si>
    <t>PR4037</t>
  </si>
  <si>
    <t>9780313032387</t>
  </si>
  <si>
    <t>A Companion to Jane Austen Studies</t>
  </si>
  <si>
    <t>PR4038</t>
  </si>
  <si>
    <t>9780313030048</t>
  </si>
  <si>
    <t>Jane Austen and Eighteenth-Century Courtesy Books</t>
  </si>
  <si>
    <t>Fritzer, Penelope Joan</t>
  </si>
  <si>
    <t>PR4167</t>
  </si>
  <si>
    <t>9780313007118</t>
  </si>
  <si>
    <t>Understanding Jane Eyre: A Student Casebook to Issues, Sources, and Historical Documents</t>
  </si>
  <si>
    <t>PR428</t>
  </si>
  <si>
    <t>9780313030185</t>
  </si>
  <si>
    <t>The Image of Manhood in Early Modern Literature: Viewing the Male</t>
  </si>
  <si>
    <t>Williams, Andrew P.</t>
  </si>
  <si>
    <t>PR4560</t>
  </si>
  <si>
    <t>9781573566759</t>
  </si>
  <si>
    <t>Understanding Great Expectations: A Student Casebook to Issues, Sources, and Historical Documents</t>
  </si>
  <si>
    <t>PR4571</t>
  </si>
  <si>
    <t>9781573566636</t>
  </si>
  <si>
    <t>Understanding A Tale of Two Cities: A Student Casebook to Issues, Sources, and Historical Documents</t>
  </si>
  <si>
    <t>PR4624</t>
  </si>
  <si>
    <t>9780313013416</t>
  </si>
  <si>
    <t>The Colonial Conan Doyle: British Imperialism, Irish Nationalism, and the Gothic</t>
  </si>
  <si>
    <t>Wynne, Catherine</t>
  </si>
  <si>
    <t>PR4754</t>
  </si>
  <si>
    <t>9780313088339</t>
  </si>
  <si>
    <t>Student Companion to Thomas Hardy</t>
  </si>
  <si>
    <t>Morgan, Rosemarie</t>
  </si>
  <si>
    <t>PR478</t>
  </si>
  <si>
    <t>9780313013423</t>
  </si>
  <si>
    <t>In My Own Shire: Region and Belonging in British Writing, 1840-1970</t>
  </si>
  <si>
    <t>Wade, Stephen</t>
  </si>
  <si>
    <t>PR502</t>
  </si>
  <si>
    <t>9780313076602</t>
  </si>
  <si>
    <t>Thematic Guide to British Poetry</t>
  </si>
  <si>
    <t>Glancy, Ruth</t>
  </si>
  <si>
    <t>PR51</t>
  </si>
  <si>
    <t>9780313030116</t>
  </si>
  <si>
    <t>The Condition of English: Literary Studies in a Changing Culture</t>
  </si>
  <si>
    <t>Fleishman, Avrom</t>
  </si>
  <si>
    <t>PR6013</t>
  </si>
  <si>
    <t>9781573566766</t>
  </si>
  <si>
    <t>Understanding Lord of the Flies: A Student Casebook to Issues, Sources, and Historical Documents</t>
  </si>
  <si>
    <t>Olsen, Kirstin</t>
  </si>
  <si>
    <t>PR6023</t>
  </si>
  <si>
    <t>9780313082092</t>
  </si>
  <si>
    <t>C. S. Lewis: Life, Works, and Legacy  [FourVolumes]</t>
  </si>
  <si>
    <t>Edwards, Bruce L.</t>
  </si>
  <si>
    <t>PR6029</t>
  </si>
  <si>
    <t>9781573566735</t>
  </si>
  <si>
    <t>Understanding Animal Farm: A Student Casebook to Issues, Sources, and Historical Documents</t>
  </si>
  <si>
    <t>Rodden, John</t>
  </si>
  <si>
    <t>PR6035</t>
  </si>
  <si>
    <t>9780313030529</t>
  </si>
  <si>
    <t>The Worlding of Jean Rhys</t>
  </si>
  <si>
    <t>Thomas, Sue</t>
  </si>
  <si>
    <t>PR6039</t>
  </si>
  <si>
    <t>9780313039492</t>
  </si>
  <si>
    <t>J.R.R. Tolkien: A Biography</t>
  </si>
  <si>
    <t>Jones, Leslie Ellen</t>
  </si>
  <si>
    <t>PR6045</t>
  </si>
  <si>
    <t>9780313058103</t>
  </si>
  <si>
    <t>Wild Outbursts of Freedom: Reading Virginia Woolf's Short Fiction</t>
  </si>
  <si>
    <t>Skrbic, Nena</t>
  </si>
  <si>
    <t>PR871</t>
  </si>
  <si>
    <t>9780313011177</t>
  </si>
  <si>
    <t>A Companion to the Victorian Novel</t>
  </si>
  <si>
    <t>Baker, William</t>
  </si>
  <si>
    <t>9780313039317</t>
  </si>
  <si>
    <t>Silent Voices: Forgotten Novels by Victorian Women Writers</t>
  </si>
  <si>
    <t>Ayres, Brenda</t>
  </si>
  <si>
    <t>PR9080</t>
  </si>
  <si>
    <t>9780313030864</t>
  </si>
  <si>
    <t>English Postcoloniality: Literatures from Around the World</t>
  </si>
  <si>
    <t>Mohanram, Radhika</t>
  </si>
  <si>
    <t>Z2014</t>
  </si>
  <si>
    <t>9780313016905</t>
  </si>
  <si>
    <t>The English Novel, 1700-1740: An Annotated Bibliography</t>
  </si>
  <si>
    <t>Letellier, Robert Ignatius</t>
  </si>
  <si>
    <t>304.2/03</t>
  </si>
  <si>
    <t>GF4</t>
  </si>
  <si>
    <t>9781576078532</t>
  </si>
  <si>
    <t>The Encyclopedia of Human Ecology</t>
  </si>
  <si>
    <t>Miller, Julia R.</t>
  </si>
  <si>
    <t>810.9/896073/03</t>
  </si>
  <si>
    <t>9781576074374</t>
  </si>
  <si>
    <t>African American Frontiers: Slave Narratives and Oral Histories</t>
  </si>
  <si>
    <t>Govenar, Alan</t>
  </si>
  <si>
    <t>DS806</t>
  </si>
  <si>
    <t>9781576077306</t>
  </si>
  <si>
    <t>Japan: A Global Studies Handbook</t>
  </si>
  <si>
    <t>DS902</t>
  </si>
  <si>
    <t>9781576077283</t>
  </si>
  <si>
    <t>The Koreas: A Global Studies Handbook</t>
  </si>
  <si>
    <t>970/.00497</t>
  </si>
  <si>
    <t>E98.T77</t>
  </si>
  <si>
    <t>9781576074497</t>
  </si>
  <si>
    <t>Native America Today: A Guide to Community Politics and Culture</t>
  </si>
  <si>
    <t>Pritzker, Barry M.</t>
  </si>
  <si>
    <t>978/.00468</t>
  </si>
  <si>
    <t>F596.3.S75</t>
  </si>
  <si>
    <t>9781851096848</t>
  </si>
  <si>
    <t>Hispanics in the American West</t>
  </si>
  <si>
    <t>Iber, Jorge</t>
  </si>
  <si>
    <t>ML3487.B7</t>
  </si>
  <si>
    <t>9781851095919</t>
  </si>
  <si>
    <t>Brazilian Music: Northeastern Traditions and the Heartbeat of a Modern Nation</t>
  </si>
  <si>
    <t>Crook, Larry</t>
  </si>
  <si>
    <t>780/.968</t>
  </si>
  <si>
    <t>ML350</t>
  </si>
  <si>
    <t>9781851095278</t>
  </si>
  <si>
    <t>South African Music: A Century of Traditions in Transformation</t>
  </si>
  <si>
    <t>Muller, Carol A.</t>
  </si>
  <si>
    <t>ML3580</t>
  </si>
  <si>
    <t>9781851093632</t>
  </si>
  <si>
    <t>The Music of European Nationalism: Cultural Identity and Modern History</t>
  </si>
  <si>
    <t>Bohlman, Philip V.</t>
  </si>
  <si>
    <t>Ethnomusicology</t>
  </si>
  <si>
    <t>9780313032301</t>
  </si>
  <si>
    <t>An Index to African-American Spirituals for the Solo Voice</t>
  </si>
  <si>
    <t>Abromeit, Kathleen A.</t>
  </si>
  <si>
    <t>9780313033353</t>
  </si>
  <si>
    <t>The Music and Dance of the World's Religions: A Comprehensive, Annotated Bibliography of Materials in the English Language</t>
  </si>
  <si>
    <t>Rust, E. Gardner</t>
  </si>
  <si>
    <t>European History -- Early Modern/Renaissance</t>
  </si>
  <si>
    <t>BL503</t>
  </si>
  <si>
    <t>9780313038907</t>
  </si>
  <si>
    <r>
      <t xml:space="preserve">Apocalypse Then: Prophecy and the Making of the Modern World. </t>
    </r>
    <r>
      <rPr>
        <sz val="12"/>
        <color indexed="10"/>
        <rFont val="Arial Narrow"/>
        <family val="2"/>
      </rPr>
      <t>Praeger Series on the Early Modern World.</t>
    </r>
    <phoneticPr fontId="2" type="noConversion"/>
  </si>
  <si>
    <t>Williamson,  Arthur H.</t>
  </si>
  <si>
    <t>CT759</t>
  </si>
  <si>
    <t>9781567507287</t>
  </si>
  <si>
    <t>Renaissance and Reformation, 1500-1620: A Biographical Dictionary</t>
  </si>
  <si>
    <t>Carney, Jo Eldridge</t>
  </si>
  <si>
    <t>DA380</t>
  </si>
  <si>
    <t>9780313088957</t>
  </si>
  <si>
    <t>Daily Life in Stuart England</t>
  </si>
  <si>
    <t>Forgeng, Jeffrey</t>
  </si>
  <si>
    <t>DA485</t>
  </si>
  <si>
    <t>9780313090394</t>
  </si>
  <si>
    <t>Daily Life in 18th-Century England</t>
  </si>
  <si>
    <t>9781573566520</t>
  </si>
  <si>
    <t>Daily Life in Victorian England</t>
  </si>
  <si>
    <t>DC148</t>
  </si>
  <si>
    <t>9780313017087</t>
  </si>
  <si>
    <t>The French Revolution</t>
  </si>
  <si>
    <t>Frey, Linda S.</t>
  </si>
  <si>
    <t>DG445</t>
  </si>
  <si>
    <t>9780313090400</t>
  </si>
  <si>
    <t>Daily Life in Renaissance Italy</t>
  </si>
  <si>
    <t>Cohen, Elizabeth S.</t>
  </si>
  <si>
    <t>European History -- Medieval</t>
  </si>
  <si>
    <t>BM180</t>
  </si>
  <si>
    <t>9780313049378</t>
  </si>
  <si>
    <t>Jews and Judaism in the Middle Ages</t>
  </si>
  <si>
    <t>Steinberg, Theodore L.</t>
  </si>
  <si>
    <t>BP55</t>
  </si>
  <si>
    <t>9780313061172</t>
  </si>
  <si>
    <t>The Rise of Islam</t>
  </si>
  <si>
    <t>Gordon, Matthew S.</t>
  </si>
  <si>
    <t>946/.03</t>
  </si>
  <si>
    <t>BX1735</t>
  </si>
  <si>
    <t>9781573566810</t>
  </si>
  <si>
    <t>Daily Life During the Spanish Inquisition</t>
  </si>
  <si>
    <t>CT114</t>
  </si>
  <si>
    <t>9780313011085</t>
  </si>
  <si>
    <t>The Rise of the Medieval World 500-1300: A Biographical Dictionary</t>
  </si>
  <si>
    <t>Schulman, Jana K.</t>
  </si>
  <si>
    <t>D119</t>
  </si>
  <si>
    <t>9780313007590</t>
  </si>
  <si>
    <t>Daily Life in Medieval Europe</t>
  </si>
  <si>
    <t>D155</t>
  </si>
  <si>
    <t>9780313091223</t>
  </si>
  <si>
    <t>Encyclopedia of the Crusades</t>
  </si>
  <si>
    <t>Andrea, Alfred J.</t>
  </si>
  <si>
    <t>D157</t>
  </si>
  <si>
    <t>9780313061240</t>
  </si>
  <si>
    <t>The Crusades</t>
  </si>
  <si>
    <t>Nicholson, Helen</t>
  </si>
  <si>
    <t>942.03</t>
  </si>
  <si>
    <t>DA175</t>
  </si>
  <si>
    <t>9780313011368</t>
  </si>
  <si>
    <t>Historical Dictionary of Late Medieval England, 1272-1485</t>
  </si>
  <si>
    <t>Fritze, Ronald H.</t>
  </si>
  <si>
    <t>DA185</t>
  </si>
  <si>
    <t>9781573566483</t>
  </si>
  <si>
    <t>Daily Life in Chaucer's England</t>
  </si>
  <si>
    <t>9780313033186</t>
  </si>
  <si>
    <t>Daily Life in Elizabethan England</t>
  </si>
  <si>
    <t>DA774</t>
  </si>
  <si>
    <t>9780313017117</t>
  </si>
  <si>
    <t>Pictish Sourcebook: Documents of Medieval Legend and Dark Age History</t>
  </si>
  <si>
    <t>Calise, J. M. P.</t>
  </si>
  <si>
    <t>DA777</t>
  </si>
  <si>
    <t>9780313031069</t>
  </si>
  <si>
    <t>Kings of Celtic Scotland</t>
  </si>
  <si>
    <t>Hudson, Benjamin T.</t>
  </si>
  <si>
    <t>DAQ32</t>
  </si>
  <si>
    <t>9780313016875</t>
  </si>
  <si>
    <t>Events that Changed Great Britain from 1066 to 1714</t>
  </si>
  <si>
    <t>Thackeray, Frank W.</t>
  </si>
  <si>
    <t>DC103</t>
  </si>
  <si>
    <t>9780313061202</t>
  </si>
  <si>
    <t>Joan of Arc and the Hundred Years War</t>
  </si>
  <si>
    <t>Fraioli, Deborah A.</t>
  </si>
  <si>
    <t>9780313031274</t>
  </si>
  <si>
    <t>The Jews of Medieval France: The Community of Champagne</t>
  </si>
  <si>
    <t>Taitz, Emily</t>
  </si>
  <si>
    <t>European History -- Modern/20th Century</t>
  </si>
  <si>
    <t>D804</t>
  </si>
  <si>
    <t>9780313003240</t>
  </si>
  <si>
    <t>Dictionary of the Holocaust: Biography, Geography, and Terminology</t>
  </si>
  <si>
    <t>Epstein, Eric Joseph</t>
  </si>
  <si>
    <t>D810</t>
  </si>
  <si>
    <t>9780313028496</t>
  </si>
  <si>
    <t>The Cicero Spy Affair: German Access to British Secrets in World War II</t>
  </si>
  <si>
    <t>Wires, Richard</t>
  </si>
  <si>
    <t>DA470</t>
  </si>
  <si>
    <t>9780313011276</t>
  </si>
  <si>
    <t>Events That Changed Great Britain Since 1689</t>
  </si>
  <si>
    <t>9780313063503</t>
  </si>
  <si>
    <t>Daily Life during the French Revolution</t>
  </si>
  <si>
    <t>DC158</t>
  </si>
  <si>
    <t>9780313031281</t>
  </si>
  <si>
    <t>The French Revolution of 1789 and Its Impact</t>
  </si>
  <si>
    <t>Schwab, Gail M.</t>
  </si>
  <si>
    <t>DD228</t>
  </si>
  <si>
    <t>9780313023743</t>
  </si>
  <si>
    <t>From the Berlin Museum to the Berlin Wall: Essays on the Cultural and Political History of Modern Germany</t>
  </si>
  <si>
    <t>Wetzel, David</t>
  </si>
  <si>
    <t>DD89</t>
  </si>
  <si>
    <t>9780313058608</t>
  </si>
  <si>
    <t>Events That Changed Germany</t>
  </si>
  <si>
    <t>DG467</t>
  </si>
  <si>
    <t>9780313011238</t>
  </si>
  <si>
    <t>The History of Italy</t>
  </si>
  <si>
    <t>Killinger, Charles L.</t>
  </si>
  <si>
    <t>DG568</t>
  </si>
  <si>
    <t>9780313072116</t>
  </si>
  <si>
    <t>The Struggle for Modernity: Nationalism, Futurism, and Fascism</t>
  </si>
  <si>
    <t>Gentile, Emilio</t>
  </si>
  <si>
    <t>DK189</t>
  </si>
  <si>
    <t>9780313024054</t>
  </si>
  <si>
    <t>The French Revolution in Russian Intellectual Life: 1865-1905</t>
  </si>
  <si>
    <t>Shlapentokh, Dmitry</t>
  </si>
  <si>
    <t>9781573569866</t>
  </si>
  <si>
    <t>Daily Life in Imperial Russia</t>
  </si>
  <si>
    <t>Bucher, Greta</t>
  </si>
  <si>
    <t>9780313017131</t>
  </si>
  <si>
    <t>The History of the Baltic States</t>
  </si>
  <si>
    <t>DR1282</t>
  </si>
  <si>
    <t>9780313022449</t>
  </si>
  <si>
    <t>Europe and War in the Balkans: Toward a New Yugoslav Identity</t>
  </si>
  <si>
    <t>NX452</t>
  </si>
  <si>
    <t>9780313090233</t>
  </si>
  <si>
    <t>The Age of Romanticism</t>
  </si>
  <si>
    <t>Schneider, Joanne</t>
  </si>
  <si>
    <t>Z6016</t>
  </si>
  <si>
    <t>9780313016660</t>
  </si>
  <si>
    <t>The Titanic: Historiography and Annotated Bibliography</t>
  </si>
  <si>
    <t>Rasor, Eugene L.</t>
  </si>
  <si>
    <t>Z6374</t>
  </si>
  <si>
    <t>9780313016592</t>
  </si>
  <si>
    <t>Bearing Witness: A Resource Guide to Literature, Poetry, Art, Music, and Videos by Holocaust Victims and Survivors</t>
  </si>
  <si>
    <t>Rosen, Philip</t>
  </si>
  <si>
    <t>Z8169</t>
  </si>
  <si>
    <t>9780313032288</t>
  </si>
  <si>
    <t>Winston S. Churchill, 1874-1965: A Comprehensive Historiography and Annotated Bibliography</t>
  </si>
  <si>
    <t>European History (General)</t>
  </si>
  <si>
    <t>CB245</t>
  </si>
  <si>
    <t>9780313034442</t>
  </si>
  <si>
    <t>Western Civilization: A Critical Guide to Documentary Films</t>
  </si>
  <si>
    <t>D247</t>
  </si>
  <si>
    <t>9780313054037</t>
  </si>
  <si>
    <t>Daily Lives of Civilians in Wartime Europe, 1618-1900</t>
  </si>
  <si>
    <t>D54</t>
  </si>
  <si>
    <t>9780313016561</t>
  </si>
  <si>
    <t>From Polis to Empire--The Ancient World, c. 800 B.C. - A.D. 500: A Biographical Dictionary</t>
  </si>
  <si>
    <t>Traver, Andrew G.</t>
  </si>
  <si>
    <t>DA30</t>
  </si>
  <si>
    <t>9780313061318</t>
  </si>
  <si>
    <t>The History of Great Britain</t>
  </si>
  <si>
    <t>Rodrick, Anne Baltz</t>
  </si>
  <si>
    <t>DC33</t>
  </si>
  <si>
    <t>9780313008290</t>
  </si>
  <si>
    <t>The Regions of France: A Reference Guide to History and Culture</t>
  </si>
  <si>
    <t>Northcutt, Wayne</t>
  </si>
  <si>
    <t>DC35</t>
  </si>
  <si>
    <t>9780313007255</t>
  </si>
  <si>
    <t>The History of France</t>
  </si>
  <si>
    <t>Haine, W. Scott</t>
  </si>
  <si>
    <t>DD90</t>
  </si>
  <si>
    <t>9780313050701</t>
  </si>
  <si>
    <t>The History of Germany</t>
  </si>
  <si>
    <t>Turk, Eleanor L.</t>
  </si>
  <si>
    <t>DF78</t>
  </si>
  <si>
    <t>9781573566629</t>
  </si>
  <si>
    <t>Daily Life of the Ancient Greeks</t>
  </si>
  <si>
    <t>Garland, Robert</t>
  </si>
  <si>
    <t>DG417</t>
  </si>
  <si>
    <t>9780313016509</t>
  </si>
  <si>
    <t>The Regions of Italy: A Reference Guide to History and Culture</t>
  </si>
  <si>
    <t>Domenico, Roy</t>
  </si>
  <si>
    <t>DG78</t>
  </si>
  <si>
    <t>9781573566889</t>
  </si>
  <si>
    <t>Daily Life of the Ancient Romans</t>
  </si>
  <si>
    <t>Matz, David</t>
  </si>
  <si>
    <t>DJ111</t>
  </si>
  <si>
    <t>9780313050688</t>
  </si>
  <si>
    <t>The History of Holland</t>
  </si>
  <si>
    <t>Hooker, Mark T.</t>
  </si>
  <si>
    <t>9780313050718</t>
  </si>
  <si>
    <t>The History of Russia</t>
  </si>
  <si>
    <t>9780313349218</t>
  </si>
  <si>
    <t>The History of Ukraine</t>
  </si>
  <si>
    <t>Kubicek, Paul</t>
  </si>
  <si>
    <t>DP48</t>
  </si>
  <si>
    <t>9780313033063</t>
  </si>
  <si>
    <t>The Regions of Spain: A Reference Guide to History and Culture</t>
  </si>
  <si>
    <t>Kern, Robert W.</t>
  </si>
  <si>
    <t>DP538</t>
  </si>
  <si>
    <t>9780313032608</t>
  </si>
  <si>
    <t>The History of Portugal</t>
  </si>
  <si>
    <t>DP66</t>
  </si>
  <si>
    <t>9781567508864</t>
  </si>
  <si>
    <t>The History of Spain</t>
  </si>
  <si>
    <t>Pierson, Peter</t>
  </si>
  <si>
    <t>Film Studies</t>
  </si>
  <si>
    <t>PN1992</t>
  </si>
  <si>
    <t>9780313042645</t>
  </si>
  <si>
    <t>TV Genres: A Handbook and Reference Guide</t>
  </si>
  <si>
    <t>Rose, Brian G.</t>
  </si>
  <si>
    <t>PN1993</t>
  </si>
  <si>
    <t>9780313007965</t>
  </si>
  <si>
    <t>Guide to American Cinema, 1965-1995</t>
  </si>
  <si>
    <t>Curran, Daniel</t>
  </si>
  <si>
    <t>9780313016417</t>
  </si>
  <si>
    <t>Guide to British Cinema</t>
  </si>
  <si>
    <t>Mayer, Geoff</t>
  </si>
  <si>
    <t>9780313017254</t>
  </si>
  <si>
    <t>Guide to the Cinema(s) of Canada</t>
  </si>
  <si>
    <t>Rist, Peter Harry</t>
  </si>
  <si>
    <t>9780313013201</t>
  </si>
  <si>
    <t>Spanish Film and the Postwar Novel: Reading and Watching Narrative Texts</t>
  </si>
  <si>
    <t>Minguez-Arranz, Norberto</t>
  </si>
  <si>
    <t>PN1994</t>
  </si>
  <si>
    <t>9780313088681</t>
  </si>
  <si>
    <t>Becoming Film Literate: The Art and Craft of Motion Pictures</t>
  </si>
  <si>
    <t>PN1995</t>
  </si>
  <si>
    <t>9780313033124</t>
  </si>
  <si>
    <t>A Guide to American Crime Films of the Forties and Fifties</t>
  </si>
  <si>
    <t>Langman, Larry</t>
  </si>
  <si>
    <t>016.79143</t>
  </si>
  <si>
    <t>9780313033315</t>
  </si>
  <si>
    <t>A Guide to American Crime Films of the Thirties</t>
  </si>
  <si>
    <t>9780313016783</t>
  </si>
  <si>
    <t>A Guide to Apocalyptic Cinema</t>
  </si>
  <si>
    <t>Mitchell, Charles P.</t>
  </si>
  <si>
    <t>9780313025143</t>
  </si>
  <si>
    <t>Alternate Americas: Science Fiction Film and American Culture</t>
  </si>
  <si>
    <t>9780313040795</t>
  </si>
  <si>
    <t>Cinema and Language</t>
  </si>
  <si>
    <t>Heath, Stephen</t>
  </si>
  <si>
    <t>9780313038600</t>
  </si>
  <si>
    <t>Cinematic Savior: Hollywood's Making of the American Christ</t>
  </si>
  <si>
    <t>Humphries-Brooks, Stephenson</t>
  </si>
  <si>
    <t>9781567207248</t>
  </si>
  <si>
    <t>Controversial Cinema: The Films That Outraged America</t>
  </si>
  <si>
    <t>Phillips, Kendall R.</t>
  </si>
  <si>
    <t>9780313041815</t>
  </si>
  <si>
    <t>Dark Cinema: American Film Noir in Cultural Perspective</t>
  </si>
  <si>
    <t>Tuska, Jon</t>
  </si>
  <si>
    <t>9780313038662</t>
  </si>
  <si>
    <t>Encyclopedia of Film Noir</t>
  </si>
  <si>
    <t>9780313032561</t>
  </si>
  <si>
    <t>Film and the American Left: A Research Guide</t>
  </si>
  <si>
    <t>9780313058288</t>
  </si>
  <si>
    <t>Filmography of Social Issues: A Reference Guide</t>
  </si>
  <si>
    <t>9780313082146</t>
  </si>
  <si>
    <t>From Box Office to Ballot Box: The American Political Film</t>
  </si>
  <si>
    <t>9780313032172</t>
  </si>
  <si>
    <t>Guide to the Silent Years of American Cinema</t>
  </si>
  <si>
    <t>McCaffrey, Donald W.</t>
  </si>
  <si>
    <t>9780313016974</t>
  </si>
  <si>
    <t>Hollywood's Image of the South: A Century of Southern Films</t>
  </si>
  <si>
    <t>9780313025037</t>
  </si>
  <si>
    <t>Insights from Film into Violence and Oppression: Shattered Dreams of the Good Life</t>
  </si>
  <si>
    <t>Lovell, John P.</t>
  </si>
  <si>
    <t>9780313022081</t>
  </si>
  <si>
    <t>Jungian Reflections within the Cinema: A Psychological Analysis of Sci-Fi and Fantasy Archetypes</t>
  </si>
  <si>
    <t>Iaccino, James F.</t>
  </si>
  <si>
    <t>9780313025754</t>
  </si>
  <si>
    <t>Making the White Man's Indian: Native Americans and Hollywood Movies</t>
  </si>
  <si>
    <t>Aleiss, Angela</t>
  </si>
  <si>
    <t>9781573567282</t>
  </si>
  <si>
    <t>Movies and the Modern Psyche</t>
  </si>
  <si>
    <t>9780313086502</t>
  </si>
  <si>
    <t>Onscreen and Undercover: The Ultimate Book of Movie Espionage</t>
  </si>
  <si>
    <t>Britton, Wesley</t>
  </si>
  <si>
    <t>9780313003530</t>
  </si>
  <si>
    <t>Parody as Film Genre: Never Give a Saga an Even Break</t>
  </si>
  <si>
    <t>Gehring, Wes D.</t>
  </si>
  <si>
    <t>9780313031922</t>
  </si>
  <si>
    <t>Populism and the Capra Legacy</t>
  </si>
  <si>
    <t>9780313023620</t>
  </si>
  <si>
    <t>Screening the Past: Film and the Representation of History</t>
  </si>
  <si>
    <t>Barta, Tony</t>
  </si>
  <si>
    <t>9780313018015</t>
  </si>
  <si>
    <t>Screens Fade to Black: Contemporary African American Cinema</t>
  </si>
  <si>
    <t>Leonard, Dy David J.</t>
  </si>
  <si>
    <t>9780313042751</t>
  </si>
  <si>
    <t>The American West in Film: Critical Approaches to the Western</t>
  </si>
  <si>
    <t>9780313013706</t>
  </si>
  <si>
    <t>The Celluloid Courtroom: A History of Legal Cinema</t>
  </si>
  <si>
    <t>Levi, Ross D.</t>
  </si>
  <si>
    <t>9780313003622</t>
  </si>
  <si>
    <t>The Cowboy Way: The Western Leader in Film, 1945-1995</t>
  </si>
  <si>
    <t>Turner, Ralph Lamar</t>
  </si>
  <si>
    <t>9780313016721</t>
  </si>
  <si>
    <t>The Frankenstein Film Sourcebook</t>
  </si>
  <si>
    <t>Picart, Caroline Joan (Kay) S.</t>
  </si>
  <si>
    <t>9780313084546</t>
  </si>
  <si>
    <t>The History of Sex in American Film</t>
  </si>
  <si>
    <t>Pennington, Jody W.</t>
  </si>
  <si>
    <t>9780313031694</t>
  </si>
  <si>
    <t>The Use of Arthurian Legend in Hollywood Film: From Connecticut Yankees to Fisher Kings</t>
  </si>
  <si>
    <t>Umland, Rebecca A.</t>
  </si>
  <si>
    <t>PN1997</t>
  </si>
  <si>
    <t>9780313093616</t>
  </si>
  <si>
    <t>Film, Faith, and Cultural Conflict: The Case of Martin Scorsese's The Last Temptation of Christ</t>
  </si>
  <si>
    <t>Riley, Robin</t>
  </si>
  <si>
    <t>9780313032035</t>
  </si>
  <si>
    <t>Video Versions: Film Adaptations of Plays on Video</t>
  </si>
  <si>
    <t>Erskine, Thomas L.</t>
  </si>
  <si>
    <t>PN1998</t>
  </si>
  <si>
    <t>9780313031816</t>
  </si>
  <si>
    <t>Lois Weber: The Director Who Lost Her Way in History</t>
  </si>
  <si>
    <t>Slide, Anthony</t>
  </si>
  <si>
    <t>9780313050619</t>
  </si>
  <si>
    <t>Martin Scorsese: A Biography</t>
  </si>
  <si>
    <t>9780313033599</t>
  </si>
  <si>
    <t>Reel Black Talk: A Sourcebook of 50 American Filmmakers</t>
  </si>
  <si>
    <t>Moon, Spencer</t>
  </si>
  <si>
    <t>9780313081163</t>
  </si>
  <si>
    <t>Steven Spielberg: A Biography</t>
  </si>
  <si>
    <t>Jackson, Kathi</t>
  </si>
  <si>
    <t>9780313027734</t>
  </si>
  <si>
    <t>This Wounded Cinema, This Wounded Life: Violence and Utopia in the Films of Sam Peckinpah</t>
  </si>
  <si>
    <t>Murray, Gabrielle</t>
  </si>
  <si>
    <t>791.4302/8/0922</t>
  </si>
  <si>
    <t>PN1998.2</t>
  </si>
  <si>
    <t>9780313014772</t>
  </si>
  <si>
    <t>The First Female Stars: Women of the Silent Era</t>
  </si>
  <si>
    <t>Menefee, David W.</t>
  </si>
  <si>
    <t>9780313016851</t>
  </si>
  <si>
    <t>The Complete H. P. Lovecraft Filmography</t>
  </si>
  <si>
    <t>PS3554</t>
  </si>
  <si>
    <t>9780313082870</t>
  </si>
  <si>
    <t>Future Imperfect: Philip K. Dick at the Movies</t>
  </si>
  <si>
    <t>Folklore</t>
  </si>
  <si>
    <t>BL304</t>
  </si>
  <si>
    <t>9780313069727</t>
  </si>
  <si>
    <t>Myth: A Handbook</t>
  </si>
  <si>
    <t>Doty, William G.</t>
  </si>
  <si>
    <t>BL325</t>
  </si>
  <si>
    <t>9781567206623</t>
  </si>
  <si>
    <t>Fabulous Creatures, Mythical Monsters, and Animal Power Symbols: A Handbook</t>
  </si>
  <si>
    <t>Eason, Cassandra</t>
  </si>
  <si>
    <t>BR165</t>
  </si>
  <si>
    <t>9780313341762</t>
  </si>
  <si>
    <t>Daily Life in the New Testament</t>
  </si>
  <si>
    <t>Ermatinger, James W.</t>
  </si>
  <si>
    <t>GN671</t>
  </si>
  <si>
    <t>9780313012679</t>
  </si>
  <si>
    <t>Gender, Song, and Sensibility: Folktales and Folksongs in the Highlands of New Guinea</t>
  </si>
  <si>
    <t>Stewart, Pamela J.</t>
  </si>
  <si>
    <t>GR351</t>
  </si>
  <si>
    <t>9780313037658</t>
  </si>
  <si>
    <t>Folk Poetics: A Sociosemiotic Study of Yoruba Trickster Tales</t>
  </si>
  <si>
    <t>Sekoni, Ropo</t>
  </si>
  <si>
    <t>GR353</t>
  </si>
  <si>
    <t>9780313090981</t>
  </si>
  <si>
    <t>Colonial Histories, Postcolonial Memories: The Legend of the Kahina, a North African Heroine</t>
  </si>
  <si>
    <t>Hannoum, Abdelmajid</t>
  </si>
  <si>
    <t>GR550</t>
  </si>
  <si>
    <t>9780313058592</t>
  </si>
  <si>
    <t>Folk and Fairy Tales: A Handbook</t>
  </si>
  <si>
    <t>Ashliman, D. L.</t>
  </si>
  <si>
    <t>GR805</t>
  </si>
  <si>
    <t>9780313344060</t>
  </si>
  <si>
    <t>Gemlore: Ancient Secrets and Modern Myths from the Stone Age to the Rock Age</t>
  </si>
  <si>
    <t>Morgan, Diane</t>
  </si>
  <si>
    <t>9780313341748</t>
  </si>
  <si>
    <t>Foodways and Folklore: A Handbook</t>
  </si>
  <si>
    <t>Thursby, Jacqueline S.</t>
  </si>
  <si>
    <t>Folklore or Mythology</t>
  </si>
  <si>
    <t>001.94/0973/09034</t>
  </si>
  <si>
    <t>BF1472.U6</t>
  </si>
  <si>
    <t>9781576074312</t>
  </si>
  <si>
    <t>Unnatural Phenomena: A Guide to the Bizarre Wonders of North America</t>
  </si>
  <si>
    <t>Clark, Jerome</t>
  </si>
  <si>
    <t>299</t>
  </si>
  <si>
    <t>BF1571</t>
  </si>
  <si>
    <t>9781576074558</t>
  </si>
  <si>
    <t>Witchcraft Today: An Encyclopedia of Wiccan and Neopagan Traditions</t>
  </si>
  <si>
    <t>Lewis, James R.</t>
  </si>
  <si>
    <t>299/.56</t>
  </si>
  <si>
    <t>BL2203</t>
  </si>
  <si>
    <t>9781576074688</t>
  </si>
  <si>
    <t>Handbook of Japanese Mythology</t>
  </si>
  <si>
    <t>Ashkenazi, Michael</t>
  </si>
  <si>
    <t>BL2441.3</t>
  </si>
  <si>
    <t>9781576077634</t>
  </si>
  <si>
    <t>Handbook of Egyptian Mythology</t>
  </si>
  <si>
    <t>Pinch, Geraldine</t>
  </si>
  <si>
    <t>398/.03</t>
  </si>
  <si>
    <t>BL303</t>
  </si>
  <si>
    <t>9780585000367</t>
  </si>
  <si>
    <t>Myths, Gods and Fantasy</t>
  </si>
  <si>
    <t>Allardice, Pamela</t>
  </si>
  <si>
    <t>291.2/4/03</t>
  </si>
  <si>
    <t>9780585026244</t>
  </si>
  <si>
    <t>Encyclopedia of Creation Myths</t>
  </si>
  <si>
    <t>Leeming, David Adams</t>
  </si>
  <si>
    <t>291.2/114/03</t>
  </si>
  <si>
    <t>9781576077054</t>
  </si>
  <si>
    <t>Goddesses in World Mythology</t>
  </si>
  <si>
    <t>Anne, Martha</t>
  </si>
  <si>
    <t>292.1/3/03</t>
  </si>
  <si>
    <t>BL715</t>
  </si>
  <si>
    <t>9781576074886</t>
  </si>
  <si>
    <t>Encyclopedia of Greco-Roman Mythology</t>
  </si>
  <si>
    <t>Dixon-Kennedy, Mike</t>
  </si>
  <si>
    <t>BL723</t>
  </si>
  <si>
    <t>9781851096343</t>
  </si>
  <si>
    <t>Handbook of Classical Mythology</t>
  </si>
  <si>
    <t>Hansen, William</t>
  </si>
  <si>
    <t>398.2/0947</t>
  </si>
  <si>
    <t>BL930</t>
  </si>
  <si>
    <t>9781576074879</t>
  </si>
  <si>
    <t>Encyclopedia of Russian and Slavic Myth and Legend</t>
  </si>
  <si>
    <t>200/.9415/03</t>
  </si>
  <si>
    <t>BL980.I7</t>
  </si>
  <si>
    <t>9781576073735</t>
  </si>
  <si>
    <t>Encyclopedia of Irish Spirituality</t>
  </si>
  <si>
    <t>Jestice, Phyllis G.</t>
  </si>
  <si>
    <t>E98.R3</t>
  </si>
  <si>
    <t>9781576079454</t>
  </si>
  <si>
    <t>Creation Myths of Primitive America</t>
  </si>
  <si>
    <t>Curtin, Jeremiah</t>
  </si>
  <si>
    <t>299/.7/03</t>
  </si>
  <si>
    <t>9781576077078</t>
  </si>
  <si>
    <t>Dictionary of Native American Mythology</t>
  </si>
  <si>
    <t>Gill, Sam D.</t>
  </si>
  <si>
    <t>9781851095384</t>
  </si>
  <si>
    <t>Handbook of Native American Mythology</t>
  </si>
  <si>
    <t>Bastian, Dawn E.</t>
  </si>
  <si>
    <t>398.2/0973/091732</t>
  </si>
  <si>
    <t>GR105.34</t>
  </si>
  <si>
    <t>9781576075326</t>
  </si>
  <si>
    <t>Encyclopedia of Urban Legends</t>
  </si>
  <si>
    <t>Brunvand, Jan Harold</t>
  </si>
  <si>
    <t>398/.0978/03</t>
  </si>
  <si>
    <t>GR109</t>
  </si>
  <si>
    <t>9781576075883</t>
  </si>
  <si>
    <t>The Mythical West: An Encyclopedia of Legend, Lore, and Popular Culture</t>
  </si>
  <si>
    <t>Slatta, Richard W.</t>
  </si>
  <si>
    <t>398.2 0942 21</t>
  </si>
  <si>
    <t>GR141</t>
  </si>
  <si>
    <t>9781576074275</t>
  </si>
  <si>
    <t>English Fairy Tales and More English Fairy Tales</t>
  </si>
  <si>
    <t>Jacobs, Joseph</t>
  </si>
  <si>
    <t>398.2/0945</t>
  </si>
  <si>
    <t>GR176</t>
  </si>
  <si>
    <t>9781576075531</t>
  </si>
  <si>
    <t>Italian Popular Tales</t>
  </si>
  <si>
    <t>Crane, Thomas Frederick</t>
  </si>
  <si>
    <t>GR35</t>
  </si>
  <si>
    <t>9781576077184</t>
  </si>
  <si>
    <t>Encyclopedia of Folk Heroes</t>
  </si>
  <si>
    <t>Seal, Graham</t>
  </si>
  <si>
    <t>9781576074091</t>
  </si>
  <si>
    <t>Medieval Folklore: An Encyclopedia of Myths, Legends, Tales, Beliefs, and Customs</t>
  </si>
  <si>
    <t>Lindahl, Carl</t>
  </si>
  <si>
    <t>GR355</t>
  </si>
  <si>
    <t>9781576076408</t>
  </si>
  <si>
    <t>Popular Stories of Ancient Egypt</t>
  </si>
  <si>
    <t>Maspero, Gaston</t>
  </si>
  <si>
    <t>398.27</t>
  </si>
  <si>
    <t>GR498</t>
  </si>
  <si>
    <t>9781576074367</t>
  </si>
  <si>
    <t>Nectar and Ambrosia: An Encyclopedia of Food in World Mythology</t>
  </si>
  <si>
    <t>Andrews, Tamra</t>
  </si>
  <si>
    <t>398.2 09</t>
  </si>
  <si>
    <t>GR65</t>
  </si>
  <si>
    <t>9781576076170</t>
  </si>
  <si>
    <t>Popular Tales and Fictions</t>
  </si>
  <si>
    <t>Clouston, W. A.</t>
  </si>
  <si>
    <t>398.24/5/03</t>
  </si>
  <si>
    <t>GR705</t>
  </si>
  <si>
    <t>9781576076132</t>
  </si>
  <si>
    <t>The Mythical Zoo: An Encyclopedia of Animals in World Myth, Legend, and Literature</t>
  </si>
  <si>
    <t>Sax, Boria</t>
  </si>
  <si>
    <t>398.2/03</t>
  </si>
  <si>
    <t>GR825</t>
  </si>
  <si>
    <t>9781576074053</t>
  </si>
  <si>
    <t>Giants, Monsters, and Dragons: An Encyclopedia of Folklore, Legend, and Myth</t>
  </si>
  <si>
    <t>Rose, Carol</t>
  </si>
  <si>
    <t>9781576078259</t>
  </si>
  <si>
    <t>Encyclopedia of Folk Medicine: Old World and New World Traditions</t>
  </si>
  <si>
    <t>Hatfield, Gabrielle</t>
  </si>
  <si>
    <t>Food</t>
  </si>
  <si>
    <t>9780313060724</t>
  </si>
  <si>
    <t>American Indian Food</t>
  </si>
  <si>
    <t>Berzok, Linda Murray</t>
  </si>
  <si>
    <t>GT2853</t>
  </si>
  <si>
    <t>9780313343209</t>
  </si>
  <si>
    <t>Jewish American Food Culture</t>
  </si>
  <si>
    <t>Deutsch, Jonathan</t>
  </si>
  <si>
    <t>9780313069178</t>
  </si>
  <si>
    <t>The Business of Food: Encyclopedia of the Food and Drink Industries</t>
  </si>
  <si>
    <t>Allen, Gary</t>
  </si>
  <si>
    <t>TX353</t>
  </si>
  <si>
    <t>9780313024702</t>
  </si>
  <si>
    <t>Cooking in Ancient Civilizations</t>
  </si>
  <si>
    <t>Kaufman, Cathy K.</t>
  </si>
  <si>
    <t>9780313064173</t>
  </si>
  <si>
    <t>Moveable Feasts: The History, Science, and Lore of Food</t>
  </si>
  <si>
    <t>McNamee, Gregory</t>
  </si>
  <si>
    <t>9780313027635</t>
  </si>
  <si>
    <t>Food in the United States, 1820s-1890</t>
  </si>
  <si>
    <t>Williams, Susan</t>
  </si>
  <si>
    <t>9780313086687</t>
  </si>
  <si>
    <t>Encyclopedia of Junk Food and Fast Food</t>
  </si>
  <si>
    <t>TX641</t>
  </si>
  <si>
    <t>9780313084829</t>
  </si>
  <si>
    <t>Food in Medieval Times</t>
  </si>
  <si>
    <t>Adamson, Melitta Weiss</t>
  </si>
  <si>
    <t>TX714</t>
  </si>
  <si>
    <t>9780313060137</t>
  </si>
  <si>
    <t>Food in Colonial and Federal America</t>
  </si>
  <si>
    <t>Oliver, Sandra L.</t>
  </si>
  <si>
    <t>394.1/20973</t>
  </si>
  <si>
    <t>9780313086632</t>
  </si>
  <si>
    <t>Cooking in America, 1590-1840</t>
  </si>
  <si>
    <t>Eden, Trudy</t>
  </si>
  <si>
    <t>9780313086670</t>
  </si>
  <si>
    <t>Cooking in America, 1840-1945</t>
  </si>
  <si>
    <t>McLean, Alice L.</t>
  </si>
  <si>
    <t>9780313062292</t>
  </si>
  <si>
    <t>Food Culture in South America</t>
  </si>
  <si>
    <t>Lovera, Jose Rafael</t>
  </si>
  <si>
    <t>9780313062278</t>
  </si>
  <si>
    <t>Food Culture in the Caribbean</t>
  </si>
  <si>
    <t>641.598</t>
  </si>
  <si>
    <t>TX716.A1</t>
  </si>
  <si>
    <t>9780313087905</t>
  </si>
  <si>
    <t>Latino Food Culture</t>
  </si>
  <si>
    <t>Janer, Zilkia</t>
  </si>
  <si>
    <t>TX717</t>
  </si>
  <si>
    <t>9780313068201</t>
  </si>
  <si>
    <t>Cooking with Shakespeare</t>
  </si>
  <si>
    <t>Morton, Mark</t>
  </si>
  <si>
    <t>TX721</t>
  </si>
  <si>
    <t>9780313344954</t>
  </si>
  <si>
    <t>Food Culture in Germany</t>
  </si>
  <si>
    <t>Heinzelmann, Ursula</t>
  </si>
  <si>
    <t>TX724</t>
  </si>
  <si>
    <t>9780313344206</t>
  </si>
  <si>
    <t>Food Culture in Southeast Asia</t>
  </si>
  <si>
    <t>Esterik, Penny Van</t>
  </si>
  <si>
    <t>TX725</t>
  </si>
  <si>
    <t>9780313062261</t>
  </si>
  <si>
    <t>Food Culture in Sub-Saharan Africa</t>
  </si>
  <si>
    <t>Osseo-Asare, Fran</t>
  </si>
  <si>
    <t>9780313091506</t>
  </si>
  <si>
    <t>The American Ethnic Cookbook For Students</t>
  </si>
  <si>
    <t>Zanger, Mark H.</t>
  </si>
  <si>
    <t>641.5/68</t>
  </si>
  <si>
    <t>TX739</t>
  </si>
  <si>
    <t>9780313091520</t>
  </si>
  <si>
    <t>Holidays of the World Cookbook for Students</t>
  </si>
  <si>
    <t>Webb, Lois Sinaiko</t>
  </si>
  <si>
    <t>HT147.5</t>
  </si>
  <si>
    <t>9781576079201</t>
  </si>
  <si>
    <t>Cities of the Middle East and North Africa: A Historical Encyclopedia</t>
  </si>
  <si>
    <t>Dumper, Michael R. T.</t>
  </si>
  <si>
    <t>Gerontology</t>
  </si>
  <si>
    <t>GR452</t>
  </si>
  <si>
    <t>9780313033629</t>
  </si>
  <si>
    <t>Folklore, Culture, and Aging: A Research Guide</t>
  </si>
  <si>
    <t>Shuldiner, David P.</t>
  </si>
  <si>
    <t>R724</t>
  </si>
  <si>
    <t>9780313053825</t>
  </si>
  <si>
    <t>The Moral Development of Health Professionals: Rational Decisionmaking in Health Care Ethics</t>
  </si>
  <si>
    <t>Bandman, Bertram</t>
  </si>
  <si>
    <t>R726</t>
  </si>
  <si>
    <t>9780275997113</t>
  </si>
  <si>
    <t>In Defiance of Death: Exposing the Real Costs of End-of-Life Care</t>
  </si>
  <si>
    <t>Fisher, Kenneth A.</t>
  </si>
  <si>
    <t>Historiography</t>
  </si>
  <si>
    <t>BR139</t>
  </si>
  <si>
    <t>9780313030802</t>
  </si>
  <si>
    <t>The Inside of History: Jean Henri Merle d'Aubigne and Romantic Historiography</t>
  </si>
  <si>
    <t>E16</t>
  </si>
  <si>
    <t>9780313031762</t>
  </si>
  <si>
    <t>Herbert E. Bolton and the Historiography of the Americas</t>
  </si>
  <si>
    <t>Magnaghi, Russell M.</t>
  </si>
  <si>
    <t>HISTORY Asia China</t>
  </si>
  <si>
    <t>DS706.C4893</t>
  </si>
  <si>
    <t>9781576077368</t>
  </si>
  <si>
    <t>China : A Global Studies Handbook</t>
  </si>
  <si>
    <t>LaFleur, Robert</t>
  </si>
  <si>
    <t>ABC-CLIO, Incorporated</t>
  </si>
  <si>
    <t>HISTORY Asia Southeast Asia</t>
  </si>
  <si>
    <t>DS615</t>
  </si>
  <si>
    <t>9781576079140</t>
  </si>
  <si>
    <t>Indonesia : A Global Studies Handbook</t>
  </si>
  <si>
    <t>Lamoureux, Florence</t>
  </si>
  <si>
    <t>HISTORY Europe General</t>
  </si>
  <si>
    <t>D1065</t>
  </si>
  <si>
    <t>9780313348198</t>
  </si>
  <si>
    <t>Hidden Power of the American Dream : Why Europe's Shaken Confidence in the United States Threatens the Future of U.S. Influence</t>
  </si>
  <si>
    <t>Dell'Orto, Giovanna</t>
  </si>
  <si>
    <t>Praeger Security International</t>
  </si>
  <si>
    <t>HISTORY Modern 20th Century</t>
  </si>
  <si>
    <t>909.82/5</t>
  </si>
  <si>
    <t>D840</t>
  </si>
  <si>
    <t>9781851097067</t>
  </si>
  <si>
    <t>Encyclopedia of the Cold War : A Political, Social, and Military History</t>
  </si>
  <si>
    <t>Roberts, Priscilla Mary</t>
  </si>
  <si>
    <t>History of Philosophy</t>
  </si>
  <si>
    <t>B395</t>
  </si>
  <si>
    <t>9780313029912</t>
  </si>
  <si>
    <t>Rewriting the History of Ancient Greek Philosophy</t>
  </si>
  <si>
    <t>Tejera, V.</t>
  </si>
  <si>
    <t>History of Religion</t>
  </si>
  <si>
    <t>BQ722</t>
  </si>
  <si>
    <t>9780313062896</t>
  </si>
  <si>
    <t>The Buddhist Experience in America</t>
  </si>
  <si>
    <t>BR95</t>
  </si>
  <si>
    <t>9780313033445</t>
  </si>
  <si>
    <t>Biographical Dictionary of Christian Theologians</t>
  </si>
  <si>
    <t>Carey, Patrick W.</t>
  </si>
  <si>
    <t>BV639</t>
  </si>
  <si>
    <t>9780313010927</t>
  </si>
  <si>
    <t>Christianity and Womanhood: Evolving Roles and Responsibilities</t>
  </si>
  <si>
    <t>Rogers, Wyatt M.</t>
  </si>
  <si>
    <t>HN90</t>
  </si>
  <si>
    <t>9780313023828</t>
  </si>
  <si>
    <t>Persistence and Change in the Protestant Establishment</t>
  </si>
  <si>
    <t>Pyle, Ralph E.</t>
  </si>
  <si>
    <t>9780313029967</t>
  </si>
  <si>
    <t>Protestant Evangelical Literary Culture and Contemporary Society</t>
  </si>
  <si>
    <t>Blodgett, Jan</t>
  </si>
  <si>
    <t>Z8047</t>
  </si>
  <si>
    <t>9780313033643</t>
  </si>
  <si>
    <t>The Confessions of Saint Augustine: An Annotated Bibliography of Modern Criticism, 1888-1995</t>
  </si>
  <si>
    <t>Severson, Richard</t>
  </si>
  <si>
    <t>History: General and Old World</t>
  </si>
  <si>
    <t>9780313057922</t>
  </si>
  <si>
    <t>Boundaries of Self and Other in Ghanaian Popular Culture</t>
  </si>
  <si>
    <t>Adjaye, Joseph K.</t>
  </si>
  <si>
    <t>Holocaust Studies</t>
  </si>
  <si>
    <t>9780313051487</t>
  </si>
  <si>
    <t>Contemporary Responses to the Holocaust</t>
  </si>
  <si>
    <t>Kwiet, Konrad</t>
  </si>
  <si>
    <t>9780313063435</t>
  </si>
  <si>
    <t>Holocaust Survivors [Two Volumes]: A Biographical Dictionary</t>
  </si>
  <si>
    <t>9780313012839</t>
  </si>
  <si>
    <t>Remembering the Past, Educating for the Present and the Future: Personal and Pedagogical Stories of Holocaust Educators</t>
  </si>
  <si>
    <t>Totten, Samuel</t>
  </si>
  <si>
    <t>Information Literacy</t>
  </si>
  <si>
    <t>9780313363726</t>
  </si>
  <si>
    <t>Collaborative Library Research Projects: Inquiry that Stimulates the Senses</t>
  </si>
  <si>
    <t>Volkman, John D.</t>
  </si>
  <si>
    <t>Issues and Trends--General</t>
  </si>
  <si>
    <t>809/.89282</t>
  </si>
  <si>
    <t>PN1008.3</t>
  </si>
  <si>
    <t>9780313052408</t>
  </si>
  <si>
    <t>Defining Print Culture for Youth: The Cultural Work of Children's Literature</t>
  </si>
  <si>
    <t>Lundin, Anne</t>
  </si>
  <si>
    <t>9780313094767</t>
  </si>
  <si>
    <t>A Day in the Life: Career Options in Library and Information Science</t>
  </si>
  <si>
    <t>Shontz, Priscilla K.</t>
  </si>
  <si>
    <t>9780313090653</t>
  </si>
  <si>
    <t>Rethinking Information Work: A Career Guide for Librarians and Other Information Professionals</t>
  </si>
  <si>
    <t>Dority, G. Kim</t>
  </si>
  <si>
    <t>020/.1</t>
  </si>
  <si>
    <t>9780313049354</t>
  </si>
  <si>
    <t>Dismantling the Public Sphere: Situating and Sustaining Librarianship in the Age of the New Public Philosophy</t>
  </si>
  <si>
    <t>Buschman, John E.</t>
  </si>
  <si>
    <t>Jazz</t>
  </si>
  <si>
    <t>9780313029004</t>
  </si>
  <si>
    <t>Jazz Performers: An Annotated Bibliography of Biographical Materials</t>
  </si>
  <si>
    <t>Carner, Gary</t>
  </si>
  <si>
    <t>ML394</t>
  </si>
  <si>
    <t>9780275993825</t>
  </si>
  <si>
    <t>Music from Cuba: Mongo Santamaria, Chocolate Armenteros, and Other Stateside Cuban Musicians</t>
  </si>
  <si>
    <t>Gerard, Charley</t>
  </si>
  <si>
    <t>ML418</t>
  </si>
  <si>
    <t>9780313082009</t>
  </si>
  <si>
    <t>I Know What I Know: The Music of Charles Mingus</t>
  </si>
  <si>
    <t>Jenkins, Todd S.</t>
  </si>
  <si>
    <t>E856</t>
  </si>
  <si>
    <t>9780313039218</t>
  </si>
  <si>
    <t>Richard Nixon, Watergate, and the Press: A Historical Retrospective</t>
  </si>
  <si>
    <t>Liebovich, Louis W.</t>
  </si>
  <si>
    <t>PN4731</t>
  </si>
  <si>
    <t>9780313030390</t>
  </si>
  <si>
    <t>Discovering Journalism</t>
  </si>
  <si>
    <t>Bovee, Warren G.</t>
  </si>
  <si>
    <t>9780313056963</t>
  </si>
  <si>
    <t>The Function of Newspapers in Society: A Global Perspective</t>
  </si>
  <si>
    <t>Martin, Shannon E.</t>
  </si>
  <si>
    <t>PN4738</t>
  </si>
  <si>
    <t>9781573566377</t>
  </si>
  <si>
    <t>No Questions Asked: News Coverage Since 9/11</t>
  </si>
  <si>
    <t>Finnegan, Lisa</t>
  </si>
  <si>
    <t>9780313012778</t>
  </si>
  <si>
    <t>Giving Meanings to the World: The First U.S. Foreign Correspondents, 1838-1859</t>
  </si>
  <si>
    <t>9780313030949</t>
  </si>
  <si>
    <t>Native Americans in the News: Images of Indians in the Twentieth Century Press</t>
  </si>
  <si>
    <t>Weston, Mary Ann</t>
  </si>
  <si>
    <t>9780313023484</t>
  </si>
  <si>
    <t>Print and Broadcast Journalism: A Critical Examination</t>
  </si>
  <si>
    <t>Applegate, Edd</t>
  </si>
  <si>
    <t>RA423</t>
  </si>
  <si>
    <t>9780313018800</t>
  </si>
  <si>
    <t>Reporting on Risks: The Practice and Ethics of Health and Safety Communication</t>
  </si>
  <si>
    <t>Language Arts and Reading</t>
  </si>
  <si>
    <t>LB1573</t>
  </si>
  <si>
    <t>9780313094613</t>
  </si>
  <si>
    <t>Spoofing and Proofing the Classics: Literature-Based Activities to Develop Critical Reading Skills and Grammatical Knowledge</t>
  </si>
  <si>
    <t>Polette, Keith</t>
  </si>
  <si>
    <t>Latin American History</t>
  </si>
  <si>
    <t>F1408</t>
  </si>
  <si>
    <t>9780313055003</t>
  </si>
  <si>
    <t>Daily Lives of Civilians in Wartime Latin America: From the Wars of Independence to the Central American Civil Wars</t>
  </si>
  <si>
    <t>Santoni, Pedro</t>
  </si>
  <si>
    <t>F1486</t>
  </si>
  <si>
    <t>9780313349294</t>
  </si>
  <si>
    <t>The History of El Salvador</t>
  </si>
  <si>
    <t>White, Christopher M.</t>
  </si>
  <si>
    <t>F1629</t>
  </si>
  <si>
    <t>9780313039348</t>
  </si>
  <si>
    <t>African Caribbeans: A Reference Guide</t>
  </si>
  <si>
    <t>West-Duran, Alan</t>
  </si>
  <si>
    <t>9780313091452</t>
  </si>
  <si>
    <t>Castro and the Cuban Revolution</t>
  </si>
  <si>
    <t>Leonard, Thomas M.</t>
  </si>
  <si>
    <t>F786</t>
  </si>
  <si>
    <t>9780313087417</t>
  </si>
  <si>
    <t>The Borderlands: An Encyclopedia of Culture and Politics on the U.S.-Mexico Divide</t>
  </si>
  <si>
    <t>Wood, Andrew Grant</t>
  </si>
  <si>
    <t>Latino/Hispanic Studies</t>
  </si>
  <si>
    <t>9780313348037</t>
  </si>
  <si>
    <t>Immigration</t>
  </si>
  <si>
    <t>9781567207002</t>
  </si>
  <si>
    <t>Latino Chronology: Chronologies of the American Mosaic</t>
  </si>
  <si>
    <t>Figuerdo, D.H.</t>
  </si>
  <si>
    <t>9780313350054</t>
  </si>
  <si>
    <t>Pancho Villa and Black Jack Pershing: The Punitive Expedition in Mexico</t>
  </si>
  <si>
    <t>Hurst, James W.</t>
  </si>
  <si>
    <t>9780313348075</t>
  </si>
  <si>
    <t>Latina Writers</t>
  </si>
  <si>
    <t>Law (General)</t>
  </si>
  <si>
    <t>9780313022197</t>
  </si>
  <si>
    <t>A Vision of American Law: Judging Law, Literature, and the Stories We Tell</t>
  </si>
  <si>
    <t>Schaller, Barry R.</t>
  </si>
  <si>
    <t>Library &amp; Information Science (General)</t>
  </si>
  <si>
    <t>021/.00973</t>
  </si>
  <si>
    <t>Z650</t>
  </si>
  <si>
    <t>9780313039645</t>
  </si>
  <si>
    <t>Reader in American Library History</t>
  </si>
  <si>
    <t>Harris, Michael H.</t>
  </si>
  <si>
    <t>027.7</t>
  </si>
  <si>
    <t>9780313042744</t>
  </si>
  <si>
    <t>Financing Information Services: Problems, Changing Approaches, and New Opportunities for Academic and Research Libraries</t>
  </si>
  <si>
    <t>Spyers-Duran, Peter</t>
  </si>
  <si>
    <t>9780313090615</t>
  </si>
  <si>
    <t>Library Services to the Incarcerated: Applying the Public Library Model in Correctional Facility Libraries</t>
  </si>
  <si>
    <t>Clark, Sheila</t>
  </si>
  <si>
    <t>021.8</t>
  </si>
  <si>
    <t>9780313042690</t>
  </si>
  <si>
    <t>Federal Aid and State Library Agencies: Federal Policy Implementation</t>
  </si>
  <si>
    <t>Shavit, David</t>
  </si>
  <si>
    <t>9780313031847</t>
  </si>
  <si>
    <t>Daring to Find Our Names: The Search for Lesbigay Library History</t>
  </si>
  <si>
    <t>Carmichael, James V.</t>
  </si>
  <si>
    <t>9780897899611</t>
  </si>
  <si>
    <t>Improving the Quality of Library Services for Students with Disabilities</t>
  </si>
  <si>
    <t>Z711.8</t>
  </si>
  <si>
    <t>9780313058936</t>
  </si>
  <si>
    <t>Still Struggling for Equality: American Public Library Services with Minorities</t>
  </si>
  <si>
    <t>Jr., Plummer Alston Jones</t>
  </si>
  <si>
    <t>Z7161</t>
  </si>
  <si>
    <t>9780313007347</t>
  </si>
  <si>
    <t>Social Science Reference Sources: A Practical Guide Third Edition</t>
  </si>
  <si>
    <t>Li, Tze-chung</t>
  </si>
  <si>
    <t>Library Management</t>
  </si>
  <si>
    <t>9780313008443</t>
  </si>
  <si>
    <t>Introducing and Managing Academic Library Automation Projects</t>
  </si>
  <si>
    <t>Head, John W.</t>
  </si>
  <si>
    <t>9780313008313</t>
  </si>
  <si>
    <t>Managing Business Collections in Libraries</t>
  </si>
  <si>
    <t>Sheehy, Carolyn A.</t>
  </si>
  <si>
    <t>9780313008207</t>
  </si>
  <si>
    <t>Serials Management in Academic Libraries: A Guide to Issues and Practices</t>
  </si>
  <si>
    <t>Farrington, Jean Walter</t>
  </si>
  <si>
    <t>9780313009464</t>
  </si>
  <si>
    <t>Teaming with Opportunity: Media Programs, Community Constituencies, and Technology</t>
  </si>
  <si>
    <t>027.473/068/8</t>
  </si>
  <si>
    <t>9780313008979</t>
  </si>
  <si>
    <t>The Responsive Public Library: How to Develop and Market a Winning Collection Second Edition</t>
  </si>
  <si>
    <t>Baker, Sharon L.</t>
  </si>
  <si>
    <t>Linguistics</t>
  </si>
  <si>
    <t>9780313017308</t>
  </si>
  <si>
    <t>The Language of the Civil War</t>
  </si>
  <si>
    <t>Wright, John D.</t>
  </si>
  <si>
    <t>P115</t>
  </si>
  <si>
    <t>9781567509564</t>
  </si>
  <si>
    <t>Raising Multilingual Children: Foreign Language Acquisition and Children</t>
  </si>
  <si>
    <t>Tokuhama-Espinosa, Tracey</t>
  </si>
  <si>
    <t>P57</t>
  </si>
  <si>
    <t>9780313044427</t>
  </si>
  <si>
    <t>Language Competence: Implications for National Security</t>
  </si>
  <si>
    <t>Muller, Kurt E.</t>
  </si>
  <si>
    <t>PE1582</t>
  </si>
  <si>
    <t>9780313034060</t>
  </si>
  <si>
    <t>The Metamorphosis of English: Versions of Other Languages</t>
  </si>
  <si>
    <t>Swiderski, Richard M.</t>
  </si>
  <si>
    <t>910/.2</t>
  </si>
  <si>
    <t>G465</t>
  </si>
  <si>
    <t>9781576074138</t>
  </si>
  <si>
    <t>Encyclopedia of Travel Literature</t>
  </si>
  <si>
    <t>Brown, Christopher K.</t>
  </si>
  <si>
    <t>791/.03</t>
  </si>
  <si>
    <t>PN2035</t>
  </si>
  <si>
    <t>9781576078044</t>
  </si>
  <si>
    <t>Acting: An International Encyclopedia of Traditional Culture</t>
  </si>
  <si>
    <t>Osnes, Beth</t>
  </si>
  <si>
    <t>PA4167</t>
  </si>
  <si>
    <t>9780313039409</t>
  </si>
  <si>
    <t>A Companion to Homer's Odyssey</t>
  </si>
  <si>
    <t>Morrison, James V.</t>
  </si>
  <si>
    <t>9780313039331</t>
  </si>
  <si>
    <t>Understanding The Odyssey: A Student Casebook to Issues, Sources, and Historic Documents</t>
  </si>
  <si>
    <t>PA4417</t>
  </si>
  <si>
    <t>9780313039324</t>
  </si>
  <si>
    <t>Sophocles and the Tragedy of Athenian Democracy</t>
  </si>
  <si>
    <t>Beer, Josh</t>
  </si>
  <si>
    <t>9780313016714</t>
  </si>
  <si>
    <t>Women in Literature: Reading through the Lens of Gender</t>
  </si>
  <si>
    <t>Fisher, Jerilyn</t>
  </si>
  <si>
    <t>9780313016844</t>
  </si>
  <si>
    <t>King Lear: A Guide to the Play</t>
  </si>
  <si>
    <t>PR2892</t>
  </si>
  <si>
    <t>9780313092084</t>
  </si>
  <si>
    <t>All Things Shakespeare: An Encyclopedia of Shakespeare's World [Two Volumes]</t>
  </si>
  <si>
    <t>PR2901</t>
  </si>
  <si>
    <t>9780275995119</t>
  </si>
  <si>
    <t>Shakespeare's Family</t>
  </si>
  <si>
    <t>Pogue, Kate Emery</t>
  </si>
  <si>
    <t>PR9199</t>
  </si>
  <si>
    <t>9780313058585</t>
  </si>
  <si>
    <t>Margaret Atwood: A Critical Companion</t>
  </si>
  <si>
    <t>Cooke, Nathalie</t>
  </si>
  <si>
    <t>9780313082139</t>
  </si>
  <si>
    <t>The Fiction of Alice Munro: An Appreciation</t>
  </si>
  <si>
    <t>Hooper, Brad</t>
  </si>
  <si>
    <t>PR9205</t>
  </si>
  <si>
    <t>9780313039287</t>
  </si>
  <si>
    <t>Allegories of Desire: Body, Nation, and Empire in Modern Caribbean Literature by Women</t>
  </si>
  <si>
    <t>Adjarian, M. M.</t>
  </si>
  <si>
    <t>PS1541</t>
  </si>
  <si>
    <t>9780313085505</t>
  </si>
  <si>
    <t>Emily Dickinson: A Biography</t>
  </si>
  <si>
    <t>PS169</t>
  </si>
  <si>
    <t>9780313061660</t>
  </si>
  <si>
    <t>Literature and the Environment</t>
  </si>
  <si>
    <t>Hart, George</t>
  </si>
  <si>
    <t>9780313058158</t>
  </si>
  <si>
    <t>Understanding the Literature of World War I: A Student Casebook to Issues, Sources, and Historical Documents</t>
  </si>
  <si>
    <t>9780313061677</t>
  </si>
  <si>
    <t>Youth Gangs in Literature</t>
  </si>
  <si>
    <t>016.92</t>
  </si>
  <si>
    <t>Z5301</t>
  </si>
  <si>
    <t>9780313017261</t>
  </si>
  <si>
    <t>The Biography Book: A Reader's Guide To Nonfiction, Fictional, and Film Biographies of More Than 500 of the Most Fascinating Individuals of all Time</t>
  </si>
  <si>
    <t>Burt, Daniel S.</t>
  </si>
  <si>
    <t>Mass Media</t>
  </si>
  <si>
    <t>070.4</t>
  </si>
  <si>
    <t>PN4841</t>
  </si>
  <si>
    <t>9780313021831</t>
  </si>
  <si>
    <t>Gods Within the Machine: A History of the American Society of Newspaper Editors, 1923-1993</t>
  </si>
  <si>
    <t>Pratte, Paul Alfred</t>
  </si>
  <si>
    <t>051</t>
  </si>
  <si>
    <t>PN4877</t>
  </si>
  <si>
    <t>9780313034916</t>
  </si>
  <si>
    <t>American Mass-Market Magazines</t>
  </si>
  <si>
    <t>Nourie, Alan</t>
  </si>
  <si>
    <t>9780275999117</t>
  </si>
  <si>
    <t>Press Critics Are the Fifth Estate: Media Watchdogs in America</t>
  </si>
  <si>
    <t>Hayes, Arthur S.</t>
  </si>
  <si>
    <t>DS119</t>
  </si>
  <si>
    <t>9780313053900</t>
  </si>
  <si>
    <t>The Israeli-Palestinian War: Escalating to Nowhere</t>
  </si>
  <si>
    <t>Cordesman, Anthony H.</t>
  </si>
  <si>
    <t>DS318</t>
  </si>
  <si>
    <t>9780275996406</t>
  </si>
  <si>
    <t>The New Iranian Leadership: Ahmadinejad, Terrorism, Nuclear Ambition, and the Middle East</t>
  </si>
  <si>
    <t>Alexander, Yonah</t>
  </si>
  <si>
    <t>D811</t>
  </si>
  <si>
    <t>9780313344794</t>
  </si>
  <si>
    <t>Never Will We Forget : Oral Histories of World War II</t>
  </si>
  <si>
    <t>Culpepper, Marilyn Mayer</t>
  </si>
  <si>
    <t>E780</t>
  </si>
  <si>
    <t>9780313352218</t>
  </si>
  <si>
    <t>The Great War and America: Civil-Military Relations during World War I</t>
  </si>
  <si>
    <t>Ford, Nancy Gentile</t>
  </si>
  <si>
    <t>Music</t>
  </si>
  <si>
    <t>ML3531H47</t>
  </si>
  <si>
    <t>9781567207217</t>
  </si>
  <si>
    <t>Is Hip Hop Dead?: The Past' Present' and Future of America's Most Wanted Music</t>
  </si>
  <si>
    <t>9780313082795</t>
  </si>
  <si>
    <t>Words and Music of Paul Simon' The</t>
  </si>
  <si>
    <t>Bennighof, James</t>
  </si>
  <si>
    <t>Music (General)</t>
  </si>
  <si>
    <t>9780313017629</t>
  </si>
  <si>
    <t>Caribbean Popular Music: An Encyclopedia of Reggae, Mento, Ska, Rock Steady, and Dancehall</t>
  </si>
  <si>
    <t>Moskowitz, David V.</t>
  </si>
  <si>
    <t>9780313033209</t>
  </si>
  <si>
    <t>Twentieth-Century American Music for the Dance: A Bibliography</t>
  </si>
  <si>
    <t>Emerson, Isabelle</t>
  </si>
  <si>
    <t>9780313016950</t>
  </si>
  <si>
    <t>Emma Lou Diemer: A Bio-Bibliography</t>
  </si>
  <si>
    <t>Schlegel, Ellen Grolman</t>
  </si>
  <si>
    <t>9780313017438</t>
  </si>
  <si>
    <t>Toru Takemitsu: A Bio-Bibliography</t>
  </si>
  <si>
    <t>Siddons, James</t>
  </si>
  <si>
    <t>ML156</t>
  </si>
  <si>
    <t>9780313033605</t>
  </si>
  <si>
    <t>Broadway, Movie, TV, and Studio Cast Musicals on Record: A Discography of Recordings, 1985-1995</t>
  </si>
  <si>
    <t>Lynch, Richard Chigley</t>
  </si>
  <si>
    <t>9780313083686</t>
  </si>
  <si>
    <t>Music in the Middle Ages: A Reference Guide</t>
  </si>
  <si>
    <t>Lord, Suzanne</t>
  </si>
  <si>
    <t>ML1727</t>
  </si>
  <si>
    <t>9780313042577</t>
  </si>
  <si>
    <t>The Paris Opera: An Encyclopedia of Operas, Ballets, Composers, and Performers: Rococo and Romantic, 1715-1815</t>
  </si>
  <si>
    <t>Pitou, Spire</t>
  </si>
  <si>
    <t>ML200</t>
  </si>
  <si>
    <t>9780313040832</t>
  </si>
  <si>
    <t>Musical Nationalism: American Composers' Search for Identity</t>
  </si>
  <si>
    <t>Levy, Alan Howard</t>
  </si>
  <si>
    <t>ML300</t>
  </si>
  <si>
    <t>9780313036507</t>
  </si>
  <si>
    <t>Music of the Repressed Russian Avant-Garde, 1900-1929</t>
  </si>
  <si>
    <t>Sitsky, Larry</t>
  </si>
  <si>
    <t>ML310</t>
  </si>
  <si>
    <t>9780313012174</t>
  </si>
  <si>
    <t>Nordic Art Music: From the Middle Ages to the Third Millennium</t>
  </si>
  <si>
    <t>Smith, Frederick Key</t>
  </si>
  <si>
    <t>9780313027352</t>
  </si>
  <si>
    <t>Music of the Great Depression</t>
  </si>
  <si>
    <t>9780313341922</t>
  </si>
  <si>
    <t>Music of the Postwar Era</t>
  </si>
  <si>
    <t>Tyler, Don</t>
  </si>
  <si>
    <t>780.973/09044</t>
  </si>
  <si>
    <t>9780313084270</t>
  </si>
  <si>
    <t>Music of the World War II Era</t>
  </si>
  <si>
    <t>ML3524</t>
  </si>
  <si>
    <t>9780313081477</t>
  </si>
  <si>
    <t>Country: A Regional Exploration</t>
  </si>
  <si>
    <t>Tribe, Ivan</t>
  </si>
  <si>
    <t>ML3534</t>
  </si>
  <si>
    <t>9780313060205</t>
  </si>
  <si>
    <r>
      <t>The Greenwood Encyclopedia of Rock History</t>
    </r>
    <r>
      <rPr>
        <sz val="12"/>
        <rFont val="Arial Unicode MS"/>
        <family val="2"/>
        <charset val="136"/>
      </rPr>
      <t>【</t>
    </r>
    <r>
      <rPr>
        <sz val="12"/>
        <rFont val="Arial Narrow"/>
        <family val="2"/>
      </rPr>
      <t>Six Volumes</t>
    </r>
    <r>
      <rPr>
        <sz val="12"/>
        <rFont val="Arial Unicode MS"/>
        <family val="2"/>
        <charset val="136"/>
      </rPr>
      <t>】</t>
    </r>
    <r>
      <rPr>
        <sz val="12"/>
        <rFont val="Arial Narrow"/>
        <family val="2"/>
      </rPr>
      <t xml:space="preserve">  </t>
    </r>
  </si>
  <si>
    <t>Scrivani-Tidd, Lisa</t>
  </si>
  <si>
    <t>ML3551</t>
  </si>
  <si>
    <t>9780313088100</t>
  </si>
  <si>
    <t>American Folk Songs [Two Volumes]: A Regional Encyclopedia</t>
  </si>
  <si>
    <t>Cohen, Norm</t>
  </si>
  <si>
    <t>9780313061875</t>
  </si>
  <si>
    <t>Folk Music: A Regional Exploration</t>
  </si>
  <si>
    <t>ML3800</t>
  </si>
  <si>
    <t>9780313030680</t>
  </si>
  <si>
    <t>Virtue or Virtuosity?: Explorations in the Ethics of Musical Performance</t>
  </si>
  <si>
    <t>O'Dea, Jane</t>
  </si>
  <si>
    <t>ML390</t>
  </si>
  <si>
    <t>9780313017230</t>
  </si>
  <si>
    <t>Music of the Twentieth-Century Avant-Garde: A Biocritical Sourcebook</t>
  </si>
  <si>
    <t>ML3917</t>
  </si>
  <si>
    <t>9780313343094</t>
  </si>
  <si>
    <t>Music of the Gilded Age</t>
  </si>
  <si>
    <t>Ogasapian, John</t>
  </si>
  <si>
    <t>9780313029790</t>
  </si>
  <si>
    <t>Domenico Cimarosa: His Life and His Operas</t>
  </si>
  <si>
    <t>Rossi, Nick</t>
  </si>
  <si>
    <t>9780313072178</t>
  </si>
  <si>
    <t>George Gershwin: A New Biography</t>
  </si>
  <si>
    <t>Hyland, William G.</t>
  </si>
  <si>
    <t>9780313080463</t>
  </si>
  <si>
    <t>The Words and Music of Carole King</t>
  </si>
  <si>
    <t>9780313344879</t>
  </si>
  <si>
    <t>Yo-Yo Ma: A Biography</t>
  </si>
  <si>
    <t>Whiting, Jim</t>
  </si>
  <si>
    <t>9780313065255</t>
  </si>
  <si>
    <t>The Words and Music of Bruce Springsteen</t>
  </si>
  <si>
    <t>Kirkpatrick, Rob</t>
  </si>
  <si>
    <t>9780313080784</t>
  </si>
  <si>
    <t>The Words and Music of Ice Cube</t>
  </si>
  <si>
    <t>Woldu, Gail Hilson</t>
  </si>
  <si>
    <t>9780275999032</t>
  </si>
  <si>
    <t>The Words and Music of Neil Young</t>
  </si>
  <si>
    <t>Bielen, Ken</t>
  </si>
  <si>
    <t>ML420.B754</t>
  </si>
  <si>
    <t>9780313084768</t>
  </si>
  <si>
    <t>The Words and Music of David Bowie</t>
  </si>
  <si>
    <t>ML420.L38</t>
  </si>
  <si>
    <t>9780313082962</t>
  </si>
  <si>
    <t>The Words and Music of John Lennon</t>
  </si>
  <si>
    <t>Urish, Ben</t>
  </si>
  <si>
    <t>ML421</t>
  </si>
  <si>
    <t>9780313345876</t>
  </si>
  <si>
    <t>Artificial Paradise: The Dark Side of the Beatles' Utopian Dream</t>
  </si>
  <si>
    <t>Courrier, Kevin</t>
  </si>
  <si>
    <t>ML82</t>
  </si>
  <si>
    <t>9780313093074</t>
  </si>
  <si>
    <t>From Convent to Concert Hall: A Guide to Women Composers</t>
  </si>
  <si>
    <t>Glickman, Sylvia</t>
  </si>
  <si>
    <t>MUSIC Ethnomusicology</t>
  </si>
  <si>
    <t>ML1251.I53</t>
  </si>
  <si>
    <t>9781851095117</t>
  </si>
  <si>
    <t>Gamelan : The Traditional Sounds of Indonesia</t>
  </si>
  <si>
    <t>Spiller, Henry</t>
  </si>
  <si>
    <t>ML108</t>
  </si>
  <si>
    <t>9780313033230</t>
  </si>
  <si>
    <t>Thesaurus of Abstract Musical Properties: A Theoretical and Compositional Resource</t>
  </si>
  <si>
    <t>Johnson, Jeffrey</t>
  </si>
  <si>
    <t>9780313064869</t>
  </si>
  <si>
    <t>Brass Music of Black Composers: A Bibliography</t>
  </si>
  <si>
    <t>Horne, Aaron</t>
  </si>
  <si>
    <t>9780313033384</t>
  </si>
  <si>
    <t>Harmony Theory: A Bibliography</t>
  </si>
  <si>
    <t>9780313033391</t>
  </si>
  <si>
    <t>Musical Anthologies for Analytical Study: A Bibliography</t>
  </si>
  <si>
    <t>MT6</t>
  </si>
  <si>
    <t>9780313029745</t>
  </si>
  <si>
    <t>The Piece as a Whole: Studies in Holistic Musical Analysis</t>
  </si>
  <si>
    <t>Aitken, Hugh</t>
  </si>
  <si>
    <t>Native American Studies</t>
  </si>
  <si>
    <t>E61</t>
  </si>
  <si>
    <t>9780313071669</t>
  </si>
  <si>
    <t>Daily Life in Pre-Columbian Native America</t>
  </si>
  <si>
    <t>Confer, Clarissa W.</t>
  </si>
  <si>
    <t>E78</t>
  </si>
  <si>
    <t>9780313081156</t>
  </si>
  <si>
    <t>Family Life in Native America</t>
  </si>
  <si>
    <t>9780313341786</t>
  </si>
  <si>
    <t>Tecumseh: A Biography</t>
  </si>
  <si>
    <t>Sturgis, Amy H.</t>
  </si>
  <si>
    <t>F592</t>
  </si>
  <si>
    <t>9780313346293</t>
  </si>
  <si>
    <t>Sacagawea: A Biography</t>
  </si>
  <si>
    <t>Summitt, April R.</t>
  </si>
  <si>
    <t>Naval Science</t>
  </si>
  <si>
    <t>VA620</t>
  </si>
  <si>
    <t>9781573569873</t>
  </si>
  <si>
    <t>Asia Looks Seaward: Power and Maritime Strategy</t>
  </si>
  <si>
    <t>Yoshihara, Toshi; Holmes, Jame</t>
  </si>
  <si>
    <t>Opera</t>
  </si>
  <si>
    <t>016.7821</t>
  </si>
  <si>
    <t>9780313033179</t>
  </si>
  <si>
    <t>Classical Singers of the Opera and Recital Stages: A Bibliography of Biographical Materials</t>
  </si>
  <si>
    <t>Cowden, Robert H.</t>
  </si>
  <si>
    <t>9780313032226</t>
  </si>
  <si>
    <t>The Mozart-Da Ponte Operas: An Annotated Bibliography</t>
  </si>
  <si>
    <t>Mont, Mary Du</t>
  </si>
  <si>
    <t>ML158</t>
  </si>
  <si>
    <t>9780313033377</t>
  </si>
  <si>
    <t>Opera Singers in Recital, Concert, and Feature Film: A Mediagraphy</t>
  </si>
  <si>
    <t>Philosophical Theory</t>
  </si>
  <si>
    <t>BH39</t>
  </si>
  <si>
    <t>9780313057410</t>
  </si>
  <si>
    <t>Introducing Aesthetics</t>
  </si>
  <si>
    <t>Fenner, David E. W.</t>
  </si>
  <si>
    <t>Philosophy (General)</t>
  </si>
  <si>
    <t>B2430</t>
  </si>
  <si>
    <t>9780313029639</t>
  </si>
  <si>
    <t>Sartre and Evil: Guidelines for a Struggle</t>
  </si>
  <si>
    <t>Gordon, Haim</t>
  </si>
  <si>
    <t>B72</t>
  </si>
  <si>
    <t>9780313062858</t>
  </si>
  <si>
    <t>The Basics of Western Philosophy</t>
  </si>
  <si>
    <t>Kelly, Eugene</t>
  </si>
  <si>
    <t>BJ1031</t>
  </si>
  <si>
    <t>9780313002182</t>
  </si>
  <si>
    <t>Two Views of Virtue: Absolute Relativism and Relative Absolutism</t>
  </si>
  <si>
    <t>Centore, F. F.</t>
  </si>
  <si>
    <t>9780313028557</t>
  </si>
  <si>
    <t>Philosophy Practice: An Alternative to Counseling and Psychotherapy</t>
  </si>
  <si>
    <t>Schuster, Shlomit C.</t>
  </si>
  <si>
    <t>HN65</t>
  </si>
  <si>
    <t>9780313021008</t>
  </si>
  <si>
    <t>The Death of Meaning</t>
  </si>
  <si>
    <t>Zito, George V.</t>
  </si>
  <si>
    <t>HQ12</t>
  </si>
  <si>
    <t>9780313062681</t>
  </si>
  <si>
    <t>Sex from Plato to Paglia [Two Volumes]: A Philosophical Encyclopedia</t>
  </si>
  <si>
    <t>Soble, Alan</t>
  </si>
  <si>
    <t>JC585</t>
  </si>
  <si>
    <t>9780313001734</t>
  </si>
  <si>
    <t>Liberty: Its Meaning and Scope</t>
  </si>
  <si>
    <t>Roshwald, Mordecai</t>
  </si>
  <si>
    <t>PHILOSOPHY Consciousness</t>
  </si>
  <si>
    <t>B808.9</t>
  </si>
  <si>
    <t>9781576077924</t>
  </si>
  <si>
    <t>Consciousness : A Guide to the Debates</t>
  </si>
  <si>
    <t>Freeman, Anthony</t>
  </si>
  <si>
    <t>PHILOSOPHY Ethics &amp; Moral Philosophy</t>
  </si>
  <si>
    <t>RC480</t>
  </si>
  <si>
    <t>9780313057830</t>
  </si>
  <si>
    <t>Seeking the Compassionate Life : The Moral Crisis for Psychotherapy and Society</t>
  </si>
  <si>
    <t>Goldberg, Carl</t>
  </si>
  <si>
    <t>Philosophy, Psychology &amp; Religion</t>
  </si>
  <si>
    <t>BF575</t>
  </si>
  <si>
    <t>9780275998752</t>
  </si>
  <si>
    <t>Creative Anger: Putting That Powerful Emotion to Good Use</t>
  </si>
  <si>
    <t>Baruch, Rhoda; Grotberg, Edith</t>
  </si>
  <si>
    <t>9780313012617</t>
  </si>
  <si>
    <t>Children's Imaginative Play: A Visit to Wonderland</t>
  </si>
  <si>
    <t>Ariel, Shlomo</t>
  </si>
  <si>
    <t>BF723</t>
  </si>
  <si>
    <t>9780313039256</t>
  </si>
  <si>
    <t>Helping Children Cope with the Death of a Parent: A Guide for the First Year. Contemporary Psychology.</t>
  </si>
  <si>
    <t>Lewis, Paddy Greenwall; Lippma</t>
  </si>
  <si>
    <t>BF724</t>
  </si>
  <si>
    <t>9780313063541</t>
  </si>
  <si>
    <t>Adolescents and Risk: Making Sense of Adolescent Psychology. Making Sense of Psychology.</t>
  </si>
  <si>
    <t>Johnson,  Patrick B.; Malow-Ir</t>
  </si>
  <si>
    <t>Physical Anthropology</t>
  </si>
  <si>
    <t>GN799</t>
  </si>
  <si>
    <t>9780313011399</t>
  </si>
  <si>
    <t>Human Diet: Its Origin and Evolution</t>
  </si>
  <si>
    <t>Ungar, Peter S.</t>
  </si>
  <si>
    <t>Political Communications</t>
  </si>
  <si>
    <t>9780313021855</t>
  </si>
  <si>
    <t>The Press, the Rosenbergs, and the Cold War</t>
  </si>
  <si>
    <t>Neville, John F.</t>
  </si>
  <si>
    <t>E886</t>
  </si>
  <si>
    <t>9780313000386</t>
  </si>
  <si>
    <t>The Clinton Scandals and the Politics of Image Restoration</t>
  </si>
  <si>
    <t>Blaney, Joseph R.</t>
  </si>
  <si>
    <t>070.1</t>
  </si>
  <si>
    <t>9780313020421</t>
  </si>
  <si>
    <t>Electronic Magazines: Soft News Programs on Network Television</t>
  </si>
  <si>
    <t>Spragens, William C.</t>
  </si>
  <si>
    <t>Pop Culture</t>
  </si>
  <si>
    <t>DS727</t>
  </si>
  <si>
    <t>9781851095872</t>
  </si>
  <si>
    <t>Pop Culture China!: Media, Arts, and Lifestyle</t>
  </si>
  <si>
    <t>Latham, Kevin</t>
  </si>
  <si>
    <t>GN560.U6</t>
  </si>
  <si>
    <t>9781576076484</t>
  </si>
  <si>
    <t>Material Culture in America: Understanding Everyday Life</t>
  </si>
  <si>
    <t>Sheumaker, Helen</t>
  </si>
  <si>
    <t>796/.03</t>
  </si>
  <si>
    <t>GV567</t>
  </si>
  <si>
    <t>9781576076606</t>
  </si>
  <si>
    <t>Encyclopedia of World Sport: From Ancient Times to the Present</t>
  </si>
  <si>
    <t>Levinson, David</t>
  </si>
  <si>
    <t>796.357/0973</t>
  </si>
  <si>
    <t>GV867.64</t>
  </si>
  <si>
    <t>9781576073711</t>
  </si>
  <si>
    <t>Baseball: An Encyclopedia of Popular Culture</t>
  </si>
  <si>
    <t>810.9/0054</t>
  </si>
  <si>
    <t>PS228.B6</t>
  </si>
  <si>
    <t>9781851094059</t>
  </si>
  <si>
    <t>Beat Culture: Lifestyles, Icons, and Impact</t>
  </si>
  <si>
    <t>Lawlor, William T.</t>
  </si>
  <si>
    <t>DA591</t>
  </si>
  <si>
    <t>9780313348808</t>
  </si>
  <si>
    <t>Diana, Princess of Wales: A Biography</t>
  </si>
  <si>
    <t>Gitlin, Martin</t>
  </si>
  <si>
    <t>9780313092459</t>
  </si>
  <si>
    <t>The 1900s: American Popular Culture Through History</t>
  </si>
  <si>
    <t>9780313062223</t>
  </si>
  <si>
    <t>The 1920s: American Popular Culture Through History</t>
  </si>
  <si>
    <t>Drowne, Kathleen</t>
  </si>
  <si>
    <t>9780313077470</t>
  </si>
  <si>
    <t>The 1930s: American Popular Culture Through History</t>
  </si>
  <si>
    <t>9780313062230</t>
  </si>
  <si>
    <t>The 1940s: American Popular Culture Through History</t>
  </si>
  <si>
    <t>Sickels, Robert</t>
  </si>
  <si>
    <t>9780313092817</t>
  </si>
  <si>
    <t>The 1960s: American Popular Culture Through History</t>
  </si>
  <si>
    <t>9780313085222</t>
  </si>
  <si>
    <t>The 1970's: American Popular Culture Through History</t>
  </si>
  <si>
    <t>9780313088407</t>
  </si>
  <si>
    <t>The 1980s: American Popular Culture Through History</t>
  </si>
  <si>
    <t>9780313091216</t>
  </si>
  <si>
    <t>The 1990s: American Popular Culture Through History</t>
  </si>
  <si>
    <t>Oxoby, Marc</t>
  </si>
  <si>
    <t>973.91/3</t>
  </si>
  <si>
    <t>9780313092336</t>
  </si>
  <si>
    <t>The 1910s: American Popular Culture Through History</t>
  </si>
  <si>
    <t>Blanke, David</t>
  </si>
  <si>
    <t>E901</t>
  </si>
  <si>
    <t>9780313344893</t>
  </si>
  <si>
    <t>Barack Obama: A Biography</t>
  </si>
  <si>
    <t>GT3930</t>
  </si>
  <si>
    <t>9780313042706</t>
  </si>
  <si>
    <t>A Guide to World Fairs and Festivals</t>
  </si>
  <si>
    <t>Shemanski, Frances</t>
  </si>
  <si>
    <t>GV1469</t>
  </si>
  <si>
    <t>9780313082436</t>
  </si>
  <si>
    <t>The Video Game Explosion: A History from PONG to PlayStation and Beyond</t>
  </si>
  <si>
    <t>9780313082269</t>
  </si>
  <si>
    <t>African American Pioneers of Baseball: A Biographical Encyclopedia</t>
    <phoneticPr fontId="2" type="noConversion"/>
  </si>
  <si>
    <t>HM621</t>
  </si>
  <si>
    <t>9780313086878</t>
  </si>
  <si>
    <t>The Greenwood Encyclopedia of World Popular Culture: Asia and Pacific Oceania</t>
  </si>
  <si>
    <t>Hoppenstand, Gary</t>
  </si>
  <si>
    <t>9780275998738</t>
  </si>
  <si>
    <t>Blogging America: The New Public Sphere</t>
  </si>
  <si>
    <t>306.76/603</t>
  </si>
  <si>
    <t>HQ75.13</t>
  </si>
  <si>
    <t>9780313055058</t>
  </si>
  <si>
    <t>Encyclopedia of Gay and Lesbian Popular Culture</t>
  </si>
  <si>
    <t>Prono, Luca</t>
  </si>
  <si>
    <t>001.9</t>
  </si>
  <si>
    <t>HV6285</t>
  </si>
  <si>
    <t>9781567207224</t>
  </si>
  <si>
    <t>Conspiracy Theory in Film, Television, and Politics</t>
  </si>
  <si>
    <t>Arnold, Gordon B.</t>
  </si>
  <si>
    <t>9780313081699</t>
  </si>
  <si>
    <t>100 Albums That Changed Popular Music: A Reference Guide</t>
  </si>
  <si>
    <t>Smith, Chris</t>
  </si>
  <si>
    <t>ML3479</t>
  </si>
  <si>
    <t>9780313088070</t>
  </si>
  <si>
    <t>Icons of R&amp;B and Soul [Two Volumes]: An Encyclopedia of the Artists Who Revolutionized Rhythm</t>
  </si>
  <si>
    <t>Gulla, Bob</t>
  </si>
  <si>
    <t>781.65/4</t>
  </si>
  <si>
    <t>ML3518</t>
  </si>
  <si>
    <t>9780313058127</t>
  </si>
  <si>
    <t>The Later Swing Era, 1942 to 1955</t>
  </si>
  <si>
    <t>Jr., Lawrence McClellan</t>
  </si>
  <si>
    <t>782.4216409</t>
  </si>
  <si>
    <t>9780275998998</t>
  </si>
  <si>
    <t>Dark Mirror: The Pathology of the Singer-Songwriter</t>
  </si>
  <si>
    <t>Brackett, Donald</t>
  </si>
  <si>
    <t>9781567206852</t>
  </si>
  <si>
    <t>Story behind the Protest Song: A Reference Guide to the 50 Songs that Changed the 20th Century</t>
  </si>
  <si>
    <t>Phull, Hardeep</t>
  </si>
  <si>
    <t>9780313084386</t>
  </si>
  <si>
    <t>Icons of Hip Hop [Two Volumes]: An Encyclopedia of the Movement, Music, and Culture</t>
  </si>
  <si>
    <t>9781567207354</t>
  </si>
  <si>
    <t>Notorious B.I.G. : A Biography</t>
  </si>
  <si>
    <t>Lang, Holly</t>
  </si>
  <si>
    <t>NA961</t>
  </si>
  <si>
    <t>9780313062964</t>
  </si>
  <si>
    <t>Architecture of England, Scotland, and Wales</t>
  </si>
  <si>
    <t>Jones, Nigel R.</t>
  </si>
  <si>
    <t>016.7415</t>
  </si>
  <si>
    <t>NC1420</t>
  </si>
  <si>
    <t>9780313034541</t>
  </si>
  <si>
    <t>Animation, Caricature, and Gag and Political Cartoons in the United States and Canada: An International Bibliography</t>
  </si>
  <si>
    <t>PN1584</t>
  </si>
  <si>
    <t>9780275998394</t>
  </si>
  <si>
    <t>The Business of Entertainment [Three Volumes]</t>
  </si>
  <si>
    <t>Sickels, Robert C.</t>
  </si>
  <si>
    <t>9780275998714</t>
  </si>
  <si>
    <t>A Word from Our Viewers: Reflections from Early Television Audiences</t>
  </si>
  <si>
    <t>Barfield, Ray</t>
  </si>
  <si>
    <t>9780313356933</t>
  </si>
  <si>
    <t>The Hidden Art of Hollywood: In Defense of the Studio Era Film</t>
  </si>
  <si>
    <t>Fawell, John</t>
  </si>
  <si>
    <t>9780313348990</t>
  </si>
  <si>
    <t>Classic American Films: Conversations with the Screenwriters</t>
  </si>
  <si>
    <t>Baer, William</t>
  </si>
  <si>
    <t>9780313355165</t>
  </si>
  <si>
    <t>Jennifer Lopez: A Biography</t>
  </si>
  <si>
    <t>Tracy, Kathleen</t>
  </si>
  <si>
    <t>9780313343018</t>
  </si>
  <si>
    <t>Johnny Depp: A Biography</t>
  </si>
  <si>
    <t>Blitz, Michael</t>
  </si>
  <si>
    <t>9780313342738</t>
  </si>
  <si>
    <t>Judy Blume: A Biography</t>
  </si>
  <si>
    <t>TL23</t>
  </si>
  <si>
    <t>9780313016066</t>
  </si>
  <si>
    <t>The Automobile in American History and Culture: A Reference Guide</t>
  </si>
  <si>
    <t>Berger, Michael L.</t>
  </si>
  <si>
    <t>TX140</t>
  </si>
  <si>
    <t>9780313084294</t>
  </si>
  <si>
    <t>Martha Stewart: A Biography</t>
  </si>
  <si>
    <t>9780313060342</t>
  </si>
  <si>
    <t>Encyclopedia of Rap and Hip Hop Culture</t>
  </si>
  <si>
    <t>Bynoe, Yvonne</t>
  </si>
  <si>
    <t>9780313091209</t>
  </si>
  <si>
    <t>Encyclopedia of World Pop Music, 1980-2001</t>
  </si>
  <si>
    <t>Jeffries, Stan</t>
  </si>
  <si>
    <t>016.78166</t>
  </si>
  <si>
    <t>9780313033278</t>
  </si>
  <si>
    <t>Rock Stars/Pop Stars: A Comprehensive Bibliography, 1955-1994</t>
  </si>
  <si>
    <t>Leyser, Brady J.</t>
  </si>
  <si>
    <t>016.78026</t>
  </si>
  <si>
    <t>9780313033032</t>
  </si>
  <si>
    <t>Berliner Gramophone Records: American Issues, 1892-1900</t>
  </si>
  <si>
    <t>Charosh, Paul</t>
  </si>
  <si>
    <t>9780313067266</t>
  </si>
  <si>
    <t>America's Musical Pulse: Popular Music in Twentieth-Century Society</t>
  </si>
  <si>
    <t>Bindas, Kenneth J.</t>
  </si>
  <si>
    <t>9780313016790</t>
  </si>
  <si>
    <t>Songs of the Vietnam Conflict</t>
  </si>
  <si>
    <t>Perone, James</t>
  </si>
  <si>
    <t>9780313352461</t>
  </si>
  <si>
    <t>Discovering Country Music</t>
  </si>
  <si>
    <t>ML400</t>
  </si>
  <si>
    <t>9780313092824</t>
  </si>
  <si>
    <t>Bob Dylan, Bruce Springsteen, and American Song</t>
  </si>
  <si>
    <t>Smith, Larry David</t>
  </si>
  <si>
    <t>9780275999292</t>
  </si>
  <si>
    <t>Sixty, Sexy, and Successful: A Guide for Aging Male Baby Boomers</t>
  </si>
  <si>
    <t>Schwalbe, Robert</t>
  </si>
  <si>
    <t>BF76</t>
  </si>
  <si>
    <t>9780313020889</t>
  </si>
  <si>
    <t>Writing and Psychology: Understanding Writing and Its Teaching from the Perspective of Composition Studies</t>
  </si>
  <si>
    <t>Vipond, Douglas</t>
  </si>
  <si>
    <t>BT97</t>
  </si>
  <si>
    <t>9780275997236</t>
  </si>
  <si>
    <t>Miracles [Three Volumes]: God, Science, and Psychology in the Paranormal</t>
  </si>
  <si>
    <t>GV706</t>
  </si>
  <si>
    <t>9780313354373</t>
  </si>
  <si>
    <t>Psychology of Champions: How to Win at Sports and Life by Gaining the Focus Edge of Sports Legends and Super-Athletes</t>
  </si>
  <si>
    <t>Barrell, James J.</t>
  </si>
  <si>
    <t>9780313081422</t>
  </si>
  <si>
    <t>The Mind According to Shakespeare: Psychoanalysis in the Bard's Writing</t>
  </si>
  <si>
    <t>Krims, Marvin Bennett</t>
  </si>
  <si>
    <t>Radio, TV</t>
  </si>
  <si>
    <t>HE8689</t>
  </si>
  <si>
    <t>9780313000607</t>
  </si>
  <si>
    <t>Regulating the Future: Broadcasting Technology and Governmental Control</t>
  </si>
  <si>
    <t>Huff, W.A. Kelly</t>
  </si>
  <si>
    <t>HE8697</t>
  </si>
  <si>
    <t>9780313003264</t>
  </si>
  <si>
    <t>Conflicting Communication Interests in America: The Case of National Public Radio</t>
  </si>
  <si>
    <t>McCourt, Tom</t>
  </si>
  <si>
    <t>9780313017933</t>
  </si>
  <si>
    <t>Listener Supported: The Culture and History of Public Radio</t>
  </si>
  <si>
    <t>Mitchell, Jack W.</t>
  </si>
  <si>
    <t>9780313086526</t>
  </si>
  <si>
    <t>Big Pictures on the Small Screen: Made-for-TV Movies and Anthology Dramas</t>
  </si>
  <si>
    <t>9780313061950</t>
  </si>
  <si>
    <t>From Daytime to Primetime: The History of American Television Programs</t>
  </si>
  <si>
    <t>9780313052125</t>
  </si>
  <si>
    <t>Spy Television</t>
  </si>
  <si>
    <t>9780313025174</t>
  </si>
  <si>
    <t>The Internationalization of Television in China: The Evolution of Ideology, Society, and Media Since the Reform</t>
  </si>
  <si>
    <t>Hong, Junhao</t>
  </si>
  <si>
    <t>9780313084782</t>
  </si>
  <si>
    <t>Truth and Rumors: The Reality Behind TV's Most Famous Myths</t>
  </si>
  <si>
    <t>Brioux, Bill</t>
  </si>
  <si>
    <t>9781573567701</t>
  </si>
  <si>
    <t>May Contain Graphic Material: Comic Books, Graphic Novels, and Film</t>
  </si>
  <si>
    <t>PN4815</t>
  </si>
  <si>
    <t>9780313023330</t>
  </si>
  <si>
    <t>Media at War: Radio's Challenge to the Newspapers, 1924-1939</t>
  </si>
  <si>
    <t>Jackaway, Gwenyth L.</t>
  </si>
  <si>
    <t>070.4/4493643471073</t>
  </si>
  <si>
    <t>PN4888.H57</t>
  </si>
  <si>
    <t>9780313011009</t>
  </si>
  <si>
    <t>Manufacturing the Gang: Mexican American Youth Gangs on Local Television News</t>
  </si>
  <si>
    <t>Tovares, Raul Damacio</t>
  </si>
  <si>
    <t>Reading Promotion and Literacy</t>
  </si>
  <si>
    <t>9780897899925</t>
  </si>
  <si>
    <t>300 Junior Novel Anticipation Guides</t>
    <phoneticPr fontId="2" type="noConversion"/>
  </si>
  <si>
    <t>Polette, Nancy</t>
  </si>
  <si>
    <t>011</t>
  </si>
  <si>
    <t>9780313090578</t>
  </si>
  <si>
    <t>Find Someone Who: Introducing 200 Favorite Picture Books</t>
  </si>
  <si>
    <t>Reference (Academic)</t>
  </si>
  <si>
    <t>Z732</t>
  </si>
  <si>
    <t>9780897899390</t>
  </si>
  <si>
    <t>Primary Source Collections in the Pacific Northwest: An Historical Researcher's Guide</t>
  </si>
  <si>
    <t>Bunker, Nancy A.</t>
  </si>
  <si>
    <t>Reference (School &amp; Public Library)</t>
  </si>
  <si>
    <t>TX731</t>
  </si>
  <si>
    <t>9780313086892</t>
  </si>
  <si>
    <t>Entertaining from Ancient Rome to the Super Bowl [Two Volumes]: An Encyclopedia</t>
  </si>
  <si>
    <t>Reference Tools</t>
  </si>
  <si>
    <t>ZS111</t>
  </si>
  <si>
    <t>9780313094859</t>
  </si>
  <si>
    <t>Cultural Anthropology: A Guide to Reference and Information Sources Second Edition</t>
  </si>
  <si>
    <t>Jacoby, JoAnn</t>
  </si>
  <si>
    <t>RELIGION Psychology of Religion</t>
  </si>
  <si>
    <t>9780313013188</t>
  </si>
  <si>
    <t>Integrating Psychology and Spirituality?</t>
  </si>
  <si>
    <t>Gorsuch, Richard L.</t>
  </si>
  <si>
    <t>Religious Studies (General)</t>
  </si>
  <si>
    <t>BL240</t>
  </si>
  <si>
    <t>9780313038150</t>
  </si>
  <si>
    <t>Religion and the Physical Sciences</t>
  </si>
  <si>
    <t>Boisvert, Kate Grayson</t>
  </si>
  <si>
    <t>BL2525</t>
  </si>
  <si>
    <t>9780313034633</t>
  </si>
  <si>
    <t>Modern American Popular Religion: A Critical Assessment and Annotated Bibliography</t>
  </si>
  <si>
    <t>Lippy, Charles H.</t>
  </si>
  <si>
    <t>9780313032615</t>
  </si>
  <si>
    <t>Self-Help and Popular Religion in Early American Culture: An Interpretive Guide</t>
  </si>
  <si>
    <t>Anker, Roy M.</t>
  </si>
  <si>
    <t>9780313018213</t>
  </si>
  <si>
    <t>Self-Help and Popular Religion in Modern American Culture: An Interpretive Guide</t>
  </si>
  <si>
    <t>BL60</t>
  </si>
  <si>
    <t>9780313359002</t>
  </si>
  <si>
    <t>Part of the Problem, Part of the Solution: Religion Today and Tomorrow</t>
  </si>
  <si>
    <t>BL625</t>
  </si>
  <si>
    <t>9780313351105</t>
  </si>
  <si>
    <t>WomanSoul: The Inner Life of Women's Spirituality</t>
  </si>
  <si>
    <t>BM729</t>
  </si>
  <si>
    <t>9780313053979</t>
  </si>
  <si>
    <t>Pilgrimage and the Jews</t>
  </si>
  <si>
    <t>Gitlitz, David M.</t>
  </si>
  <si>
    <t>BP161</t>
  </si>
  <si>
    <t>9780313081392</t>
  </si>
  <si>
    <t>Islam vs. Islamism: The Dilemma of the Muslim World</t>
  </si>
  <si>
    <t>Demant, Peter</t>
  </si>
  <si>
    <t>9780313082313</t>
  </si>
  <si>
    <t>Islamism: A Documentary and Reference Guide</t>
  </si>
  <si>
    <t>Calvert, John</t>
  </si>
  <si>
    <t>BP67</t>
  </si>
  <si>
    <t>9780313060175</t>
  </si>
  <si>
    <t>Muslims in the United States</t>
  </si>
  <si>
    <t>Ba-Yunus, Ilyas</t>
  </si>
  <si>
    <t>BP80</t>
  </si>
  <si>
    <t>9780313014611</t>
  </si>
  <si>
    <t>Voice of an Exile: Reflections on Islam</t>
  </si>
  <si>
    <t>Zaid, Nasr Abu</t>
  </si>
  <si>
    <t>BR510</t>
  </si>
  <si>
    <t>9780313056994</t>
  </si>
  <si>
    <t>The Remnant Spirit: Conservative Reform in Mainline Protestantism</t>
  </si>
  <si>
    <t>Cowan, Douglas E.</t>
  </si>
  <si>
    <t>BR759</t>
  </si>
  <si>
    <t>9780313082160</t>
  </si>
  <si>
    <t>Victorian Religion: Faith and Life in Britain</t>
  </si>
  <si>
    <t>Melnyk, Julie</t>
  </si>
  <si>
    <t>BS680</t>
  </si>
  <si>
    <t>9780313359026</t>
  </si>
  <si>
    <t>Spiritual Reflections: A Journey through the Scriptures</t>
  </si>
  <si>
    <t>Covert, Henry G.</t>
  </si>
  <si>
    <t>9781573567602</t>
  </si>
  <si>
    <t>Sexual Liberation: The Scandal of Christendom</t>
  </si>
  <si>
    <t>Lawrence, Raymond J.</t>
  </si>
  <si>
    <t>BT93</t>
  </si>
  <si>
    <t>9780313000898</t>
  </si>
  <si>
    <t>Learning from History: A Black Christian's Perspective on the Holocaust</t>
  </si>
  <si>
    <t>Locke, Hubert</t>
  </si>
  <si>
    <t>269/.26/03</t>
  </si>
  <si>
    <t>BV656</t>
  </si>
  <si>
    <t>9780313097591</t>
  </si>
  <si>
    <t>Prime-Time Religion: An Encyclopedia of Religious Broadcasting</t>
  </si>
  <si>
    <t>BX1793</t>
  </si>
  <si>
    <t>9780313080487</t>
  </si>
  <si>
    <t>Politics and the Papacy in the Modern World</t>
  </si>
  <si>
    <t>Coppa, Frank J.</t>
  </si>
  <si>
    <t>BX8611</t>
  </si>
  <si>
    <t>9780313062902</t>
  </si>
  <si>
    <t>The Latter-day Saint Experience in America</t>
  </si>
  <si>
    <t>Givens, Terryl L.</t>
  </si>
  <si>
    <t>9780313019043</t>
  </si>
  <si>
    <t>From the Unthinkable to the Unavoidable: American Christian and Jewish Scholars Encounter the Holocaust</t>
  </si>
  <si>
    <t>Rittner, Carol</t>
  </si>
  <si>
    <t>940.53/18</t>
  </si>
  <si>
    <t>D804.18</t>
  </si>
  <si>
    <t>9780313030611</t>
  </si>
  <si>
    <t>History, Religion, and Meaning: American Reflections on the Holocaust and Israel</t>
  </si>
  <si>
    <t>Simon, Julius</t>
  </si>
  <si>
    <t>296.4/91</t>
  </si>
  <si>
    <t>DS109.3</t>
  </si>
  <si>
    <t>9780313017551</t>
  </si>
  <si>
    <t>The Temple of Jerusalem: Past, Present, and Future</t>
  </si>
  <si>
    <t>Lundquist, John M.</t>
  </si>
  <si>
    <t>DS146</t>
  </si>
  <si>
    <t>9780313093647</t>
  </si>
  <si>
    <t>Return: Holocaust Survivors and Dutch Anti-Semitism</t>
  </si>
  <si>
    <t>Hondius, Dienke</t>
  </si>
  <si>
    <t>9780313071874</t>
  </si>
  <si>
    <t>Religion and Healing in Native America: Pathways for Renewal</t>
  </si>
  <si>
    <t>O'Brien, Suzanne J. Crawford</t>
  </si>
  <si>
    <t>KF4165</t>
  </si>
  <si>
    <t>9780313082573</t>
  </si>
  <si>
    <t>God in the Classroom: Religion in America's Public Schools</t>
  </si>
  <si>
    <t>LC427</t>
  </si>
  <si>
    <t>9780313351907</t>
  </si>
  <si>
    <t>Religious Schooling in America: Private Education and Public Life</t>
  </si>
  <si>
    <t>Jones, Steven L.</t>
  </si>
  <si>
    <t>9780313083617</t>
  </si>
  <si>
    <t>Faith and Fiction: Christian Literature in America Today</t>
  </si>
  <si>
    <t>Gandolfo, Anita</t>
  </si>
  <si>
    <t>Z7204</t>
  </si>
  <si>
    <t>9780313019746</t>
  </si>
  <si>
    <t>Psychoanalytic Studies of Religion: A Critical Assessment and Annotated Bibliography</t>
  </si>
  <si>
    <t>Beit-Hallahmi, Benjamin</t>
  </si>
  <si>
    <t>Z7834</t>
  </si>
  <si>
    <t>9780313029035</t>
  </si>
  <si>
    <t>New Religious Movements in Western Europe: An Annotated Bibliography</t>
  </si>
  <si>
    <t>Arweck, Elisabeth</t>
  </si>
  <si>
    <t>Rhetoric/Speech</t>
  </si>
  <si>
    <t>JA85</t>
  </si>
  <si>
    <t>9780313349683</t>
  </si>
  <si>
    <t>Winning the War of Words: Selling the War on Terror from Afghanistan to Iraq</t>
  </si>
  <si>
    <t>Wolfe, Wojtek Mackiewicz</t>
  </si>
  <si>
    <t>School &amp; Children's Librarianship</t>
  </si>
  <si>
    <t>9780313008566</t>
  </si>
  <si>
    <t>School Library Media Centers in the 21st Century: Changes and Challenges</t>
  </si>
  <si>
    <t>027.8/223/0973</t>
  </si>
  <si>
    <t>9780313009693</t>
  </si>
  <si>
    <t>Igniting the Spark: Library Programs That Inspire High School Patrons</t>
  </si>
  <si>
    <t>Leslie, Roger</t>
  </si>
  <si>
    <t>9780313009105</t>
  </si>
  <si>
    <t>Premiere Events: Library Programs That Inspire Elementary School Patrons</t>
  </si>
  <si>
    <t>Wilson, Patricia Potter</t>
  </si>
  <si>
    <t>Z710</t>
  </si>
  <si>
    <t>9780313008412</t>
  </si>
  <si>
    <t>100 Research Topic Guides for Students</t>
    <phoneticPr fontId="2" type="noConversion"/>
  </si>
  <si>
    <t>Borne, Barbara Wood</t>
  </si>
  <si>
    <t>9780313348945</t>
  </si>
  <si>
    <t>Science and Asian Spiritual Traditions</t>
  </si>
  <si>
    <t>Redmond, Geoffrey</t>
  </si>
  <si>
    <t>9780313062599</t>
  </si>
  <si>
    <t>Science and Religion, 1450-1900: From Copernicus to Darwin</t>
  </si>
  <si>
    <t>BP190</t>
  </si>
  <si>
    <t>9780313054099</t>
  </si>
  <si>
    <t>Science and Islam</t>
  </si>
  <si>
    <t>Iqbal, Muzaffar</t>
  </si>
  <si>
    <t>Q172</t>
  </si>
  <si>
    <t>9780313077357</t>
  </si>
  <si>
    <t>Science in Popular Culture: A Reference Guide</t>
  </si>
  <si>
    <t>Riper, A. Bowdoin Van</t>
  </si>
  <si>
    <t>QH332</t>
  </si>
  <si>
    <t>9780313034053</t>
  </si>
  <si>
    <t>Bioethics: The Ethics of Evolution and Genetic Interference</t>
  </si>
  <si>
    <t>Matare, H. F.</t>
  </si>
  <si>
    <t>QH438</t>
  </si>
  <si>
    <t>9780313349010</t>
  </si>
  <si>
    <t>Just Genes: The Ethics of Genetic Technologies</t>
  </si>
  <si>
    <t>Barash, Carol Isaacson</t>
  </si>
  <si>
    <t>9780313019753</t>
  </si>
  <si>
    <t>Film, Horror, and the Body Fantastic</t>
  </si>
  <si>
    <t>Badley, Linda</t>
  </si>
  <si>
    <t>PN3433</t>
  </si>
  <si>
    <t>9780313035074</t>
  </si>
  <si>
    <t>Odd Genre: A Study in Imagination and Evolution</t>
  </si>
  <si>
    <t>Pierce, John J.</t>
  </si>
  <si>
    <t>PR6005</t>
  </si>
  <si>
    <t>9780313008153</t>
  </si>
  <si>
    <t>Arthur C. Clarke: A Critical Companion</t>
  </si>
  <si>
    <t>9780313031212</t>
  </si>
  <si>
    <t>Philip K. Dick: Contemporary Critical Interpretations</t>
  </si>
  <si>
    <t>Umland, Samuel J.</t>
  </si>
  <si>
    <t>9781573566438</t>
  </si>
  <si>
    <t>Anne McCaffrey: A Critical Companion</t>
  </si>
  <si>
    <t>Roberts, Robin</t>
  </si>
  <si>
    <t>9780313030277</t>
  </si>
  <si>
    <t>Space and Beyond: The Frontier Theme in Science Fiction</t>
  </si>
  <si>
    <t>Westfahl, Gary</t>
  </si>
  <si>
    <t>9780313060540</t>
  </si>
  <si>
    <r>
      <t>The Greenwood Encyclopedia of Science Fiction and Fantasy</t>
    </r>
    <r>
      <rPr>
        <sz val="12"/>
        <rFont val="Arial Unicode MS"/>
        <family val="2"/>
        <charset val="136"/>
      </rPr>
      <t>【</t>
    </r>
    <r>
      <rPr>
        <sz val="12"/>
        <rFont val="Arial Narrow"/>
        <family val="2"/>
      </rPr>
      <t>Three Volumes</t>
    </r>
    <r>
      <rPr>
        <sz val="12"/>
        <rFont val="Arial Unicode MS"/>
        <family val="2"/>
        <charset val="136"/>
      </rPr>
      <t>】</t>
    </r>
    <r>
      <rPr>
        <sz val="12"/>
        <rFont val="Arial Narrow"/>
        <family val="2"/>
      </rPr>
      <t xml:space="preserve">  </t>
    </r>
  </si>
  <si>
    <t>Science, Technology, Medicine and Environment</t>
  </si>
  <si>
    <t>721/.03</t>
  </si>
  <si>
    <t>NA200</t>
  </si>
  <si>
    <t>9781576075692</t>
  </si>
  <si>
    <t>Encyclopedia of Architectural and Engineering Feats</t>
  </si>
  <si>
    <t>Second Language Learning/ESL</t>
  </si>
  <si>
    <t>9780275999131</t>
  </si>
  <si>
    <t>Living Languages: Multilingualism across the Lifespan</t>
  </si>
  <si>
    <t>Society</t>
  </si>
  <si>
    <t>291</t>
  </si>
  <si>
    <t>9780585058436</t>
  </si>
  <si>
    <t>Cults in America: A Reference Handbook</t>
  </si>
  <si>
    <t>9781576078549</t>
  </si>
  <si>
    <t>Religion and American Cultures: An Encyclopedia of Traditions, Diversity, and Popular Expressions</t>
  </si>
  <si>
    <t>Laderman, Gary</t>
  </si>
  <si>
    <t>BL626.4</t>
  </si>
  <si>
    <t>9781851099818</t>
  </si>
  <si>
    <t>Encyclopedia of Love in World Religions</t>
  </si>
  <si>
    <t>Greenberg, Yudit Kornberg</t>
  </si>
  <si>
    <t>BL65.S4</t>
  </si>
  <si>
    <t>9781851095322</t>
  </si>
  <si>
    <t>Sexuality and the World's Religions</t>
  </si>
  <si>
    <t>Machacek, David W.</t>
  </si>
  <si>
    <t>BP161.3</t>
  </si>
  <si>
    <t>9781576075197</t>
  </si>
  <si>
    <t>Islam in World Cultures: Comparative Perspectives</t>
  </si>
  <si>
    <t>Feener, R. Michael</t>
  </si>
  <si>
    <t>BP605.N46</t>
  </si>
  <si>
    <t>9781851096138</t>
  </si>
  <si>
    <t>Modern Paganism in World Cultures: Comparative Perspectives</t>
  </si>
  <si>
    <t>Strmiska, Michael F.</t>
  </si>
  <si>
    <t>BQ316</t>
  </si>
  <si>
    <t>9781851097876</t>
  </si>
  <si>
    <t>Buddhism in World Cultures: Comparative Perspectives</t>
  </si>
  <si>
    <t>Berkwitz, Stephen C.</t>
  </si>
  <si>
    <t>973.3/1</t>
  </si>
  <si>
    <t>9781851097081</t>
  </si>
  <si>
    <t>American Revolution: People and Perspectives</t>
  </si>
  <si>
    <t>9780585000299</t>
  </si>
  <si>
    <t>Animal Rights: A Reference Handbook</t>
  </si>
  <si>
    <t>Sports</t>
  </si>
  <si>
    <t>GV1102</t>
  </si>
  <si>
    <t>9780313094040</t>
  </si>
  <si>
    <t>Martial Arts in the Modern World</t>
  </si>
  <si>
    <t>GV1195</t>
  </si>
  <si>
    <t>9780313026782</t>
  </si>
  <si>
    <t>Ringside: A History of Professional Wrestling in America</t>
  </si>
  <si>
    <t>Beekman, Scott M.</t>
  </si>
  <si>
    <t>GV53</t>
  </si>
  <si>
    <t>9780313091360</t>
  </si>
  <si>
    <t>Fun and Games in Twentieth-Century America: A Historical Guide to Leisure</t>
  </si>
  <si>
    <t>Giordano, Ralph G.</t>
  </si>
  <si>
    <t>796.41092</t>
  </si>
  <si>
    <t>GV545.52.S38</t>
  </si>
  <si>
    <t>9780313081286</t>
  </si>
  <si>
    <t>Arnold Schwarzenegger: A Biography</t>
  </si>
  <si>
    <t>Krasniewicz, Louise</t>
  </si>
  <si>
    <t>GV576</t>
  </si>
  <si>
    <t>9780313062001</t>
  </si>
  <si>
    <t>Sports and Games of the Renaissance</t>
  </si>
  <si>
    <t>Leibs, Andrew</t>
  </si>
  <si>
    <t>9780313039560</t>
  </si>
  <si>
    <t>American Sports Empire: How the Leagues Breed Success</t>
  </si>
  <si>
    <t>Jr., Frank P. Jozsa</t>
  </si>
  <si>
    <t>9780313043475</t>
  </si>
  <si>
    <t>Labor Relations in Professional Sports</t>
  </si>
  <si>
    <t>Berry, Robert C.</t>
  </si>
  <si>
    <t>9780313032530</t>
  </si>
  <si>
    <t>Celebrating Women Coaches: A Biographical Dictionary</t>
  </si>
  <si>
    <t>Hawkes, Nena Rey</t>
  </si>
  <si>
    <t>9780313061998</t>
  </si>
  <si>
    <t>Latino and African American Athletes Today: A Biographical Dictionary</t>
  </si>
  <si>
    <t>Porter, David L.</t>
  </si>
  <si>
    <t>GV709</t>
  </si>
  <si>
    <t>9780313054723</t>
  </si>
  <si>
    <t>Encyclopedia of Title IX and Sports</t>
  </si>
  <si>
    <t>Mitchell, Nicole</t>
  </si>
  <si>
    <t>9780313064760</t>
  </si>
  <si>
    <t>Ethnicity and Sport in North American History and Culture</t>
  </si>
  <si>
    <t>Eisen, George</t>
  </si>
  <si>
    <t>9780313087585</t>
  </si>
  <si>
    <t>Sports and the Physically Challenged: An Encyclopedia of People, Events, and Organizations</t>
  </si>
  <si>
    <t>Mastandrea, Linda</t>
  </si>
  <si>
    <t>9780313025464</t>
  </si>
  <si>
    <t>Sports in the Lives of Children and Adolescents: Success on the Field and in Life</t>
  </si>
  <si>
    <t>Griffin, Robert S.</t>
  </si>
  <si>
    <t>9780313082887</t>
  </si>
  <si>
    <t>The Sports Industry's War on Athletes</t>
  </si>
  <si>
    <t>Finley, Peter</t>
  </si>
  <si>
    <t>GV718</t>
  </si>
  <si>
    <t>9780313344596</t>
  </si>
  <si>
    <t>Sports Scandals</t>
  </si>
  <si>
    <t>796.48</t>
  </si>
  <si>
    <t>GV721.5</t>
  </si>
  <si>
    <t>9780313061981</t>
  </si>
  <si>
    <t>Encyclopedia of the Modern Olympic Movement</t>
  </si>
  <si>
    <t>9780313087059</t>
  </si>
  <si>
    <t>Alex Rodriguez: A Biography</t>
  </si>
  <si>
    <t>Stewart, Wayne</t>
  </si>
  <si>
    <t>9780313062025</t>
  </si>
  <si>
    <t>Barry Bonds: A Biography</t>
  </si>
  <si>
    <t>Bloom, John</t>
  </si>
  <si>
    <t>9780313002472</t>
  </si>
  <si>
    <t>Biographical Dictionary of American Sports [Three Volumes]: Set Baseball, Revised and Expanded Edition</t>
  </si>
  <si>
    <t>9780313062056</t>
  </si>
  <si>
    <t>Joe DiMaggio: A Biography</t>
  </si>
  <si>
    <t>Jones, David</t>
  </si>
  <si>
    <t>9780313062049</t>
  </si>
  <si>
    <t>Joe Jackson: A Biography</t>
  </si>
  <si>
    <t>9780313062094</t>
  </si>
  <si>
    <t>Lou Gehrig: A Biography</t>
  </si>
  <si>
    <t>Kashatus, William C.</t>
  </si>
  <si>
    <t>9780313062063</t>
  </si>
  <si>
    <t>Pete Rose: A Biography</t>
  </si>
  <si>
    <t>Jordan, David</t>
  </si>
  <si>
    <t>9780313064432</t>
  </si>
  <si>
    <t>Pride Against Prejudice: The Biography of Larry Doby</t>
  </si>
  <si>
    <t>Moore, Joseph Thomas</t>
  </si>
  <si>
    <t>9780313055171</t>
  </si>
  <si>
    <t>Stan Musial: A Biography</t>
  </si>
  <si>
    <t>Stanton, Joseph</t>
  </si>
  <si>
    <t>GV880</t>
  </si>
  <si>
    <t>9780313021268</t>
  </si>
  <si>
    <t>Women in Baseball: The Forgotten History</t>
  </si>
  <si>
    <t>Berlage, Gai Ingham</t>
  </si>
  <si>
    <t>GV884</t>
  </si>
  <si>
    <t>9780313343629</t>
  </si>
  <si>
    <t>LeBron James: A Biography</t>
  </si>
  <si>
    <t>9780313080807</t>
  </si>
  <si>
    <t>Michael Jordan: A Biography</t>
  </si>
  <si>
    <t>796.323092</t>
  </si>
  <si>
    <t>GV884.O54</t>
  </si>
  <si>
    <t>9780313080586</t>
  </si>
  <si>
    <t>Shaquille O'Neal: A Biography</t>
  </si>
  <si>
    <t>Nelson, Murry</t>
  </si>
  <si>
    <t>9780275997854</t>
  </si>
  <si>
    <t>Women in Golf: The Players, The History, and the Future of the Sport</t>
  </si>
  <si>
    <t>KF1290</t>
  </si>
  <si>
    <t>9780313042836</t>
  </si>
  <si>
    <t>Torts and Sports: Legal Liability in Professional and Amateur Athletics</t>
  </si>
  <si>
    <t>Yasser, Raymond L.</t>
  </si>
  <si>
    <t>KF3989</t>
  </si>
  <si>
    <t>9780313045561</t>
  </si>
  <si>
    <t>Professional Sports and Antitrust</t>
  </si>
  <si>
    <t>Freedman, Warren</t>
  </si>
  <si>
    <t>RC1230</t>
  </si>
  <si>
    <t>9780313345210</t>
  </si>
  <si>
    <t>Dope: A History of Performance Enhancement in Sports from the Nineteenth Century to Today</t>
  </si>
  <si>
    <t>Rosen, Daniel M.</t>
  </si>
  <si>
    <t>Storytelling</t>
  </si>
  <si>
    <t>973.3/092</t>
  </si>
  <si>
    <t>E275.A2</t>
  </si>
  <si>
    <t>9780313009815</t>
  </si>
  <si>
    <t>Voices of the American Revolution: Stories of Men, Women, and Children Who Forged Our Nation</t>
  </si>
  <si>
    <t>Haven, Kendall</t>
  </si>
  <si>
    <t>Technical Services-Cataloging Workbooks</t>
  </si>
  <si>
    <t>TR465</t>
  </si>
  <si>
    <t>9780313095818</t>
  </si>
  <si>
    <t>Structures of Image Collections: From Chauvet-Pont-d'Arc to Flickr</t>
  </si>
  <si>
    <t>Greisdorf, Howard F.</t>
  </si>
  <si>
    <t>Z695</t>
  </si>
  <si>
    <t>9780313097218</t>
  </si>
  <si>
    <t>Moving Image Cataloging: How to Create and How to Use a Moving Image Catalog</t>
  </si>
  <si>
    <t>Yee, Martha M.</t>
  </si>
  <si>
    <t>PA3238</t>
  </si>
  <si>
    <t>9780313031205</t>
  </si>
  <si>
    <t>Greek Tragedy on the American Stage: Ancient Drama in the Commercial Theater, 1882-1994</t>
  </si>
  <si>
    <t>Hartigan, Karelisa V.</t>
  </si>
  <si>
    <t>PN1590</t>
  </si>
  <si>
    <t>9780313057977</t>
  </si>
  <si>
    <t>Audience Participation: Essays on Inclusion in Performance</t>
  </si>
  <si>
    <t>Kattwinkel, Susan</t>
  </si>
  <si>
    <t>PN1631</t>
  </si>
  <si>
    <t>9780313069789</t>
  </si>
  <si>
    <t>Rethinking Folk Drama</t>
  </si>
  <si>
    <t>Tillis, Steve</t>
  </si>
  <si>
    <t>PN1851</t>
  </si>
  <si>
    <t>9780313057625</t>
  </si>
  <si>
    <t>Performing Opposition: Modern Theater and the Scandalized Audience</t>
  </si>
  <si>
    <t>Blackadder, Neil</t>
  </si>
  <si>
    <t>PN2071</t>
  </si>
  <si>
    <t>9780313030376</t>
  </si>
  <si>
    <t>Reinventing Drama: Acting, Iconicity, Performance</t>
  </si>
  <si>
    <t>PN2091</t>
  </si>
  <si>
    <t>9780313033483</t>
  </si>
  <si>
    <t>Theatrical Design in the Twentieth Century: An Index to Photographic Reproductions of Scenic Designs</t>
  </si>
  <si>
    <t>Atkinson, W. Patrick</t>
  </si>
  <si>
    <t>PN2205</t>
  </si>
  <si>
    <t>9780313029400</t>
  </si>
  <si>
    <t>Theatrical Directors: A Biographical Dictionary</t>
  </si>
  <si>
    <t>Frick, John W.</t>
  </si>
  <si>
    <t>9780313036347</t>
  </si>
  <si>
    <t>Broadway Talks: What Professionals Think About Commercial Theater in America</t>
  </si>
  <si>
    <t>Sponberg, Arvid F.</t>
  </si>
  <si>
    <t>PN2595</t>
  </si>
  <si>
    <t>9780313031779</t>
  </si>
  <si>
    <t>Thatcher's Theatre: British Theatre and Drama in the Eighties</t>
  </si>
  <si>
    <t>Peacock, D. Keith</t>
  </si>
  <si>
    <t>PN2633</t>
  </si>
  <si>
    <t>9780313030963</t>
  </si>
  <si>
    <t>Theatre, Opera, and Audiences in Revolutionary Paris: Analysis and Repertory</t>
  </si>
  <si>
    <t>Kennedy, Emmet</t>
  </si>
  <si>
    <t>Theology/Spirituality</t>
  </si>
  <si>
    <t>BM610</t>
  </si>
  <si>
    <t>9780313001222</t>
  </si>
  <si>
    <t>Between Man and God: Issues in Judaic Thought</t>
  </si>
  <si>
    <t>Sicker, Martin</t>
  </si>
  <si>
    <t>BV820</t>
  </si>
  <si>
    <t>9780313031564</t>
  </si>
  <si>
    <t>Church and Synagogue Affiliation: Theory, Research, and Practice</t>
  </si>
  <si>
    <t>Sales, Amy L.</t>
  </si>
  <si>
    <t>9781851099009</t>
  </si>
  <si>
    <t>Mysteries in History: From Prehistory to the Present</t>
  </si>
  <si>
    <t>Aron, Paul D.</t>
  </si>
  <si>
    <t>DF77</t>
  </si>
  <si>
    <t>9781576078150</t>
  </si>
  <si>
    <t>The Ancient Greeks: New Perspectives</t>
  </si>
  <si>
    <t>Budin, Stephanie Lynn</t>
  </si>
  <si>
    <t>DG77</t>
  </si>
  <si>
    <t>9781851095889</t>
  </si>
  <si>
    <t>The Romans: New Perspectives</t>
  </si>
  <si>
    <t>McGeough, Kevin M.</t>
  </si>
  <si>
    <t>DS121.55</t>
  </si>
  <si>
    <t>9781576078983</t>
  </si>
  <si>
    <t>Ancient Canaan and Israel: New Perspectives</t>
  </si>
  <si>
    <t>Golden, Jonathan M.</t>
  </si>
  <si>
    <t>959/.003</t>
  </si>
  <si>
    <t>DS524</t>
  </si>
  <si>
    <t>9781576077719</t>
  </si>
  <si>
    <t>Southeast Asia: A Historical Encyclopedia from Angkor Wat to East Timor</t>
  </si>
  <si>
    <t>Gin, Ooi Keat</t>
  </si>
  <si>
    <t>700/.92/2</t>
  </si>
  <si>
    <t>NX456</t>
  </si>
  <si>
    <t>9781576074015</t>
  </si>
  <si>
    <t>World Cultural Leaders of the Twentieth Century</t>
  </si>
  <si>
    <t>Durham, Jennifer L.</t>
  </si>
  <si>
    <t>016.909</t>
  </si>
  <si>
    <t>Z6201</t>
  </si>
  <si>
    <t>9781851095223</t>
  </si>
  <si>
    <t>Reference Sources in History: An Introductory Guide, Second Edition</t>
  </si>
  <si>
    <t>World History (General)</t>
  </si>
  <si>
    <t>9780313045615</t>
  </si>
  <si>
    <t>Cooking with the Bible: Biblical Food, Feasts, and Lore</t>
  </si>
  <si>
    <t>Chiffolo, Anthony F.</t>
  </si>
  <si>
    <t>D107</t>
  </si>
  <si>
    <t>9780313008511</t>
  </si>
  <si>
    <t>Great Leaders, Great Tyrants?: Contemporary Views of World Rulers Who Made History</t>
  </si>
  <si>
    <t>Blumberg, Arnold</t>
  </si>
  <si>
    <t>D228</t>
  </si>
  <si>
    <t>9780313007088</t>
  </si>
  <si>
    <t>Events That Changed the World Through the Sixteenth Century</t>
  </si>
  <si>
    <t>D421</t>
  </si>
  <si>
    <t>9780313007248</t>
  </si>
  <si>
    <t>Term Paper Resource Guide to Twentieth-Century World History</t>
  </si>
  <si>
    <t>Richards, Michael D.</t>
  </si>
  <si>
    <t>D744</t>
  </si>
  <si>
    <t>9781567508277</t>
  </si>
  <si>
    <t>World War II: An Encyclopedia of Quotations</t>
  </si>
  <si>
    <t>Langer, Howard J.</t>
  </si>
  <si>
    <t>DS34</t>
  </si>
  <si>
    <t>9780313063510</t>
  </si>
  <si>
    <t>Daily Lives of Civilians in Wartime Asia: From the Taiping Rebellion to the Vietnam War</t>
  </si>
  <si>
    <t>Lone, Stewart</t>
  </si>
  <si>
    <t>GB5014</t>
  </si>
  <si>
    <t>9780313087479</t>
  </si>
  <si>
    <t>Encyclopedia of Disasters [Two Volumes]: Environmental Catastrophes and Human Tragedies</t>
  </si>
  <si>
    <t>PA8164</t>
  </si>
  <si>
    <t>9780313066030</t>
  </si>
  <si>
    <t>Comic Tales of the Middle Ages: An Anthology and Commentary</t>
  </si>
  <si>
    <t>Wolterbeek, Marc</t>
  </si>
  <si>
    <t>PG2997</t>
  </si>
  <si>
    <t>9780313018572</t>
  </si>
  <si>
    <t>Women Writers in Russian Literature</t>
  </si>
  <si>
    <t>Clyman, Toby W.</t>
  </si>
  <si>
    <t>PK5416</t>
  </si>
  <si>
    <t>9780313032677</t>
  </si>
  <si>
    <t>Handbook of Twentieth-Century Literatures of India</t>
  </si>
  <si>
    <t>Natarajan, Nalini</t>
  </si>
  <si>
    <t>PN1583</t>
  </si>
  <si>
    <t>9780313033575</t>
  </si>
  <si>
    <t>Fools and Jesters in Literature, Art, and History: A Bio-Bibliographical Sourcebook</t>
  </si>
  <si>
    <t>PN3373</t>
  </si>
  <si>
    <t>9780313058097</t>
  </si>
  <si>
    <t>Postmodern Approaches to the Short Story</t>
  </si>
  <si>
    <t>Iftekharrudin, Farhat</t>
  </si>
  <si>
    <t>PN3503</t>
  </si>
  <si>
    <t>9780313031076</t>
  </si>
  <si>
    <t>The Dystopian Impulse in Modern Literature: Fiction as Social Criticism</t>
  </si>
  <si>
    <t>PN471</t>
  </si>
  <si>
    <t>9780313016622</t>
  </si>
  <si>
    <t>Catholic Women Writers: A Bio-Bibliographical Sourcebook</t>
  </si>
  <si>
    <t>Reichardt, Mary R.</t>
  </si>
  <si>
    <t>PN55</t>
  </si>
  <si>
    <t>9780313011061</t>
  </si>
  <si>
    <t>Encyclopedia of Literature and Science</t>
  </si>
  <si>
    <t>Gossin, Pamela</t>
  </si>
  <si>
    <t>PN849</t>
  </si>
  <si>
    <t>9780313016646</t>
  </si>
  <si>
    <t>Encyclopedia of Postcolonial Studies</t>
  </si>
  <si>
    <t>Hawley, John C.</t>
  </si>
  <si>
    <t>9780313032776</t>
  </si>
  <si>
    <t>Third World Women's Literatures: A Dictionary and Guide to Materials in English</t>
  </si>
  <si>
    <t>Fister, Barbara</t>
  </si>
  <si>
    <t>809/.89729</t>
  </si>
  <si>
    <t>PN849.C3</t>
  </si>
  <si>
    <t>9780313088346</t>
  </si>
  <si>
    <t>Literature of the Caribbean</t>
  </si>
  <si>
    <t>Paravisini-Gebert, Lizabeth</t>
  </si>
  <si>
    <t>PQ149</t>
  </si>
  <si>
    <t>9780313033452</t>
  </si>
  <si>
    <t>The Feminist Encyclopedia of French Literature</t>
  </si>
  <si>
    <t>Sartori, Eva Martin</t>
  </si>
  <si>
    <t>PQ2246</t>
  </si>
  <si>
    <t>9780313092978</t>
  </si>
  <si>
    <t>Gustave Flaubert's Madame Bovary: A Reference Guide</t>
  </si>
  <si>
    <t>Porter, Laurence M.</t>
  </si>
  <si>
    <t>PQ2249</t>
  </si>
  <si>
    <t>9780313016516</t>
  </si>
  <si>
    <t>A Gustave Flaubert Encyclopedia</t>
  </si>
  <si>
    <t>PQ2292</t>
  </si>
  <si>
    <t>9780313003295</t>
  </si>
  <si>
    <t>A Victor Hugo Encyclopedia</t>
  </si>
  <si>
    <t>Frey, John Andrew</t>
  </si>
  <si>
    <t>PQ6041</t>
  </si>
  <si>
    <t>9780313085277</t>
  </si>
  <si>
    <t>The Hispanic Connection: Spanish and Spanish-American Literature in the Arts of the World</t>
  </si>
  <si>
    <t>DaSilva, Zenia Sacks</t>
  </si>
  <si>
    <t>PQ7133</t>
  </si>
  <si>
    <t>9780313029844</t>
  </si>
  <si>
    <t>The Other Mirror: Women's Narrative in Mexico, 1980-1995</t>
  </si>
  <si>
    <t>Ibsen, Kristine</t>
  </si>
  <si>
    <t>PR149</t>
  </si>
  <si>
    <t>9780313346835</t>
  </si>
  <si>
    <t>Arthurian Writers: A Biographical Encyclopedia</t>
  </si>
  <si>
    <t>820.9/9603</t>
  </si>
  <si>
    <t>PR9340.A52</t>
  </si>
  <si>
    <t>9780313054518</t>
  </si>
  <si>
    <t>Student Encyclopedia of African Literature</t>
  </si>
  <si>
    <t>Killam, Douglas</t>
  </si>
  <si>
    <t>PR9387</t>
  </si>
  <si>
    <t>9780313031540</t>
  </si>
  <si>
    <t>Reading Buchi Emecheta: Cross-Cultural Conversations</t>
  </si>
  <si>
    <t>Fishburn, Katherine</t>
  </si>
  <si>
    <t>9781573566674</t>
  </si>
  <si>
    <t>Understanding Things Fall Apart: A Student Casebook to Issues, Sources, and Historical Documents</t>
  </si>
  <si>
    <t>Ogbaa, Kalu</t>
  </si>
  <si>
    <t>PR9484</t>
  </si>
  <si>
    <t>9780313058257</t>
  </si>
  <si>
    <t>Modern South Asian Literature in English</t>
  </si>
  <si>
    <t>Brians, Paul</t>
  </si>
  <si>
    <t>PR9570</t>
  </si>
  <si>
    <t>9780313061578</t>
  </si>
  <si>
    <t>South Asian Literature in English: An Encyclopedia</t>
  </si>
  <si>
    <t>Sanga, Jaina C.</t>
  </si>
  <si>
    <t>PR9619</t>
  </si>
  <si>
    <t>9780313008436</t>
  </si>
  <si>
    <t>Colleen McCullough: A Critical Companion</t>
  </si>
  <si>
    <t>016.8109/9287/08968</t>
  </si>
  <si>
    <t>Z1229.M48</t>
  </si>
  <si>
    <t>9780313072246</t>
  </si>
  <si>
    <t>Bibliographic Guide to Chicana and Latina Narrative</t>
  </si>
  <si>
    <t>Leonard, Kathy S.</t>
  </si>
  <si>
    <t>016.821/54099729</t>
  </si>
  <si>
    <t>Z1524.P6</t>
  </si>
  <si>
    <t>9780313077432</t>
  </si>
  <si>
    <t>Anglophone Caribbean Poetry, 1970-2001: An Annotated Bibliography</t>
  </si>
  <si>
    <t>Williams, Emily Allen</t>
  </si>
  <si>
    <t>Z1609</t>
  </si>
  <si>
    <t>9780313031946</t>
  </si>
  <si>
    <t>Index to Translated Short Fiction by Latin American Women in English Language Anthologies</t>
  </si>
  <si>
    <t>Z2694</t>
  </si>
  <si>
    <t>9780313018190</t>
  </si>
  <si>
    <t>The Contemporary Spanish Novel: An Annotated, Critical Bibliography, 1936-1994</t>
  </si>
  <si>
    <t>Amell, Samuel</t>
  </si>
  <si>
    <t>Z5917</t>
  </si>
  <si>
    <t>9780313052576</t>
  </si>
  <si>
    <t>Justice Denoted: The Legal Thriller in American, British, and Continental Courtroom Literature</t>
  </si>
  <si>
    <t>White, Terry</t>
  </si>
  <si>
    <t>D756</t>
  </si>
  <si>
    <t>9780313350276</t>
  </si>
  <si>
    <t>To the Last Man: The Battle for Normandy's Cotentin Peninsula and Brittany</t>
  </si>
  <si>
    <t>Bradham, Randolph</t>
  </si>
  <si>
    <t>D757</t>
  </si>
  <si>
    <t>9781567206890</t>
  </si>
  <si>
    <t>Rommel's Desert Commanders: The Men Who Served the Desert Fox, North Africa, 1941-1942</t>
  </si>
  <si>
    <t>Mitcham, Samuel W.</t>
  </si>
  <si>
    <t>9780275996420</t>
  </si>
  <si>
    <t>The Rise of the Wehrmacht [Two Volumes]: The German Armed Forces and World War II</t>
  </si>
  <si>
    <t>Jr., Samuel W. Mitcham</t>
  </si>
  <si>
    <t>9780313353314</t>
  </si>
  <si>
    <t>Soldiers of Conscience: Japanese American Military Resisters in World War II</t>
  </si>
  <si>
    <t>Castelnuovo, Shirley</t>
  </si>
  <si>
    <t>D790</t>
  </si>
  <si>
    <t>9781567206722</t>
  </si>
  <si>
    <t>Flying for Her Country: The American and Soviet Women Military Pilots of World War II</t>
  </si>
  <si>
    <t>Strebe, Amy Goodpaster</t>
  </si>
  <si>
    <t>9781573569644</t>
  </si>
  <si>
    <t>French War Brides in America: An Oral History</t>
  </si>
  <si>
    <t>Kaiser, Hilary</t>
  </si>
  <si>
    <t>E417</t>
  </si>
  <si>
    <t>9780313027284</t>
  </si>
  <si>
    <t>Manifest Ambition: James K. Polk and Civil-Military Relations during the Mexican War</t>
  </si>
  <si>
    <t>Pinheiro, John C.</t>
  </si>
  <si>
    <t>JK330</t>
  </si>
  <si>
    <t>9780313027277</t>
  </si>
  <si>
    <t>Toward the National Security State: Civil-Military Relations during World War II</t>
  </si>
  <si>
    <t>Waddell, Brian</t>
  </si>
  <si>
    <t>VB231</t>
  </si>
  <si>
    <t>9780313056871</t>
  </si>
  <si>
    <t>Necessary Relationship' A: The Development of Anglo-American Cooperation in Naval Intelligence</t>
  </si>
  <si>
    <t>Soybel, Phyllis L.</t>
  </si>
  <si>
    <t>QH541</t>
  </si>
  <si>
    <t>9781567207194</t>
  </si>
  <si>
    <t>Understanding Biodiversity</t>
  </si>
  <si>
    <t>Zeigler, David</t>
  </si>
  <si>
    <t>Accounting &amp; Taxation</t>
  </si>
  <si>
    <t>HF5657</t>
  </si>
  <si>
    <t>9780313036002</t>
  </si>
  <si>
    <t>The Cultural Shaping of Accounting</t>
  </si>
  <si>
    <t>Riahi-Belkaoui, Ahmed</t>
  </si>
  <si>
    <t>HF5681</t>
  </si>
  <si>
    <t>9780313035142</t>
  </si>
  <si>
    <t>Performance Results in Value Added Reporting</t>
  </si>
  <si>
    <t>HF5686</t>
  </si>
  <si>
    <t>9780313029158</t>
  </si>
  <si>
    <t>Updating Standard Cost Systems</t>
  </si>
  <si>
    <t>Cheatham, Carole B.</t>
  </si>
  <si>
    <t>HJ4181</t>
  </si>
  <si>
    <t>9780313020490</t>
  </si>
  <si>
    <t>Taxation of Business Property: Is Uniformity Still a Valid Norm?</t>
  </si>
  <si>
    <t>Bowman, John H.</t>
  </si>
  <si>
    <t>HJ5715</t>
  </si>
  <si>
    <t>9780313024795</t>
  </si>
  <si>
    <t>The Sales Tax in the 21st Century</t>
  </si>
  <si>
    <t>Murray, Matthew N.</t>
  </si>
  <si>
    <t>Adult/Continuing Education</t>
  </si>
  <si>
    <t>LC151</t>
  </si>
  <si>
    <t>9780313005459</t>
  </si>
  <si>
    <t>Literacy for the Twenty-First Century: Research, Policy, Practices, and the National Adult Literacy Survey</t>
  </si>
  <si>
    <t>Smith, M Cecil</t>
  </si>
  <si>
    <t>LC5225</t>
  </si>
  <si>
    <t>9780313002892</t>
  </si>
  <si>
    <t>Making Space: Merging Theory and Practice in Adult Education</t>
  </si>
  <si>
    <t>Sheared, Vanessa</t>
  </si>
  <si>
    <t>Advertising</t>
  </si>
  <si>
    <t>HF5827</t>
  </si>
  <si>
    <t>9780313345999</t>
  </si>
  <si>
    <t>Building Buzz to Beat the Big Boys: Word of Mouth Marketing for Small Businesses</t>
  </si>
  <si>
    <t>O'Leary, Steve; Sheehan, Kim</t>
  </si>
  <si>
    <t>Aeronautics/Astronomy</t>
  </si>
  <si>
    <t>HE9787</t>
  </si>
  <si>
    <t>9780313059452</t>
  </si>
  <si>
    <t>Clipping the Clouds: How Air Travel Changed the World</t>
  </si>
  <si>
    <t>Dierikx, Marc</t>
  </si>
  <si>
    <t>9780313094422</t>
  </si>
  <si>
    <t>Telling Stories, Making Histories: Women, Words, and Islam in Nineteenth-Century Hausaland and the Sokoto Caliphate</t>
  </si>
  <si>
    <t>1</t>
  </si>
  <si>
    <t>Bivins, Mary Wren</t>
  </si>
  <si>
    <t>JQ3098</t>
  </si>
  <si>
    <t>9780313355875</t>
  </si>
  <si>
    <t>Nigeria's Stumbling Democracy and Its Implications for Africa's Democratic Movement</t>
  </si>
  <si>
    <t>Okafor, Victor Oguejiofor</t>
  </si>
  <si>
    <t>Air transportation</t>
  </si>
  <si>
    <t>HE9779</t>
  </si>
  <si>
    <t>9780313015601</t>
  </si>
  <si>
    <t>How Safe Are Our Skies?: Assessing the Airlines' Response to Terrorism</t>
  </si>
  <si>
    <t>Wallis, Rodney</t>
  </si>
  <si>
    <t>9780313030192</t>
  </si>
  <si>
    <t>Populist Nationalism: Republican Insurgency and American Foreign Policy Making, 1918-1925</t>
  </si>
  <si>
    <t>Miller, Karen A. J.</t>
  </si>
  <si>
    <t>338.0973/09034</t>
  </si>
  <si>
    <t>HC105</t>
  </si>
  <si>
    <t>9781598840667</t>
  </si>
  <si>
    <t>Industrial Revolution: People and Perspectives</t>
  </si>
  <si>
    <t>Goloboy, Jennifer L.</t>
  </si>
  <si>
    <t>E840</t>
  </si>
  <si>
    <t>9780313038440</t>
  </si>
  <si>
    <t>Post-Cold War</t>
  </si>
  <si>
    <t>Bourque, Stephen A.</t>
  </si>
  <si>
    <t>9780313342776</t>
  </si>
  <si>
    <t>Race Relations in the United States, 1940-1960</t>
  </si>
  <si>
    <t>Davis, Thomas J.</t>
  </si>
  <si>
    <t>339.4/70830973</t>
  </si>
  <si>
    <t>HF5415.33.U6</t>
  </si>
  <si>
    <t>9780313015021</t>
  </si>
  <si>
    <t>Children and Consumer Culture in American Society: A Historical Handbook and Guide</t>
  </si>
  <si>
    <t>Jacobson, Lisa</t>
  </si>
  <si>
    <t>JK468</t>
  </si>
  <si>
    <t>9780313350290</t>
  </si>
  <si>
    <t>The Central Intelligence Agency: A Documentary History</t>
  </si>
  <si>
    <t>Monje, Scott C.</t>
  </si>
  <si>
    <t>KF9685</t>
  </si>
  <si>
    <t>9780313068218</t>
  </si>
  <si>
    <t>Three Strikes Law</t>
  </si>
  <si>
    <t>Walsh, Jennifer E.</t>
  </si>
  <si>
    <t>305.9/06912097309034</t>
  </si>
  <si>
    <t>JV6453</t>
  </si>
  <si>
    <t>9780313065354</t>
  </si>
  <si>
    <t>Daily Life in Immigrant America, 1820-1870</t>
  </si>
  <si>
    <t>Bergquist, James M.</t>
  </si>
  <si>
    <t>JV6923</t>
  </si>
  <si>
    <t>9780313347832</t>
  </si>
  <si>
    <t>Immigration at the Golden Gate: Passenger Ships, Exclusion, and Angel Island</t>
  </si>
  <si>
    <t>Barde, Robert Eric</t>
  </si>
  <si>
    <t>RA4245</t>
  </si>
  <si>
    <t>9781567207279</t>
  </si>
  <si>
    <t>From Snake Oil to Medicine: Pioneering Public Health</t>
  </si>
  <si>
    <t>Lee, R. Alton</t>
  </si>
  <si>
    <t>HV6715</t>
  </si>
  <si>
    <t>9781573567428</t>
  </si>
  <si>
    <t>The Gambling Debate</t>
  </si>
  <si>
    <t>McGowan, Richard A.</t>
  </si>
  <si>
    <t>HV9104</t>
  </si>
  <si>
    <t>9780313083440</t>
  </si>
  <si>
    <t>Juvenile Justice</t>
  </si>
  <si>
    <t>Finley, Laura L.</t>
  </si>
  <si>
    <t>9780313053993</t>
  </si>
  <si>
    <t>Daily Life in Immigrant America, 1870-1920</t>
  </si>
  <si>
    <t>Alexander, June Granatir</t>
  </si>
  <si>
    <t>Z658</t>
  </si>
  <si>
    <t>9780313071775</t>
  </si>
  <si>
    <t>Censorship</t>
  </si>
  <si>
    <t>Paxton, Mark</t>
  </si>
  <si>
    <t>HQ1161</t>
  </si>
  <si>
    <t>9780313074561</t>
  </si>
  <si>
    <t>Women of Color: Defining the Issues, Hearing the Voices</t>
  </si>
  <si>
    <t>Hoeveler, Diane Long</t>
  </si>
  <si>
    <t>9780313345715</t>
  </si>
  <si>
    <t>Nancy Pelosi: A Biography</t>
  </si>
  <si>
    <t>Povich, Elaine S.</t>
  </si>
  <si>
    <t>9780313082764</t>
  </si>
  <si>
    <t>Barack Obama, the New Face of American Politics</t>
  </si>
  <si>
    <t>Dupuis, Martin</t>
  </si>
  <si>
    <t>HD6508</t>
  </si>
  <si>
    <t>9780275999674</t>
  </si>
  <si>
    <t>Unions in Crisis?: The Future of Organized Labor in America</t>
  </si>
  <si>
    <t>Schiavone, Michael</t>
  </si>
  <si>
    <t>JC328</t>
  </si>
  <si>
    <t>9780313358869</t>
  </si>
  <si>
    <t>United We Fall: Ending America's Love Affair with the Political Center</t>
  </si>
  <si>
    <t>Neisser, Phil</t>
  </si>
  <si>
    <t>JC573</t>
  </si>
  <si>
    <t>9780275998677</t>
  </si>
  <si>
    <t>A Liberal Tool Kit: Progressive Responses to Conservative Arguments</t>
  </si>
  <si>
    <t>Coates, David</t>
  </si>
  <si>
    <t>JK1041</t>
  </si>
  <si>
    <t>9780275998691</t>
  </si>
  <si>
    <t>Congress Behaving Badly: The Rise of Partisanship and Incivility and the Death of Public Trust</t>
  </si>
  <si>
    <t>Ahuja, Sunil</t>
  </si>
  <si>
    <t>JK1976</t>
  </si>
  <si>
    <t>9780313351266</t>
  </si>
  <si>
    <t>Crisis at the Polls: An Electoral Reform Handbook</t>
  </si>
  <si>
    <t>Hardaway, Robert M.</t>
  </si>
  <si>
    <t>9780275998059</t>
  </si>
  <si>
    <t>Voting in America [Three Volumes]</t>
  </si>
  <si>
    <t>Felchner, Morgan E.</t>
  </si>
  <si>
    <t>9780313346613</t>
  </si>
  <si>
    <t>Netroots Rising: How a Citizen Army of Bloggers and Online Activists Is Changing American Politics</t>
  </si>
  <si>
    <t>Feld, Lowell</t>
  </si>
  <si>
    <t>JK2498</t>
  </si>
  <si>
    <t>9780313345524</t>
  </si>
  <si>
    <t>Selling Out America's Democracy: How Lobbyists, Special Interests, and Campaign Financing Undermine the Will of the People</t>
  </si>
  <si>
    <t>Moss, Alan L.</t>
  </si>
  <si>
    <t>JK311</t>
  </si>
  <si>
    <t>9780313347627</t>
  </si>
  <si>
    <t>How Your Government Really Works: A Topical Encyclopedia of the Federal Government</t>
  </si>
  <si>
    <t>JK411</t>
  </si>
  <si>
    <t>9780313348938</t>
  </si>
  <si>
    <t>Mismanaging Mayhem: How Washington Responds to Crisis</t>
  </si>
  <si>
    <t>Carafano, James Jay</t>
  </si>
  <si>
    <t>9781567207026</t>
  </si>
  <si>
    <t>Of Knowledge and Power: The Complexities of National Intelligence</t>
  </si>
  <si>
    <t>Kennedy, Robert</t>
  </si>
  <si>
    <t>JK522</t>
  </si>
  <si>
    <t>9780313348365</t>
  </si>
  <si>
    <t>From the Primaries to the Polls: How to Repair America's Broken Presidential Nomination Process</t>
  </si>
  <si>
    <t>Gangale, Thomas</t>
  </si>
  <si>
    <t>JV6435</t>
  </si>
  <si>
    <t>9780313345074</t>
  </si>
  <si>
    <t>Leaving America: The New Expatriate Generation</t>
  </si>
  <si>
    <t>Wennersten, John R.</t>
  </si>
  <si>
    <t>KF3821</t>
  </si>
  <si>
    <t>9780275999193</t>
  </si>
  <si>
    <t>Understanding Bioethics and the Law: The Promises and Perils of the Brave New World of Biotechnology</t>
  </si>
  <si>
    <t>KF5753</t>
  </si>
  <si>
    <t>9780275999056</t>
  </si>
  <si>
    <t>The Bush-Cheney Administration's Assault on Open Government</t>
  </si>
  <si>
    <t>Montgomery, Bruce P.</t>
  </si>
  <si>
    <t>KF9430</t>
  </si>
  <si>
    <t>9781567206869</t>
  </si>
  <si>
    <t>The Patriot Act: A Documentary and Reference Guide</t>
  </si>
  <si>
    <t>Foerstel, Herbert N.</t>
  </si>
  <si>
    <t>LC72</t>
  </si>
  <si>
    <t>9780275996871</t>
  </si>
  <si>
    <t>Silenced!: Academic Freedom and the First Amendment under Siege</t>
  </si>
  <si>
    <t>DF93</t>
  </si>
  <si>
    <t>9780313055195</t>
  </si>
  <si>
    <t>Imagining Men: Ideals of Masculinity in Ancient Greek Culture</t>
  </si>
  <si>
    <t>Nortwick, Thomas Van</t>
  </si>
  <si>
    <t>JC73</t>
  </si>
  <si>
    <t>9780313054112</t>
  </si>
  <si>
    <t>Politics and Society in Ancient Greece</t>
  </si>
  <si>
    <t>Jones, Nicholas F.</t>
  </si>
  <si>
    <t>U29</t>
  </si>
  <si>
    <t>9780313041921</t>
  </si>
  <si>
    <t>Warfare in the Ancient World: From the Bronze Age to the Fall of Rome</t>
  </si>
  <si>
    <t>Chrissanthos, Stefan G.</t>
  </si>
  <si>
    <t>DK33</t>
  </si>
  <si>
    <t>9780313031243</t>
  </si>
  <si>
    <t>An Ethnic History of Russia: Pre-Revolutionary Times to the Present</t>
  </si>
  <si>
    <t>Mastyugina, Tatiana</t>
  </si>
  <si>
    <t>DK43</t>
  </si>
  <si>
    <t>9780313024023</t>
  </si>
  <si>
    <t>Eastern Destiny: Russia in Asia and the North Pacific</t>
  </si>
  <si>
    <t>March, G. Patrick</t>
  </si>
  <si>
    <t>JC311</t>
  </si>
  <si>
    <t>9780313013379</t>
  </si>
  <si>
    <t>Exploring Nationalisms of China: Themes and Conflicts</t>
  </si>
  <si>
    <t>Wei, C. X. George</t>
  </si>
  <si>
    <t>347/.51249/010263</t>
  </si>
  <si>
    <t>KNN1572</t>
  </si>
  <si>
    <t>9780313039935</t>
  </si>
  <si>
    <t>Laws, Ordinances, Regulations and Rules Relating to the Judicial Administration of the Republic of China</t>
  </si>
  <si>
    <t>China, Commission on Extraterr</t>
  </si>
  <si>
    <t>DS518</t>
  </si>
  <si>
    <t>9780313356131</t>
  </si>
  <si>
    <t>East Asia's Haunted Present: Historical Memories and the Resurgence of Nationalism</t>
  </si>
  <si>
    <t>Hasegawa, Tsuyoshi</t>
  </si>
  <si>
    <t>HC102</t>
  </si>
  <si>
    <t>9780313092831</t>
  </si>
  <si>
    <t>Distinguished Asian American Business Leaders</t>
  </si>
  <si>
    <t>Hirahara, Naomi</t>
  </si>
  <si>
    <t>305.26/0951</t>
  </si>
  <si>
    <t>HQ1064.C6</t>
  </si>
  <si>
    <t>9780313090943</t>
  </si>
  <si>
    <t>Aging China: The Demographic Challenge to China's Economic Prospects</t>
  </si>
  <si>
    <t>JQ1516</t>
  </si>
  <si>
    <t>9780313057397</t>
  </si>
  <si>
    <t>Remaking China's Public Philosophy for the Twenty-first Century</t>
  </si>
  <si>
    <t>Zhou, Jinghao</t>
  </si>
  <si>
    <t>331.88/13/092</t>
  </si>
  <si>
    <t>HD6509.C48</t>
  </si>
  <si>
    <t>9780313062124</t>
  </si>
  <si>
    <t>Cesar Chavez: A Biography</t>
  </si>
  <si>
    <t>Bruns, Roger</t>
  </si>
  <si>
    <t>9781573569842</t>
  </si>
  <si>
    <t>Biodiversity 101</t>
  </si>
  <si>
    <t>Laverty, Melina F.</t>
  </si>
  <si>
    <t>QL82</t>
  </si>
  <si>
    <t>9780313007231</t>
  </si>
  <si>
    <t>Endangered Animals: A Reference Guide to Conflicting Issues</t>
  </si>
  <si>
    <t>Reading, Richard P.</t>
  </si>
  <si>
    <t>9780313351969</t>
  </si>
  <si>
    <t>Hero of Hispaniola: America's First Black Diplomat, Ebenezer D. Bassett</t>
  </si>
  <si>
    <t>Teal, Christopher</t>
  </si>
  <si>
    <t>9780313350863</t>
  </si>
  <si>
    <t>The Martin Luther King, Jr., Encyclopedia</t>
  </si>
  <si>
    <t>Director, Clayborne Carson</t>
  </si>
  <si>
    <t>E445</t>
  </si>
  <si>
    <t>9781567207668</t>
  </si>
  <si>
    <t>The Slave Ship Clotilda and the Making of AfricaTown, USA</t>
  </si>
  <si>
    <t>Robertson, Natalie S.</t>
  </si>
  <si>
    <t>Business</t>
  </si>
  <si>
    <t>HF1001</t>
  </si>
  <si>
    <t>9780313008238</t>
  </si>
  <si>
    <t>Understanding American Business Jargon: A Dictionary</t>
  </si>
  <si>
    <t>Folsom, W. Davis</t>
  </si>
  <si>
    <t>9780275997151</t>
  </si>
  <si>
    <t>Essential Guide to Business Etiquette' The</t>
  </si>
  <si>
    <t>Chaney, Lillian Hunt; Martin,</t>
  </si>
  <si>
    <t>BUSINESS &amp; ECONOMICS Economic History</t>
  </si>
  <si>
    <t>HC79.C6</t>
  </si>
  <si>
    <t>9781576079768</t>
  </si>
  <si>
    <t>Consumer Culture : A Reference Handbook</t>
  </si>
  <si>
    <t>Goodman, Douglas</t>
  </si>
  <si>
    <t>BUSINESS &amp; ECONOMICS Leadership</t>
  </si>
  <si>
    <t>HQ1421</t>
  </si>
  <si>
    <t>9780275999254</t>
  </si>
  <si>
    <t>Her Turn : Why It's Time for Women to Lead in America</t>
  </si>
  <si>
    <t>Donlan, Vicki</t>
  </si>
  <si>
    <t>BUSINESS &amp; ECONOMICS Strategic Planning</t>
  </si>
  <si>
    <t>UA23</t>
  </si>
  <si>
    <t>9780313083662</t>
  </si>
  <si>
    <t>Military Transformation Past and Present : Historic Lessons for the 21st Century</t>
  </si>
  <si>
    <t>Mandeles, Mark D.</t>
  </si>
  <si>
    <t>HC107</t>
  </si>
  <si>
    <t>9780313036156</t>
  </si>
  <si>
    <t>The Economics of a Disaster: The Exxon Valdez Oil Spill</t>
  </si>
  <si>
    <t>Owen, Bruce M.</t>
  </si>
  <si>
    <t>HD205</t>
  </si>
  <si>
    <t>9780313035968</t>
  </si>
  <si>
    <t>Economic Development and Environmental Control: Balancing Business and Community in an Age of NIMBYS and LULUS</t>
  </si>
  <si>
    <t>O'Looney, John</t>
  </si>
  <si>
    <t>HD2731</t>
  </si>
  <si>
    <t>9780275997878</t>
  </si>
  <si>
    <t>The Rise of the Anti-Corporate Movement: Corporations and the People who Hate Them</t>
  </si>
  <si>
    <t>Osborne, Evan</t>
  </si>
  <si>
    <t>HD2757</t>
  </si>
  <si>
    <t>9781567207316</t>
  </si>
  <si>
    <t>Market Domination!: The Impact of Industry Consolidation on Competition, Innovation, and Consumer Choice</t>
  </si>
  <si>
    <t>Hannaford, Stephen G.</t>
  </si>
  <si>
    <t>HD6250</t>
  </si>
  <si>
    <t>9780313017377</t>
  </si>
  <si>
    <t>Children for Hire: The Perils of Child Labor in the United States</t>
  </si>
  <si>
    <t>Levine, Marvin J.</t>
  </si>
  <si>
    <t>HD9560</t>
  </si>
  <si>
    <t>9780313354809</t>
  </si>
  <si>
    <t>The Myth of the Oil Crisis: Overcoming the Challenges of Depletion, Geopolitics, and Global Warming</t>
  </si>
  <si>
    <t>Mills, Robin M.</t>
  </si>
  <si>
    <t>HG4027</t>
  </si>
  <si>
    <t>9780313057151</t>
  </si>
  <si>
    <t>Financing Small Business in America: Debt Capital in a Global Economy</t>
  </si>
  <si>
    <t>Hamlin, Roger E.</t>
  </si>
  <si>
    <t>HN380</t>
  </si>
  <si>
    <t>9780313028786</t>
  </si>
  <si>
    <t>Social Justice and the Welfare State in Central and Eastern Europe: The Impact of Privatization</t>
  </si>
  <si>
    <t>Iatridis, Demetrius S.</t>
  </si>
  <si>
    <t>HV1431</t>
  </si>
  <si>
    <t>9780313072758</t>
  </si>
  <si>
    <t>Social Youth Entrepreneurship: The Potential for Youth and Community Transformation</t>
  </si>
  <si>
    <t>Delgado, Melvin</t>
  </si>
  <si>
    <t>KF1652</t>
  </si>
  <si>
    <t>9780313036330</t>
  </si>
  <si>
    <t>Antitrust Policy and Interest-Group Politics</t>
  </si>
  <si>
    <t>Shughart, William F. II</t>
  </si>
  <si>
    <t>KF300</t>
  </si>
  <si>
    <t>9780313035326</t>
  </si>
  <si>
    <t>Franchise Law Firms and the Transformation of Personal Legal Services</t>
  </si>
  <si>
    <t>Hoy, Jerry Van</t>
  </si>
  <si>
    <t>KF9236</t>
  </si>
  <si>
    <t>9780313035784</t>
  </si>
  <si>
    <t>Corporate Misconduct: The Legal, Societal, and Management Issues</t>
  </si>
  <si>
    <t>Spencer, Margaret P.</t>
  </si>
  <si>
    <t>LB2345</t>
  </si>
  <si>
    <t>9780313348297</t>
  </si>
  <si>
    <t>Understanding and Preventing Campus Violence</t>
  </si>
  <si>
    <t>362.1068</t>
  </si>
  <si>
    <t>9780313084669</t>
  </si>
  <si>
    <t>The Business of Healthcare [Three Volumes]</t>
  </si>
  <si>
    <t>Cohn, Kenneth H.</t>
  </si>
  <si>
    <t>HD2745</t>
  </si>
  <si>
    <t>9780313353017</t>
  </si>
  <si>
    <t>The New Boardroom Leaders: How Today's Corporate Boards Are Taking Charge</t>
  </si>
  <si>
    <t>Ward, Ralph D.</t>
  </si>
  <si>
    <t>HD58</t>
  </si>
  <si>
    <t>9780313083709</t>
  </si>
  <si>
    <t>The Way We Work [Two Volumes]: An Encyclopedia of Business Culture</t>
  </si>
  <si>
    <t>Maruca, Regina Fazio</t>
  </si>
  <si>
    <t>Business Ethics</t>
  </si>
  <si>
    <t>E903</t>
  </si>
  <si>
    <t>9780313347856</t>
  </si>
  <si>
    <t>Hail to the CEO: The Failure of George W. Bush and the Cult of Moral Leadership</t>
  </si>
  <si>
    <t>Hoopes, James</t>
  </si>
  <si>
    <t>HF5387</t>
  </si>
  <si>
    <t>9780275996765</t>
  </si>
  <si>
    <t>Temptations in the Office: Ethical Choices and Legal Obligations</t>
  </si>
  <si>
    <t>Goldman, Stephen M.</t>
  </si>
  <si>
    <t>Business History</t>
  </si>
  <si>
    <t>HD9710</t>
  </si>
  <si>
    <t>9780313348907</t>
  </si>
  <si>
    <t>Harley-Davidson Motor Company</t>
  </si>
  <si>
    <t>Scott, Missy</t>
  </si>
  <si>
    <t>9780313350337</t>
  </si>
  <si>
    <t>Toyota</t>
  </si>
  <si>
    <t>Chambers, K. Dennis</t>
  </si>
  <si>
    <t>HS9696</t>
  </si>
  <si>
    <t>9780313351280</t>
  </si>
  <si>
    <t>Google</t>
  </si>
  <si>
    <t>Scott, Virginia</t>
  </si>
  <si>
    <t>Business Law</t>
  </si>
  <si>
    <t>KF3114</t>
  </si>
  <si>
    <t>9780313353956</t>
    <phoneticPr fontId="2" type="noConversion"/>
  </si>
  <si>
    <t>Patent Law Essentials: A Concise Guide Third Edition</t>
    <phoneticPr fontId="2" type="noConversion"/>
  </si>
  <si>
    <t>3</t>
    <phoneticPr fontId="2" type="noConversion"/>
  </si>
  <si>
    <t>2009</t>
    <phoneticPr fontId="2" type="noConversion"/>
  </si>
  <si>
    <t>KF3180</t>
  </si>
  <si>
    <t>9780313030956</t>
  </si>
  <si>
    <t>Parallel Importation in U.S. Trademark Law</t>
  </si>
  <si>
    <t>Hiebert, Timothy H.</t>
  </si>
  <si>
    <t>By region or country</t>
  </si>
  <si>
    <t>HD8081</t>
  </si>
  <si>
    <t>9780313348310</t>
  </si>
  <si>
    <t>Why Immigrants Come to America: Braceros' Indocumentados' and the Migra</t>
  </si>
  <si>
    <t>Stout, Robert Joe</t>
  </si>
  <si>
    <t>Child Care and Parenting</t>
  </si>
  <si>
    <t>9780313087356</t>
  </si>
  <si>
    <t>Divorcing with Children: Expert Answers to Tough Questions from Parents and Children</t>
  </si>
  <si>
    <t>Lippman, Jessica G.</t>
  </si>
  <si>
    <t>HV875</t>
  </si>
  <si>
    <t>9780313020032</t>
  </si>
  <si>
    <t>Intercountry Adoption: A Multinational Perspective</t>
  </si>
  <si>
    <t>Altstein, Howard</t>
  </si>
  <si>
    <t>RJ216</t>
  </si>
  <si>
    <t>9780313082528</t>
  </si>
  <si>
    <t>Breastfeeding Rights in the United States</t>
  </si>
  <si>
    <t>Kedrowski, Karen M.</t>
  </si>
  <si>
    <t>Child Psychology</t>
  </si>
  <si>
    <t>9780313093197</t>
  </si>
  <si>
    <t>Not All Twins Are Alike: Psychological Profiles of Twinship</t>
  </si>
  <si>
    <t>Klein, Barbara Schave</t>
  </si>
  <si>
    <t>HQ784</t>
  </si>
  <si>
    <t>9780313033834</t>
  </si>
  <si>
    <t>The Sexual Life of Children</t>
  </si>
  <si>
    <t>Martinson, Floyd M.</t>
  </si>
  <si>
    <t>HQ792</t>
  </si>
  <si>
    <t>9780313088643</t>
  </si>
  <si>
    <t>Childhood Lost: How American Culture Is Failing Our Kids</t>
  </si>
  <si>
    <t>RJ416</t>
  </si>
  <si>
    <t>9780313051395</t>
  </si>
  <si>
    <t>Walking with a Shadow: Surviving Childhood Leukemia</t>
  </si>
  <si>
    <t>Sullivan, Nanci A.</t>
  </si>
  <si>
    <t>RJ503</t>
  </si>
  <si>
    <t>9780313038389</t>
  </si>
  <si>
    <r>
      <t xml:space="preserve">The Crisis in Youth Mental Health </t>
    </r>
    <r>
      <rPr>
        <sz val="12"/>
        <rFont val="Arial Unicode MS"/>
        <family val="2"/>
        <charset val="136"/>
      </rPr>
      <t>【</t>
    </r>
    <r>
      <rPr>
        <sz val="12"/>
        <rFont val="Arial Narrow"/>
        <family val="2"/>
      </rPr>
      <t>Four Volumes</t>
    </r>
    <r>
      <rPr>
        <sz val="12"/>
        <rFont val="Arial Unicode MS"/>
        <family val="2"/>
        <charset val="136"/>
      </rPr>
      <t>】</t>
    </r>
    <r>
      <rPr>
        <sz val="12"/>
        <rFont val="Arial Narrow"/>
        <family val="2"/>
      </rPr>
      <t xml:space="preserve">  </t>
    </r>
  </si>
  <si>
    <t>Fitzgerald, Hiram E.</t>
  </si>
  <si>
    <t>RJ507</t>
  </si>
  <si>
    <t>9780313057168</t>
  </si>
  <si>
    <t>Attachment Therapy on Trial: The Torture and Death of Candace Newmaker</t>
  </si>
  <si>
    <t>Mercer, Jean</t>
  </si>
  <si>
    <t>HQ778</t>
  </si>
  <si>
    <t>9780313033902</t>
  </si>
  <si>
    <t>Child Care in Russia: In Transition</t>
  </si>
  <si>
    <t>Ispa, Jean</t>
  </si>
  <si>
    <t>LB1119</t>
  </si>
  <si>
    <t>9780313005640</t>
  </si>
  <si>
    <t>Qualitative Research in Early Childhood Settings</t>
  </si>
  <si>
    <t>Hatch, J. Amos</t>
  </si>
  <si>
    <t>LB1140</t>
  </si>
  <si>
    <t>9780313027703</t>
  </si>
  <si>
    <t>The Secret of Natural Readers: How Preschool Children Learn to Read</t>
  </si>
  <si>
    <t>Anbar, Ada</t>
  </si>
  <si>
    <t>Children.  Child development  [Including child rearing, child life, play, socialization, children's</t>
  </si>
  <si>
    <t>HQ774</t>
  </si>
  <si>
    <t>9780313081613</t>
  </si>
  <si>
    <t>American Babies: Their Life and Times in the 20th Century. Growing Up: History of Children and Youth.</t>
  </si>
  <si>
    <t>Reedy, Elizabeth A.</t>
  </si>
  <si>
    <t>9781567206531</t>
  </si>
  <si>
    <t>12 Going on 29: Surviving Your Daughter's Tween Years</t>
  </si>
  <si>
    <t>Clark, Silvana; Clark, Sondra</t>
  </si>
  <si>
    <t>Children's and Young Adult Collections</t>
  </si>
  <si>
    <t>GR76</t>
  </si>
  <si>
    <t>9780313094811</t>
  </si>
  <si>
    <t>Tales to Tickle Your Funny Bone: Humorous Tales from Around the World</t>
  </si>
  <si>
    <t>Livo, Norma J.</t>
  </si>
  <si>
    <t>398.2</t>
  </si>
  <si>
    <t>GR72</t>
  </si>
  <si>
    <t>9780313059759</t>
  </si>
  <si>
    <t>Bringing Out Their Best: Values Education and Character Development through Traditional Tales</t>
  </si>
  <si>
    <t>9780313071850</t>
  </si>
  <si>
    <t>Beauty Bias: Discrimination and Social Power</t>
  </si>
  <si>
    <t>Berry, Bonnie</t>
  </si>
  <si>
    <t>HM1271</t>
  </si>
  <si>
    <t>9780313013157</t>
  </si>
  <si>
    <t>The Challenge of Cultural Pluralism</t>
  </si>
  <si>
    <t>Brooks, Stephen</t>
  </si>
  <si>
    <t>HT871</t>
  </si>
  <si>
    <t>9780313082290</t>
  </si>
  <si>
    <t>Slave Revolts</t>
  </si>
  <si>
    <t>Postma, Johannes</t>
  </si>
  <si>
    <t>HV8699</t>
  </si>
  <si>
    <t>9780275997816</t>
  </si>
  <si>
    <t>The Top Ten Death Penalty Myths: The Politics of Crime Control</t>
  </si>
  <si>
    <t>Gerber, Rudolph J.</t>
  </si>
  <si>
    <t>K5302</t>
  </si>
  <si>
    <t>9780313090288</t>
  </si>
  <si>
    <t>The Laws of Genocide: Prescriptions for a Just World</t>
  </si>
  <si>
    <t>Simon, Thomas W.</t>
  </si>
  <si>
    <t>KMJ41</t>
  </si>
  <si>
    <t>9780313083785</t>
  </si>
  <si>
    <t>Ghosts of Halabja: Saddam Hussein and the Kurdish Genocide</t>
  </si>
  <si>
    <t>Kelly, Michael J.</t>
  </si>
  <si>
    <t>LA229</t>
  </si>
  <si>
    <t>9780313000782</t>
  </si>
  <si>
    <t>The Conscience of the Campus: Case Studies in Moral Reasoning Among Today's College Students</t>
  </si>
  <si>
    <t>Davey, Joseph Dillon</t>
  </si>
  <si>
    <t>9780313018268</t>
  </si>
  <si>
    <t>Persuasive Encounters: Case Studies in Constructive Confrontation</t>
  </si>
  <si>
    <t>Woodward, Gary C.</t>
  </si>
  <si>
    <t>HQ242</t>
  </si>
  <si>
    <t>9780313010514</t>
  </si>
  <si>
    <t>Working at the Bar: Sex Work and Health Communication in Thailand</t>
  </si>
  <si>
    <t>Steinfatt, Thomas M.</t>
  </si>
  <si>
    <t>P93</t>
  </si>
  <si>
    <t>9780313016011</t>
  </si>
  <si>
    <t>Theory, Method, and Practice in Computer Content Analysis</t>
  </si>
  <si>
    <t>West, Mark D.</t>
  </si>
  <si>
    <t>P94</t>
  </si>
  <si>
    <t>9780313032936</t>
  </si>
  <si>
    <t>Women in Communication: A Biographical Sourcebook</t>
  </si>
  <si>
    <t>Signorielli, Nancy</t>
  </si>
  <si>
    <t>Communications Law</t>
  </si>
  <si>
    <t>KF4774</t>
  </si>
  <si>
    <t>9780313031809</t>
  </si>
  <si>
    <t>Rights vs. Responsibilities: The Supreme Court and the Media</t>
  </si>
  <si>
    <t>Hindman, Elizabeth Blanks</t>
  </si>
  <si>
    <t>Comparative Education</t>
  </si>
  <si>
    <t>LA1501</t>
  </si>
  <si>
    <t>9781573567459</t>
  </si>
  <si>
    <t>Going to School in Sub-Saharan Africa</t>
  </si>
  <si>
    <t>Omatseye, Jim Nesin</t>
  </si>
  <si>
    <t>GR740</t>
  </si>
  <si>
    <t>9780313352935</t>
  </si>
  <si>
    <t>Snakes in Myth, Magic, and History: The Story of a Human Obsession</t>
  </si>
  <si>
    <t>Computers/Business Technology</t>
  </si>
  <si>
    <t>HC79</t>
  </si>
  <si>
    <t>9780313348273</t>
  </si>
  <si>
    <t>Inside the Future: Surviving the Technology Revolution</t>
  </si>
  <si>
    <t>Constitutional Law</t>
  </si>
  <si>
    <t>KF5060</t>
  </si>
  <si>
    <t>9780313347344</t>
  </si>
  <si>
    <t>Terrorism, Government, and the Law: National Authority and Local Autonomy in the War on Terror</t>
  </si>
  <si>
    <t>Herman, Susan N.</t>
  </si>
  <si>
    <t>9781567207088</t>
  </si>
  <si>
    <t>The Imperial Presidency and the Consequences of 9/11 [Two Volumes]: Lawyers React to the Global War on Terrorism</t>
  </si>
  <si>
    <t>Silkenat, James R.</t>
  </si>
  <si>
    <t>Corporate/Business Communications</t>
  </si>
  <si>
    <t>9780313035869</t>
  </si>
  <si>
    <t>Integrating Corporate Communications: The Cost-Effective Use of Message and Medium</t>
  </si>
  <si>
    <t>Horton, James L.</t>
  </si>
  <si>
    <t>Crime &amp; Justice (General)</t>
  </si>
  <si>
    <t>9780313057618</t>
  </si>
  <si>
    <t>Deadly Cults: The Crimes of True Believers</t>
  </si>
  <si>
    <t>Snow, Robert L.</t>
  </si>
  <si>
    <t>9780313042942</t>
  </si>
  <si>
    <t>Eco-Terrorism: Radical Environmental and Animal Liberation Movements</t>
  </si>
  <si>
    <t>Liddick, Donald R.</t>
  </si>
  <si>
    <t>HV6245</t>
  </si>
  <si>
    <t>9780313345890</t>
  </si>
  <si>
    <t>Stone Cold Souls: History's Most Vicious Killers</t>
  </si>
  <si>
    <t>Moffatt, Gregory K.</t>
  </si>
  <si>
    <t>HV7431</t>
  </si>
  <si>
    <t>9780313347207</t>
  </si>
  <si>
    <t>Prepared Not Paranoid: Lessons from Law Enforcement for Living Every Day Safely</t>
  </si>
  <si>
    <t>Kemp, Jana M.</t>
  </si>
  <si>
    <t>HV9950</t>
  </si>
  <si>
    <t>9780313057106</t>
  </si>
  <si>
    <t>Racial Issues in Criminal Justice: The Case of African Americans</t>
  </si>
  <si>
    <t>Jr., Marvin D. Free</t>
  </si>
  <si>
    <t>KF9219</t>
  </si>
  <si>
    <t>9781567206517</t>
  </si>
  <si>
    <t>The Crime Junkie's Guide to Criminal Law: From Law &amp; Order to Laci Peterson</t>
  </si>
  <si>
    <t>Silver, Jim</t>
  </si>
  <si>
    <t>Crime &amp; Security</t>
  </si>
  <si>
    <t>9781567207323</t>
  </si>
  <si>
    <t>How to Protect Your Children on the Internet: A Road Map for Parents and Teachers</t>
  </si>
  <si>
    <t>Smith, Gregory S.</t>
  </si>
  <si>
    <t>HV6789</t>
  </si>
  <si>
    <t>9780313081385</t>
  </si>
  <si>
    <t>Less Law, More Order: The Truth about Reducing Crime</t>
  </si>
  <si>
    <t>Waller, Irvin</t>
  </si>
  <si>
    <t>HV8058</t>
  </si>
  <si>
    <t>9780313087103</t>
  </si>
  <si>
    <t>Saving Lives: The S.A.F.E. Model for Resolving Hostage and Crisis Incidents</t>
  </si>
  <si>
    <t>Hammer, Mitchell R.</t>
  </si>
  <si>
    <t>Crimes &amp; Investigation</t>
  </si>
  <si>
    <t>HV6571</t>
  </si>
  <si>
    <t>9780313347870</t>
  </si>
  <si>
    <t>Child Abduction: Prevention, Investigation, and Recovery</t>
  </si>
  <si>
    <t>HV8138</t>
  </si>
  <si>
    <t>9781567206739</t>
  </si>
  <si>
    <t>Icons of Crime Fighting [Two Volumes]: Relentless Pursuers of Justice</t>
  </si>
  <si>
    <t>Bumgarner, Jeffrey</t>
  </si>
  <si>
    <t>Criminal Justice System</t>
  </si>
  <si>
    <t>9780313087226</t>
  </si>
  <si>
    <t>Public Executions: The Death Penalty and the Media</t>
  </si>
  <si>
    <t>KF224</t>
  </si>
  <si>
    <t>9780313081446</t>
  </si>
  <si>
    <t>Scottsboro and Its Legacy: Race, Class, and Southern Justice</t>
  </si>
  <si>
    <t>Acker, James R.</t>
  </si>
  <si>
    <t>KF8965</t>
  </si>
  <si>
    <t>9780313362118</t>
  </si>
  <si>
    <t>Offender Profiling in the Courtroom: The Use and Abuse of Expert Witness Testimony</t>
  </si>
  <si>
    <t>Ebisike, Norbert</t>
  </si>
  <si>
    <t>KF9329</t>
  </si>
  <si>
    <t>9780275997199</t>
  </si>
  <si>
    <t>Taking the Stand: Rape Survivors and the Prosecution of Rapists</t>
  </si>
  <si>
    <t>Konradi, Amanda</t>
  </si>
  <si>
    <t>HQ799</t>
  </si>
  <si>
    <t>9780313062889</t>
  </si>
  <si>
    <t>Teen Life in Asia</t>
  </si>
  <si>
    <t>Slater, Judith J.</t>
  </si>
  <si>
    <t>HV887</t>
  </si>
  <si>
    <t>9780313034152</t>
  </si>
  <si>
    <t>Street Children in Kenya: Voices of Children in Search of a Childhood</t>
  </si>
  <si>
    <t>Kilbride, Philip</t>
  </si>
  <si>
    <t>Current Events/Issues</t>
  </si>
  <si>
    <t>HC110.I5</t>
  </si>
  <si>
    <t>9781598840575</t>
  </si>
  <si>
    <t>Rich and Poor in America: A Reference Handbook</t>
  </si>
  <si>
    <t>Gilbert, Geoffrey</t>
  </si>
  <si>
    <t>9781598840995</t>
  </si>
  <si>
    <t>Abortion in the United States: A Reference Handbook</t>
  </si>
  <si>
    <t>McBride, Dorothy E.</t>
  </si>
  <si>
    <t>9781598840865</t>
  </si>
  <si>
    <t>Corporate Crime: A Reference Handbook</t>
  </si>
  <si>
    <t>Hartley, Richard D.</t>
  </si>
  <si>
    <t>9781598840704</t>
  </si>
  <si>
    <t>Campaign and Election Reform: A Reference Handbook, Second Edition</t>
  </si>
  <si>
    <t>JV6483</t>
  </si>
  <si>
    <t>9781598840407</t>
  </si>
  <si>
    <t>Illegal Immigration: A Reference Handbook</t>
  </si>
  <si>
    <t>LeMay, Michael C.</t>
  </si>
  <si>
    <t>9781598840889</t>
  </si>
  <si>
    <t>Sentencing: A Reference Handbook</t>
  </si>
  <si>
    <t>Champion, Dean John</t>
  </si>
  <si>
    <t>U264</t>
  </si>
  <si>
    <t>9781598840728</t>
  </si>
  <si>
    <t>Nuclear Weapons and Nonproliferation: A Reference Handbook, Second Edition</t>
  </si>
  <si>
    <t>Diehl, Sarah J.</t>
  </si>
  <si>
    <t>9781598840421</t>
  </si>
  <si>
    <t>U.S. National Security: A Reference Handbook, Second Edition</t>
  </si>
  <si>
    <t>Watson, Cynthia  A.</t>
  </si>
  <si>
    <t>Curriculum &amp; Instruction</t>
  </si>
  <si>
    <t>HQ35</t>
  </si>
  <si>
    <t>9780313071829</t>
  </si>
  <si>
    <t>The Politics of Virginity: Abstinence in Sex Education</t>
  </si>
  <si>
    <t>Doan, Alesha E.</t>
  </si>
  <si>
    <t>LB1031</t>
  </si>
  <si>
    <t>9780313004872</t>
  </si>
  <si>
    <t>A Class of Their Own: When Children Teach Children</t>
  </si>
  <si>
    <t>Briggs, Dennie</t>
  </si>
  <si>
    <t>LB2361</t>
  </si>
  <si>
    <t>9780313029110</t>
  </si>
  <si>
    <t>Rethinking the Curriculum: Toward an Integrated, Interdisciplinary College Education</t>
  </si>
  <si>
    <t>Clark, Mary E.</t>
  </si>
  <si>
    <t>LB2806</t>
  </si>
  <si>
    <t>9780313002168</t>
  </si>
  <si>
    <t>Improved Test Scores, Attitudes, and Behaviors in America's Schools: Supervisors' Success Stories</t>
  </si>
  <si>
    <t>Dunn, Rita</t>
  </si>
  <si>
    <t>Developmental Economics</t>
  </si>
  <si>
    <t>HF1413</t>
  </si>
  <si>
    <t>9780313041488</t>
  </si>
  <si>
    <t>International Trade and Third World Development</t>
  </si>
  <si>
    <t>Ghosh, Pradip K.</t>
  </si>
  <si>
    <t>HJ8899</t>
  </si>
  <si>
    <t>9780313043604</t>
  </si>
  <si>
    <t>The Foreign Debt/National Development Conflict: External Adjustment and Internal Disorder in the Developing Nations</t>
  </si>
  <si>
    <t>Carvounis, Chris C.</t>
  </si>
  <si>
    <t>Econometrics</t>
  </si>
  <si>
    <t>LB1139</t>
  </si>
  <si>
    <t>9780313013652</t>
  </si>
  <si>
    <t>Teaching Young Children Social Studies</t>
  </si>
  <si>
    <t>Mindes, Gayle</t>
  </si>
  <si>
    <t>Economic Policy</t>
  </si>
  <si>
    <t>9780313029837</t>
  </si>
  <si>
    <t>Black Unemployment: Part of Unskilled Unemployment</t>
  </si>
  <si>
    <t>Schwartzman, David</t>
  </si>
  <si>
    <t>HJ2051</t>
  </si>
  <si>
    <t>9780313018497</t>
  </si>
  <si>
    <t>Facing Tough Choices: Balancing Fiscal and Social Deficits</t>
  </si>
  <si>
    <t>Eastaugh, Steven R.</t>
  </si>
  <si>
    <t>Economic Theory</t>
  </si>
  <si>
    <t>HB203</t>
  </si>
  <si>
    <t>9780313021367</t>
  </si>
  <si>
    <t>The Economic Surplus: Theory, Measurement, Applications</t>
  </si>
  <si>
    <t>Danielson, Anders</t>
  </si>
  <si>
    <t>Economics (General)</t>
  </si>
  <si>
    <t>9780313028274</t>
  </si>
  <si>
    <t>Sports Economics: Current Research</t>
  </si>
  <si>
    <t>Fizel, John</t>
  </si>
  <si>
    <t>HB171</t>
  </si>
  <si>
    <t>9780313347580</t>
  </si>
  <si>
    <t>Money for Minors: A Student's Guide to Economics</t>
  </si>
  <si>
    <t>HB615</t>
  </si>
  <si>
    <t>9780313063565</t>
  </si>
  <si>
    <t>Entrepreneurship: A Reference Guide</t>
  </si>
  <si>
    <t>Carsrud, Alan L.</t>
  </si>
  <si>
    <t>HC101</t>
  </si>
  <si>
    <t>9780313059179</t>
  </si>
  <si>
    <t>Industry Research Using the Economic Census: How to Find It, How to Use It</t>
  </si>
  <si>
    <t>Boettcher, Jennifer C.</t>
  </si>
  <si>
    <t>HC106</t>
  </si>
  <si>
    <t>9780275998790</t>
  </si>
  <si>
    <t>Freedom: America's Competitive Advantage in the Global Market</t>
  </si>
  <si>
    <t>Gamble, William B.</t>
  </si>
  <si>
    <t>330</t>
    <phoneticPr fontId="2" type="noConversion"/>
  </si>
  <si>
    <t>9780313082016</t>
  </si>
  <si>
    <t>The national economy</t>
  </si>
  <si>
    <t>1</t>
    <phoneticPr fontId="2" type="noConversion"/>
  </si>
  <si>
    <t>Hansen, Bradley A.</t>
  </si>
  <si>
    <t>2006</t>
    <phoneticPr fontId="2" type="noConversion"/>
  </si>
  <si>
    <t>HF1379</t>
  </si>
  <si>
    <t>9780313342141</t>
  </si>
  <si>
    <t>Globalization</t>
  </si>
  <si>
    <t>Boudreaux, Donald J.</t>
  </si>
  <si>
    <t>HF1746</t>
  </si>
  <si>
    <t>9780313356872</t>
  </si>
  <si>
    <t>North American Homeland Security: Back to Bilateralism?</t>
  </si>
  <si>
    <t>Hussain, Imtiaz</t>
  </si>
  <si>
    <t>HV91</t>
  </si>
  <si>
    <t>9780313348235</t>
  </si>
  <si>
    <t>Stealing from Each Other: How the Welfare State Robs Americans of Money and Spirit</t>
  </si>
  <si>
    <t>Browning, Edgar K.</t>
  </si>
  <si>
    <t>344.73/0793</t>
  </si>
  <si>
    <t>KF4150</t>
  </si>
  <si>
    <t>9781576075623</t>
  </si>
  <si>
    <t>Student Rights: A Reference Handbook</t>
  </si>
  <si>
    <t>Hinchey, Patricia H.</t>
  </si>
  <si>
    <t>KF4155</t>
  </si>
  <si>
    <t>9781851095407</t>
  </si>
  <si>
    <t>Educational Adequacy and the Courts: A Reference Handbook</t>
  </si>
  <si>
    <t>Walker, Elaine M.</t>
  </si>
  <si>
    <t>LA209.2</t>
  </si>
  <si>
    <t>9781576078099</t>
  </si>
  <si>
    <t>Understanding Educational Reform: A Reference Handbook</t>
  </si>
  <si>
    <t>Horn, Raymond A.</t>
  </si>
  <si>
    <t>371/.01/0973</t>
  </si>
  <si>
    <t>LA217.2</t>
  </si>
  <si>
    <t>9780585058917</t>
  </si>
  <si>
    <t>Public Schooling in America: A Reference Handbook</t>
  </si>
  <si>
    <t>Scotter, Richard D. Van</t>
  </si>
  <si>
    <t>LA222</t>
  </si>
  <si>
    <t>9781576079829</t>
  </si>
  <si>
    <t>Secondary Schools: A Reference Handbook</t>
  </si>
  <si>
    <t>Villaverde, Leila E.</t>
  </si>
  <si>
    <t>LA225</t>
  </si>
  <si>
    <t>9781576078969</t>
  </si>
  <si>
    <t>Higher Education in the United States: An Encyclopedia</t>
  </si>
  <si>
    <t>Forest, James J F</t>
  </si>
  <si>
    <t>LB1555</t>
  </si>
  <si>
    <t>9781576079430</t>
  </si>
  <si>
    <t>Elementary Education: A Reference Handbook</t>
  </si>
  <si>
    <t>Harmon, Deborah A.</t>
  </si>
  <si>
    <t>LB1570</t>
  </si>
  <si>
    <t>9781851094660</t>
  </si>
  <si>
    <t>Curriculum Trends: A Reference Handbook</t>
  </si>
  <si>
    <t>Janesick, Valerie J.</t>
  </si>
  <si>
    <t>LB1653</t>
  </si>
  <si>
    <t>9781851095155</t>
  </si>
  <si>
    <t>Middle Grades Education: A Reference Handbook</t>
  </si>
  <si>
    <t>Williams-Boyd, Pat</t>
  </si>
  <si>
    <t>370/.71/173</t>
  </si>
  <si>
    <t>LB2165</t>
  </si>
  <si>
    <t>9781576077528</t>
  </si>
  <si>
    <t>Teacher Training: A Reference Handbook</t>
  </si>
  <si>
    <t>Pushkin, David B.</t>
  </si>
  <si>
    <t>LB2805</t>
  </si>
  <si>
    <t>9781576077511</t>
  </si>
  <si>
    <t>Educational Leadership: A Reference Handbook</t>
  </si>
  <si>
    <t>9781576077535</t>
  </si>
  <si>
    <t>School Vouchers and Privatization: A Reference Handbook</t>
  </si>
  <si>
    <t>Weil, Danny</t>
  </si>
  <si>
    <t>371.26/0973</t>
  </si>
  <si>
    <t>LB3051</t>
  </si>
  <si>
    <t>9781576075678</t>
  </si>
  <si>
    <t>The Assessment Debate: A Reference Handbook</t>
  </si>
  <si>
    <t>LC1099.3</t>
  </si>
  <si>
    <t>9781576077474</t>
  </si>
  <si>
    <t>Multicultural and Diversity Education: A Reference Handbook</t>
  </si>
  <si>
    <t>Appelbaum, Peter</t>
  </si>
  <si>
    <t>302.2/244</t>
  </si>
  <si>
    <t>9781576075319</t>
  </si>
  <si>
    <t>Literacy and Learning: A Reference Handbook</t>
  </si>
  <si>
    <t>Blake, Brett Elizabeth</t>
  </si>
  <si>
    <t>LC3731</t>
  </si>
  <si>
    <t>9781576075371</t>
  </si>
  <si>
    <t>Bilingual Education: A Reference Handbook</t>
  </si>
  <si>
    <t>Feinberg, Rosa Castro</t>
  </si>
  <si>
    <t>371.9/0973</t>
  </si>
  <si>
    <t>9781576075845</t>
  </si>
  <si>
    <t>Special Education: A Reference Handbook</t>
  </si>
  <si>
    <t>Sacks, Arlene</t>
  </si>
  <si>
    <t>LC46.4</t>
  </si>
  <si>
    <t>9781576074411</t>
  </si>
  <si>
    <t>Alternative Schools: A Reference Handbook</t>
  </si>
  <si>
    <t>Conley, Brenda Edgerton</t>
  </si>
  <si>
    <t>LA1430</t>
  </si>
  <si>
    <t>9780313342950</t>
  </si>
  <si>
    <t>Going to School in the Middle East and North Africa</t>
  </si>
  <si>
    <t>Ofori-Attah, Kwabena Dei</t>
  </si>
  <si>
    <t>LB1028</t>
  </si>
  <si>
    <t>9780313002649</t>
  </si>
  <si>
    <t>Collaboration Uncovered: The Forgotten, the Assumed, and the Unexamined in Collaborative Education</t>
  </si>
  <si>
    <t>Richards, Merle</t>
  </si>
  <si>
    <t>LB2822</t>
  </si>
  <si>
    <t>9780313022319</t>
  </si>
  <si>
    <t>Restructuring Education: Innovations and Evaluations of Alternative Systems</t>
  </si>
  <si>
    <t>Hakim, Simon</t>
  </si>
  <si>
    <t>LB3013</t>
  </si>
  <si>
    <t>9780313018961</t>
  </si>
  <si>
    <t>Schools, Violence, and Society</t>
  </si>
  <si>
    <t>Hoffman, Allan M.</t>
  </si>
  <si>
    <t>LC1037</t>
  </si>
  <si>
    <t>9780313056840</t>
  </si>
  <si>
    <t>The School-to-Work Movement: Origins and Destinations</t>
  </si>
  <si>
    <t>Stull, William J.</t>
  </si>
  <si>
    <t>9780313071393</t>
  </si>
  <si>
    <r>
      <t>Literacy for the New Millennium</t>
    </r>
    <r>
      <rPr>
        <sz val="12"/>
        <rFont val="Arial Unicode MS"/>
        <family val="2"/>
        <charset val="136"/>
      </rPr>
      <t>【</t>
    </r>
    <r>
      <rPr>
        <sz val="12"/>
        <rFont val="Arial Narrow"/>
        <family val="2"/>
      </rPr>
      <t>Four Volumes</t>
    </r>
    <r>
      <rPr>
        <sz val="12"/>
        <rFont val="Arial Unicode MS"/>
        <family val="2"/>
        <charset val="136"/>
      </rPr>
      <t>】</t>
    </r>
    <r>
      <rPr>
        <sz val="12"/>
        <rFont val="Arial Narrow"/>
        <family val="2"/>
      </rPr>
      <t xml:space="preserve">  </t>
    </r>
  </si>
  <si>
    <t>Guzzetti, Barbara J.</t>
  </si>
  <si>
    <t>LC213</t>
  </si>
  <si>
    <t>9780313041976</t>
  </si>
  <si>
    <t>Gender and Education: An Encyclopedia  [Two Volumes]</t>
  </si>
  <si>
    <t>Bank, Barbara J.</t>
  </si>
  <si>
    <t>9780313011382</t>
  </si>
  <si>
    <t>Unequal Opportunity: A Crisis in America's Schools?</t>
  </si>
  <si>
    <t>Mitchell, Bruce M.</t>
  </si>
  <si>
    <t>LC215</t>
  </si>
  <si>
    <t>9780313039676</t>
  </si>
  <si>
    <t>The School Managers: Power and Conflict in American Public Education</t>
  </si>
  <si>
    <t>McCarty, Donald J.</t>
  </si>
  <si>
    <t>9780313056093</t>
  </si>
  <si>
    <t>Moral Education [Two Volumes]: A Handbook</t>
  </si>
  <si>
    <t>Power, F. Clark</t>
  </si>
  <si>
    <t>EDUCATION Higher</t>
  </si>
  <si>
    <t>LD4168</t>
  </si>
  <si>
    <t>9780313013515</t>
  </si>
  <si>
    <t>Permission to Remain among Us : Education for Blacks in Oberlin, Ohio, 1880-1914</t>
  </si>
  <si>
    <t>Waite, Cally L.</t>
  </si>
  <si>
    <t>EDUCATION Students &amp; Student Life</t>
  </si>
  <si>
    <t>LC192.6</t>
  </si>
  <si>
    <t>9781851095506</t>
  </si>
  <si>
    <t>Diverse Sexuality and Schools : A Reference Handbook</t>
  </si>
  <si>
    <t>Campos, David</t>
  </si>
  <si>
    <t>EDUCATION Teaching Methods &amp; Materials General</t>
  </si>
  <si>
    <t>613.9 0712</t>
  </si>
  <si>
    <t>HQ57.5.A3</t>
  </si>
  <si>
    <t>9781576077771</t>
  </si>
  <si>
    <t>Sex, Youth, and Sex Education : A Reference Handbook</t>
  </si>
  <si>
    <t>Educational Administration &amp; Policy</t>
  </si>
  <si>
    <t>LA212</t>
  </si>
  <si>
    <t>9780313057175</t>
  </si>
  <si>
    <t>The Rise and Fall of American Public Schools: The Political Economy of Public Education in the Twentieth Century</t>
  </si>
  <si>
    <t>Franciosi, Robert J.</t>
  </si>
  <si>
    <t>LB2331</t>
  </si>
  <si>
    <t>9780313057663</t>
  </si>
  <si>
    <t>University Leadership in Urban School Renewal</t>
  </si>
  <si>
    <t>Zimpher, Nancy L.</t>
  </si>
  <si>
    <t>9780313001314</t>
  </si>
  <si>
    <t>Managing Colleges and Universities: Issues for Leadership</t>
  </si>
  <si>
    <t>9780313005695</t>
  </si>
  <si>
    <t>School Administration: Persistent Dilemmas in Preparation and Practice</t>
  </si>
  <si>
    <t>Jacobson, Stephen L.</t>
  </si>
  <si>
    <t>LB2831</t>
  </si>
  <si>
    <t>9780313021701</t>
  </si>
  <si>
    <t>Learner-Centered Principalship: The Principal as Teacher of Teachers</t>
  </si>
  <si>
    <t>Webster, William G.</t>
  </si>
  <si>
    <t>9780313021473</t>
  </si>
  <si>
    <t>Outstanding School Administrators: Their Keys to Success</t>
  </si>
  <si>
    <t>Wendel, Frederick C.</t>
  </si>
  <si>
    <t>LB3012</t>
  </si>
  <si>
    <t>9780313352997</t>
  </si>
  <si>
    <t>What Schools Ban and Why</t>
  </si>
  <si>
    <t>LB45</t>
  </si>
  <si>
    <t>9780313011917</t>
  </si>
  <si>
    <t>Ethnography and Educational Policy Across the Americas</t>
  </si>
  <si>
    <t>Levinson, Bradley A.U.</t>
  </si>
  <si>
    <t>LC89</t>
  </si>
  <si>
    <t>9780313005046</t>
  </si>
  <si>
    <t>Commissions, Reports, Reforms, and Educational Policy</t>
  </si>
  <si>
    <t>Ginsberg, Rick</t>
  </si>
  <si>
    <t>LA210</t>
  </si>
  <si>
    <t>9780313034107</t>
  </si>
  <si>
    <t>Restructuring for Integrative Education: Multiple Perspectives, Multiple Contexts</t>
  </si>
  <si>
    <t>Jennings, Todd E.</t>
  </si>
  <si>
    <t>9780313011849</t>
  </si>
  <si>
    <t>The Untested Accusation: Principals, Research Knowledge, and Policy Making in Schools</t>
  </si>
  <si>
    <t>Biddle, Bruce J.</t>
  </si>
  <si>
    <t>9780313032219</t>
  </si>
  <si>
    <t>Pioneers of Early Childhood Education: A Bio-Bibliographical Guide</t>
  </si>
  <si>
    <t>Peltzman, Barbara Ruth</t>
  </si>
  <si>
    <t>371.1/00973</t>
  </si>
  <si>
    <t>LB1775.2</t>
  </si>
  <si>
    <t>9780313034145</t>
  </si>
  <si>
    <t>Teacher Lore and Professional Development for School Reform</t>
  </si>
  <si>
    <t>Schwarz, Gretchen</t>
  </si>
  <si>
    <t>LC1099</t>
  </si>
  <si>
    <t>9780313019104</t>
  </si>
  <si>
    <t>Against the Multicultural Agenda: A Critical Thinking Alternative</t>
  </si>
  <si>
    <t>Webster, Yehudi O.</t>
  </si>
  <si>
    <t>LC145</t>
  </si>
  <si>
    <t>9780313005138</t>
  </si>
  <si>
    <t>Culture, Politics, and Irish School Dropouts: Constructing Political Identities</t>
  </si>
  <si>
    <t>Fagan, G. Honor</t>
  </si>
  <si>
    <t>LC196</t>
  </si>
  <si>
    <t>9780313005091</t>
  </si>
  <si>
    <t>Critical Multiculturalism: Uncommon Voices in a Common Struggle</t>
  </si>
  <si>
    <t>Kanpol, Barry</t>
  </si>
  <si>
    <t>9780313005947</t>
  </si>
  <si>
    <t>Transforming Mind: A Critical Cognitive Activity</t>
  </si>
  <si>
    <t>Gannaway, Gloria</t>
  </si>
  <si>
    <t>9780313018756</t>
  </si>
  <si>
    <t>Moral Education for Americans</t>
  </si>
  <si>
    <t>Heslep, Robert D.</t>
  </si>
  <si>
    <t>LC93</t>
  </si>
  <si>
    <t>9780313003783</t>
  </si>
  <si>
    <t>Political Relationship and Narrative Knowledge: A Critical Analysis of School Authoritarianism</t>
  </si>
  <si>
    <t>Armitage, Peter B.</t>
  </si>
  <si>
    <t>Educational Psychology</t>
  </si>
  <si>
    <t>9780313051418</t>
  </si>
  <si>
    <t>The Virtuous Vice: Globalization</t>
  </si>
  <si>
    <t>Shojai, Siamack</t>
  </si>
  <si>
    <t>Educational Technology</t>
  </si>
  <si>
    <t>9780313090714</t>
  </si>
  <si>
    <t>Teens, Technology, and Literacy; Or, Why Bad Grammar Isn't Always Bad</t>
  </si>
  <si>
    <t>Braun, Linda W.</t>
  </si>
  <si>
    <t>Energy/Natural Resources</t>
  </si>
  <si>
    <t>HD9685</t>
  </si>
  <si>
    <t>9780313355417</t>
  </si>
  <si>
    <t>The Dirty Energy Dilemma: What's Blocking Clean Power in the United States</t>
  </si>
  <si>
    <t>Sovacool, Benjamin K.</t>
  </si>
  <si>
    <t>TD888</t>
  </si>
  <si>
    <t>9780313356780</t>
  </si>
  <si>
    <t>Power Struggle: World Energy in the Twenty-First Century</t>
  </si>
  <si>
    <t>Moroney, John R.</t>
  </si>
  <si>
    <t>9780313350511</t>
  </si>
  <si>
    <t>Born, Not Made: The Entrepreneurial Personality</t>
  </si>
  <si>
    <t>Fisher, James L.</t>
  </si>
  <si>
    <t>9781567207309</t>
  </si>
  <si>
    <t>Survival Tactics: The Top 11 Behaviors of Successful Entrepreneurs</t>
  </si>
  <si>
    <t>HD1393</t>
  </si>
  <si>
    <t>9780313345418</t>
  </si>
  <si>
    <t>Due Diligence: Planning, Questions, Issues</t>
  </si>
  <si>
    <t>Bing, Gordon</t>
  </si>
  <si>
    <t>HD57</t>
  </si>
  <si>
    <t>9780313352898</t>
  </si>
  <si>
    <t>The Entrepreneur's Guide to Successful Leadership</t>
  </si>
  <si>
    <t>Goldberg, Dan</t>
  </si>
  <si>
    <t>HD62</t>
  </si>
  <si>
    <t>9780275996048</t>
  </si>
  <si>
    <t>The Entrepreneur's Guide to Managing Growth and Handling Crises</t>
  </si>
  <si>
    <t>9780275994990</t>
  </si>
  <si>
    <t>The Entrepreneur's Guide to Writing Business Plans and Proposals</t>
  </si>
  <si>
    <t>HD66</t>
  </si>
  <si>
    <t>9780275995447</t>
  </si>
  <si>
    <t>The Entrepreneur's Guide to Hiring and Building the Team</t>
  </si>
  <si>
    <t>GE50</t>
  </si>
  <si>
    <t>9781576079645</t>
  </si>
  <si>
    <t>The Environment and Science: Social Impact and Interaction</t>
  </si>
  <si>
    <t>Young, Christian C.</t>
  </si>
  <si>
    <t>GF503</t>
  </si>
  <si>
    <t>9781851097258</t>
  </si>
  <si>
    <t>The Grasslands of the United States: An Environmental History</t>
  </si>
  <si>
    <t>Sherow, James E.</t>
  </si>
  <si>
    <t>GF660</t>
  </si>
  <si>
    <t>9781851099269</t>
  </si>
  <si>
    <t>South Asia: An Environmental History</t>
  </si>
  <si>
    <t>Hill, Christopher V.</t>
  </si>
  <si>
    <t>K3585</t>
  </si>
  <si>
    <t>9781851097784</t>
  </si>
  <si>
    <t>International Environmental Disputes: A Reference Handbook</t>
  </si>
  <si>
    <t>363.72/8</t>
  </si>
  <si>
    <t>TD791</t>
  </si>
  <si>
    <t>9781598841510</t>
  </si>
  <si>
    <t>Waste Management: A Reference Handbook</t>
  </si>
  <si>
    <t>TJ163.2</t>
  </si>
  <si>
    <t>9781851098910</t>
  </si>
  <si>
    <t>Energy Use Worldwide: A Reference Handbook</t>
  </si>
  <si>
    <t>Moan, Jaina L.</t>
  </si>
  <si>
    <t>TJ808.3</t>
  </si>
  <si>
    <t>9781598840902</t>
  </si>
  <si>
    <t>Renewable and Alternative Energy Resources: A Reference Handbook</t>
  </si>
  <si>
    <t>Smith, Zachary A.</t>
  </si>
  <si>
    <t>Environmental Science</t>
  </si>
  <si>
    <t>GE140</t>
  </si>
  <si>
    <t>9780275996642</t>
  </si>
  <si>
    <t>Ignoring the Apocalypse: Why Planning to Prevent Environmental Catastrophe Goes Astray</t>
  </si>
  <si>
    <t>Davis, David Howard</t>
  </si>
  <si>
    <t>9780313086021</t>
  </si>
  <si>
    <t>Great Debates in American Environmental History [Two Volumes]</t>
  </si>
  <si>
    <t>Black, Brian</t>
  </si>
  <si>
    <t>JC423</t>
  </si>
  <si>
    <t>9780313345050</t>
  </si>
  <si>
    <t>The Climate Change Challenge and the Failure of Democracy</t>
  </si>
  <si>
    <t>Shearman, David</t>
  </si>
  <si>
    <t>QC981</t>
  </si>
  <si>
    <t>9780313049231</t>
  </si>
  <si>
    <t>Global Warming in the 21st Century [Three Volumes]</t>
  </si>
  <si>
    <t>RA1270</t>
  </si>
  <si>
    <t>9780313082191</t>
  </si>
  <si>
    <t>Pesticides: A Toxic Time Bomb in Our Midst</t>
  </si>
  <si>
    <t>TD171</t>
  </si>
  <si>
    <t>9780313352874</t>
  </si>
  <si>
    <t>The Global Warming Combat Manual: Solutions for a Sustainable World</t>
  </si>
  <si>
    <t>E184.A75</t>
  </si>
  <si>
    <t>9781851095070</t>
  </si>
  <si>
    <t>East Asian Americans and Political Participation: A Reference Handbook</t>
  </si>
  <si>
    <t>Chi, Tsung</t>
  </si>
  <si>
    <t>9781576075784</t>
  </si>
  <si>
    <t>Racial Justice in America: A Reference Handbook</t>
  </si>
  <si>
    <t>Mustard, David B.</t>
  </si>
  <si>
    <t>HV6552</t>
  </si>
  <si>
    <t>9780313347009</t>
  </si>
  <si>
    <t>The Crime of Poison in the Middle Ages</t>
  </si>
  <si>
    <t>Collard, Franck</t>
  </si>
  <si>
    <t>HF5429</t>
  </si>
  <si>
    <t>9780313071478</t>
  </si>
  <si>
    <t>Gone To The Shops: Shopping In Victorian England</t>
  </si>
  <si>
    <t>Graham, Kelley</t>
  </si>
  <si>
    <t>Family</t>
  </si>
  <si>
    <t>306.3/6/0973</t>
  </si>
  <si>
    <t>HD4904.25</t>
  </si>
  <si>
    <t>9781576075890</t>
  </si>
  <si>
    <t>Work and Family in America: A Reference Handbook</t>
  </si>
  <si>
    <t>Stebbins, Leslie F.</t>
  </si>
  <si>
    <t>9781576076293</t>
  </si>
  <si>
    <t>Families in America: A Reference Handbook</t>
  </si>
  <si>
    <t>Turner, Jeffrey Scott</t>
  </si>
  <si>
    <t>306.85/6</t>
  </si>
  <si>
    <t>HQ759.915</t>
  </si>
  <si>
    <t>9780585061733</t>
  </si>
  <si>
    <t>Single Parents: A Reference Handbook</t>
  </si>
  <si>
    <t>Kinnear, Karen L.</t>
  </si>
  <si>
    <t>9781851097845</t>
  </si>
  <si>
    <t>Domestic Violence: A Reference Handbook, Second Edition</t>
  </si>
  <si>
    <t>McCue, Margi Laird</t>
  </si>
  <si>
    <t>HV875.55</t>
  </si>
  <si>
    <t>9781598840308</t>
  </si>
  <si>
    <t>Adoption: A Reference Handbook, Second Edition</t>
  </si>
  <si>
    <t>Moe, Barbara A.</t>
  </si>
  <si>
    <t>Family Resources</t>
  </si>
  <si>
    <t>HQ513</t>
  </si>
  <si>
    <t>9780313055751</t>
  </si>
  <si>
    <t>Family Life in The Middle Ages</t>
  </si>
  <si>
    <t>Mitchell, Linda E.</t>
  </si>
  <si>
    <t>HQ783</t>
  </si>
  <si>
    <t>9780313044182</t>
  </si>
  <si>
    <t>Parent-Child Interaction in Transition</t>
  </si>
  <si>
    <t>Kurian, George</t>
  </si>
  <si>
    <t>9780313026805</t>
  </si>
  <si>
    <t>Nurturing Nonviolent Children: A Guide for Parents, Educators, and Counselors</t>
  </si>
  <si>
    <t>Jones-Smith, Elsie</t>
  </si>
  <si>
    <t>9780313075469</t>
  </si>
  <si>
    <t>American Film and Society since 1945: Third Edition, Revised and Expanded</t>
  </si>
  <si>
    <t>Quart, Leonard</t>
  </si>
  <si>
    <t>9780313057489</t>
  </si>
  <si>
    <t>Movies and the Reagan Presidency: Success and Ethics</t>
  </si>
  <si>
    <t>Jordan, Chris</t>
  </si>
  <si>
    <t>HB3730</t>
  </si>
  <si>
    <t>9780313035913</t>
  </si>
  <si>
    <t>The Distortion Theory of Macroeconomic Forecasting: A Guide for Economists and Investors</t>
  </si>
  <si>
    <t>Marquard, Steven</t>
  </si>
  <si>
    <t>HG4521</t>
  </si>
  <si>
    <t>9780313080470</t>
  </si>
  <si>
    <t>If You're So Smart, Why Aren't You Rich?</t>
  </si>
  <si>
    <t>Branch, Ben</t>
  </si>
  <si>
    <t>658.15/54</t>
  </si>
  <si>
    <t>HG4529</t>
  </si>
  <si>
    <t>9780313007866</t>
  </si>
  <si>
    <t>Financial Analysis and the Predictability of Important Economic Events</t>
  </si>
  <si>
    <t>BF209</t>
  </si>
  <si>
    <t>9780313345432</t>
  </si>
  <si>
    <t>A Hallucinogenic Tea, Laced with Controversy: Ayahuasca in the Amazon and the United States</t>
  </si>
  <si>
    <t>Rios, Marlene Dobkin de</t>
  </si>
  <si>
    <t>Forensics &amp; Forensic Psychology</t>
  </si>
  <si>
    <t>HV8073</t>
  </si>
  <si>
    <t>9780313353871</t>
  </si>
  <si>
    <t>Crime and Circumstance: Investigating the History of Forensic Science</t>
  </si>
  <si>
    <t>Bell, Suzanne</t>
  </si>
  <si>
    <t>9780313087646</t>
  </si>
  <si>
    <t>Forensic Science: Modern Methods of Solving Crime</t>
  </si>
  <si>
    <t>Houck, Max M.</t>
  </si>
  <si>
    <t>Gay &amp; Lesbian (general)</t>
  </si>
  <si>
    <t>9780313088858</t>
  </si>
  <si>
    <t>A Gay History of Britain: Love and Sex Between Men Since the Middle Ages</t>
  </si>
  <si>
    <t>Cook, Matt</t>
  </si>
  <si>
    <t>9780313071751</t>
  </si>
  <si>
    <t>Queer America: A GLBT History of the 20th Century</t>
  </si>
  <si>
    <t>Eaklor, Vicki L.</t>
  </si>
  <si>
    <t>Gender</t>
  </si>
  <si>
    <t>940/.099</t>
  </si>
  <si>
    <t>9781576074626</t>
  </si>
  <si>
    <t>Women Rulers Throughout the Ages: An Illustrated Guide</t>
  </si>
  <si>
    <t>Jackson, Guida M.</t>
  </si>
  <si>
    <t>HD6095</t>
  </si>
  <si>
    <t>9781576079386</t>
  </si>
  <si>
    <t>Women and Equality in the Workplace: A Reference Handbook</t>
  </si>
  <si>
    <t>Giele, Janet Zollinger</t>
  </si>
  <si>
    <t>HQ1075</t>
  </si>
  <si>
    <t>9781598840964</t>
  </si>
  <si>
    <t>Women, Science, and Myth: Gender Beliefs from Antiquity to the Present</t>
  </si>
  <si>
    <t>Rosser, Sue V.</t>
  </si>
  <si>
    <t>HQ1090.3</t>
  </si>
  <si>
    <t>9781576077757</t>
  </si>
  <si>
    <t>Men &amp; Masculinities: A Social, Cultural, and Historical Encyclopedia</t>
  </si>
  <si>
    <t>Kimmel, Michael</t>
  </si>
  <si>
    <t>HQ1148</t>
  </si>
  <si>
    <t>9781851097777</t>
  </si>
  <si>
    <t>Encyclopedia of Women in the Renaissance: Italy, France, and England</t>
  </si>
  <si>
    <t>Robin, Diana</t>
  </si>
  <si>
    <t>9781851095971</t>
  </si>
  <si>
    <t>Women and Political Participation: A Reference Handbook</t>
  </si>
  <si>
    <t>Burrell, Barbara C.</t>
  </si>
  <si>
    <t>HQ1410</t>
  </si>
  <si>
    <t>9780585137759</t>
  </si>
  <si>
    <t>Feminism: A Reference Handbook</t>
  </si>
  <si>
    <t>Harlan, Judith</t>
  </si>
  <si>
    <t>305.4/09172/4</t>
  </si>
  <si>
    <t>HQ1870.9</t>
  </si>
  <si>
    <t>9780585086019</t>
  </si>
  <si>
    <t>Women in the Third World: A Reference Handbook</t>
  </si>
  <si>
    <t>324.6/23/03</t>
  </si>
  <si>
    <t>JF851</t>
  </si>
  <si>
    <t>9781576073902</t>
  </si>
  <si>
    <t>International Encyclopedia of Women's Suffrage</t>
  </si>
  <si>
    <t>Hannam, June</t>
  </si>
  <si>
    <t>342.73/0878</t>
  </si>
  <si>
    <t>KF4758</t>
  </si>
  <si>
    <t>9780585028651</t>
  </si>
  <si>
    <t>Sexual Harassment, 2nd Edition: A Reference Handbook</t>
  </si>
  <si>
    <t>Eisaguirre, Lynne</t>
  </si>
  <si>
    <t>Q130</t>
  </si>
  <si>
    <t>9781851094653</t>
  </si>
  <si>
    <t>Women and Science: Social Impact and Interaction</t>
  </si>
  <si>
    <t>Sheffield, Suzanne Le-May</t>
  </si>
  <si>
    <t>610 .82  0922</t>
  </si>
  <si>
    <t>R692</t>
  </si>
  <si>
    <t>9781576073933</t>
  </si>
  <si>
    <t>Women in Medicine: An Encyclopedia</t>
  </si>
  <si>
    <t>Windsor, Laura Lynn</t>
  </si>
  <si>
    <t>9780313039164</t>
  </si>
  <si>
    <t>Doing Good for the Aged: Volunteers in an Ombudsman Program</t>
  </si>
  <si>
    <t>Keith, Pat M.</t>
  </si>
  <si>
    <t>9780313013058</t>
  </si>
  <si>
    <t>Cultural Gerontology</t>
  </si>
  <si>
    <t>Andersson, Lars</t>
  </si>
  <si>
    <t>HQ1064</t>
  </si>
  <si>
    <t>9780313062773</t>
  </si>
  <si>
    <t>Aging: Lifestyles, Work, and Money</t>
  </si>
  <si>
    <t>Vierck, Elizabeth</t>
  </si>
  <si>
    <t>HV1451</t>
  </si>
  <si>
    <t>9780313034800</t>
  </si>
  <si>
    <t>Aiding and Aging: The Coming Crisis in Support for the Elderly by Kin and State</t>
  </si>
  <si>
    <t>Mogey, John</t>
  </si>
  <si>
    <t>HV1461</t>
  </si>
  <si>
    <t>9780313002564</t>
  </si>
  <si>
    <t>Empowering Frail Elderly People: Opportunities and Impediments in Housing, Health, and Support Service Delivery</t>
  </si>
  <si>
    <t>Heumann, Leonard F.</t>
  </si>
  <si>
    <t>HV1465</t>
  </si>
  <si>
    <t>9780313037788</t>
  </si>
  <si>
    <t>Older People Giving Care: Helping Family and Community</t>
  </si>
  <si>
    <t>Gallagher, Sally K.</t>
  </si>
  <si>
    <t>9780313035036</t>
  </si>
  <si>
    <t>Handbook on Ethnicity, Aging, and Mental Health</t>
  </si>
  <si>
    <t>Padgett, Deborah K.</t>
  </si>
  <si>
    <t>Grants</t>
  </si>
  <si>
    <t>9780313356599</t>
  </si>
  <si>
    <t>Proposal Planning &amp; Writing: Fourth Edition</t>
  </si>
  <si>
    <t>LB2336</t>
  </si>
  <si>
    <t>9780313081606</t>
  </si>
  <si>
    <t>From Idea to Funded Project: Grant Proposals for the Digital Age, 5th Edition</t>
  </si>
  <si>
    <t>5</t>
  </si>
  <si>
    <t>Jacobsen, Julia M.</t>
  </si>
  <si>
    <t>Health Care Administration &amp; Policy</t>
  </si>
  <si>
    <t>9780313037702</t>
  </si>
  <si>
    <t>Paying the Doctor: Health Policy and Physician Reimbursement</t>
  </si>
  <si>
    <t>Moreno, Jonathan D.</t>
  </si>
  <si>
    <t>R858</t>
  </si>
  <si>
    <t>9780313018688</t>
  </si>
  <si>
    <t>Healthcare Infostructures: The Development of Information-Based Infrastructures for the Healthcare Industry</t>
  </si>
  <si>
    <t>Public Policy Studies, The Die</t>
  </si>
  <si>
    <t>RA1056</t>
  </si>
  <si>
    <t>9780313003981</t>
  </si>
  <si>
    <t>Medical Malpractice: A Comprehensive Analysis</t>
  </si>
  <si>
    <t>Bhat, Vasanthakumar N.</t>
  </si>
  <si>
    <t>RA394</t>
  </si>
  <si>
    <t>9780313013034</t>
  </si>
  <si>
    <t>Health Care Reform Around the World</t>
  </si>
  <si>
    <t>Twaddle, Andrew C.</t>
  </si>
  <si>
    <t>RA975</t>
  </si>
  <si>
    <t>9780313003837</t>
  </si>
  <si>
    <t>Competitive Business Strategy for Teaching Hospitals</t>
  </si>
  <si>
    <t>Langabeer, James R. II</t>
  </si>
  <si>
    <t>9780313082979</t>
  </si>
  <si>
    <t>Running the Obstacle Course to Sexual and Reproductive Health: Lessons from Latin America</t>
  </si>
  <si>
    <t>Shepard, Bonnie</t>
  </si>
  <si>
    <t>RA395</t>
  </si>
  <si>
    <t>9780313082207</t>
  </si>
  <si>
    <t>Truth, Lies, and Public Health: How We Are Affected When Science and Politics Collide</t>
  </si>
  <si>
    <t>Finkel, Madelon Lubin</t>
  </si>
  <si>
    <t>RA399</t>
  </si>
  <si>
    <t>9780313345470</t>
  </si>
  <si>
    <t>The Criminalization of Medicine: America's War on Doctors</t>
  </si>
  <si>
    <t>Libby, Ronald T.</t>
  </si>
  <si>
    <t>RA410</t>
  </si>
  <si>
    <t>9780313045165</t>
  </si>
  <si>
    <t>Health, Nutrition, and Economic Crises: Approaches to Policy in the Third World</t>
  </si>
  <si>
    <t>Bell, David E.</t>
  </si>
  <si>
    <t>RA441</t>
  </si>
  <si>
    <t>9780313093555</t>
  </si>
  <si>
    <t>Health Care Systems of the Developed World: How the United States' System Remains an Outlier</t>
  </si>
  <si>
    <t>Matcha, Duane A.</t>
  </si>
  <si>
    <t>RA790</t>
  </si>
  <si>
    <t>9780313083518</t>
  </si>
  <si>
    <t>Healing Body and Mind: A Critical Issue for Health Care Reform</t>
  </si>
  <si>
    <t>Kathol, Roger</t>
  </si>
  <si>
    <t>RC280</t>
  </si>
  <si>
    <t>9781567207293</t>
  </si>
  <si>
    <t>Ordinary Miracles: Learning from Breast Cancer Survivors</t>
  </si>
  <si>
    <t>Nathanson, S. David</t>
  </si>
  <si>
    <t>9781567207286</t>
  </si>
  <si>
    <t>When the Diagnosis Is Multiple Sclerosis: Help, Hope, and Insights from an Affected Physician</t>
  </si>
  <si>
    <t>Furney, Kym Orsetti</t>
  </si>
  <si>
    <t>RC628</t>
  </si>
  <si>
    <t>9780313081965</t>
  </si>
  <si>
    <t>Food Choice and Obesity in Black America: Creating a New Cultural Diet</t>
  </si>
  <si>
    <t>RC88</t>
  </si>
  <si>
    <t>9780275996383</t>
  </si>
  <si>
    <t>Jihad and American Medicine: Thinking Like a Terrorist to Anticipate Attacks via Our Health System</t>
  </si>
  <si>
    <t>Dorin, Adam Frederic</t>
  </si>
  <si>
    <t>9780313037764</t>
  </si>
  <si>
    <t>Families, Physicians, and Children with Special Health Needs: Collaborative Medical Education Models</t>
  </si>
  <si>
    <t>Darling, Rosalyn Benjamin</t>
  </si>
  <si>
    <t>RJ59</t>
  </si>
  <si>
    <t>9780313043468</t>
  </si>
  <si>
    <t>The Discovery of Sudden Infant Death Syndrome: Lessons in the Practice of Political Medicine</t>
  </si>
  <si>
    <t>Bergman, Abraham B.</t>
  </si>
  <si>
    <t>TX531</t>
  </si>
  <si>
    <t>9780313007040</t>
  </si>
  <si>
    <t>The Food Safety Information Handbook</t>
  </si>
  <si>
    <t>Roberts, Cynthia A.</t>
  </si>
  <si>
    <t>UB369</t>
  </si>
  <si>
    <t>9780313346514</t>
  </si>
  <si>
    <t>Uncle Sam's Shame: Inside Our Broken Veterans Administration</t>
  </si>
  <si>
    <t>Z6675</t>
  </si>
  <si>
    <t>9780313033506</t>
  </si>
  <si>
    <t>A Guide to Ethnic Health Collections in the United States</t>
  </si>
  <si>
    <t>Gibbs, Tyson</t>
  </si>
  <si>
    <t>Z7164</t>
  </si>
  <si>
    <t>9780313033476</t>
  </si>
  <si>
    <t>Injury Prevention for Young Children: A Research Guide</t>
  </si>
  <si>
    <t>Walker, Bonnie L.</t>
  </si>
  <si>
    <t>378.120973</t>
  </si>
  <si>
    <t>LB2331.72</t>
  </si>
  <si>
    <t>9780313098086</t>
  </si>
  <si>
    <t>American Universities and Colleges [Two Volumes]: Eighteenth Edition</t>
  </si>
  <si>
    <t>American Council on Education</t>
  </si>
  <si>
    <t>9780313084751</t>
  </si>
  <si>
    <t>The Academic Bill of Rights Debate: A Handbook</t>
  </si>
  <si>
    <t>Aby, Stephen H.</t>
  </si>
  <si>
    <t>Homosexuality.  Lesbianism</t>
  </si>
  <si>
    <t>9780313012525</t>
  </si>
  <si>
    <t>Irreconcilable Differences?: Intellectual Stalemate in the Gay Rights Debate</t>
  </si>
  <si>
    <t>Caramagno, Thomas C.</t>
  </si>
  <si>
    <t>Human Resources/Personnel Management</t>
  </si>
  <si>
    <t>HD2336</t>
  </si>
  <si>
    <t>9780313053665</t>
  </si>
  <si>
    <t>Managing Teleworkers and Telecommuting Strategies</t>
  </si>
  <si>
    <t>Vega, Gina</t>
  </si>
  <si>
    <t>HD4928</t>
  </si>
  <si>
    <t>9780313059223</t>
  </si>
  <si>
    <t>Gainsharing and Goalsharing: Aligning Pay and Strategic Goals</t>
  </si>
  <si>
    <t>Mericle, Kenneth</t>
  </si>
  <si>
    <t>HD5707</t>
  </si>
  <si>
    <t>9780313059353</t>
  </si>
  <si>
    <t>Fired, Laid Off, Out of a Job: A Manual for Understanding, Coping, Surviving</t>
  </si>
  <si>
    <t>Simerson, B. Keith</t>
  </si>
  <si>
    <t>HD58.6</t>
  </si>
  <si>
    <t>9780313038006</t>
  </si>
  <si>
    <t>The Congruence of People and Organizations: Healing Dysfunction from the Inside Out</t>
  </si>
  <si>
    <t>Williams, Lloyd C.</t>
  </si>
  <si>
    <t>HD6060</t>
  </si>
  <si>
    <t>9780313000478</t>
  </si>
  <si>
    <t>Suppressed, Forced Out and Fired: How Successful Women Lose Their Jobs</t>
  </si>
  <si>
    <t>Reeves, Martha E.</t>
  </si>
  <si>
    <t>HD7256</t>
  </si>
  <si>
    <t>9780313035678</t>
  </si>
  <si>
    <t>Human Resource Management and the Americans with Disabilities Act</t>
  </si>
  <si>
    <t>Veres, John G. III</t>
  </si>
  <si>
    <t>9780313035999</t>
  </si>
  <si>
    <t>Causes of Death in the Workplace</t>
  </si>
  <si>
    <t>Leigh, J. Paul</t>
  </si>
  <si>
    <t>HD7269</t>
  </si>
  <si>
    <t>9780313020308</t>
  </si>
  <si>
    <t>Cooperation and Conflict in Occupational Safety and Health: A Multination Study of the Automotive Industry</t>
  </si>
  <si>
    <t>Wokutch, Richard E.</t>
  </si>
  <si>
    <t>HF5382</t>
  </si>
  <si>
    <t>9780313080791</t>
  </si>
  <si>
    <t>Are There Any Good Jobs Left?: Career Management in the Age of the Disposable Worker</t>
  </si>
  <si>
    <t>Holland, R. William</t>
  </si>
  <si>
    <t>9780313035845</t>
  </si>
  <si>
    <t>The Changing Outplacement Process: New Methods and Opportunities for Transition Management</t>
  </si>
  <si>
    <t>Meyer, John L.</t>
  </si>
  <si>
    <t>650.1084/40973</t>
  </si>
  <si>
    <t>HF5384</t>
  </si>
  <si>
    <t>9780313054891</t>
  </si>
  <si>
    <t>The Mid-Career Success Guide: Planning for the Second Half of Your Working Life</t>
  </si>
  <si>
    <t>Power, Sally J.</t>
  </si>
  <si>
    <t>9780313035272</t>
  </si>
  <si>
    <t>Discrimination, Harassment, and the Failure of Diversity Training: What to Do Now</t>
  </si>
  <si>
    <t>Hemphill, Hellen</t>
  </si>
  <si>
    <t>9780313039232</t>
  </si>
  <si>
    <t>Employee Assistance Programs: What Works and What Doesn't</t>
  </si>
  <si>
    <t>Mannion, Lawrence P.</t>
  </si>
  <si>
    <t>9780313036125</t>
  </si>
  <si>
    <t>How Honesty Testing Works</t>
  </si>
  <si>
    <t>Miner, John B.</t>
  </si>
  <si>
    <t>9780313035807</t>
  </si>
  <si>
    <t>Human Resources in a Changing Society: Balancing Compliance and Development</t>
  </si>
  <si>
    <t>9780313024252</t>
  </si>
  <si>
    <t>New Arenas For Violence: Homicide in the American Workplace</t>
  </si>
  <si>
    <t>Kelleher, Michael D.</t>
  </si>
  <si>
    <t>9780313072536</t>
  </si>
  <si>
    <t>The Indispensable Staff Manager: A Guide to Accountable, Effective Staff Leadership</t>
  </si>
  <si>
    <t>Walsh, John F.</t>
  </si>
  <si>
    <t>658.4/73</t>
  </si>
  <si>
    <t>HF5549.5.E43</t>
  </si>
  <si>
    <t>9780313081590</t>
  </si>
  <si>
    <t>Understanding Workplace Violence: A Guide for Managers and Employees</t>
  </si>
  <si>
    <t>HF5549.5.M63</t>
  </si>
  <si>
    <t>9780313086403</t>
  </si>
  <si>
    <r>
      <t>Building High-Performance People and Organizations</t>
    </r>
    <r>
      <rPr>
        <sz val="12"/>
        <rFont val="Arial Unicode MS"/>
        <family val="2"/>
        <charset val="136"/>
      </rPr>
      <t>【</t>
    </r>
    <r>
      <rPr>
        <sz val="12"/>
        <rFont val="Arial Narrow"/>
        <family val="2"/>
      </rPr>
      <t>Three Volumes</t>
    </r>
    <r>
      <rPr>
        <sz val="12"/>
        <rFont val="Arial Unicode MS"/>
        <family val="2"/>
        <charset val="136"/>
      </rPr>
      <t>】</t>
    </r>
    <r>
      <rPr>
        <sz val="12"/>
        <rFont val="Arial Narrow"/>
        <family val="2"/>
      </rPr>
      <t xml:space="preserve">  </t>
    </r>
  </si>
  <si>
    <t>Finney, Martha I.</t>
  </si>
  <si>
    <t>9780313094057</t>
  </si>
  <si>
    <t>Retiring as a Career: Making the Most of Your Retirement</t>
  </si>
  <si>
    <t>Newman, Betsy Kyte</t>
  </si>
  <si>
    <t>KF299</t>
  </si>
  <si>
    <t>9780313035937</t>
  </si>
  <si>
    <t>Sex Discrimination in the Legal Profession</t>
  </si>
  <si>
    <t>Lentz, Bernard F.</t>
  </si>
  <si>
    <t>KF3424</t>
  </si>
  <si>
    <t>9780313035203</t>
  </si>
  <si>
    <t>Alternative Dispute Resolution in the Workplace: Concepts and Techniques for Human Resource Executives and Their Counsel</t>
  </si>
  <si>
    <t>McDermott, E. Patrick</t>
  </si>
  <si>
    <t>KF3464</t>
  </si>
  <si>
    <t>9780313035265</t>
  </si>
  <si>
    <t>Arbitrating Sex Discrimination Grievances</t>
  </si>
  <si>
    <t>Hauck, Vern E.</t>
  </si>
  <si>
    <t>KF3615</t>
  </si>
  <si>
    <t>9780313035388</t>
  </si>
  <si>
    <t>Workers Compensation: A Reference and Guide</t>
  </si>
  <si>
    <t>Lencsis, Peter M.</t>
  </si>
  <si>
    <t>KF4829</t>
  </si>
  <si>
    <t>9780313035302</t>
  </si>
  <si>
    <t>Hiring Professionals Under NAFTA</t>
  </si>
  <si>
    <t>Etherington, David</t>
  </si>
  <si>
    <t>Human Sexuality</t>
  </si>
  <si>
    <t>HQ18</t>
  </si>
  <si>
    <t>9780313054631</t>
  </si>
  <si>
    <t>America's War on Sex: The Attack on Law, Lust and Liberty</t>
  </si>
  <si>
    <t>HQ281</t>
  </si>
  <si>
    <t>9780313086977</t>
  </si>
  <si>
    <t>Sexual Enslavement of Girls and Women Worldwide</t>
  </si>
  <si>
    <t>Parrot, Andrea</t>
  </si>
  <si>
    <t>001.4/20712</t>
  </si>
  <si>
    <t>9780313096839</t>
  </si>
  <si>
    <t>Encouraging and Supporting Student Inquiry: Researching Controversial Issues</t>
  </si>
  <si>
    <t>Selverstone, Harriet S.</t>
  </si>
  <si>
    <t>International Business</t>
  </si>
  <si>
    <t>HC427</t>
  </si>
  <si>
    <t>9780313007798</t>
  </si>
  <si>
    <t>China's Transition to a Socialist Market Economy</t>
  </si>
  <si>
    <t>Suliman, Osman</t>
  </si>
  <si>
    <t>HC435</t>
  </si>
  <si>
    <t>9780313008061</t>
  </si>
  <si>
    <t>Doing Business in Today's India</t>
  </si>
  <si>
    <t>Bullis, Douglas</t>
  </si>
  <si>
    <t>HD3616</t>
  </si>
  <si>
    <t>9780313006852</t>
  </si>
  <si>
    <t>Deregulation and Development in Indonesia</t>
  </si>
  <si>
    <t>Iqbal, Farrukh</t>
  </si>
  <si>
    <t>9780313036088</t>
  </si>
  <si>
    <t>Creating and Managing International Joint Ventures</t>
  </si>
  <si>
    <t>Woodside, Arch G.</t>
  </si>
  <si>
    <t>9780313059780</t>
  </si>
  <si>
    <t>Global Firms and Emerging Markets in an Age of Anxiety</t>
  </si>
  <si>
    <t>Prasad, S. Benjamin</t>
  </si>
  <si>
    <t>9780313035753</t>
  </si>
  <si>
    <t>Managing Global Operations: Cultural and Technical Success Factors</t>
  </si>
  <si>
    <t>Young, Scott T.</t>
  </si>
  <si>
    <t>HD70</t>
  </si>
  <si>
    <t>9780313003035</t>
  </si>
  <si>
    <t>The Asian Economic Catharsis: How Asian Firms Bounce Back from Crisis</t>
  </si>
  <si>
    <t>Richter, Frank-Jurgen</t>
  </si>
  <si>
    <t>9780313035685</t>
  </si>
  <si>
    <t>The Korean Management System: Cultural, Political, Economic Foundations</t>
  </si>
  <si>
    <t>Chang, Chan Sup</t>
  </si>
  <si>
    <t>9780313008214</t>
  </si>
  <si>
    <t>The Development and Finance of Global Private Power</t>
  </si>
  <si>
    <t>Hines, M. A.</t>
  </si>
  <si>
    <t>9780313035661</t>
  </si>
  <si>
    <t>Doing Business in Less Developed Countries: Financial Opportunities and Risks</t>
  </si>
  <si>
    <t>Rahnama-Moghadam, Mashaalah</t>
  </si>
  <si>
    <t>HF1456</t>
  </si>
  <si>
    <t>9780313028946</t>
  </si>
  <si>
    <t>Canadian-American Trade and Investment Under the Free Trade Agreement</t>
  </si>
  <si>
    <t>Crookell, Harold</t>
  </si>
  <si>
    <t>HF3128</t>
  </si>
  <si>
    <t>9780313035333</t>
  </si>
  <si>
    <t>Entering the Chinese Market: The Risks and Discounted Rewards</t>
  </si>
  <si>
    <t>Dixon, John</t>
  </si>
  <si>
    <t>International Crime</t>
  </si>
  <si>
    <t>9780313065415</t>
  </si>
  <si>
    <t>Smuggling and Trafficking in Human Beings: All Roads Lead to America</t>
  </si>
  <si>
    <t xml:space="preserve">Zhang, Sheldon X. </t>
  </si>
  <si>
    <t>International Economics</t>
  </si>
  <si>
    <t>HC59</t>
  </si>
  <si>
    <t>9780313028830</t>
  </si>
  <si>
    <t>Common Progress: The Case for a World Economic Equalization Program</t>
  </si>
  <si>
    <t>Yunker, James A.</t>
  </si>
  <si>
    <t>9780313001499</t>
  </si>
  <si>
    <t>Globalizing Customer Solutions: The Enlightened Confluence of Technology, Innovation, Trade, and Investment</t>
  </si>
  <si>
    <t>Fitzgerald, Edmund B.</t>
  </si>
  <si>
    <t>337.73</t>
  </si>
  <si>
    <t>HF1455</t>
  </si>
  <si>
    <t>9780313019401</t>
  </si>
  <si>
    <t>The Making of United States International Economic Policy: Principles, Problems, and Proposals for Reform Fifth Edition</t>
  </si>
  <si>
    <t>Cohen, Stephen D.</t>
  </si>
  <si>
    <t>HG3881</t>
  </si>
  <si>
    <t>9780313000980</t>
  </si>
  <si>
    <t>Globalization: A Financial Approach</t>
  </si>
  <si>
    <t>Gianaris, Nicholas V.</t>
  </si>
  <si>
    <t>9780313046025</t>
  </si>
  <si>
    <t>International Banking and World Economic Growth: The Outlook for the Late 1980's</t>
  </si>
  <si>
    <t>Kaushik, S.K.</t>
  </si>
  <si>
    <t>9780313045745</t>
  </si>
  <si>
    <t>On Edge: International Banking and Country Risk</t>
  </si>
  <si>
    <t>Goldberg, Ellen S.</t>
  </si>
  <si>
    <t>JZ1318</t>
  </si>
  <si>
    <t>9780313010798</t>
  </si>
  <si>
    <t>Which Global Village?: Societies, Cultures, and Political-Economic Systems in a Euro-Atlantic Perspective</t>
  </si>
  <si>
    <t>Lerda, Valeria Gennaro</t>
  </si>
  <si>
    <t>International Law</t>
  </si>
  <si>
    <t>9780275998158</t>
  </si>
  <si>
    <t>Enemy Combatants, Terrorism, and Armed Conflict Law: A Guide to the Issues</t>
  </si>
  <si>
    <t>Linnan, David K.</t>
  </si>
  <si>
    <t>KSY2695</t>
  </si>
  <si>
    <t>9780313362576</t>
  </si>
  <si>
    <t>Colonial Genocide and Reparations Claims in the 21st Century: The Socio-Legal Context of Claims under International Law by the Herero against Germany for Genocide in Namibia, 1904-1908</t>
  </si>
  <si>
    <t>Sarkin, Jeremy</t>
  </si>
  <si>
    <t>016.3271</t>
  </si>
  <si>
    <t>Z6464</t>
  </si>
  <si>
    <t>9780313037979</t>
  </si>
  <si>
    <t>From Erasmus to Tolstoy: The Peace Literature of Four Centuries Jacob ter Meulen's Bibliographies of the Peace Movement before 1899</t>
  </si>
  <si>
    <t>Dungen, Peter van den</t>
  </si>
  <si>
    <t>DK510</t>
  </si>
  <si>
    <t>9780275999179</t>
  </si>
  <si>
    <t>Eurasia Rising: Democracy and Independence in the Post-Soviet Space</t>
  </si>
  <si>
    <t>Pourchot, Georgeta</t>
  </si>
  <si>
    <t>DS274</t>
  </si>
  <si>
    <t>9781567207576</t>
  </si>
  <si>
    <t>Global Security Watch--Iran: A Reference Handbook</t>
  </si>
  <si>
    <t>Mattair, Thomas R.</t>
  </si>
  <si>
    <t>9780313352423</t>
  </si>
  <si>
    <t>Reagan, Bush, Gorbachev: Revisiting the End of the Cold War</t>
  </si>
  <si>
    <t>Graebner, Norman A.</t>
  </si>
  <si>
    <t>9780313348211</t>
  </si>
  <si>
    <t>The Arrow and the Olive Branch: Practical Idealism in U.S. Foreign Policy</t>
  </si>
  <si>
    <t>Godwin, J.M.</t>
  </si>
  <si>
    <t>9780275995881</t>
  </si>
  <si>
    <t>Paul D. Wolfowitz: Visionary Intellectual, Policymaker, and Strategist</t>
  </si>
  <si>
    <t>Solomon, Lewis D.</t>
  </si>
  <si>
    <t>F1410</t>
  </si>
  <si>
    <t>9780313056307</t>
  </si>
  <si>
    <t>Hot Spot: Latin America</t>
  </si>
  <si>
    <t>Dent, David W.</t>
  </si>
  <si>
    <t>HD9502</t>
  </si>
  <si>
    <t>9780313352232</t>
  </si>
  <si>
    <t>Power, Energy, and the New Russian Imperialism</t>
  </si>
  <si>
    <t>Orban, Anita</t>
  </si>
  <si>
    <t>HV6433</t>
  </si>
  <si>
    <t>9780275995263</t>
  </si>
  <si>
    <t>The Coming Balkan Caliphate: The Threat of Radical Islam to Europe and the West</t>
  </si>
  <si>
    <t>JF60</t>
  </si>
  <si>
    <t>9780275998295</t>
  </si>
  <si>
    <t>Fixing Fragile States: A New Paradigm for Development</t>
  </si>
  <si>
    <t>Kaplan, Seth D.</t>
  </si>
  <si>
    <t>JZ1313</t>
  </si>
  <si>
    <t>9780313345937</t>
  </si>
  <si>
    <t>The Next Great Clash: China and Russia vs. the United States</t>
  </si>
  <si>
    <t>Levin, Michael L.</t>
  </si>
  <si>
    <t>JZ5588</t>
  </si>
  <si>
    <t>9780313083747</t>
  </si>
  <si>
    <t>PSI Handbook of Global Security and Intelligence [Two Volumes]: National Approaches</t>
  </si>
  <si>
    <t>Farson, Stuart</t>
  </si>
  <si>
    <t>JZ5595</t>
  </si>
  <si>
    <t>9780275999575</t>
  </si>
  <si>
    <t>Turning Point: The Arab World's Marginalization and International Security After 9/11</t>
  </si>
  <si>
    <t>Tschirgi, Dan</t>
  </si>
  <si>
    <t>KZ5675</t>
  </si>
  <si>
    <t>9780275996994</t>
  </si>
  <si>
    <t>Maritime Counterproliferation Operations and the Rule of Law</t>
  </si>
  <si>
    <t>Allen, Craig H.</t>
  </si>
  <si>
    <t>UA835</t>
  </si>
  <si>
    <t>9781567207613</t>
  </si>
  <si>
    <t>China's Military Modernization: Building for Regional and Global Reach</t>
  </si>
  <si>
    <t>Jr., Richard D. Fisher</t>
  </si>
  <si>
    <t>323</t>
  </si>
  <si>
    <t>JK1764</t>
  </si>
  <si>
    <t>9780313363498</t>
  </si>
  <si>
    <t>Opportunity for Leadership: Full and Informed Participation</t>
  </si>
  <si>
    <t>Winston, Mark</t>
  </si>
  <si>
    <t>Juvenile Delinquency &amp; Justice</t>
  </si>
  <si>
    <t>HV9067</t>
  </si>
  <si>
    <t>9780313348549</t>
  </si>
  <si>
    <t>Juvenile Sex Offenders: What the Public Needs to Know</t>
  </si>
  <si>
    <t>Gibson, Camille</t>
  </si>
  <si>
    <t>Labor Relations</t>
  </si>
  <si>
    <t>HD6537</t>
  </si>
  <si>
    <t>9780313359033</t>
  </si>
  <si>
    <t>A History of Organized Labor in Panama and Central America</t>
  </si>
  <si>
    <t>Alexander, Robert J.</t>
  </si>
  <si>
    <t>F220</t>
  </si>
  <si>
    <t>9780313345111</t>
  </si>
  <si>
    <t>Latinos and the U.S. South</t>
  </si>
  <si>
    <t>Mantero, Jose Maria</t>
  </si>
  <si>
    <t>Latin American Studies</t>
  </si>
  <si>
    <t>F1418</t>
  </si>
  <si>
    <t>9781567207156</t>
  </si>
  <si>
    <t>U.S.-Latin American Relations: Fourth Edition</t>
  </si>
  <si>
    <t>Kryzanek, Michael J.</t>
  </si>
  <si>
    <t>9781567207675</t>
  </si>
  <si>
    <t>Latinos in a Changing Society</t>
  </si>
  <si>
    <t>Montero-Sieburth, Martha</t>
  </si>
  <si>
    <t>364.106/60973</t>
  </si>
  <si>
    <t>HV6439.U7</t>
  </si>
  <si>
    <t>9781598841268</t>
  </si>
  <si>
    <t>Gangs: A Reference Handbook, Second Edition</t>
  </si>
  <si>
    <t>HV6441</t>
  </si>
  <si>
    <t>9781598841022</t>
  </si>
  <si>
    <t>Organized Crime: From Trafficking to Terrorism</t>
  </si>
  <si>
    <t>Shanty, Frank G.</t>
  </si>
  <si>
    <t>HV9466</t>
  </si>
  <si>
    <t>9781851096817</t>
  </si>
  <si>
    <t>Punishment in America: A Reference Handbook</t>
  </si>
  <si>
    <t>Banks, Cyndi</t>
  </si>
  <si>
    <t>JC596.2.U5</t>
  </si>
  <si>
    <t>9781851096350</t>
  </si>
  <si>
    <t>Invasion of Privacy: A Reference Handbook</t>
  </si>
  <si>
    <t>Keenan, Kevin M.</t>
  </si>
  <si>
    <t>K5301</t>
  </si>
  <si>
    <t>9781576079003</t>
  </si>
  <si>
    <t>War Crimes and Justice: A Reference Handbook</t>
  </si>
  <si>
    <t>Ball, Howard</t>
  </si>
  <si>
    <t>KF2979</t>
  </si>
  <si>
    <t>9781598840469</t>
  </si>
  <si>
    <t>Intellectual Property: A Reference Handbook</t>
  </si>
  <si>
    <t>9781851095698</t>
  </si>
  <si>
    <t>Medicine on Trial: A Handbook with Cases, Laws, and Documents</t>
  </si>
  <si>
    <t>Cawthon, Elisabeth A.</t>
  </si>
  <si>
    <t>KF390.5.H85</t>
  </si>
  <si>
    <t>9781851093663</t>
  </si>
  <si>
    <t>The Human Body on Trial: A Handbook with Cases, Laws, and Documents</t>
  </si>
  <si>
    <t>Curry, Lynne</t>
  </si>
  <si>
    <t>342.7308/5203</t>
  </si>
  <si>
    <t>KF4783.A68</t>
  </si>
  <si>
    <t>9781851098644</t>
  </si>
  <si>
    <t>Religion and the Law in America: An Encyclopedia of Personal Belief and Public Policy</t>
  </si>
  <si>
    <t>Merriman, Scott A.</t>
  </si>
  <si>
    <t>KF4865</t>
  </si>
  <si>
    <t>9781851094967</t>
  </si>
  <si>
    <t>Religion on Trial: A Handbook with Cases, Laws, and Documents</t>
  </si>
  <si>
    <t>KF510.Z9</t>
  </si>
  <si>
    <t>9781851096152</t>
  </si>
  <si>
    <t>Marriage on Trial: A Handbook with Cases, Laws, and Documents</t>
  </si>
  <si>
    <t>Walzer, Lee</t>
  </si>
  <si>
    <t>KF8203.6</t>
  </si>
  <si>
    <t>9781576078815</t>
  </si>
  <si>
    <t>Treaties with American Indians: An Encyclopedia of Rights, Conflicts, and Sovereignty</t>
  </si>
  <si>
    <t>Fixico, Donald L.</t>
  </si>
  <si>
    <t>KF8205.Z9</t>
  </si>
  <si>
    <t>9781576076255</t>
  </si>
  <si>
    <t>Native American Sovereignty on Trial: A Handbook with Cases, Laws, and Documents</t>
  </si>
  <si>
    <t>Wildenthal, Bryan H.</t>
  </si>
  <si>
    <t>KF8719</t>
  </si>
  <si>
    <t>9781576079348</t>
  </si>
  <si>
    <t>Courts and Trials: A Reference Handbook</t>
  </si>
  <si>
    <t>Smith, Christopher E.</t>
  </si>
  <si>
    <t>9781576078228</t>
  </si>
  <si>
    <t>The Chase Court: Justices, Rulings, and Legacy</t>
  </si>
  <si>
    <t>Lurie, Jonathan</t>
  </si>
  <si>
    <t>9781576077153</t>
  </si>
  <si>
    <t>The Fuller Court: Justices, Rulings, and Legacy</t>
  </si>
  <si>
    <t>Ely, James W.</t>
  </si>
  <si>
    <t>9781576078426</t>
  </si>
  <si>
    <t>The Jay and Ellsworth First Courts: Justices, Rulings, and Legacy</t>
  </si>
  <si>
    <t>Harrington, Matthew P.</t>
  </si>
  <si>
    <t>KF8775.A68</t>
  </si>
  <si>
    <t>9781576079904</t>
  </si>
  <si>
    <t>Great American Judges: An Encyclopedia</t>
  </si>
  <si>
    <t>Vile, John R.</t>
  </si>
  <si>
    <t>KF9223.5</t>
  </si>
  <si>
    <t>9781576079805</t>
  </si>
  <si>
    <t>Media and American Courts: A Reference Handbook</t>
  </si>
  <si>
    <t>Alexander, S. L.</t>
  </si>
  <si>
    <t>KF9227.C2</t>
  </si>
  <si>
    <t>9781851096114</t>
  </si>
  <si>
    <t>Death Penalty on Trial: A Handbook with Cases, Laws, and Documents</t>
  </si>
  <si>
    <t>Gershman, Gary P.</t>
  </si>
  <si>
    <t>345.73/056</t>
  </si>
  <si>
    <t>KF9625.Z9</t>
  </si>
  <si>
    <t>9781576079362</t>
  </si>
  <si>
    <t>Defendant Rights: A Reference Handbook</t>
  </si>
  <si>
    <t>Kusha, Hamid R.</t>
  </si>
  <si>
    <t>KF4290</t>
  </si>
  <si>
    <t>9780313083730</t>
  </si>
  <si>
    <t>Law and Business of the Entertainment Industries, 5th Edition</t>
  </si>
  <si>
    <t>Biederman, Donald E.</t>
  </si>
  <si>
    <t>LAW Computer &amp; Internet</t>
  </si>
  <si>
    <t>9781851097364</t>
  </si>
  <si>
    <t>Internet and the Law : Technology, Society, and Compromises</t>
  </si>
  <si>
    <t>Location of industry</t>
  </si>
  <si>
    <t>9780275998653</t>
  </si>
  <si>
    <t>Trust Rules: How to Tell the Good Guys from the Bad Guys in Work and Life</t>
  </si>
  <si>
    <t>Stroh, Linda K.</t>
  </si>
  <si>
    <t>HB119</t>
  </si>
  <si>
    <t>9780313357794</t>
  </si>
  <si>
    <t>Fleeing the Nazis, Surviving the Gulag, and Arriving in the Free World: My Life and Times</t>
  </si>
  <si>
    <t>Zarnowitz, Victor</t>
  </si>
  <si>
    <t>9780313008504</t>
  </si>
  <si>
    <t>Electronic Technology, Corporate Strategy, and World Transformation</t>
  </si>
  <si>
    <t>Estabrooks, Maurice</t>
  </si>
  <si>
    <t>HD2365</t>
  </si>
  <si>
    <t>9780313345036</t>
  </si>
  <si>
    <t>An Easy Out: Corporate America's Addiction to Outsourcing</t>
  </si>
  <si>
    <t>9780313034862</t>
  </si>
  <si>
    <t>Corporate Planning, Human Behavior, and Computer Simulation: Forecasting Business Cycles</t>
  </si>
  <si>
    <t>Nersesian, Roy L.</t>
  </si>
  <si>
    <t>HD31</t>
  </si>
  <si>
    <t>9780313068058</t>
  </si>
  <si>
    <t>The Daily Art of Management: A Hands-On Guide to Effective Leadership and Communication</t>
  </si>
  <si>
    <t>Thoms, Peg</t>
  </si>
  <si>
    <t>9780313356636</t>
  </si>
  <si>
    <t>Advice from the Presidents: The Student's Guide to Reaching the Top in Business and Politics</t>
  </si>
  <si>
    <t>HD49</t>
  </si>
  <si>
    <t>9780313346033</t>
  </si>
  <si>
    <t>Protecting Your Business in a Pandemic: Plans, Tools, and Advice for Maintaining Business Continuity</t>
  </si>
  <si>
    <t>Sikich, Geary W.</t>
  </si>
  <si>
    <t>HD53</t>
  </si>
  <si>
    <t>9780275998851</t>
  </si>
  <si>
    <t>The Creative Discipline: Mastering the Art and Science of Innovation</t>
  </si>
  <si>
    <t>9780275997779</t>
  </si>
  <si>
    <t>How Healthy Is Your Organization?: The Leader's Guide to Curing Corporate Diseases and Promoting Joyful Cultures</t>
  </si>
  <si>
    <t>Lovey, Imre</t>
  </si>
  <si>
    <t>9780313039577</t>
  </si>
  <si>
    <t>Managing Relationships in Transition Economies</t>
  </si>
  <si>
    <t>9780313050183</t>
  </si>
  <si>
    <r>
      <t>The Creative Enterprise: Managing Innovative Organizations and People</t>
    </r>
    <r>
      <rPr>
        <sz val="12"/>
        <rFont val="Arial Unicode MS"/>
        <family val="2"/>
        <charset val="136"/>
      </rPr>
      <t>【</t>
    </r>
    <r>
      <rPr>
        <sz val="12"/>
        <rFont val="Arial Narrow"/>
        <family val="2"/>
      </rPr>
      <t>Three Volumes</t>
    </r>
    <r>
      <rPr>
        <sz val="12"/>
        <rFont val="Arial Unicode MS"/>
        <family val="2"/>
        <charset val="136"/>
      </rPr>
      <t>】</t>
    </r>
    <r>
      <rPr>
        <sz val="12"/>
        <rFont val="Arial Narrow"/>
        <family val="2"/>
      </rPr>
      <t xml:space="preserve">  </t>
    </r>
  </si>
  <si>
    <t>Davila, Tony</t>
  </si>
  <si>
    <t>HD6054</t>
  </si>
  <si>
    <t>9781567207163</t>
  </si>
  <si>
    <t>Women in Business: The Changing Face of Leadership</t>
  </si>
  <si>
    <t>Werhane, Patricia</t>
  </si>
  <si>
    <t>T173</t>
  </si>
  <si>
    <t>9780313035456</t>
  </si>
  <si>
    <t>Science, Technology, and Innovation Policy: Opportunities and Challenges for the Knowledge Economy</t>
  </si>
  <si>
    <t>Conceicao, Pedro</t>
  </si>
  <si>
    <t>Marketing, Advertising, Sales</t>
  </si>
  <si>
    <t>9780313035579</t>
  </si>
  <si>
    <t>Forecasting and Market Analysis Techniques: A Practical Approach</t>
  </si>
  <si>
    <t>Kress, George J.</t>
  </si>
  <si>
    <t>9780313053801</t>
  </si>
  <si>
    <t>Lifestyle Marketing: Reaching the New American Consumer</t>
  </si>
  <si>
    <t>Michman, Ronald D.</t>
  </si>
  <si>
    <t>9780313035517</t>
  </si>
  <si>
    <t>Marketing Exchange Relationships, Transactions, and Their Media</t>
  </si>
  <si>
    <t>Houston, Franklin S.</t>
  </si>
  <si>
    <t>9780313086441</t>
  </si>
  <si>
    <t>Marketing in the 21st Century: New World Marketing  [Four Volumes]</t>
  </si>
  <si>
    <t>9780313035838</t>
  </si>
  <si>
    <t>Marketing Strategies for the Mature Market</t>
  </si>
  <si>
    <t>Moschis, George P.</t>
  </si>
  <si>
    <t>9780313059308</t>
  </si>
  <si>
    <t>Selling Sin: The Marketing of Socially Unacceptable Products Second Edition</t>
  </si>
  <si>
    <t>Davidson, D. Kirk</t>
  </si>
  <si>
    <t>9780313036040</t>
  </si>
  <si>
    <t>Using Secondary Data in Marketing Research: United States and Worldwide</t>
  </si>
  <si>
    <t>Patzer, Gordon L.</t>
  </si>
  <si>
    <t>9780313057786</t>
  </si>
  <si>
    <t>Why We Shop: Emotional Rewards and Retail Strategies</t>
  </si>
  <si>
    <t>Pooler, Jim</t>
  </si>
  <si>
    <t>9780313035524</t>
  </si>
  <si>
    <t>European Retailing's Vanishing Borders</t>
  </si>
  <si>
    <t>Sternquist, Brenda</t>
  </si>
  <si>
    <t>9780313035746</t>
  </si>
  <si>
    <t>Retailing Triumphs and Blunders: Victims of Competition in the New Age of Marketing Management</t>
  </si>
  <si>
    <t>HF6146</t>
  </si>
  <si>
    <t>9780313352973</t>
  </si>
  <si>
    <t>Advertising 2.0: Social Media Marketing in a Web 2.0 World</t>
  </si>
  <si>
    <t>HF6161</t>
  </si>
  <si>
    <t>9780313036149</t>
  </si>
  <si>
    <t>Measuring the Effectiveness of Image and Linkage Advertising: The Nitty-Gritty of Maxi-Marketing</t>
  </si>
  <si>
    <t>KF4772</t>
  </si>
  <si>
    <t>9780313038020</t>
  </si>
  <si>
    <t>The Future of Free Speech Law</t>
  </si>
  <si>
    <t>Wright, R. George</t>
  </si>
  <si>
    <t>9780313028847</t>
  </si>
  <si>
    <t>Racialized Coverage of Congress: The News in Black and White</t>
  </si>
  <si>
    <t>Zilber, Jeremy</t>
  </si>
  <si>
    <t>HF5813</t>
  </si>
  <si>
    <t>9780313029943</t>
  </si>
  <si>
    <t>Personalities and Products: A Historical Perspective on Advertising in America</t>
  </si>
  <si>
    <t>HM263</t>
  </si>
  <si>
    <t>9780313033117</t>
  </si>
  <si>
    <t>A Chronology and Glossary of Propaganda in the United States</t>
  </si>
  <si>
    <t>Nelson, Richard Alan</t>
  </si>
  <si>
    <t>9780313002519</t>
  </si>
  <si>
    <t>MediaSpeak: Three American Voices</t>
  </si>
  <si>
    <t>Fox, Roy F.</t>
  </si>
  <si>
    <t>HV1553</t>
  </si>
  <si>
    <t>9780313034879</t>
  </si>
  <si>
    <t>The Disabled, the Media, and the Information Age</t>
  </si>
  <si>
    <t>Nelson, Jack A.</t>
  </si>
  <si>
    <t>9780313042560</t>
  </si>
  <si>
    <t>The Press and the Decline of Democracy: The Democratic Socialist Response in Public Policy</t>
  </si>
  <si>
    <t>Picard, Robert G.</t>
  </si>
  <si>
    <t>KF220</t>
  </si>
  <si>
    <t>9780313057052</t>
  </si>
  <si>
    <t>Illusive Shadows: Justice, Media, and Socially Significant American Trials</t>
  </si>
  <si>
    <t>Jr., Lloyd Chiasson</t>
  </si>
  <si>
    <t>9780313019166</t>
  </si>
  <si>
    <t>The Press on Trial: Crimes and Trials as Media Events</t>
  </si>
  <si>
    <t>P91</t>
  </si>
  <si>
    <t>9780313002717</t>
  </si>
  <si>
    <t>The Hidden Meaning of Mass Communications: Cinema, Books, and Television in the Age of Computers</t>
  </si>
  <si>
    <t>Hoveyda, Fereydoun</t>
  </si>
  <si>
    <t>9780313028007</t>
  </si>
  <si>
    <t>Delights, Desires, and Dilemmas: Essays on Women and the Media</t>
  </si>
  <si>
    <t>Hall, Ann C.</t>
  </si>
  <si>
    <t>9780313037924</t>
  </si>
  <si>
    <t>International Afro Mass Media: A Reference Guide</t>
  </si>
  <si>
    <t>Jeter, James Phillip</t>
  </si>
  <si>
    <t>P95.8</t>
  </si>
  <si>
    <t>9781567207460</t>
  </si>
  <si>
    <t>Battleground: The Media [Two Volumes]</t>
  </si>
  <si>
    <t>Andersen, Robin</t>
  </si>
  <si>
    <t>P96</t>
  </si>
  <si>
    <t>9780313059599</t>
  </si>
  <si>
    <t>Images That Injure: Pictorial Stereotypes in the Media  Second Edition</t>
  </si>
  <si>
    <t>Lester, Paul Martin</t>
  </si>
  <si>
    <t>9780313347665</t>
  </si>
  <si>
    <t>Media Scandals</t>
  </si>
  <si>
    <t>9780313024986</t>
  </si>
  <si>
    <t>Reading the Homeless: The Media's Image of Homeless Culture</t>
  </si>
  <si>
    <t>Min, Eungjun</t>
  </si>
  <si>
    <t>PN4899</t>
  </si>
  <si>
    <t>9780313019708</t>
  </si>
  <si>
    <t>Foreign Policy and the Press: An Analysis of The New York Times' Coverage of U.S. Foreign Policy</t>
  </si>
  <si>
    <t>Berry, Nicholas O.</t>
  </si>
  <si>
    <t>Z5633</t>
  </si>
  <si>
    <t>9780313015977</t>
  </si>
  <si>
    <t>Violence and Terror in the Mass Media: An Annotated Bibliography</t>
  </si>
  <si>
    <t>Middle East Studies</t>
  </si>
  <si>
    <t>JQ1852</t>
  </si>
  <si>
    <t>9780313355912</t>
  </si>
  <si>
    <t>States without Citizens: Understanding the Islamic Crisis</t>
  </si>
  <si>
    <t>Jandora, John W.</t>
  </si>
  <si>
    <t>Military &amp; Politics</t>
  </si>
  <si>
    <t>HV6431</t>
  </si>
  <si>
    <t>9780275998950</t>
  </si>
  <si>
    <t>The United States, Russia, and China: Confronting Global Terrorism and Security Challenges in the 21st Century</t>
  </si>
  <si>
    <t>Bolt, Paul J.</t>
  </si>
  <si>
    <t>JF1525</t>
  </si>
  <si>
    <t>9780313084843</t>
  </si>
  <si>
    <t>Intelligence and Human Rights in the Era of Global Terrorism</t>
  </si>
  <si>
    <t>Tsang, Steve</t>
  </si>
  <si>
    <t>JZ1745</t>
  </si>
  <si>
    <t>9780313355257</t>
  </si>
  <si>
    <t>Beyond Pacifism: Why Japan Must Become a Normal Nation</t>
  </si>
  <si>
    <t>Middlebrooks, William C.</t>
  </si>
  <si>
    <t>JZ5645</t>
  </si>
  <si>
    <t>9780313346156</t>
  </si>
  <si>
    <t>Kalashnikov Culture: Small Arms Proliferation and Irregular Warfare</t>
  </si>
  <si>
    <t>Carr, Christopher</t>
  </si>
  <si>
    <t>9780275999612</t>
  </si>
  <si>
    <t>Double Trouble: Iran and North Korea as Challenges to International Security</t>
  </si>
  <si>
    <t>Cronin, Patrick M.</t>
  </si>
  <si>
    <t>9781573567732</t>
  </si>
  <si>
    <t>(Un)Civil War of Words: Media and Politics in the Arab World</t>
  </si>
  <si>
    <t>Fandy, Mamoun</t>
  </si>
  <si>
    <t>355.02/75</t>
  </si>
  <si>
    <t>U21.2</t>
  </si>
  <si>
    <t>9780313081460</t>
  </si>
  <si>
    <t>Why Leaders Choose War: The Psychology of Prevention</t>
  </si>
  <si>
    <t>Renshon, Jonathan</t>
  </si>
  <si>
    <t>DG482</t>
  </si>
  <si>
    <t>9780313038877</t>
  </si>
  <si>
    <t>A Military History of Italy</t>
  </si>
  <si>
    <t>Paoletti, Ciro</t>
  </si>
  <si>
    <t>DS450.P18</t>
  </si>
  <si>
    <t>9781576077139</t>
  </si>
  <si>
    <t>Conflict Between India and Pakistan: An Encyclopedia</t>
  </si>
  <si>
    <t>Lyon, Peter</t>
  </si>
  <si>
    <t>U41</t>
  </si>
  <si>
    <t>9780313050763</t>
  </si>
  <si>
    <t>The Age of Total War, 1860-1945</t>
  </si>
  <si>
    <t>Black, Jeremy</t>
  </si>
  <si>
    <t>358/.8</t>
  </si>
  <si>
    <t>UG1530</t>
  </si>
  <si>
    <t>9781598840070</t>
  </si>
  <si>
    <t>Space Warfare and Defense: A Historical Encyclopedia and Research Guide</t>
  </si>
  <si>
    <t>Military Psychology</t>
  </si>
  <si>
    <t>HM554</t>
  </si>
  <si>
    <t>9781567206876</t>
  </si>
  <si>
    <t>Who Benefits from Global Violence and War: Uncovering a Destructive System</t>
  </si>
  <si>
    <t>Pilisuk, Marc</t>
  </si>
  <si>
    <t>HV8599</t>
  </si>
  <si>
    <t>9780313342936</t>
  </si>
  <si>
    <t>The Torture and Prisoner Abuse Debate</t>
  </si>
  <si>
    <t>Military Studies (General)</t>
  </si>
  <si>
    <t>D431</t>
  </si>
  <si>
    <t>9780313353833</t>
  </si>
  <si>
    <t>Military Occupations in the Age of Self-Determination: The History Neocons Neglected</t>
  </si>
  <si>
    <t>Gannon, James</t>
  </si>
  <si>
    <t>9780313076190</t>
  </si>
  <si>
    <t>G.I. Joe in France: From Normandy to Berchtesgaden</t>
  </si>
  <si>
    <t>Kaufmann, J.E.</t>
  </si>
  <si>
    <t>DS754</t>
  </si>
  <si>
    <t>9780313054587</t>
  </si>
  <si>
    <t>A Military History of Modern China: From the Manchu Conquest to Tian'anmen Square</t>
  </si>
  <si>
    <t>Worthing, Peter</t>
  </si>
  <si>
    <t>E591</t>
  </si>
  <si>
    <t>9780313345913</t>
  </si>
  <si>
    <t>Clad in Iron: The American Civil War and the Challenge of British Naval Power</t>
  </si>
  <si>
    <t>Fuller, Howard J.</t>
  </si>
  <si>
    <t>9780275998974</t>
  </si>
  <si>
    <t>Funding Extended Conflicts: Korea, Vietnam, and the War on Terror</t>
  </si>
  <si>
    <t>Miller, Richard M.</t>
  </si>
  <si>
    <t>9780275996468</t>
  </si>
  <si>
    <t>Sea Lanes and Pipelines: Energy Security in Asia</t>
  </si>
  <si>
    <t>Cole, Bernard D.</t>
  </si>
  <si>
    <t>HD9698</t>
  </si>
  <si>
    <t>9780275999469</t>
  </si>
  <si>
    <t>India's Nuclear Policy</t>
  </si>
  <si>
    <t>Karnad, Bharat</t>
  </si>
  <si>
    <t>9780313353239</t>
  </si>
  <si>
    <t>Terrorism's Unanswered Questions</t>
  </si>
  <si>
    <t>Lowther, Adam B.</t>
  </si>
  <si>
    <t>9780313087677</t>
  </si>
  <si>
    <t>Bioterror: Anthrax, Influenza, and the Future of Public Health Security</t>
  </si>
  <si>
    <t>Johnstone, R. William</t>
  </si>
  <si>
    <t>9780275995249</t>
  </si>
  <si>
    <t>Selling War to America: From the Spanish American War to the Global War on Terror</t>
  </si>
  <si>
    <t>Secunda, Eugene</t>
  </si>
  <si>
    <t>JZ1480</t>
  </si>
  <si>
    <t>9780313356858</t>
  </si>
  <si>
    <t>Marines on the Beach: The Politics of U.S. Military Intervention Decision Making</t>
  </si>
  <si>
    <t>Paul, Christopher</t>
  </si>
  <si>
    <t>9780313081354</t>
  </si>
  <si>
    <t>Nuclear Endgame: The Need for Engagement with North Korea</t>
  </si>
  <si>
    <t>Fuqua, Jacques L.</t>
  </si>
  <si>
    <t>U102</t>
  </si>
  <si>
    <t>9780313355813</t>
  </si>
  <si>
    <t>The Impenetrable Fog of War: Reflections on Modern Warfare and Strategic Surprise</t>
  </si>
  <si>
    <t>9780313358463</t>
  </si>
  <si>
    <t>Global Threat: Target-Centered Assessment and Management</t>
  </si>
  <si>
    <t>Mandel, Robert</t>
  </si>
  <si>
    <t>9780313032486</t>
  </si>
  <si>
    <t>Multicultural Education in the U.S.: A Guide to Policies and Programs in the 50 States</t>
  </si>
  <si>
    <t>9780313024306</t>
  </si>
  <si>
    <t>Strategies for Promoting Pluralism in Education and the Workplace</t>
  </si>
  <si>
    <t>Welch, Lynne Brodie</t>
  </si>
  <si>
    <t>LC191</t>
  </si>
  <si>
    <t>9780313005022</t>
  </si>
  <si>
    <t>Class, Culture, and Race in American Schools: A Handbook</t>
  </si>
  <si>
    <t>Rothstein, Stanley William</t>
  </si>
  <si>
    <t>LC2802</t>
  </si>
  <si>
    <t>9780313001673</t>
  </si>
  <si>
    <t>Creating Caring and Nurturing Educational Environments for African American Children</t>
  </si>
  <si>
    <t>Morris, Vivian Gunn</t>
  </si>
  <si>
    <t>9780313019777</t>
  </si>
  <si>
    <t>Making Schools Work for Underachieving Minority Students: Next Steps for Research, Policy, and Practice</t>
  </si>
  <si>
    <t>Bain, Josie G.</t>
  </si>
  <si>
    <t>9780313019371</t>
  </si>
  <si>
    <t>Multiculturalism and Learning Style: Teaching and Counseling Adolescents</t>
  </si>
  <si>
    <t>LC5131</t>
  </si>
  <si>
    <t>9780313012815</t>
  </si>
  <si>
    <t>Politics, Language, and Culture: A Critical Look at Urban School Reform</t>
  </si>
  <si>
    <t>Check, Joseph W.</t>
  </si>
  <si>
    <t>9780313063411</t>
  </si>
  <si>
    <t>Urban Education: A Handbook for Educators and Parents</t>
  </si>
  <si>
    <t>Breault, Donna Adair</t>
  </si>
  <si>
    <t>Multicultural Studies (General)</t>
  </si>
  <si>
    <t>DA125</t>
  </si>
  <si>
    <t>9780313088865</t>
  </si>
  <si>
    <t>A South-Asian History of Britain: Four Centuries of Peoples from the Indian Sub-Continent</t>
  </si>
  <si>
    <t>Fisher, Michael H.</t>
  </si>
  <si>
    <t>9780313085406</t>
  </si>
  <si>
    <t>National Days/National Ways: Historical, Political, and Religious Celebrations around the World</t>
  </si>
  <si>
    <t>Fuller, Linda K.</t>
  </si>
  <si>
    <t>HV6322</t>
  </si>
  <si>
    <t>9780313346415</t>
  </si>
  <si>
    <t>Dictionary of Genocide [Two Volumes]</t>
  </si>
  <si>
    <t>JV603</t>
  </si>
  <si>
    <t>9780313053016</t>
  </si>
  <si>
    <t>Migration and Immigration: A Global View</t>
  </si>
  <si>
    <t>Toro-Morn, Maura I.</t>
  </si>
  <si>
    <t>9780313022517</t>
  </si>
  <si>
    <t>Ethnic and Border Music: A Regional Exploration</t>
  </si>
  <si>
    <t>Organization of production.  Management.  Industrial management</t>
  </si>
  <si>
    <t>004.068</t>
  </si>
  <si>
    <t>9780275995461</t>
  </si>
  <si>
    <t>Entrepreneur's Guide to Managing Information Technology' The</t>
  </si>
  <si>
    <t>Rhoads, C. J.</t>
  </si>
  <si>
    <t>Organizational Behavior</t>
  </si>
  <si>
    <t>9780313011726</t>
  </si>
  <si>
    <t>Creating the Functionally Competent Organization: An Open Systems Approach</t>
  </si>
  <si>
    <t>Olmstead, Joseph A.</t>
  </si>
  <si>
    <t>9780275997076</t>
  </si>
  <si>
    <t>Moving Out of the Box: Tools for Team Decision Making</t>
  </si>
  <si>
    <t>9780313012822</t>
  </si>
  <si>
    <t>Rewards and Intrinsic Motivation: Resolving the Controversy</t>
  </si>
  <si>
    <t>Cameron, Judy</t>
  </si>
  <si>
    <t>Peace &amp; Conflict Resolution Studies</t>
  </si>
  <si>
    <t>HM131</t>
  </si>
  <si>
    <t>9780313019357</t>
  </si>
  <si>
    <t>Conflict Resolution: Cross-Cultural Perspectives</t>
  </si>
  <si>
    <t>Avruch, Kevin</t>
  </si>
  <si>
    <t>Political Philosophy</t>
  </si>
  <si>
    <t>9780313032134</t>
  </si>
  <si>
    <t>Theories of Political Processes: A Bibliographic Guide to the Journal Literature, 1965-1995</t>
  </si>
  <si>
    <t>Brunk, Gregory G.</t>
  </si>
  <si>
    <t>Political Science (General)</t>
  </si>
  <si>
    <t>9780313083198</t>
  </si>
  <si>
    <t>The Impact of Globalization on the United States [Three Volumes]</t>
  </si>
  <si>
    <t>Bertho, Michelle</t>
  </si>
  <si>
    <t>HV6432</t>
  </si>
  <si>
    <t>9781567206692</t>
  </si>
  <si>
    <t>The 9/11 Encyclopedia [Two Volumes]</t>
  </si>
  <si>
    <t>Atkins, Stephen E.</t>
  </si>
  <si>
    <t>JN6695</t>
  </si>
  <si>
    <t>9780313345951</t>
  </si>
  <si>
    <t>The Consolidation of Dictatorship in Russia: An Inside View of the Demise of Democracy</t>
  </si>
  <si>
    <t>Ostrow, Joel M.</t>
  </si>
  <si>
    <t>Politics or Government</t>
  </si>
  <si>
    <t>HD7125</t>
  </si>
  <si>
    <t>9781598841206</t>
  </si>
  <si>
    <t>U.S. Social Security: A Reference Handbook</t>
  </si>
  <si>
    <t>Livingston, Steven G.</t>
  </si>
  <si>
    <t>HV551.3</t>
  </si>
  <si>
    <t>9781598841114</t>
  </si>
  <si>
    <t>Emergency Management: A Reference Handbook</t>
  </si>
  <si>
    <t>Bumgarner, Jeffrey B.</t>
  </si>
  <si>
    <t>JK1021</t>
  </si>
  <si>
    <t>9781851097173</t>
  </si>
  <si>
    <t>The Legislative Branch of Federal Government: People, Process, and Politics</t>
  </si>
  <si>
    <t>9781598840742</t>
  </si>
  <si>
    <t>Globalization: A Reference Handbook</t>
  </si>
  <si>
    <t>Ervin, Justin</t>
  </si>
  <si>
    <t>Politics, Law and Government</t>
  </si>
  <si>
    <t>KF1262.Z9</t>
  </si>
  <si>
    <t>9781576077177</t>
  </si>
  <si>
    <t>The Right to Privacy: Rights and Liberties under the Law</t>
  </si>
  <si>
    <t>Glenn, Richard A.</t>
  </si>
  <si>
    <t>Presidential Studies</t>
  </si>
  <si>
    <t>JK511</t>
  </si>
  <si>
    <t>9780313032790</t>
  </si>
  <si>
    <t>Encyclopedia of the Reagan-Bush Years</t>
  </si>
  <si>
    <t>Levy, Peter B.</t>
  </si>
  <si>
    <t>BD435</t>
  </si>
  <si>
    <t>9780313360183</t>
  </si>
  <si>
    <t>Finding Meaning in Life, at Midlife and Beyond: Wisdom and Spirit from Logotherapy</t>
  </si>
  <si>
    <t>Guttmann, David</t>
  </si>
  <si>
    <t>BF1078</t>
  </si>
  <si>
    <t>9780313012105</t>
  </si>
  <si>
    <t>Dreams in Myth, Medicine, and Movies</t>
  </si>
  <si>
    <t>BF201</t>
  </si>
  <si>
    <t>9780313010613</t>
  </si>
  <si>
    <t>Charting a New Course for Feminist Psychology</t>
  </si>
  <si>
    <t>Collins, Lynn H.</t>
  </si>
  <si>
    <t>BF468</t>
  </si>
  <si>
    <t>9780313032592</t>
  </si>
  <si>
    <t>The Concept of Time in Psychology: A Resource Book and Annotated Bibliography</t>
  </si>
  <si>
    <t>Roeckelein, Jon E.</t>
  </si>
  <si>
    <t>9780313355974</t>
  </si>
  <si>
    <t>Dead-End Lovers: How to Avoid Them and Find True Intimacy</t>
  </si>
  <si>
    <t>Brown, Nina W.</t>
  </si>
  <si>
    <t>9780313033339</t>
  </si>
  <si>
    <t>Key Words in Multicultural Interventions: A Dictionary</t>
  </si>
  <si>
    <t>Mio, Jeffery Scott</t>
  </si>
  <si>
    <t>9780275999353</t>
  </si>
  <si>
    <t>Right Brain/Left Brain Leadership: Shifting Style for Maximum Impact</t>
  </si>
  <si>
    <t>Decosterd, Mary Lou</t>
  </si>
  <si>
    <t>9780313345098</t>
  </si>
  <si>
    <t>An Intimate Understanding of America's Teenagers: Shaking Hands with Aliens</t>
  </si>
  <si>
    <t>Gevirtzman, Bruce J.</t>
  </si>
  <si>
    <t>BF75</t>
  </si>
  <si>
    <t>9780313040481</t>
  </si>
  <si>
    <t>Psychology and Professional Practice: The Interface of Psychology and the Law</t>
  </si>
  <si>
    <t>Fields, Francis R. J.</t>
  </si>
  <si>
    <t>150.23/73</t>
  </si>
  <si>
    <t>9780313049590</t>
  </si>
  <si>
    <t>Life as a Psychologist: Career Choices and Insights</t>
  </si>
  <si>
    <t>Oster, Gerald D.</t>
  </si>
  <si>
    <t>BJ1459</t>
  </si>
  <si>
    <t>9780313352799</t>
  </si>
  <si>
    <t>Consistently Opposing Killing: From Abortion to Assisted Suicide, the Death Penalty, and War</t>
  </si>
  <si>
    <t>9780275997090</t>
  </si>
  <si>
    <t>The Destructive Power of Religion: Violence in Judsiam, Christianity, and Islam Condensed and Updated Edition</t>
  </si>
  <si>
    <t>9780313344817</t>
  </si>
  <si>
    <t>How Globalization Spurs Terrorism: The Lopsided Benefits of One World and Why That Fuels Violence</t>
  </si>
  <si>
    <t>Moghaddam, Fathali M.</t>
  </si>
  <si>
    <t>9781567206524</t>
  </si>
  <si>
    <t>Living in the Shadow of the Freud Family</t>
  </si>
  <si>
    <t>Freud, Sophie</t>
  </si>
  <si>
    <t>DS145</t>
  </si>
  <si>
    <t>9780313353857</t>
  </si>
  <si>
    <t>Anti-Semitism: A History and Psychoanalysis of Hatred</t>
  </si>
  <si>
    <t>Falk, Avner</t>
  </si>
  <si>
    <t>GN502</t>
  </si>
  <si>
    <t>9780313072963</t>
  </si>
  <si>
    <t>The Psychology of Ethnic and Cultural Conflict</t>
  </si>
  <si>
    <t>Lee, Yueh-Ting</t>
  </si>
  <si>
    <t>GN517</t>
  </si>
  <si>
    <t>9780313030734</t>
  </si>
  <si>
    <t>The Five Stages of Culture Shock: Critical Incidents Around the World</t>
  </si>
  <si>
    <t>Pedersen, Paul</t>
  </si>
  <si>
    <t>HD6053</t>
  </si>
  <si>
    <t>9780275996789</t>
  </si>
  <si>
    <t>The Psychology of Women at Work [Three Volumes]: Challenges and Solutions for Our Female Workforce</t>
  </si>
  <si>
    <t>HF5381</t>
  </si>
  <si>
    <t>9780313020049</t>
  </si>
  <si>
    <t>Methodological Approaches to the Study of Career</t>
  </si>
  <si>
    <t>Young, Richard A.</t>
  </si>
  <si>
    <t>9780313352836</t>
  </si>
  <si>
    <t>Working with Cultural Differences: Dealing Effectively with Diversity in the Workplace</t>
  </si>
  <si>
    <t>HM1033</t>
  </si>
  <si>
    <t>9780313015670</t>
  </si>
  <si>
    <t>Creating Cultural Motifs against Terrorism: Empowering Acceptance of Our Uniqueness</t>
  </si>
  <si>
    <t>Jr., Don J. Feeney</t>
  </si>
  <si>
    <t>HM1116</t>
  </si>
  <si>
    <t>9780313071492</t>
  </si>
  <si>
    <t>The Psychology of Genocide, Massacres, and Extreme Violence: Why Normal People Come to Commit Atrocities</t>
  </si>
  <si>
    <t>Dutton, Donald</t>
  </si>
  <si>
    <t>HM141</t>
  </si>
  <si>
    <t>9780313040672</t>
  </si>
  <si>
    <t>Personality, Power, and Authority: A View From the Behavioral Sciences</t>
  </si>
  <si>
    <t>Doob, Leonard W.</t>
  </si>
  <si>
    <t>9780313346019</t>
  </si>
  <si>
    <t>Adult Children of Divorce: Confused Love Seekers</t>
  </si>
  <si>
    <t>Piorkowski, Geraldine K.</t>
  </si>
  <si>
    <t>9780275996918</t>
  </si>
  <si>
    <t>Creating Young Martyrs: Conditions that Make Dying in a Terrorist Attack Seem Like a Good Idea</t>
  </si>
  <si>
    <t>LoCicero, Alice</t>
  </si>
  <si>
    <t>HV6626</t>
  </si>
  <si>
    <t>9780275997212</t>
  </si>
  <si>
    <t>To Have and To Hurt: Recognizing and Changing, or Escaping, Patterns of Abuse in Intimate Relationships</t>
  </si>
  <si>
    <t>9780313345159</t>
  </si>
  <si>
    <t>The Trauma of Psychological Torture</t>
  </si>
  <si>
    <t>Ojeda, Almerindo E.</t>
  </si>
  <si>
    <t>9780313068850</t>
  </si>
  <si>
    <t>Psychological Issues in Adoption: Research and Practice</t>
  </si>
  <si>
    <t>Brodzinsky, David M.</t>
  </si>
  <si>
    <t>9780313081620</t>
    <phoneticPr fontId="2" type="noConversion"/>
  </si>
  <si>
    <t>Under Pressure and Overwhelmed: Coping with Anxiety in College</t>
    <phoneticPr fontId="2" type="noConversion"/>
  </si>
  <si>
    <t>Vye, Christopher</t>
  </si>
  <si>
    <t>LC3965</t>
  </si>
  <si>
    <t>9780313084799</t>
  </si>
  <si>
    <t>Defending and Parenting Children who Learn Differently: Lessons from Edison's Mother</t>
  </si>
  <si>
    <t>Teel, Scott</t>
  </si>
  <si>
    <t>LC4031</t>
  </si>
  <si>
    <t>9780313080753</t>
  </si>
  <si>
    <t>Learning from Behavior: How to Understand and Help Challenging Children in School</t>
  </si>
  <si>
    <t>Levine, James E.</t>
  </si>
  <si>
    <t>9780313093586</t>
  </si>
  <si>
    <t>Between Stress and Hope: From a Disease-Centered to a Health-Centered Perspective</t>
  </si>
  <si>
    <t>Jacoby, Rebecca</t>
  </si>
  <si>
    <t>9780313357657</t>
  </si>
  <si>
    <t>Islamic Terror: Conscious and Unconscious Motives</t>
  </si>
  <si>
    <t>9780275997311</t>
  </si>
  <si>
    <t>Bipolar Children: Cutting-Edge Controversy, Insights, and Research</t>
  </si>
  <si>
    <t>9780313348563</t>
  </si>
  <si>
    <t>The Inner World of a Suicidal Youth: What Every Parent and Health Professional Should Know</t>
  </si>
  <si>
    <t>Osborne, Millie</t>
  </si>
  <si>
    <t>SF411</t>
  </si>
  <si>
    <t>9780313056505</t>
  </si>
  <si>
    <t>The Powerful Bond between People and Pets: Our Boundless Connections to Companion Animals</t>
  </si>
  <si>
    <t>Anderson, P. Elizabeth</t>
  </si>
  <si>
    <t>PSYCHOLOGY Personality</t>
  </si>
  <si>
    <t>BF698</t>
  </si>
  <si>
    <t>9780313057519</t>
  </si>
  <si>
    <t>Resilience for Today : Gaining Strength from Adversity</t>
  </si>
  <si>
    <t>Grotberg, Edith Henderson</t>
  </si>
  <si>
    <t>Public Administration</t>
  </si>
  <si>
    <t>9780313020667</t>
  </si>
  <si>
    <t>States and the Economy: Policymaking and Decentralization</t>
  </si>
  <si>
    <t>Wilson, Robert H.</t>
  </si>
  <si>
    <t>9780313021480</t>
  </si>
  <si>
    <t>Leadership and the Culture of Trust</t>
  </si>
  <si>
    <t>HT167</t>
  </si>
  <si>
    <t>9780313018596</t>
  </si>
  <si>
    <t>Managing Community Growth: Policies, Techniques, and Impacts</t>
  </si>
  <si>
    <t>Kelly, Eric Damian</t>
  </si>
  <si>
    <t>JF1351</t>
  </si>
  <si>
    <t>9780313018275</t>
  </si>
  <si>
    <t>How Public Organizations Work: Learning from Experience</t>
  </si>
  <si>
    <t>Bellavita, Christopher</t>
  </si>
  <si>
    <t>9780313018992</t>
  </si>
  <si>
    <t>Public Administration: Balancing Power and Accountability Second Edition</t>
  </si>
  <si>
    <t>McKinney, Jerome B.</t>
  </si>
  <si>
    <t>9780313002908</t>
  </si>
  <si>
    <t>Government Ethics and Law Enforcement: Toward Global Guidelines</t>
  </si>
  <si>
    <t>El-Ayouty, Yassin</t>
  </si>
  <si>
    <t>Public Health</t>
  </si>
  <si>
    <t>HV5825</t>
  </si>
  <si>
    <t>9780313077524</t>
  </si>
  <si>
    <t>Rethinking Our War on Drugs: Candid Talk about Controversial Issues</t>
  </si>
  <si>
    <t>9780313072468</t>
  </si>
  <si>
    <t>A Call to Be Whole: The Fundamentals of Health Care Reform</t>
  </si>
  <si>
    <t>Sowada, Barbara J.</t>
  </si>
  <si>
    <t>RA418</t>
  </si>
  <si>
    <t>9780313032929</t>
  </si>
  <si>
    <t>Multicultural Clients: A Professional Handbook for Health Care Providers and Social Workers</t>
  </si>
  <si>
    <t>Lassiter, Sybil M.</t>
  </si>
  <si>
    <t>RA427</t>
  </si>
  <si>
    <t>9780313039201</t>
  </si>
  <si>
    <t>Risk, Culture, and Health Inequality: Shifting Perceptions of Danger and Blame</t>
  </si>
  <si>
    <t>Harthorn, Barbara Herr</t>
  </si>
  <si>
    <t>9780313016325</t>
  </si>
  <si>
    <t>Drugs into Bodies: Global AIDS Treatment Activism</t>
  </si>
  <si>
    <t>9780313082184</t>
  </si>
  <si>
    <t>Understanding New, Resurgent, and Resistant Diseases: How Man and Globalization Create and Spread Illness</t>
  </si>
  <si>
    <t>Link, Kurt</t>
  </si>
  <si>
    <t>9780275997892</t>
  </si>
  <si>
    <t>A History of Multiple Sclerosis</t>
  </si>
  <si>
    <t>Talley, Colin L.</t>
  </si>
  <si>
    <t>Public Organizations</t>
  </si>
  <si>
    <t>9780313348525</t>
  </si>
  <si>
    <t>Building Hope: Leadership in the Nonprofit World</t>
  </si>
  <si>
    <t>Bateson, John</t>
  </si>
  <si>
    <t>9780313025402</t>
  </si>
  <si>
    <t>Nonprofit Management Education: U.S. and World Perspectives</t>
  </si>
  <si>
    <t>O'Neill, Michael</t>
  </si>
  <si>
    <t>9780313035692</t>
  </si>
  <si>
    <t>State Lotteries and Legalized Gambling: Painless Revenue or Painful Mirage</t>
  </si>
  <si>
    <t>McGowan, Richard</t>
  </si>
  <si>
    <t>9780313036279</t>
  </si>
  <si>
    <t>Social Change Philanthrophy in America</t>
  </si>
  <si>
    <t>Rabinowitz, Alan</t>
  </si>
  <si>
    <t>HV95</t>
  </si>
  <si>
    <t>9780313035975</t>
  </si>
  <si>
    <t>Redesigning the Work of Human Services</t>
  </si>
  <si>
    <t>9780313035463</t>
  </si>
  <si>
    <t>Critical Issues in Cross-National Public Administration: Privatization, Democratization, Decentralization</t>
  </si>
  <si>
    <t>Nagel, Stuart S.</t>
  </si>
  <si>
    <t>KF5365</t>
  </si>
  <si>
    <t>9780313029202</t>
  </si>
  <si>
    <t>The Arbitration of Rights Disputes in the Public Sector</t>
  </si>
  <si>
    <t>Deitsch, Clarence R.</t>
  </si>
  <si>
    <t>NX705</t>
  </si>
  <si>
    <t>9780313056833</t>
  </si>
  <si>
    <t>The Arts in a New Millennium: Research and the Arts Sector</t>
  </si>
  <si>
    <t>Morris, Valerie B.</t>
  </si>
  <si>
    <t>Public Policy</t>
  </si>
  <si>
    <t>H97</t>
  </si>
  <si>
    <t>9780313034701</t>
  </si>
  <si>
    <t>Ethics for Policymaking: A Methodological Analysis</t>
  </si>
  <si>
    <t>Meehan, Eugene J.</t>
  </si>
  <si>
    <t>9780313035043</t>
  </si>
  <si>
    <t>Implementation and the Policy Process: Opening Up the Black Box</t>
  </si>
  <si>
    <t>Palumbo, Dennis J.</t>
  </si>
  <si>
    <t>9780313014154</t>
  </si>
  <si>
    <t>Determining Our Environments: The Role of Department of Energy Citizen Advisory Boards</t>
  </si>
  <si>
    <t>Williams, Walter L.</t>
  </si>
  <si>
    <t>HD7091</t>
  </si>
  <si>
    <t>9780313037818</t>
  </si>
  <si>
    <t>Alternatives to Social Security: An International Inquiry</t>
  </si>
  <si>
    <t>Midgley, James</t>
  </si>
  <si>
    <t>9780313057038</t>
  </si>
  <si>
    <t>Evolutionary Psychology and Violence: A Primer for Policymakers and Public Policy Advocates</t>
  </si>
  <si>
    <t>Bloom, Richard W.</t>
  </si>
  <si>
    <t>9780313013256</t>
  </si>
  <si>
    <t>The Big Gamble: The Politics of Lottery and Casino Expansion</t>
  </si>
  <si>
    <t>Herrmann, Denise von</t>
  </si>
  <si>
    <t>JV6471</t>
  </si>
  <si>
    <t>9780313020650</t>
  </si>
  <si>
    <t>Immigration and its Impact on American Cities</t>
  </si>
  <si>
    <t>Loveless, Stephen C.</t>
  </si>
  <si>
    <t>9780313028212</t>
  </si>
  <si>
    <t>Huddled Masses, Muddled Laws: Why Contemporary Immigration Policy Fails to Reflect Public Opinion</t>
  </si>
  <si>
    <t>Lee, Kenneth K.</t>
  </si>
  <si>
    <t>Race Relations</t>
  </si>
  <si>
    <t>9780313086076</t>
  </si>
  <si>
    <t>Race Relations in the United States, 1900-1920</t>
  </si>
  <si>
    <t>McClymer, John F.</t>
  </si>
  <si>
    <t>9780313081934</t>
  </si>
  <si>
    <t>Race Relations in the United States, 1920-1940</t>
  </si>
  <si>
    <t>Tischauser, Leslie V.</t>
  </si>
  <si>
    <t>9780313341724</t>
  </si>
  <si>
    <t>Race Relations in the United States, 1960-1980</t>
  </si>
  <si>
    <t>Upchurch, Thomas Adams</t>
  </si>
  <si>
    <t>9780313343124</t>
  </si>
  <si>
    <t>Race Relations in the United States, 1980-2000</t>
  </si>
  <si>
    <t>Messer-Kruse, Timothy</t>
  </si>
  <si>
    <t>Real Estate</t>
  </si>
  <si>
    <t>HD7287</t>
  </si>
  <si>
    <t>9780313030697</t>
  </si>
  <si>
    <t>Community Associations: The Emergence and Acceptance of a Quiet Innovation in Housing</t>
  </si>
  <si>
    <t>Stabile, Donald R.</t>
  </si>
  <si>
    <t>9780313346910</t>
  </si>
  <si>
    <t>Global Warming 101</t>
  </si>
  <si>
    <t>Reference-General</t>
  </si>
  <si>
    <t>016.37</t>
  </si>
  <si>
    <t>LB15</t>
  </si>
  <si>
    <t>9780313022777</t>
  </si>
  <si>
    <t>Education: A Guide to Reference and Information Sources Second Edition</t>
  </si>
  <si>
    <t>O'Brien, Nancy Patricia</t>
  </si>
  <si>
    <t>016.30542</t>
  </si>
  <si>
    <t>Z7963.F44</t>
  </si>
  <si>
    <t>9780313072932</t>
  </si>
  <si>
    <t>Women's Studies: A Recommended Bibliography Third Edition</t>
  </si>
  <si>
    <t>Krikos, Linda A.</t>
  </si>
  <si>
    <t>9781851096886</t>
  </si>
  <si>
    <t>Cybercrime: A Reference Handbook</t>
  </si>
  <si>
    <t>Schell, Bernadette H.</t>
  </si>
  <si>
    <t>9781598840490</t>
  </si>
  <si>
    <t>Food Safety: A Reference Handbook, Second Edition</t>
  </si>
  <si>
    <t>Redman, Nina E.</t>
  </si>
  <si>
    <t>HT1521</t>
  </si>
  <si>
    <t>9781851094530</t>
  </si>
  <si>
    <t>Race, Racism, and Science: Social Impact and Interaction</t>
  </si>
  <si>
    <t>Jackson, John P.</t>
  </si>
  <si>
    <t>9781576077429</t>
  </si>
  <si>
    <t>Women's History as Scientists: A Guide to the Debates</t>
  </si>
  <si>
    <t>Whaley, Leigh Ann</t>
  </si>
  <si>
    <t>Social change</t>
  </si>
  <si>
    <t>HM841</t>
  </si>
  <si>
    <t>9780313010569</t>
  </si>
  <si>
    <t>Longing in Belonging: The Cultural Politics of Settlement</t>
  </si>
  <si>
    <t>Ilcan, Suzan</t>
  </si>
  <si>
    <t>Social control</t>
  </si>
  <si>
    <t>HM665</t>
  </si>
  <si>
    <t>9780313057403</t>
  </si>
  <si>
    <t>Social Ethics: Sociology and the Future of Society</t>
  </si>
  <si>
    <t>Perkins Gilman, Charlotte</t>
  </si>
  <si>
    <t>Social history and conditions.  Social problems.  Social reform</t>
  </si>
  <si>
    <t>HN18</t>
  </si>
  <si>
    <t>9780313057427</t>
  </si>
  <si>
    <t>Globalization with a Human Face</t>
  </si>
  <si>
    <t>Choi, Jung Min; Murphy, John W</t>
  </si>
  <si>
    <t>SOCIAL SCIENCE Sociology Marriage &amp; Family</t>
  </si>
  <si>
    <t>HQ1031</t>
  </si>
  <si>
    <t>9780313057861</t>
  </si>
  <si>
    <t>Interfaith Families : Personal Stories of Jewish-Christian Intermarriage</t>
  </si>
  <si>
    <t>Kaplan, Jane</t>
  </si>
  <si>
    <t>Social Studies</t>
  </si>
  <si>
    <t>9780313363856</t>
  </si>
  <si>
    <t>Shaped by the Standards: Geographic Literacy Through Children's Literature</t>
  </si>
  <si>
    <t>Rogers, Linda K.</t>
  </si>
  <si>
    <t>9780313043598</t>
  </si>
  <si>
    <t>Private Means--Public Ends: Private Business in Social Service Delivery</t>
  </si>
  <si>
    <t>Carroll, Barry J.</t>
  </si>
  <si>
    <t>9780313000508</t>
  </si>
  <si>
    <t>The Context of Youth Violence: Resilience, Risk, and Protection</t>
  </si>
  <si>
    <t>Richman, Jack M.</t>
  </si>
  <si>
    <t>HV6570</t>
  </si>
  <si>
    <t>9780313067884</t>
  </si>
  <si>
    <t>Healing from the Trauma of Childhood Sexual Abuse: The Journey for Women</t>
  </si>
  <si>
    <t>Duncan, Karen A.</t>
  </si>
  <si>
    <t>HV697</t>
  </si>
  <si>
    <t>9780313013041</t>
  </si>
  <si>
    <t>Family Health Social Work Practice: A Macro Level Approach</t>
  </si>
  <si>
    <t>Pardeck, John T.</t>
  </si>
  <si>
    <t>RC455</t>
  </si>
  <si>
    <t>9780313003127</t>
  </si>
  <si>
    <t>Family Experiences with Mental Illness</t>
  </si>
  <si>
    <t>Tessler, Richard</t>
  </si>
  <si>
    <t>D299</t>
  </si>
  <si>
    <t>9781851099085</t>
  </si>
  <si>
    <t>Nations and Nationalism: A Global Historical Overview</t>
  </si>
  <si>
    <t>Herb, Guntram H.</t>
  </si>
  <si>
    <t>HV5801</t>
  </si>
  <si>
    <t>9781576077092</t>
  </si>
  <si>
    <t>Drug Use: A Reference Handbook</t>
  </si>
  <si>
    <t>Isralowitz, Richard</t>
  </si>
  <si>
    <t>V6570</t>
  </si>
  <si>
    <t>9781851099061</t>
  </si>
  <si>
    <t>Childhood Sexual Abuse: A Reference Handbook, Second Edition</t>
  </si>
  <si>
    <t>303.6/9/03</t>
  </si>
  <si>
    <t>HM136</t>
  </si>
  <si>
    <t>9780585028897</t>
  </si>
  <si>
    <t>Encyclopedia of Conflict Resolution</t>
  </si>
  <si>
    <t>Burgess, Heidi</t>
  </si>
  <si>
    <t>9780313350238</t>
  </si>
  <si>
    <t>Poverty in America: An Encyclopedia</t>
  </si>
  <si>
    <t>Lawson, Russell M.</t>
  </si>
  <si>
    <t>9780313012655</t>
  </si>
  <si>
    <t>New Class Culture: How an Emergent Class Is Transforming America's Culture</t>
  </si>
  <si>
    <t>Special Education</t>
  </si>
  <si>
    <t>9780313055775</t>
  </si>
  <si>
    <t>Autism Spectrum Disorders [Two Volumes]: A Handbook for Parents and Professionals</t>
  </si>
  <si>
    <t>Myles, Brenda Smith</t>
  </si>
  <si>
    <t>Strategy &amp; Tactics</t>
  </si>
  <si>
    <t>F1436</t>
  </si>
  <si>
    <t>9780313083839</t>
  </si>
  <si>
    <t>Crossroads of Intervention: Insurgency and Counterinsurgency Lessons from Central America</t>
  </si>
  <si>
    <t>Greentree, Todd</t>
  </si>
  <si>
    <t>U21</t>
  </si>
  <si>
    <t>9780313051104</t>
  </si>
  <si>
    <t>Imagining Future War: The West's Technological Revolution and Visions of Wars to Come, 1880-1914</t>
  </si>
  <si>
    <t>Echevarria, Antulio J. II</t>
  </si>
  <si>
    <t>Transportation</t>
  </si>
  <si>
    <t>HE194</t>
  </si>
  <si>
    <t>9780313081361</t>
  </si>
  <si>
    <t>9/11 and the Future of Transportation Security</t>
  </si>
  <si>
    <t>9780313035494</t>
  </si>
  <si>
    <t>Causes and Deterrents of Transportation Accidents: An Analysis by Mode</t>
  </si>
  <si>
    <t>Loeb, Peter D.</t>
  </si>
  <si>
    <t>HE2751</t>
  </si>
  <si>
    <t>9780313035340</t>
  </si>
  <si>
    <t>Railroad Mergers and the Language of Unification</t>
  </si>
  <si>
    <t>Burns, James B.</t>
  </si>
  <si>
    <t>HE308</t>
  </si>
  <si>
    <t>9780313024429</t>
  </si>
  <si>
    <t>Paratransit in America: Redefining Mass Transportation</t>
  </si>
  <si>
    <t>Cervero, Robert</t>
  </si>
  <si>
    <t>HE9776</t>
  </si>
  <si>
    <t>9780313346538</t>
  </si>
  <si>
    <t>Aviation Security Management [Three Volumes]</t>
  </si>
  <si>
    <t>KF3580</t>
  </si>
  <si>
    <t>9780313037931</t>
  </si>
  <si>
    <t>Airline Labor Law: The Railway Labor Act and Aviation After Deregulation</t>
  </si>
  <si>
    <t>Thoms, William E.</t>
  </si>
  <si>
    <t>KJC6903</t>
  </si>
  <si>
    <t>9780313013836</t>
  </si>
  <si>
    <t>On Different Tracks: Designing Railway Regulation in Britain and Germany</t>
  </si>
  <si>
    <t>Lodge, Martin</t>
  </si>
  <si>
    <t>U.S. Armed Forces</t>
  </si>
  <si>
    <t>UB276</t>
  </si>
  <si>
    <t>9780275995928</t>
  </si>
  <si>
    <t>Information Operations--Doctrine and Practice: A Reference Handbook</t>
  </si>
  <si>
    <t>Urban Studies</t>
  </si>
  <si>
    <t>HT165</t>
  </si>
  <si>
    <t>9780313025440</t>
  </si>
  <si>
    <t>Urban Planning in a Multicultural Society</t>
  </si>
  <si>
    <t>Burayidi, Michael A.</t>
  </si>
  <si>
    <t>Women and charity</t>
  </si>
  <si>
    <t>HV541</t>
  </si>
  <si>
    <t>9780313057458</t>
  </si>
  <si>
    <t>Charitable Words: Women' Philanthropy' and the Language of Charity in Nineteenth-Century Dublin</t>
  </si>
  <si>
    <t>Preston, Margaret H.</t>
  </si>
  <si>
    <t>Women in Business and Labor</t>
  </si>
  <si>
    <t>9780313042461</t>
  </si>
  <si>
    <t>American Women Managers and Administrators: A Selective Biographical Dictionary of Twentieth-Century Leaders in Business, Education, and Government</t>
  </si>
  <si>
    <t>Leavitt, Judith A.</t>
  </si>
  <si>
    <t>PN488</t>
  </si>
  <si>
    <t>9780313045967</t>
  </si>
  <si>
    <t>Hard News: Women in Broadcast Journalism</t>
  </si>
  <si>
    <t>Hosley, David H.</t>
  </si>
  <si>
    <t>Women in Literature and the Arts</t>
  </si>
  <si>
    <t>9780313042324</t>
  </si>
  <si>
    <t>Film Feminisms: Theory and Practice</t>
  </si>
  <si>
    <t>Gentile, Mary C.</t>
  </si>
  <si>
    <t>PN2054</t>
  </si>
  <si>
    <t>9780313042409</t>
  </si>
  <si>
    <t>Contemporary Stage Roles for Women: A Descriptive Catalogue</t>
  </si>
  <si>
    <t>Heys, Sandra</t>
  </si>
  <si>
    <t>9780313041723</t>
  </si>
  <si>
    <t>Fantasy and Reconciliation: Contemporary Formulas of Women's Romance Fiction</t>
  </si>
  <si>
    <t>Mussell, Kay</t>
  </si>
  <si>
    <t>Women.  Feminism</t>
  </si>
  <si>
    <t>9780313082788</t>
  </si>
  <si>
    <t>Psychology of Women: A Handbook of Issues and Theories</t>
  </si>
  <si>
    <t>Denmark, Florence L.; Paludi,</t>
  </si>
  <si>
    <t>Women's Health</t>
  </si>
  <si>
    <t>RA448</t>
  </si>
  <si>
    <t>9780313083969</t>
  </si>
  <si>
    <t>African American Women's Health and Social Issues: Second Edition</t>
  </si>
  <si>
    <t>Collins, Catherine Fisher</t>
  </si>
  <si>
    <t>Women's Issues in Politics and Law</t>
  </si>
  <si>
    <t>HQ1391</t>
  </si>
  <si>
    <t>9780313043437</t>
  </si>
  <si>
    <t>American Women and Political Participation: The Impacts of Work, Generation, and Feminism</t>
  </si>
  <si>
    <t>Beckwith, Karen</t>
  </si>
  <si>
    <t>Women's Studies (General)</t>
  </si>
  <si>
    <t>9780313016424</t>
  </si>
  <si>
    <t>Distinguished Women Economists</t>
  </si>
  <si>
    <t>Cicarelli, James</t>
  </si>
  <si>
    <t>HQ1115</t>
  </si>
  <si>
    <t>9780313088001</t>
  </si>
  <si>
    <t>Battleground: Women, Gender, and Sexuality [Two Volumes]</t>
  </si>
  <si>
    <t>Lind, Amy</t>
  </si>
  <si>
    <t>HQ1123</t>
  </si>
  <si>
    <t>9780313016868</t>
  </si>
  <si>
    <t>Ahead of Their Time: A Biographical Dictionary of Risk-Taking Women</t>
  </si>
  <si>
    <t>Duncan, Joyce</t>
  </si>
  <si>
    <t>HQ1147</t>
  </si>
  <si>
    <t>9780313055850</t>
  </si>
  <si>
    <t>Women's Roles in the Middle Ages</t>
  </si>
  <si>
    <t>Bardsley, Sandy</t>
  </si>
  <si>
    <t>9780313086168</t>
  </si>
  <si>
    <t>Women in Power: World Leaders since 1960</t>
  </si>
  <si>
    <t>Hoogensen, Gunhild</t>
  </si>
  <si>
    <t>HQ1412</t>
  </si>
  <si>
    <t>9780313082443</t>
  </si>
  <si>
    <t>Shapers of the Great Debate on Women's Rights: A Biographical Dictionary</t>
  </si>
  <si>
    <t>HQ1413</t>
  </si>
  <si>
    <t>9780313039515</t>
  </si>
  <si>
    <t>Gloria Steinem: A Biography</t>
  </si>
  <si>
    <t>HQ1416</t>
  </si>
  <si>
    <t>9780313087066</t>
  </si>
  <si>
    <t>Women's Roles in Seventeenth-Century America</t>
  </si>
  <si>
    <t>HQ1426</t>
  </si>
  <si>
    <t>9780313043789</t>
  </si>
  <si>
    <t>The American Victorian Woman: The Myth and the Reality</t>
  </si>
  <si>
    <t>Donnelly, Mabel Collins</t>
  </si>
  <si>
    <t>HV40</t>
  </si>
  <si>
    <t>9780313084935</t>
  </si>
  <si>
    <t>Jane Addams: A Biography</t>
  </si>
  <si>
    <t>Berson, Robin K.</t>
  </si>
  <si>
    <t>HV6558</t>
  </si>
  <si>
    <t>9780313062780</t>
  </si>
  <si>
    <t>Encyclopedia of Rape</t>
  </si>
  <si>
    <t>HV7979</t>
  </si>
  <si>
    <t>9780313087202</t>
  </si>
  <si>
    <t>The Secret Life of the Lawman's Wife</t>
  </si>
  <si>
    <t>Alderman, BJ</t>
  </si>
  <si>
    <t>JK2482</t>
  </si>
  <si>
    <t>9780313059490</t>
  </si>
  <si>
    <t>Glass Walls and Glass Ceilings: Women's Representation in State and Municipal Bureaucracies</t>
  </si>
  <si>
    <t>Reid, Margaret F.</t>
  </si>
  <si>
    <t>RG556</t>
  </si>
  <si>
    <t>9780313044298</t>
  </si>
  <si>
    <t>Pregnancy for Older Women: Assessing the Medical Risks</t>
  </si>
  <si>
    <t>Mansfield, Phyllis Kernoff</t>
  </si>
  <si>
    <t>TT819</t>
  </si>
  <si>
    <t>9780313084775</t>
  </si>
  <si>
    <t>The Close-Knit Circle: American Knitters Today</t>
  </si>
  <si>
    <t>Wills, Kerry</t>
  </si>
  <si>
    <t>UB416</t>
  </si>
  <si>
    <t>9780313040511</t>
  </si>
  <si>
    <t>Female Soldiers--Combatants or Noncombatants?: Historical and Contemporary Perspectives</t>
  </si>
  <si>
    <t>Goldman, Nancy Loring</t>
  </si>
  <si>
    <t>HM1231</t>
  </si>
  <si>
    <t>9781576074343</t>
  </si>
  <si>
    <t>Propaganda and Mass Persuasion: A Historical Encyclopedia, 1500 to the Present</t>
  </si>
  <si>
    <t>Cull, Nicholas J.</t>
  </si>
  <si>
    <t>9780313056192</t>
  </si>
  <si>
    <t>Daily Lives of Civilians in Wartime Twentieth-Century Europe</t>
  </si>
  <si>
    <t>Atkin, Nicholas</t>
  </si>
  <si>
    <t>TL715</t>
  </si>
  <si>
    <t>9780313093739</t>
    <phoneticPr fontId="2" type="noConversion"/>
  </si>
  <si>
    <t>From Autogiro to Gyroplane: The Amazing Survival of an Aviation Technology</t>
  </si>
  <si>
    <t>Charnov, Bruce H.</t>
  </si>
  <si>
    <t>005</t>
  </si>
  <si>
    <t>HF5548</t>
  </si>
  <si>
    <t>9780313345593</t>
  </si>
  <si>
    <t>Information Security: A Manager's Guide to Thwarting Data Thieves and Hackers</t>
  </si>
  <si>
    <t xml:space="preserve">Computers/Business Technology </t>
  </si>
  <si>
    <t>9780313007743</t>
    <phoneticPr fontId="2" type="noConversion"/>
  </si>
  <si>
    <t>Technology and Business Strategy: Getting the Most Out of Technological Assets</t>
  </si>
  <si>
    <t>Watkins, William M.</t>
  </si>
  <si>
    <t>002/.09</t>
  </si>
  <si>
    <t>Z4</t>
  </si>
  <si>
    <t>9780313062452</t>
    <phoneticPr fontId="2" type="noConversion"/>
  </si>
  <si>
    <t>The Book: The Life Story of a Technology</t>
  </si>
  <si>
    <t>Howard, Nicole</t>
  </si>
  <si>
    <t>9780313060373</t>
  </si>
  <si>
    <t>Genetic Engineering</t>
  </si>
  <si>
    <t>Herring, Mark Y.</t>
  </si>
  <si>
    <t>T174</t>
  </si>
  <si>
    <t>9780313083426</t>
  </si>
  <si>
    <t>Nanotechnology 101</t>
  </si>
  <si>
    <t>Mongillo, John</t>
  </si>
  <si>
    <t>TJ211</t>
  </si>
  <si>
    <t>9780313017728</t>
  </si>
  <si>
    <t>The Robot: The Life Story of a Technology</t>
  </si>
  <si>
    <t>Nocks, Lisa</t>
  </si>
  <si>
    <t>9780313090448</t>
  </si>
  <si>
    <t>Drew, Bernard A.</t>
  </si>
  <si>
    <t>100 most popular african american authors: biographical sketches and bibliographies</t>
  </si>
  <si>
    <t>2006</t>
  </si>
  <si>
    <t>http://ebooks.abc-clio.com/?isbn=9780313090448</t>
    <phoneticPr fontId="2" type="noConversion"/>
  </si>
  <si>
    <t>9781598844467</t>
  </si>
  <si>
    <t>100 most popular contemporary mystery authors: biographical sketches and bibliographies</t>
  </si>
  <si>
    <t>2011</t>
  </si>
  <si>
    <t>http://ebooks.abc-clio.com/?isbn=9781598844467</t>
    <phoneticPr fontId="2" type="noConversion"/>
  </si>
  <si>
    <t>9780313095504</t>
  </si>
  <si>
    <t>100 most popular nonfiction authors: biographical sketches and bibliographies</t>
  </si>
  <si>
    <t>2007</t>
  </si>
  <si>
    <t>http://ebooks.abc-clio.com/?isbn=9780313095504</t>
    <phoneticPr fontId="2" type="noConversion"/>
  </si>
  <si>
    <t>9781598849226</t>
  </si>
  <si>
    <t>Atkins, Stephen E</t>
  </si>
  <si>
    <t>9/11 encyclopedia, the: second edition</t>
  </si>
  <si>
    <t>http://ebooks.abc-clio.com/?isbn=9781598849226</t>
    <phoneticPr fontId="2" type="noConversion"/>
  </si>
  <si>
    <t>9780313382703</t>
  </si>
  <si>
    <t>Cooperman, Elizabeth S.; Andre</t>
  </si>
  <si>
    <t>a simple path to sustainability: green business strategies for small and medium-sized businesses</t>
  </si>
  <si>
    <t>http://ebooks.abc-clio.com/?isbn=9780313382703</t>
    <phoneticPr fontId="2" type="noConversion"/>
  </si>
  <si>
    <t>9780313387234</t>
  </si>
  <si>
    <t>Bonner, Fred A.</t>
  </si>
  <si>
    <t>academically gifted african american male college students</t>
  </si>
  <si>
    <t>2010</t>
  </si>
  <si>
    <t>http://ebooks.abc-clio.com/?isbn=9780313387234</t>
    <phoneticPr fontId="2" type="noConversion"/>
  </si>
  <si>
    <t>9781586834135</t>
  </si>
  <si>
    <t>Nelson, Annette C.H.; DuPuis,</t>
  </si>
  <si>
    <t>adventures of super3, the: a teacher's guide to information literacy for grades k-2</t>
  </si>
  <si>
    <t>http://ebooks.abc-clio.com/?isbn=9781586834135</t>
    <phoneticPr fontId="2" type="noConversion"/>
  </si>
  <si>
    <t>9780313380495</t>
  </si>
  <si>
    <t>Black, Rachel</t>
  </si>
  <si>
    <t>alcohol in popular culture: an encyclopedia</t>
  </si>
  <si>
    <t>http://ebooks.abc-clio.com/?isbn=9780313380495</t>
    <phoneticPr fontId="2" type="noConversion"/>
  </si>
  <si>
    <t>9780313364631</t>
  </si>
  <si>
    <t>Johnston, Ruth A</t>
  </si>
  <si>
    <t>all things medieval: an encyclopedia of the medieval world</t>
  </si>
  <si>
    <t>http://ebooks.abc-clio.com/?isbn=9780313364631</t>
    <phoneticPr fontId="2" type="noConversion"/>
  </si>
  <si>
    <t>9780313383090</t>
  </si>
  <si>
    <t>Carde–a, Etzel; Winkelman, Mic</t>
  </si>
  <si>
    <t>altering consciousness: multidisiplinary perspectives</t>
  </si>
  <si>
    <t>http://ebooks.abc-clio.com/?isbn=9780313383090</t>
    <phoneticPr fontId="2" type="noConversion"/>
  </si>
  <si>
    <t>9780313359507</t>
  </si>
  <si>
    <t>Willett, Julie</t>
  </si>
  <si>
    <t>american beauty industry encyclopedia, the</t>
  </si>
  <si>
    <t>http://ebooks.abc-clio.com/?isbn=9780313359507</t>
    <phoneticPr fontId="2" type="noConversion"/>
  </si>
  <si>
    <t>9781598844627</t>
  </si>
  <si>
    <t>Clark, Cynthia L.</t>
  </si>
  <si>
    <t>american economy, the: a historical encyclopedia, revised edition</t>
  </si>
  <si>
    <t>http://ebooks.abc-clio.com/?isbn=9781598844627</t>
    <phoneticPr fontId="2" type="noConversion"/>
  </si>
  <si>
    <t>9780275998639</t>
  </si>
  <si>
    <t>american film in the digital age</t>
  </si>
  <si>
    <t>http://ebooks.abc-clio.com/?isbn=9780275998639</t>
    <phoneticPr fontId="2" type="noConversion"/>
  </si>
  <si>
    <t>9781851098248</t>
  </si>
  <si>
    <t>Mathews, Sandra K.</t>
  </si>
  <si>
    <t>american indians in the early west</t>
  </si>
  <si>
    <t>2008</t>
  </si>
  <si>
    <t>http://ebooks.abc-clio.com/?isbn=9781851098248</t>
    <phoneticPr fontId="2" type="noConversion"/>
  </si>
  <si>
    <t>9781598841596</t>
  </si>
  <si>
    <t>Wayne, Tiffany K.</t>
  </si>
  <si>
    <t>american women of science since 1900</t>
  </si>
  <si>
    <t>http://ebooks.abc-clio.com/?isbn=9781598841596</t>
    <phoneticPr fontId="2" type="noConversion"/>
  </si>
  <si>
    <t>9780313366369</t>
  </si>
  <si>
    <t>Charney, Noah</t>
  </si>
  <si>
    <t>art and crime: exploring the dark side of the art world</t>
  </si>
  <si>
    <t>2009</t>
  </si>
  <si>
    <t>http://ebooks.abc-clio.com/?isbn=9780313366369</t>
    <phoneticPr fontId="2" type="noConversion"/>
  </si>
  <si>
    <t>9780313383014</t>
  </si>
  <si>
    <t>Leong, Frederick T.; Juang, Li</t>
  </si>
  <si>
    <t>asian american and pacific islander children and mental health</t>
  </si>
  <si>
    <t>http://ebooks.abc-clio.com/?isbn=9780313383014</t>
    <phoneticPr fontId="2" type="noConversion"/>
  </si>
  <si>
    <t>9781591587989</t>
  </si>
  <si>
    <t>Grover, Robert J.; Greer, Roge</t>
  </si>
  <si>
    <t>assessing information needs: managing transformative library services</t>
  </si>
  <si>
    <t>http://ebooks.abc-clio.com/?isbn=9781591587989</t>
    <phoneticPr fontId="2" type="noConversion"/>
  </si>
  <si>
    <t>9781598841060</t>
  </si>
  <si>
    <t>Monhollon, Rusty</t>
  </si>
  <si>
    <t>baby boom: people and perspectives</t>
  </si>
  <si>
    <t>http://ebooks.abc-clio.com/?isbn=9781598841060</t>
    <phoneticPr fontId="2" type="noConversion"/>
  </si>
  <si>
    <t>9781591588689</t>
  </si>
  <si>
    <t>Connaway, Lynn Silipigni; Powe</t>
  </si>
  <si>
    <t>basic research methods for librarians, fifth edition</t>
  </si>
  <si>
    <t>http://ebooks.abc-clio.com/?isbn=9781591588689</t>
    <phoneticPr fontId="2" type="noConversion"/>
  </si>
  <si>
    <t>9780313382154</t>
  </si>
  <si>
    <t>Bierman, Harold</t>
  </si>
  <si>
    <t>beating the bear: lessons from the 1929 crash applied to today's world</t>
  </si>
  <si>
    <t>http://ebooks.abc-clio.com/?isbn=9780313382154</t>
    <phoneticPr fontId="2" type="noConversion"/>
  </si>
  <si>
    <t>9780313385322</t>
  </si>
  <si>
    <t>Sherden, William A.</t>
  </si>
  <si>
    <t>best laid plans: the tyranny of unintended consequences and how to avoid them</t>
  </si>
  <si>
    <t>http://ebooks.abc-clio.com/?isbn=9780313385322</t>
    <phoneticPr fontId="2" type="noConversion"/>
  </si>
  <si>
    <t>9780313387067</t>
  </si>
  <si>
    <t>Caravelli, Jack</t>
  </si>
  <si>
    <t>beyond sand and oil: the nuclear middle east</t>
  </si>
  <si>
    <t>http://ebooks.abc-clio.com/?isbn=9780313387067</t>
    <phoneticPr fontId="2" type="noConversion"/>
  </si>
  <si>
    <t>9780313383465</t>
  </si>
  <si>
    <t>Hoffman, Joan Serra; Knox, Lyn</t>
  </si>
  <si>
    <t>beyond suppression: global perspectives on youth violence</t>
  </si>
  <si>
    <t>http://ebooks.abc-clio.com/?isbn=9780313383465</t>
    <phoneticPr fontId="2" type="noConversion"/>
  </si>
  <si>
    <t>9780313379277</t>
  </si>
  <si>
    <t>Elsdon, Ron</t>
  </si>
  <si>
    <t>building workforce strength: creating value through workforce and career development</t>
  </si>
  <si>
    <t>http://ebooks.abc-clio.com/?isbn=9780313379277</t>
    <phoneticPr fontId="2" type="noConversion"/>
  </si>
  <si>
    <t>9780313357336</t>
  </si>
  <si>
    <t>Luo, Jing</t>
  </si>
  <si>
    <t>business and technology in china</t>
  </si>
  <si>
    <t>http://ebooks.abc-clio.com/?isbn=9780313357336</t>
    <phoneticPr fontId="2" type="noConversion"/>
  </si>
  <si>
    <t>9780313386961</t>
  </si>
  <si>
    <t>Oestreicher, Paul</t>
  </si>
  <si>
    <t>camelot, inc.: leadership and management insights from king arthur and the round table</t>
  </si>
  <si>
    <t>http://ebooks.abc-clio.com/?isbn=9780313386961</t>
    <phoneticPr fontId="2" type="noConversion"/>
  </si>
  <si>
    <t>9781598844122</t>
  </si>
  <si>
    <t>Magoc, Chris J.</t>
  </si>
  <si>
    <t>chronology of americans and the environment</t>
  </si>
  <si>
    <t>http://ebooks.abc-clio.com/?isbn=9781598844122</t>
    <phoneticPr fontId="2" type="noConversion"/>
  </si>
  <si>
    <t>9781598840384</t>
  </si>
  <si>
    <t>Ezra, Michael</t>
  </si>
  <si>
    <t>civil rights movement: people and perspectives</t>
  </si>
  <si>
    <t>http://ebooks.abc-clio.com/?isbn=9781598840384</t>
    <phoneticPr fontId="2" type="noConversion"/>
  </si>
  <si>
    <t>9780313084584</t>
  </si>
  <si>
    <t>Stamper, Anita; Condra, Jill</t>
  </si>
  <si>
    <t>clothing through american history: the civil war through the gilded age, 1861-1899</t>
  </si>
  <si>
    <t>http://ebooks.abc-clio.com/?isbn=9780313084584</t>
    <phoneticPr fontId="2" type="noConversion"/>
  </si>
  <si>
    <t>9780313084591</t>
  </si>
  <si>
    <t>Wass, Ann Buermann; Fandrich,</t>
  </si>
  <si>
    <t>clothing through american history: the federal era through antebellum, 1786-1860</t>
  </si>
  <si>
    <t>http://ebooks.abc-clio.com/?isbn=9780313084591</t>
    <phoneticPr fontId="2" type="noConversion"/>
  </si>
  <si>
    <t>9781598846003</t>
  </si>
  <si>
    <t>Bishop, Kay</t>
  </si>
  <si>
    <t>connecting libraries with classrooms: the curricular roles of the media specialist, second edition</t>
  </si>
  <si>
    <t>http://ebooks.abc-clio.com/?isbn=9781598846003</t>
    <phoneticPr fontId="2" type="noConversion"/>
  </si>
  <si>
    <t>9780313382574</t>
  </si>
  <si>
    <t>contemplative practices in action: spirituality, meditation, and health</t>
  </si>
  <si>
    <t>http://ebooks.abc-clio.com/?isbn=9780313382574</t>
    <phoneticPr fontId="2" type="noConversion"/>
  </si>
  <si>
    <t>9781598849097</t>
  </si>
  <si>
    <t>Dali, Keren; Dilevko, Juris; G</t>
  </si>
  <si>
    <t>contemporary world fiction: a guide to literature in translation</t>
  </si>
  <si>
    <t>http://ebooks.abc-clio.com/?isbn=9781598849097</t>
    <phoneticPr fontId="2" type="noConversion"/>
  </si>
  <si>
    <t>9781598847031</t>
  </si>
  <si>
    <t>Sanchez, Elaine R.</t>
  </si>
  <si>
    <t>conversations with catalogers in the 21st century</t>
  </si>
  <si>
    <t>http://ebooks.abc-clio.com/?isbn=9781598847031</t>
    <phoneticPr fontId="2" type="noConversion"/>
  </si>
  <si>
    <t>9780313346255</t>
  </si>
  <si>
    <t>Day, Ivan P.</t>
  </si>
  <si>
    <t>cooking in europe, 1650-1850</t>
  </si>
  <si>
    <t>http://ebooks.abc-clio.com/?isbn=9780313346255</t>
    <phoneticPr fontId="2" type="noConversion"/>
  </si>
  <si>
    <t>9780313385780</t>
  </si>
  <si>
    <t>coping with control and manipulation: making the difference between being a target and becoming a victim</t>
  </si>
  <si>
    <t>http://ebooks.abc-clio.com/?isbn=9780313385780</t>
    <phoneticPr fontId="2" type="noConversion"/>
  </si>
  <si>
    <t>9780313382475</t>
  </si>
  <si>
    <t>Stasch, Stanley F.</t>
  </si>
  <si>
    <t>creating a successful marketing strategy for your small new business</t>
  </si>
  <si>
    <t>http://ebooks.abc-clio.com/?isbn=9780313382475</t>
    <phoneticPr fontId="2" type="noConversion"/>
  </si>
  <si>
    <t>9780313391484</t>
  </si>
  <si>
    <t>Battersby , Paul; Siracusa, Jo</t>
  </si>
  <si>
    <t>crime wars: the global intersection of crime, political violence, and international law</t>
  </si>
  <si>
    <t>http://ebooks.abc-clio.com/?isbn=9780313391484</t>
    <phoneticPr fontId="2" type="noConversion"/>
  </si>
  <si>
    <t>9781591589402</t>
  </si>
  <si>
    <t>Leckie, Gloria J.; Given, Lisa</t>
  </si>
  <si>
    <t>critical theory for library and information science: exploring the social from across the disciplines</t>
  </si>
  <si>
    <t>http://ebooks.abc-clio.com/?isbn=9781591589402</t>
    <phoneticPr fontId="2" type="noConversion"/>
  </si>
  <si>
    <t>9780313049460</t>
  </si>
  <si>
    <t>Cunha, Carlos A.; Cunha, Rhond</t>
  </si>
  <si>
    <t>culture and customs of portugal</t>
  </si>
  <si>
    <t>http://ebooks.abc-clio.com/?isbn=9780313049460</t>
    <phoneticPr fontId="2" type="noConversion"/>
  </si>
  <si>
    <t>9780313384356</t>
  </si>
  <si>
    <t>dementia</t>
  </si>
  <si>
    <t>http://ebooks.abc-clio.com/?isbn=9780313384356</t>
    <phoneticPr fontId="2" type="noConversion"/>
  </si>
  <si>
    <t>9781591588924</t>
  </si>
  <si>
    <t>Crowley, John</t>
  </si>
  <si>
    <t>developing a vision: strategic planning for the school librarian in the 21st century, second edition</t>
  </si>
  <si>
    <t>http://ebooks.abc-clio.com/?isbn=9781591588924</t>
    <phoneticPr fontId="2" type="noConversion"/>
  </si>
  <si>
    <t>9781573569507</t>
  </si>
  <si>
    <t>Leiter, Samuel</t>
  </si>
  <si>
    <t>encyclopedia of asian theatre</t>
  </si>
  <si>
    <t>http://ebooks.abc-clio.com/?isbn=9781573569507</t>
    <phoneticPr fontId="2" type="noConversion"/>
  </si>
  <si>
    <t>9781586835255</t>
  </si>
  <si>
    <t>Ferlazzo, Larry</t>
  </si>
  <si>
    <t>english language learners: teaching strategies that work</t>
  </si>
  <si>
    <t>http://ebooks.abc-clio.com/?isbn=9781586835255</t>
    <phoneticPr fontId="2" type="noConversion"/>
  </si>
  <si>
    <t>9780313350498</t>
  </si>
  <si>
    <t>Everett, Robert F.</t>
  </si>
  <si>
    <t>entrepreneur's guide to marketing, the</t>
  </si>
  <si>
    <t>http://ebooks.abc-clio.com/?isbn=9780313350498</t>
    <phoneticPr fontId="2" type="noConversion"/>
  </si>
  <si>
    <t>9780313380037</t>
  </si>
  <si>
    <t>Raphael, Nanci K.</t>
  </si>
  <si>
    <t>entrepreneur's guide to mastering the inner world of business, the</t>
  </si>
  <si>
    <t>http://ebooks.abc-clio.com/?isbn=9780313380037</t>
    <phoneticPr fontId="2" type="noConversion"/>
  </si>
  <si>
    <t>9780313377532</t>
  </si>
  <si>
    <t>essential guide to overcoming avoidant personality disorder, the</t>
  </si>
  <si>
    <t>http://ebooks.abc-clio.com/?isbn=9780313377532</t>
    <phoneticPr fontId="2" type="noConversion"/>
  </si>
  <si>
    <t>9780313356766</t>
  </si>
  <si>
    <t>Wong, Glenn M.</t>
  </si>
  <si>
    <t>essentials of sports law: fourth edition</t>
  </si>
  <si>
    <t>http://ebooks.abc-clio.com/?isbn=9780313356766</t>
    <phoneticPr fontId="2" type="noConversion"/>
  </si>
  <si>
    <t>9780313391842</t>
  </si>
  <si>
    <t>Harper, Stephen  C.</t>
  </si>
  <si>
    <t>ever-evolving enterprise, the: guidelines for creating your company's future</t>
  </si>
  <si>
    <t>http://ebooks.abc-clio.com/?isbn=9780313391842</t>
    <phoneticPr fontId="2" type="noConversion"/>
  </si>
  <si>
    <t>9780313378423</t>
  </si>
  <si>
    <t>Phy-Olsen, Allene S.</t>
  </si>
  <si>
    <t>evolution, creationism, and intelligent design</t>
  </si>
  <si>
    <t>http://ebooks.abc-clio.com/?isbn=9780313378423</t>
    <phoneticPr fontId="2" type="noConversion"/>
  </si>
  <si>
    <t>9780313042966</t>
  </si>
  <si>
    <t>Coleman-Ganong, Marilyn; Ganon</t>
  </si>
  <si>
    <t>family life in 20th-century america</t>
  </si>
  <si>
    <t>http://ebooks.abc-clio.com/?isbn=9780313042966</t>
    <phoneticPr fontId="2" type="noConversion"/>
  </si>
  <si>
    <t>9780313376139</t>
  </si>
  <si>
    <t>Knight, Gladys L.</t>
  </si>
  <si>
    <t>female action heroes: a guide to women in comics, video games, film, and television</t>
  </si>
  <si>
    <t>http://ebooks.abc-clio.com/?isbn=9780313376139</t>
    <phoneticPr fontId="2" type="noConversion"/>
  </si>
  <si>
    <t>9780313366307</t>
  </si>
  <si>
    <t>female sexual predators: understanding them to protect our children and youths</t>
  </si>
  <si>
    <t>http://ebooks.abc-clio.com/?isbn=9780313366307</t>
    <phoneticPr fontId="2" type="noConversion"/>
  </si>
  <si>
    <t>9781598842425</t>
  </si>
  <si>
    <t>McCormick, Charlie T.; Kennedy</t>
  </si>
  <si>
    <t>folklore: an encyclopedia of beliefs, customs, tales, music, and art,: second edition</t>
  </si>
  <si>
    <t>http://ebooks.abc-clio.com/?isbn=9781598842425</t>
    <phoneticPr fontId="2" type="noConversion"/>
  </si>
  <si>
    <t>9780313383236</t>
  </si>
  <si>
    <t>Kastner, Justin J.</t>
  </si>
  <si>
    <t>food and agriculture security: an historical, multidisciplinary approach</t>
  </si>
  <si>
    <t>http://ebooks.abc-clio.com/?isbn=9780313383236</t>
    <phoneticPr fontId="2" type="noConversion"/>
  </si>
  <si>
    <t>9780313344916</t>
  </si>
  <si>
    <t>Scholliers, Peter</t>
  </si>
  <si>
    <t>food culture in belgium</t>
  </si>
  <si>
    <t>http://ebooks.abc-clio.com/?isbn=9780313344916</t>
    <phoneticPr fontId="2" type="noConversion"/>
  </si>
  <si>
    <t>9780313376276</t>
  </si>
  <si>
    <t>Albala, Ken</t>
  </si>
  <si>
    <t>food cultures of the world encyclopedia</t>
  </si>
  <si>
    <t>http://ebooks.abc-clio.com/?isbn=9780313376276</t>
    <phoneticPr fontId="2" type="noConversion"/>
  </si>
  <si>
    <t>9780313397042</t>
  </si>
  <si>
    <t>food for the soul: vegetarianism and yoga traditions</t>
  </si>
  <si>
    <t>http://ebooks.abc-clio.com/?isbn=9780313397042</t>
    <phoneticPr fontId="2" type="noConversion"/>
  </si>
  <si>
    <t>9780313381393</t>
  </si>
  <si>
    <t>Oros, Andrew Lee; Tatsumi, Yuk</t>
  </si>
  <si>
    <t>global security watch--japan</t>
  </si>
  <si>
    <t>http://ebooks.abc-clio.com/?isbn=9780313381393</t>
    <phoneticPr fontId="2" type="noConversion"/>
  </si>
  <si>
    <t>9780313392603</t>
  </si>
  <si>
    <t>Handlin, Amy H.</t>
  </si>
  <si>
    <t>government grief: how to help your small business survive mindless regulation, political corruption and red tape</t>
  </si>
  <si>
    <t>http://ebooks.abc-clio.com/?isbn=9780313392603</t>
    <phoneticPr fontId="2" type="noConversion"/>
  </si>
  <si>
    <t>9780313382291</t>
  </si>
  <si>
    <t>great american housing bubble, the: the road to collapse</t>
  </si>
  <si>
    <t>http://ebooks.abc-clio.com/?isbn=9780313382291</t>
    <phoneticPr fontId="2" type="noConversion"/>
  </si>
  <si>
    <t>9780313377495</t>
  </si>
  <si>
    <t>Wright, David Curtis</t>
  </si>
  <si>
    <t>history of china, the: second edition</t>
  </si>
  <si>
    <t>http://ebooks.abc-clio.com/?isbn=9780313377495</t>
    <phoneticPr fontId="2" type="noConversion"/>
  </si>
  <si>
    <t>9781573567916</t>
  </si>
  <si>
    <t>Mishra, Patit Paban</t>
  </si>
  <si>
    <t>history of thailand, the</t>
  </si>
  <si>
    <t>http://ebooks.abc-clio.com/?isbn=9781573567916</t>
    <phoneticPr fontId="2" type="noConversion"/>
  </si>
  <si>
    <t>9780313383946</t>
  </si>
  <si>
    <t>holidays of the world cookbook for students: updated and revised</t>
  </si>
  <si>
    <t>http://ebooks.abc-clio.com/?isbn=9780313383946</t>
    <phoneticPr fontId="2" type="noConversion"/>
  </si>
  <si>
    <t>9780313392665</t>
  </si>
  <si>
    <t>Allen, David M.</t>
  </si>
  <si>
    <t>how dysfunctional families spur mental disorders: a balanced approach to resolve problems and reconcile relationships</t>
  </si>
  <si>
    <t>http://ebooks.abc-clio.com/?isbn=9780313392665</t>
    <phoneticPr fontId="2" type="noConversion"/>
  </si>
  <si>
    <t>9780313380396</t>
  </si>
  <si>
    <t>Stolley, Karl A.</t>
  </si>
  <si>
    <t>how to design and write web pages today</t>
  </si>
  <si>
    <t>http://ebooks.abc-clio.com/?isbn=9780313380396</t>
    <phoneticPr fontId="2" type="noConversion"/>
  </si>
  <si>
    <t>9780313393105</t>
  </si>
  <si>
    <t>King, Eden B.; Knight, Jennife</t>
  </si>
  <si>
    <t>how women can make it work: the science of success</t>
  </si>
  <si>
    <t>http://ebooks.abc-clio.com/?isbn=9780313393105</t>
    <phoneticPr fontId="2" type="noConversion"/>
  </si>
  <si>
    <t>9780313381331</t>
  </si>
  <si>
    <t>Demers, Elizabeth S.; Geraci,</t>
  </si>
  <si>
    <t>icons of american cooking</t>
  </si>
  <si>
    <t>http://ebooks.abc-clio.com/?isbn=9780313381331</t>
    <phoneticPr fontId="2" type="noConversion"/>
  </si>
  <si>
    <t>9780313378935</t>
  </si>
  <si>
    <t>images that injure: pictorial stereotypes in the media, third edition</t>
  </si>
  <si>
    <t>http://ebooks.abc-clio.com/?isbn=9780313378935</t>
    <phoneticPr fontId="2" type="noConversion"/>
  </si>
  <si>
    <t>9781598847345</t>
  </si>
  <si>
    <t>Webber, Desiree; Peters, Andre</t>
  </si>
  <si>
    <t>integrated library systems: planning, selecting, and implementing</t>
  </si>
  <si>
    <t>http://ebooks.abc-clio.com/?isbn=9781598847345</t>
    <phoneticPr fontId="2" type="noConversion"/>
  </si>
  <si>
    <t>9781598846423</t>
  </si>
  <si>
    <t>Tilke, Anthony</t>
  </si>
  <si>
    <t>international baccalaureate diploma program and the school library, the: inquiry-based education</t>
  </si>
  <si>
    <t>http://ebooks.abc-clio.com/?isbn=9781598846423</t>
    <phoneticPr fontId="2" type="noConversion"/>
  </si>
  <si>
    <t>9780313379499</t>
  </si>
  <si>
    <t>Keillor, Bruce D.; Kannan, Vij</t>
  </si>
  <si>
    <t>international business in the 21st century</t>
  </si>
  <si>
    <t>http://ebooks.abc-clio.com/?isbn=9780313379499</t>
    <phoneticPr fontId="2" type="noConversion"/>
  </si>
  <si>
    <t>9780313382994</t>
  </si>
  <si>
    <t>Fitzgerald, Hiram E.; Puura, K</t>
  </si>
  <si>
    <t>international perspectives on children and mental health</t>
  </si>
  <si>
    <t>http://ebooks.abc-clio.com/?isbn=9780313382994</t>
    <phoneticPr fontId="2" type="noConversion"/>
  </si>
  <si>
    <t>9780313382932</t>
  </si>
  <si>
    <t>Lichtenstein, Gregg A.; Lyons,</t>
  </si>
  <si>
    <t>investing in entrepreneurs: a strategic approach for strengthening your regional and community economy</t>
  </si>
  <si>
    <t>http://ebooks.abc-clio.com/?isbn=9780313382932</t>
    <phoneticPr fontId="2" type="noConversion"/>
  </si>
  <si>
    <t>9781591588672</t>
  </si>
  <si>
    <t>Green, Ravonne A.; Blair, Vera</t>
  </si>
  <si>
    <t>keep it simple: a guide to assistive technologies</t>
  </si>
  <si>
    <t>http://ebooks.abc-clio.com/?isbn=9781591588672</t>
    <phoneticPr fontId="2" type="noConversion"/>
  </si>
  <si>
    <t>9780313027710</t>
  </si>
  <si>
    <t>Edwards, Paul M.</t>
  </si>
  <si>
    <t>korean war, the</t>
  </si>
  <si>
    <t>http://ebooks.abc-clio.com/?isbn=9780313027710</t>
    <phoneticPr fontId="2" type="noConversion"/>
  </si>
  <si>
    <t>9781598845181</t>
  </si>
  <si>
    <t>Harland, Pamela Colburn</t>
  </si>
  <si>
    <t>learning commons, the: seven simple steps to transform your library</t>
  </si>
  <si>
    <t>http://ebooks.abc-clio.com/?isbn=9781598845181</t>
    <phoneticPr fontId="2" type="noConversion"/>
  </si>
  <si>
    <t>9781591589181</t>
  </si>
  <si>
    <t>Applegate, Rachel</t>
  </si>
  <si>
    <t>managing the small college library</t>
  </si>
  <si>
    <t>http://ebooks.abc-clio.com/?isbn=9781591589181</t>
    <phoneticPr fontId="2" type="noConversion"/>
  </si>
  <si>
    <t>9781591588948</t>
  </si>
  <si>
    <t>Coatney, Sharon</t>
  </si>
  <si>
    <t>many faces of school library leadership, the</t>
  </si>
  <si>
    <t>http://ebooks.abc-clio.com/?isbn=9781591588948</t>
    <phoneticPr fontId="2" type="noConversion"/>
  </si>
  <si>
    <t>9781598842975</t>
  </si>
  <si>
    <t>DiMare, Philip C.</t>
  </si>
  <si>
    <t>movies in american history: an encyclopedia</t>
  </si>
  <si>
    <t>http://ebooks.abc-clio.com/?isbn=9781598842975</t>
    <phoneticPr fontId="2" type="noConversion"/>
  </si>
  <si>
    <t>9780313387500</t>
  </si>
  <si>
    <t>Alexander, Bryan</t>
  </si>
  <si>
    <t>new digital storytelling, the: creating narratives with new media</t>
  </si>
  <si>
    <t>http://ebooks.abc-clio.com/?isbn=9780313387500</t>
    <phoneticPr fontId="2" type="noConversion"/>
  </si>
  <si>
    <t>9780313382727</t>
  </si>
  <si>
    <t>Curtis, Joan C.; Giamanco, Bar</t>
  </si>
  <si>
    <t>new handshake, the: sales meets social media</t>
  </si>
  <si>
    <t>http://ebooks.abc-clio.com/?isbn=9780313382727</t>
    <phoneticPr fontId="2" type="noConversion"/>
  </si>
  <si>
    <t>9780313358692</t>
  </si>
  <si>
    <t>LeCroy, Craig Winston</t>
  </si>
  <si>
    <t>parenting mentally ill children: faith, caring, support, and surviving the system</t>
  </si>
  <si>
    <t>http://ebooks.abc-clio.com/?isbn=9780313358692</t>
    <phoneticPr fontId="2" type="noConversion"/>
  </si>
  <si>
    <t>9780313366420</t>
  </si>
  <si>
    <t>Adams, Alice</t>
  </si>
  <si>
    <t>playing to strength: leveraging gender at work</t>
  </si>
  <si>
    <t>http://ebooks.abc-clio.com/?isbn=9780313366420</t>
    <phoneticPr fontId="2" type="noConversion"/>
  </si>
  <si>
    <t>9780313379536</t>
  </si>
  <si>
    <t>Bailey, Martha; Kaufman, Amy J</t>
  </si>
  <si>
    <t>polygamy in the monogamous world: multicultural challenges for western law and policy</t>
  </si>
  <si>
    <t>http://ebooks.abc-clio.com/?isbn=9780313379536</t>
    <phoneticPr fontId="2" type="noConversion"/>
  </si>
  <si>
    <t>9780313382413</t>
  </si>
  <si>
    <t>Truitt, Wesley B.</t>
  </si>
  <si>
    <t>power and policy: lessons for leaders in government and business</t>
  </si>
  <si>
    <t>http://ebooks.abc-clio.com/?isbn=9780313382413</t>
    <phoneticPr fontId="2" type="noConversion"/>
  </si>
  <si>
    <t>9780313014574</t>
  </si>
  <si>
    <t>McCarthy, Sherri; Hutz, Claudi</t>
  </si>
  <si>
    <t>preventing teen violence: a guide for parents and professionals</t>
  </si>
  <si>
    <t>http://ebooks.abc-clio.com/?isbn=9780313014574</t>
    <phoneticPr fontId="2" type="noConversion"/>
  </si>
  <si>
    <t>9781586835279</t>
  </si>
  <si>
    <t>McGhee, Marla W.; Jansen, Barb</t>
  </si>
  <si>
    <t>principal's guide to a powerful library media program, the: a school library for the 21st century, second edition</t>
  </si>
  <si>
    <t>http://ebooks.abc-clio.com/?isbn=9781586835279</t>
    <phoneticPr fontId="2" type="noConversion"/>
  </si>
  <si>
    <t>9780313375873</t>
  </si>
  <si>
    <t>McGowan, Richard A.; Corporati</t>
  </si>
  <si>
    <t>privatize this?: assessing the opportunities and costs of privatization</t>
  </si>
  <si>
    <t>http://ebooks.abc-clio.com/?isbn=9780313375873</t>
    <phoneticPr fontId="2" type="noConversion"/>
  </si>
  <si>
    <t>9780313387180</t>
  </si>
  <si>
    <t>Klosek, Jacqueline</t>
  </si>
  <si>
    <t>protecting your health privacy: a citizen's guide to safeguarding the security of your medical information</t>
  </si>
  <si>
    <t>http://ebooks.abc-clio.com/?isbn=9780313387180</t>
    <phoneticPr fontId="2" type="noConversion"/>
  </si>
  <si>
    <t>9780313358814</t>
  </si>
  <si>
    <t>Martinez, J.  Michael</t>
  </si>
  <si>
    <t>public administration ethics for the 21st century</t>
  </si>
  <si>
    <t>http://ebooks.abc-clio.com/?isbn=9780313358814</t>
    <phoneticPr fontId="2" type="noConversion"/>
  </si>
  <si>
    <t>9780313393327</t>
  </si>
  <si>
    <t>real leadership: how spiritual values give leadership meaning</t>
  </si>
  <si>
    <t>http://ebooks.abc-clio.com/?isbn=9780313393327</t>
    <phoneticPr fontId="2" type="noConversion"/>
  </si>
  <si>
    <t>9780313381645</t>
  </si>
  <si>
    <t>Knoop, Todd A.</t>
  </si>
  <si>
    <t>recessions and depressions: understanding business cycles, second edition</t>
  </si>
  <si>
    <t>http://ebooks.abc-clio.com/?isbn=9780313381645</t>
    <phoneticPr fontId="2" type="noConversion"/>
  </si>
  <si>
    <t>9780313363337</t>
  </si>
  <si>
    <t>Schwenke, Chloe</t>
  </si>
  <si>
    <t>reclaiming value in international development: the moral dimensions of development policy and practice in poor countries</t>
  </si>
  <si>
    <t>http://ebooks.abc-clio.com/?isbn=9780313363337</t>
    <phoneticPr fontId="2" type="noConversion"/>
  </si>
  <si>
    <t>9781591588290</t>
  </si>
  <si>
    <t>Zabel, Diane</t>
  </si>
  <si>
    <t>reference reborn: breathing new life into public services librarianship</t>
  </si>
  <si>
    <t>http://ebooks.abc-clio.com/?isbn=9781591588290</t>
    <phoneticPr fontId="2" type="noConversion"/>
  </si>
  <si>
    <t>9780313013980</t>
  </si>
  <si>
    <t>Mazur, Eric Michael</t>
  </si>
  <si>
    <t>encyclopedia of religion and film</t>
  </si>
  <si>
    <t>http://ebooks.abc-clio.com/?isbn=9780313013980</t>
    <phoneticPr fontId="2" type="noConversion"/>
  </si>
  <si>
    <t>9780313391460</t>
  </si>
  <si>
    <t>Johnston, Douglas M.</t>
  </si>
  <si>
    <t>religion, terror, and error: u.s. foreign policy and the challenge of spiritual engagement</t>
  </si>
  <si>
    <t>http://ebooks.abc-clio.com/?isbn=9780313391460</t>
    <phoneticPr fontId="2" type="noConversion"/>
  </si>
  <si>
    <t>9780275995133</t>
  </si>
  <si>
    <t>Ruble, Raymond</t>
  </si>
  <si>
    <t>round up the usual suspects: criminal investigation in law &amp; order, cold case, and csi</t>
  </si>
  <si>
    <t>http://ebooks.abc-clio.com/?isbn=9780275995133</t>
    <phoneticPr fontId="2" type="noConversion"/>
  </si>
  <si>
    <t>9781598847086</t>
  </si>
  <si>
    <t>same-sex marriage: a reference handbook</t>
  </si>
  <si>
    <t>http://ebooks.abc-clio.com/?isbn=9781598847086</t>
    <phoneticPr fontId="2" type="noConversion"/>
  </si>
  <si>
    <t>9780313381829</t>
  </si>
  <si>
    <t>Winkelman, Michael</t>
  </si>
  <si>
    <t>shamanism, second edition: a biopsychosocial paradigm of consciousness and healing</t>
  </si>
  <si>
    <t>http://ebooks.abc-clio.com/?isbn=9780313381829</t>
    <phoneticPr fontId="2" type="noConversion"/>
  </si>
  <si>
    <t>9780313386275</t>
  </si>
  <si>
    <t>Funk, Tom</t>
  </si>
  <si>
    <t>social media playbook for business: reaching your online community with twitter, facebook, linkedin, and more</t>
  </si>
  <si>
    <t>http://ebooks.abc-clio.com/?isbn=9780313386275</t>
    <phoneticPr fontId="2" type="noConversion"/>
  </si>
  <si>
    <t>9781851098088</t>
  </si>
  <si>
    <t>Hastedt, Glenn Peter; Guerrier</t>
  </si>
  <si>
    <t>spies, wiretaps, and secret operations: an encyclopedia of american espionage</t>
  </si>
  <si>
    <t>http://ebooks.abc-clio.com/?isbn=9781851098088</t>
    <phoneticPr fontId="2" type="noConversion"/>
  </si>
  <si>
    <t>9780313356155</t>
  </si>
  <si>
    <t>Caruth, Donald L.; Caruth, Gai</t>
  </si>
  <si>
    <t>staffing the contemporary organization: a guide to planning, recruiting, and selecting for human resource professionals third edition</t>
  </si>
  <si>
    <t>http://ebooks.abc-clio.com/?isbn=9780313356155</t>
    <phoneticPr fontId="2" type="noConversion"/>
  </si>
  <si>
    <t>9780313384813</t>
  </si>
  <si>
    <t>strategic planning: a practical guide to strategy formulation and execution</t>
  </si>
  <si>
    <t>http://ebooks.abc-clio.com/?isbn=9780313384813</t>
    <phoneticPr fontId="2" type="noConversion"/>
  </si>
  <si>
    <t>9781598843651</t>
  </si>
  <si>
    <t>strength for the sandwich generation: help to thrive while simultaneously  caring for our kids and our aging parents</t>
  </si>
  <si>
    <t>http://ebooks.abc-clio.com/?isbn=9781598843651</t>
    <phoneticPr fontId="2" type="noConversion"/>
  </si>
  <si>
    <t>9780313376658</t>
  </si>
  <si>
    <t>survivors: what we can learn from how they cope with horrific tragedy</t>
  </si>
  <si>
    <t>http://ebooks.abc-clio.com/?isbn=9780313376658</t>
    <phoneticPr fontId="2" type="noConversion"/>
  </si>
  <si>
    <t>9780313385629</t>
  </si>
  <si>
    <t>Males, Mike A.</t>
  </si>
  <si>
    <t>teenage sex and pregnancy: modern myths, unsexy realities</t>
  </si>
  <si>
    <t>http://ebooks.abc-clio.com/?isbn=9780313385629</t>
    <phoneticPr fontId="2" type="noConversion"/>
  </si>
  <si>
    <t>9780313365928</t>
  </si>
  <si>
    <t>Green, Donald J.</t>
  </si>
  <si>
    <t>third-party matters: politics, presidents, and third parties in american history</t>
  </si>
  <si>
    <t>http://ebooks.abc-clio.com/?isbn=9780313365928</t>
    <phoneticPr fontId="2" type="noConversion"/>
  </si>
  <si>
    <t>9780313379710</t>
  </si>
  <si>
    <t>Paludi, Michele A.; Denmark, F</t>
  </si>
  <si>
    <t>victims of sexual assault and abuse: resources and responses for individuals and families</t>
  </si>
  <si>
    <t>http://ebooks.abc-clio.com/?isbn=9780313379710</t>
    <phoneticPr fontId="2" type="noConversion"/>
  </si>
  <si>
    <t>9780275998479</t>
  </si>
  <si>
    <t>Buzawa, Eve S.; Stark, Evan</t>
  </si>
  <si>
    <t>violence against women in families and relationships</t>
  </si>
  <si>
    <t>http://ebooks.abc-clio.com/?isbn=9780275998479</t>
    <phoneticPr fontId="2" type="noConversion"/>
  </si>
  <si>
    <t>9780313351884</t>
  </si>
  <si>
    <t>web 2.0 and beyond: understanding the new online business models, trends, and technologies</t>
  </si>
  <si>
    <t>http://ebooks.abc-clio.com/?isbn=9780313351884</t>
    <phoneticPr fontId="2" type="noConversion"/>
  </si>
  <si>
    <t>9780313381706</t>
  </si>
  <si>
    <t>Graham, Jed</t>
  </si>
  <si>
    <t>well-tailored safety net, a: the only fair and sensible way to save social security</t>
  </si>
  <si>
    <t>http://ebooks.abc-clio.com/?isbn=9780313381706</t>
    <phoneticPr fontId="2" type="noConversion"/>
  </si>
  <si>
    <t>9780313082214</t>
  </si>
  <si>
    <t>Baum, Marsha L.</t>
  </si>
  <si>
    <t>when nature strikes: weather disasters and the law</t>
  </si>
  <si>
    <t>http://ebooks.abc-clio.com/?isbn=9780313082214</t>
    <phoneticPr fontId="2" type="noConversion"/>
  </si>
  <si>
    <t>9781598844542</t>
  </si>
  <si>
    <t>West, Jessamyn C.</t>
  </si>
  <si>
    <t>without a net: librarians bridging the digital divide</t>
  </si>
  <si>
    <t>http://ebooks.abc-clio.com/?isbn=9781598844542</t>
    <phoneticPr fontId="2" type="noConversion"/>
  </si>
  <si>
    <t>9781598841152</t>
  </si>
  <si>
    <t>DeLuzio, Crista</t>
  </si>
  <si>
    <t>women's rights: people and perspectives</t>
  </si>
  <si>
    <t>http://ebooks.abc-clio.com/?isbn=9781598841152</t>
    <phoneticPr fontId="2" type="noConversion"/>
  </si>
  <si>
    <t>9780313087721</t>
  </si>
  <si>
    <t>May, Martha</t>
  </si>
  <si>
    <t>women's roles in twentieth-century america</t>
  </si>
  <si>
    <t>http://ebooks.abc-clio.com/?isbn=9780313087721</t>
    <phoneticPr fontId="2" type="noConversion"/>
  </si>
  <si>
    <t>9780313394072</t>
  </si>
  <si>
    <t>Mallette, Leo A.; Berger, Clar</t>
  </si>
  <si>
    <t>writing for conferences: a handbook for graduate students and faculty</t>
  </si>
  <si>
    <t>http://ebooks.abc-clio.com/?isbn=9780313394072</t>
    <phoneticPr fontId="2" type="noConversion"/>
  </si>
  <si>
    <t>9780313380198</t>
  </si>
  <si>
    <t>Bludau, Juergen</t>
  </si>
  <si>
    <t>aging, but never old: the realities, myths, and misrepresentations of the anti-aging movement</t>
  </si>
  <si>
    <t>http://ebooks.abc-clio.com/?isbn=9780313380198</t>
    <phoneticPr fontId="2" type="noConversion"/>
  </si>
  <si>
    <t>9780313376832</t>
  </si>
  <si>
    <t>Bell, Sigall K.</t>
  </si>
  <si>
    <t>aids</t>
  </si>
  <si>
    <t>http://ebooks.abc-clio.com/?isbn=9780313376832</t>
    <phoneticPr fontId="2" type="noConversion"/>
  </si>
  <si>
    <t>9780313068348</t>
  </si>
  <si>
    <t>Larson, Christine A.</t>
  </si>
  <si>
    <t>alternative medicine</t>
  </si>
  <si>
    <t>http://ebooks.abc-clio.com/?isbn=9780313068348</t>
    <phoneticPr fontId="2" type="noConversion"/>
  </si>
  <si>
    <t>9780313381119</t>
  </si>
  <si>
    <t>Lu, Linda C.; Bludau, Juergen</t>
  </si>
  <si>
    <t>alzheimer's disease</t>
  </si>
  <si>
    <t>http://ebooks.abc-clio.com/?isbn=9780313381119</t>
    <phoneticPr fontId="2" type="noConversion"/>
  </si>
  <si>
    <t>9780313064067</t>
  </si>
  <si>
    <t>Bursztyn, Alberto M.</t>
  </si>
  <si>
    <t>childhood psychological disorders: current controversies</t>
  </si>
  <si>
    <t>http://ebooks.abc-clio.com/?isbn=9780313064067</t>
    <phoneticPr fontId="2" type="noConversion"/>
  </si>
  <si>
    <t>9780313377945</t>
  </si>
  <si>
    <t>Groark, Christina J.; Eidelman</t>
  </si>
  <si>
    <t>early childhood intervention: shaping the future for children with special needs and their families</t>
  </si>
  <si>
    <t>http://ebooks.abc-clio.com/?isbn=9780313377945</t>
    <phoneticPr fontId="2" type="noConversion"/>
  </si>
  <si>
    <t>9780313376191</t>
  </si>
  <si>
    <t>Stone, Carol L.</t>
  </si>
  <si>
    <t>geriatrics</t>
  </si>
  <si>
    <t>http://ebooks.abc-clio.com/?isbn=9780313376191</t>
    <phoneticPr fontId="2" type="noConversion"/>
  </si>
  <si>
    <t>9780313391767</t>
  </si>
  <si>
    <t>McDowell, Julie</t>
  </si>
  <si>
    <t>encyclopedia of human body systems</t>
  </si>
  <si>
    <t>http://ebooks.abc-clio.com/?isbn=9780313391767</t>
    <phoneticPr fontId="2" type="noConversion"/>
  </si>
  <si>
    <t>9780313387319</t>
  </si>
  <si>
    <t>Meehan, William P.</t>
  </si>
  <si>
    <t>kids, sports, and concussion: a guide for coaches and parents</t>
  </si>
  <si>
    <t>http://ebooks.abc-clio.com/?isbn=9780313387319</t>
    <phoneticPr fontId="2" type="noConversion"/>
  </si>
  <si>
    <t>9780313375477</t>
  </si>
  <si>
    <t>Finkel, Madelon L.</t>
  </si>
  <si>
    <t>public health in the 21st century</t>
  </si>
  <si>
    <t>http://ebooks.abc-clio.com/?isbn=9780313375477</t>
    <phoneticPr fontId="2" type="noConversion"/>
  </si>
  <si>
    <t>9780313347184</t>
  </si>
  <si>
    <t>Holmberg, Scott D.</t>
  </si>
  <si>
    <t>scientific errors and controversies in the u.s. hiv/aids epidemic: how they slowed advances and were resolved</t>
  </si>
  <si>
    <t>http://ebooks.abc-clio.com/?isbn=9780313347184</t>
    <phoneticPr fontId="2" type="noConversion"/>
  </si>
  <si>
    <t>9780313080623</t>
  </si>
  <si>
    <t>Kelly, Evelyn B.</t>
  </si>
  <si>
    <t>stem cells</t>
  </si>
  <si>
    <t>http://ebooks.abc-clio.com/?isbn=9780313080623</t>
    <phoneticPr fontId="2" type="noConversion"/>
  </si>
  <si>
    <t>9780313377211</t>
  </si>
  <si>
    <t>Mongillo, John F.</t>
  </si>
  <si>
    <t>a student guide to energy</t>
  </si>
  <si>
    <t>http://ebooks.abc-clio.com/?isbn=9780313377211</t>
    <phoneticPr fontId="2" type="noConversion"/>
  </si>
  <si>
    <t>9781598842302</t>
  </si>
  <si>
    <t>Padwa, Howard; Cunningham, Jac</t>
  </si>
  <si>
    <t>addiction: a reference encyclopedia</t>
  </si>
  <si>
    <t>http://ebooks.abc-clio.com/?isbn=9781598842302</t>
    <phoneticPr fontId="2" type="noConversion"/>
  </si>
  <si>
    <t>9781851097746</t>
  </si>
  <si>
    <t>Alexander, Leslie M; Rucker, W</t>
  </si>
  <si>
    <t>encyclopedia of african american history</t>
  </si>
  <si>
    <t>http://ebooks.abc-clio.com/?isbn=9781851097746</t>
    <phoneticPr fontId="2" type="noConversion"/>
  </si>
  <si>
    <t>9780313386039</t>
  </si>
  <si>
    <t>Pupo, Raul</t>
  </si>
  <si>
    <t>america's service meltdown: restoring service excellence in the age of the customer</t>
  </si>
  <si>
    <t>http://ebooks.abc-clio.com/?isbn=9780313386039</t>
    <phoneticPr fontId="2" type="noConversion"/>
  </si>
  <si>
    <t>9781598844719</t>
  </si>
  <si>
    <t>Harada, Violet H.; Yoshina, Jo</t>
  </si>
  <si>
    <t>assessing for learning: librarians and teachers as partners, second edition, revised and expanded</t>
  </si>
  <si>
    <t>http://ebooks.abc-clio.com/?isbn=9781598844719</t>
    <phoneticPr fontId="2" type="noConversion"/>
  </si>
  <si>
    <t>9781598843354</t>
  </si>
  <si>
    <t>Bernier, Raphael; Gerdts, Jenn</t>
  </si>
  <si>
    <t>autism spectrum disorders: a reference handbook</t>
  </si>
  <si>
    <t>http://ebooks.abc-clio.com/?isbn=9781598843354</t>
    <phoneticPr fontId="2" type="noConversion"/>
  </si>
  <si>
    <t>9780313364495</t>
  </si>
  <si>
    <t>Williams, Elizabeth M.</t>
  </si>
  <si>
    <t>a-z encyclopedia of food controversies and the law, the</t>
  </si>
  <si>
    <t>http://ebooks.abc-clio.com/?isbn=9780313364495</t>
    <phoneticPr fontId="2" type="noConversion"/>
  </si>
  <si>
    <t>9781598847383</t>
  </si>
  <si>
    <t>Porter, Marjorie  J.; Kelsey,</t>
  </si>
  <si>
    <t>best practices for corporate libraries</t>
  </si>
  <si>
    <t>http://ebooks.abc-clio.com/?isbn=9781598847383</t>
    <phoneticPr fontId="2" type="noConversion"/>
  </si>
  <si>
    <t>9780313391507</t>
  </si>
  <si>
    <t>Caraccilo, Dominic J.</t>
  </si>
  <si>
    <t>beyond guns and steel: a war termination strategy</t>
  </si>
  <si>
    <t>http://ebooks.abc-clio.com/?isbn=9780313391507</t>
    <phoneticPr fontId="2" type="noConversion"/>
  </si>
  <si>
    <t>9780313375392</t>
  </si>
  <si>
    <t>Venneberg, Donald L.; Eversole</t>
  </si>
  <si>
    <t>boomer retirement time bomb, the: how companies can avoid the fallout from the coming skills shortage</t>
  </si>
  <si>
    <t>http://ebooks.abc-clio.com/?isbn=9780313375392</t>
    <phoneticPr fontId="2" type="noConversion"/>
  </si>
  <si>
    <t>9780313381430</t>
  </si>
  <si>
    <t>Klein, T.D.</t>
  </si>
  <si>
    <t>built for change: essential traits of transformative companies</t>
  </si>
  <si>
    <t>http://ebooks.abc-clio.com/?isbn=9780313381430</t>
    <phoneticPr fontId="2" type="noConversion"/>
  </si>
  <si>
    <t>9780313392092</t>
  </si>
  <si>
    <t>Mersey, Rachel  Davis</t>
  </si>
  <si>
    <t>can journalism be saved?: rediscovering america's appetite for news</t>
  </si>
  <si>
    <t>http://ebooks.abc-clio.com/?isbn=9780313392092</t>
    <phoneticPr fontId="2" type="noConversion"/>
  </si>
  <si>
    <t>9780313379475</t>
  </si>
  <si>
    <t>Soennichsen, John</t>
  </si>
  <si>
    <t>chinese exclusion act of 1882, the</t>
  </si>
  <si>
    <t>http://ebooks.abc-clio.com/?isbn=9780313379475</t>
    <phoneticPr fontId="2" type="noConversion"/>
  </si>
  <si>
    <t>9780313386435</t>
  </si>
  <si>
    <t>christian nation?: the united states in popular perception and historical reality</t>
  </si>
  <si>
    <t>http://ebooks.abc-clio.com/?isbn=9780313386435</t>
    <phoneticPr fontId="2" type="noConversion"/>
  </si>
  <si>
    <t>9780313380075</t>
  </si>
  <si>
    <t>Webersik, Christian</t>
  </si>
  <si>
    <t>climate change and security: a gathering storm of global challenges</t>
  </si>
  <si>
    <t>http://ebooks.abc-clio.com/?isbn=9780313380075</t>
    <phoneticPr fontId="2" type="noConversion"/>
  </si>
  <si>
    <t>9780313376931</t>
  </si>
  <si>
    <t>Katz, H?l</t>
  </si>
  <si>
    <t>cold cases: famous unsolved mysteries, crimes, and disappearances in america</t>
  </si>
  <si>
    <t>http://ebooks.abc-clio.com/?isbn=9780313376931</t>
    <phoneticPr fontId="2" type="noConversion"/>
  </si>
  <si>
    <t>9781598841046</t>
  </si>
  <si>
    <t>Emmons, Caroline S.</t>
  </si>
  <si>
    <t>cold war and mccarthy era: people and perspectives</t>
  </si>
  <si>
    <t>http://ebooks.abc-clio.com/?isbn=9781598841046</t>
    <phoneticPr fontId="2" type="noConversion"/>
  </si>
  <si>
    <t>9780313391866</t>
  </si>
  <si>
    <t>Miner, Jeremy T.; Miner, Lynn</t>
  </si>
  <si>
    <t>collaborative grantseeking: a guide to designing projects, leading partners, and persuading sponsors</t>
  </si>
  <si>
    <t>http://ebooks.abc-clio.com/?isbn=9780313391866</t>
    <phoneticPr fontId="2" type="noConversion"/>
  </si>
  <si>
    <t>9781598845129</t>
  </si>
  <si>
    <t>Fagan, Bryan D.; Fagan, Jody C</t>
  </si>
  <si>
    <t>comic book collections for libraries</t>
  </si>
  <si>
    <t>http://ebooks.abc-clio.com/?isbn=9781598845129</t>
    <phoneticPr fontId="2" type="noConversion"/>
  </si>
  <si>
    <t>9780313363313</t>
  </si>
  <si>
    <t>Petersen, Robert</t>
  </si>
  <si>
    <t>comics, manga, and graphic novels: a history of graphic narratives</t>
  </si>
  <si>
    <t>http://ebooks.abc-clio.com/?isbn=9780313363313</t>
    <phoneticPr fontId="2" type="noConversion"/>
  </si>
  <si>
    <t>9780313365553</t>
  </si>
  <si>
    <t>country &amp; western dance</t>
  </si>
  <si>
    <t>http://ebooks.abc-clio.com/?isbn=9780313365553</t>
    <phoneticPr fontId="2" type="noConversion"/>
  </si>
  <si>
    <t>9780313384653</t>
  </si>
  <si>
    <t>crimes against nature: illegal industries and the global environment</t>
  </si>
  <si>
    <t>http://ebooks.abc-clio.com/?isbn=9780313384653</t>
    <phoneticPr fontId="2" type="noConversion"/>
  </si>
  <si>
    <t>9780313383809</t>
  </si>
  <si>
    <t>Wallace, William M.</t>
  </si>
  <si>
    <t>decline and fall of the u.s. economy, the: how liberals and conservatives both got it wrong</t>
  </si>
  <si>
    <t>http://ebooks.abc-clio.com/?isbn=9780313383809</t>
    <phoneticPr fontId="2" type="noConversion"/>
  </si>
  <si>
    <t>9780313392641</t>
  </si>
  <si>
    <t>Sanchez, Nicolas; Kopp, Christ</t>
  </si>
  <si>
    <t>destined for failure: american prosperity in the age of bailouts</t>
  </si>
  <si>
    <t>http://ebooks.abc-clio.com/?isbn=9780313392641</t>
    <phoneticPr fontId="2" type="noConversion"/>
  </si>
  <si>
    <t>9780313377471</t>
  </si>
  <si>
    <t>Ortiz, Lori</t>
  </si>
  <si>
    <t>disco dance</t>
  </si>
  <si>
    <t>http://ebooks.abc-clio.com/?isbn=9780313377471</t>
    <phoneticPr fontId="2" type="noConversion"/>
  </si>
  <si>
    <t>9780313383823</t>
  </si>
  <si>
    <t>Becker, Thomas H.</t>
  </si>
  <si>
    <t>doing business in the new latin america: keys to profit in america's next-door markets, second edition</t>
  </si>
  <si>
    <t>http://ebooks.abc-clio.com/?isbn=9780313383823</t>
    <phoneticPr fontId="2" type="noConversion"/>
  </si>
  <si>
    <t>9780313392375</t>
  </si>
  <si>
    <t>Likar,  Lawrence E.</t>
  </si>
  <si>
    <t>eco-warriors, nihilistic terrorists, and the environment</t>
  </si>
  <si>
    <t>http://ebooks.abc-clio.com/?isbn=9780313392375</t>
    <phoneticPr fontId="2" type="noConversion"/>
  </si>
  <si>
    <t>9780313345753</t>
  </si>
  <si>
    <t>Reevy, Gretchen M</t>
  </si>
  <si>
    <t>encyclopedia of emotion</t>
  </si>
  <si>
    <t>http://ebooks.abc-clio.com/?isbn=9780313345753</t>
    <phoneticPr fontId="2" type="noConversion"/>
  </si>
  <si>
    <t>9780313350672</t>
  </si>
  <si>
    <t>Nadeau, Kathleen; Lee, Jonatha</t>
  </si>
  <si>
    <t>encyclopedia of asian american folklore and folklife</t>
  </si>
  <si>
    <t>http://ebooks.abc-clio.com/?isbn=9780313350672</t>
    <phoneticPr fontId="2" type="noConversion"/>
  </si>
  <si>
    <t>9780313379192</t>
  </si>
  <si>
    <t>Feder, Kenneth L.</t>
  </si>
  <si>
    <t>encyclopedia of dubious archaeology: from atlantis to the walam olum</t>
  </si>
  <si>
    <t>http://ebooks.abc-clio.com/?isbn=9780313379192</t>
    <phoneticPr fontId="2" type="noConversion"/>
  </si>
  <si>
    <t>9781598842388</t>
  </si>
  <si>
    <t>Lindstrom, Matthew J.</t>
  </si>
  <si>
    <t>encyclopedia of the u.s. government and the environment: history, policy, and politics</t>
  </si>
  <si>
    <t>http://ebooks.abc-clio.com/?isbn=9781598842388</t>
    <phoneticPr fontId="2" type="noConversion"/>
  </si>
  <si>
    <t>9780313365416</t>
  </si>
  <si>
    <t>Reed, J. Todd; Raschke, Diana</t>
  </si>
  <si>
    <t>etim, the: china's islamic militants and the global terrorist threat</t>
  </si>
  <si>
    <t>http://ebooks.abc-clio.com/?isbn=9780313365416</t>
    <phoneticPr fontId="2" type="noConversion"/>
  </si>
  <si>
    <t>9780313392849</t>
  </si>
  <si>
    <t>DiNunzio, Mario</t>
  </si>
  <si>
    <t>franklin d. roosevelt and the third american revolution</t>
  </si>
  <si>
    <t>http://ebooks.abc-clio.com/?isbn=9780313392849</t>
    <phoneticPr fontId="2" type="noConversion"/>
  </si>
  <si>
    <t>9780313391446</t>
  </si>
  <si>
    <t>Sjoberg, Laura; Via, Sandra E</t>
  </si>
  <si>
    <t>gender, war, and militarism: feminist perspectives</t>
  </si>
  <si>
    <t>http://ebooks.abc-clio.com/?isbn=9780313391446</t>
    <phoneticPr fontId="2" type="noConversion"/>
  </si>
  <si>
    <t>9780313347979</t>
  </si>
  <si>
    <t>Kremer, Gary R.</t>
  </si>
  <si>
    <t>george washington carver: a biography</t>
  </si>
  <si>
    <t>http://ebooks.abc-clio.com/?isbn=9780313347979</t>
    <phoneticPr fontId="2" type="noConversion"/>
  </si>
  <si>
    <t>9780313345234</t>
  </si>
  <si>
    <t>Black, Brian C.; Weisel, Gary</t>
  </si>
  <si>
    <t>global warming</t>
  </si>
  <si>
    <t>http://ebooks.abc-clio.com/?isbn=9780313345234</t>
    <phoneticPr fontId="2" type="noConversion"/>
  </si>
  <si>
    <t>9780313354663</t>
  </si>
  <si>
    <t>goddesses in world culture</t>
  </si>
  <si>
    <t>http://ebooks.abc-clio.com/?isbn=9780313354663</t>
    <phoneticPr fontId="2" type="noConversion"/>
  </si>
  <si>
    <t>9780313379314</t>
  </si>
  <si>
    <t>Collins, John W.</t>
  </si>
  <si>
    <t>greenwood dictionary of education, the: second edition</t>
  </si>
  <si>
    <t>http://ebooks.abc-clio.com/?isbn=9780313379314</t>
    <phoneticPr fontId="2" type="noConversion"/>
  </si>
  <si>
    <t>9781598843996</t>
  </si>
  <si>
    <t>Luckenbill, W. Bernard; Immrot</t>
  </si>
  <si>
    <t>health information in a changing world: practical approaches for teachers, schools, and school librarians</t>
  </si>
  <si>
    <t>http://ebooks.abc-clio.com/?isbn=9781598843996</t>
    <phoneticPr fontId="2" type="noConversion"/>
  </si>
  <si>
    <t>9780313356339</t>
  </si>
  <si>
    <t>Barrett, Deirdre</t>
  </si>
  <si>
    <t>hypnosis and hypnotherapy</t>
  </si>
  <si>
    <t>http://ebooks.abc-clio.com/?isbn=9780313356339</t>
    <phoneticPr fontId="2" type="noConversion"/>
  </si>
  <si>
    <t>9780313384394</t>
  </si>
  <si>
    <t>Smith, Michael D.; Grov, Chris</t>
  </si>
  <si>
    <t>in the company of men: inside the lives of male prostitutes</t>
  </si>
  <si>
    <t>http://ebooks.abc-clio.com/?isbn=9780313384394</t>
    <phoneticPr fontId="2" type="noConversion"/>
  </si>
  <si>
    <t>9780313378300</t>
  </si>
  <si>
    <t>Zubko, Katherine C.; Sahay, Ra</t>
  </si>
  <si>
    <t>inside the indian business mind: a tactical guide for managers</t>
  </si>
  <si>
    <t>http://ebooks.abc-clio.com/?isbn=9780313378300</t>
    <phoneticPr fontId="2" type="noConversion"/>
  </si>
  <si>
    <t>9780313364754</t>
  </si>
  <si>
    <t>Oliver, Willard; Marion, Nancy</t>
  </si>
  <si>
    <t>killing the president: assassinations, attempts, and rumored attempts on u.s. commanders-in-chief</t>
  </si>
  <si>
    <t>http://ebooks.abc-clio.com/?isbn=9780313364754</t>
    <phoneticPr fontId="2" type="noConversion"/>
  </si>
  <si>
    <t>9780313382970</t>
  </si>
  <si>
    <t>Cabrera, Natasha; Villarruel,</t>
  </si>
  <si>
    <t>latina and latino children's mental health</t>
  </si>
  <si>
    <t>http://ebooks.abc-clio.com/?isbn=9780313382970</t>
    <phoneticPr fontId="2" type="noConversion"/>
  </si>
  <si>
    <t>9780313393303</t>
  </si>
  <si>
    <t>Edger, Kailla</t>
  </si>
  <si>
    <t>losing the bond with god: sexual addiction and evangelical men</t>
  </si>
  <si>
    <t>http://ebooks.abc-clio.com/?isbn=9780313393303</t>
    <phoneticPr fontId="2" type="noConversion"/>
  </si>
  <si>
    <t>9780313383427</t>
  </si>
  <si>
    <t>Boxer, Diana</t>
  </si>
  <si>
    <t>lost art of the good schmooze, the: building rapport and defusing conflict in everyday and public talk</t>
  </si>
  <si>
    <t>http://ebooks.abc-clio.com/?isbn=9780313383427</t>
    <phoneticPr fontId="2" type="noConversion"/>
  </si>
  <si>
    <t>9780313382437</t>
  </si>
  <si>
    <t>mature friendships, love, and romance: a practical guide to intimacy for older adults</t>
  </si>
  <si>
    <t>http://ebooks.abc-clio.com/?isbn=9780313382437</t>
    <phoneticPr fontId="2" type="noConversion"/>
  </si>
  <si>
    <t>9781598846904</t>
  </si>
  <si>
    <t>Diamond, Tom</t>
  </si>
  <si>
    <t>middle management in academic and public libraries</t>
  </si>
  <si>
    <t>http://ebooks.abc-clio.com/?isbn=9781598846904</t>
    <phoneticPr fontId="2" type="noConversion"/>
  </si>
  <si>
    <t>9781598843439</t>
  </si>
  <si>
    <t>Carbasho, Tracy</t>
  </si>
  <si>
    <t>nike</t>
  </si>
  <si>
    <t>http://ebooks.abc-clio.com/?isbn=9781598843439</t>
    <phoneticPr fontId="2" type="noConversion"/>
  </si>
  <si>
    <t>9780313386459</t>
  </si>
  <si>
    <t>Rodrigues, Lu’s  F.</t>
  </si>
  <si>
    <t>open questions: diverse thinkers discuss god, religion, and faith</t>
  </si>
  <si>
    <t>http://ebooks.abc-clio.com/?isbn=9780313386459</t>
    <phoneticPr fontId="2" type="noConversion"/>
  </si>
  <si>
    <t>9780313387296</t>
  </si>
  <si>
    <t>Thomas, David Jonathan</t>
  </si>
  <si>
    <t>police psychology: a new specialty and new challenges for men and women in blue</t>
  </si>
  <si>
    <t>http://ebooks.abc-clio.com/?isbn=9780313387296</t>
    <phoneticPr fontId="2" type="noConversion"/>
  </si>
  <si>
    <t>9781598844931</t>
  </si>
  <si>
    <t>Lubas, Rebecca L.</t>
  </si>
  <si>
    <t>practical strategies for cataloging departments</t>
  </si>
  <si>
    <t>http://ebooks.abc-clio.com/?isbn=9781598844931</t>
    <phoneticPr fontId="2" type="noConversion"/>
  </si>
  <si>
    <t>9780313393808</t>
  </si>
  <si>
    <t>Startz, Dick</t>
  </si>
  <si>
    <t>profit of education</t>
  </si>
  <si>
    <t>http://ebooks.abc-clio.com/?isbn=9780313393808</t>
    <phoneticPr fontId="2" type="noConversion"/>
  </si>
  <si>
    <t>9781598847475</t>
  </si>
  <si>
    <t>Hart, Amy</t>
  </si>
  <si>
    <t>rda primer, the: a guide for the occasional cataloger</t>
  </si>
  <si>
    <t>http://ebooks.abc-clio.com/?isbn=9781598847475</t>
    <phoneticPr fontId="2" type="noConversion"/>
  </si>
  <si>
    <t>9780313384875</t>
  </si>
  <si>
    <t>retirement for workaholics: life after work in a downsized economy</t>
  </si>
  <si>
    <t>http://ebooks.abc-clio.com/?isbn=9780313384875</t>
    <phoneticPr fontId="2" type="noConversion"/>
  </si>
  <si>
    <t>9781598842227</t>
  </si>
  <si>
    <t>revolts, protests, demonstrations, and rebellions in american history: an encyclopedia</t>
  </si>
  <si>
    <t>http://ebooks.abc-clio.com/?isbn=9781598842227</t>
    <phoneticPr fontId="2" type="noConversion"/>
  </si>
  <si>
    <t>9780313379239</t>
  </si>
  <si>
    <t>Malone, Aubrey</t>
  </si>
  <si>
    <t>sacred profanity: spirituality at the movies</t>
  </si>
  <si>
    <t>http://ebooks.abc-clio.com/?isbn=9780313379239</t>
    <phoneticPr fontId="2" type="noConversion"/>
  </si>
  <si>
    <t>9780313385865</t>
  </si>
  <si>
    <t>Friedman, Karen</t>
  </si>
  <si>
    <t>shut up and say something: business communication strategies to overcome challenges and influence listeners</t>
  </si>
  <si>
    <t>http://ebooks.abc-clio.com/?isbn=9780313385865</t>
    <phoneticPr fontId="2" type="noConversion"/>
  </si>
  <si>
    <t>9780313391545</t>
  </si>
  <si>
    <t>spotlighting the strengths of every single student: why u.s. schools need a new, strengths-based approach</t>
  </si>
  <si>
    <t>http://ebooks.abc-clio.com/?isbn=9780313391545</t>
    <phoneticPr fontId="2" type="noConversion"/>
  </si>
  <si>
    <t>9781591588641</t>
  </si>
  <si>
    <t>de Las Casas, Dianne</t>
  </si>
  <si>
    <t>stories on board!: creating board games from favorite tales</t>
  </si>
  <si>
    <t>http://ebooks.abc-clio.com/?isbn=9781591588641</t>
    <phoneticPr fontId="2" type="noConversion"/>
  </si>
  <si>
    <t>9780313386411</t>
  </si>
  <si>
    <t>strategic communication: origins, concepts, and current debates</t>
  </si>
  <si>
    <t>http://ebooks.abc-clio.com/?isbn=9780313386411</t>
    <phoneticPr fontId="2" type="noConversion"/>
  </si>
  <si>
    <t>9781598842623</t>
  </si>
  <si>
    <t>Johnson, Scott P.</t>
  </si>
  <si>
    <t>trials of the century: an encyclopedia of popular culture and the law</t>
  </si>
  <si>
    <t>http://ebooks.abc-clio.com/?isbn=9781598842623</t>
    <phoneticPr fontId="2" type="noConversion"/>
  </si>
  <si>
    <t>9781598845433</t>
  </si>
  <si>
    <t>Fredriksen, John C.</t>
  </si>
  <si>
    <t>united states marine corps, the: a chronology, 1775 to the present</t>
  </si>
  <si>
    <t>http://ebooks.abc-clio.com/?isbn=9781598845433</t>
    <phoneticPr fontId="2" type="noConversion"/>
  </si>
  <si>
    <t>9780313385568</t>
  </si>
  <si>
    <t>uptight and in your face: coping with an anxious boss, parent, spouse, or lover</t>
  </si>
  <si>
    <t>http://ebooks.abc-clio.com/?isbn=9780313385568</t>
    <phoneticPr fontId="2" type="noConversion"/>
  </si>
  <si>
    <t>9780313359385</t>
  </si>
  <si>
    <t>Krammer, Arnold</t>
  </si>
  <si>
    <t>war crimes, genocide, and the law: a guide to the issues</t>
  </si>
  <si>
    <t>http://ebooks.abc-clio.com/?isbn=9780313359385</t>
    <phoneticPr fontId="2" type="noConversion"/>
  </si>
  <si>
    <t>9781598846225</t>
  </si>
  <si>
    <t>Findling, John E.; Thackeray,</t>
  </si>
  <si>
    <t>what happened? an encyclopedia of events that changed america forever</t>
  </si>
  <si>
    <t>http://ebooks.abc-clio.com/?isbn=9781598846225</t>
    <phoneticPr fontId="2" type="noConversion"/>
  </si>
  <si>
    <t>9780313376771</t>
  </si>
  <si>
    <t>Moghaddam, Fathali M.; Harr?,</t>
  </si>
  <si>
    <t>words of conflict, words of war: how the language we use in political processes sparks fighting</t>
  </si>
  <si>
    <t>http://ebooks.abc-clio.com/?isbn=9780313376771</t>
    <phoneticPr fontId="2" type="noConversion"/>
  </si>
  <si>
    <t>9781851099306</t>
  </si>
  <si>
    <t>world history encyclopedia</t>
  </si>
  <si>
    <t>http://ebooks.abc-clio.com/?isbn=9781598840599</t>
    <phoneticPr fontId="2" type="noConversion"/>
  </si>
  <si>
    <t>9780313356537</t>
  </si>
  <si>
    <t>Young, William H.; Young, Nanc</t>
  </si>
  <si>
    <t>world war ii and the postwar years in america: a historical and cultural encyclopedia</t>
  </si>
  <si>
    <t>http://ebooks.abc-clio.com/?isbn=9780313356537</t>
    <phoneticPr fontId="2" type="noConversion"/>
  </si>
  <si>
    <t>9780313381355</t>
  </si>
  <si>
    <t>Kaplan, Stuart L</t>
  </si>
  <si>
    <t xml:space="preserve">Your Child Does Not Have Bipolar Disorder: How Bad Science and Good Public Relations Created the Diagnosis </t>
  </si>
  <si>
    <t>http://ebooks.abc-clio.com/?isbn=9780313381355</t>
    <phoneticPr fontId="2" type="noConversion"/>
  </si>
  <si>
    <t>9780313385391</t>
  </si>
  <si>
    <t>50 health scares that fizzled</t>
  </si>
  <si>
    <t>http://ebooks.abc-clio.com/?isbn=9780313385391</t>
    <phoneticPr fontId="2" type="noConversion"/>
  </si>
  <si>
    <t>9780313343032</t>
  </si>
  <si>
    <t>Hammerness, Paul Graves</t>
  </si>
  <si>
    <t>adhd</t>
  </si>
  <si>
    <t>http://ebooks.abc-clio.com/?isbn=9780313343032</t>
    <phoneticPr fontId="2" type="noConversion"/>
  </si>
  <si>
    <t>9780313372483</t>
  </si>
  <si>
    <t>Myers, Peter; Isralowitz, Rich</t>
  </si>
  <si>
    <t>alcohol</t>
  </si>
  <si>
    <t>http://ebooks.abc-clio.com/?isbn=9780313372483</t>
    <phoneticPr fontId="2" type="noConversion"/>
  </si>
  <si>
    <t>9780313357213</t>
  </si>
  <si>
    <t>Altschiller, Donald</t>
  </si>
  <si>
    <t>animal-assisted therapy</t>
  </si>
  <si>
    <t>http://ebooks.abc-clio.com/?isbn=9780313357213</t>
    <phoneticPr fontId="2" type="noConversion"/>
  </si>
  <si>
    <t>9780313082948</t>
  </si>
  <si>
    <t>Lawton, Suzanne C.</t>
  </si>
  <si>
    <t>asperger syndrome: natural steps toward a better life</t>
  </si>
  <si>
    <t>http://ebooks.abc-clio.com/?isbn=9780313082948</t>
    <phoneticPr fontId="2" type="noConversion"/>
  </si>
  <si>
    <t>9780313347641</t>
  </si>
  <si>
    <t>Benaron, Lisa D.</t>
  </si>
  <si>
    <t>autism</t>
  </si>
  <si>
    <t>http://ebooks.abc-clio.com/?isbn=9780313347641</t>
    <phoneticPr fontId="2" type="noConversion"/>
  </si>
  <si>
    <t>9780313342585</t>
  </si>
  <si>
    <t>Galmer, Andrew</t>
  </si>
  <si>
    <t>diabetes</t>
  </si>
  <si>
    <t>http://ebooks.abc-clio.com/?isbn=9780313342585</t>
    <phoneticPr fontId="2" type="noConversion"/>
  </si>
  <si>
    <t>9780313352744</t>
  </si>
  <si>
    <t>Richer, Alice C.</t>
  </si>
  <si>
    <t>food allergies</t>
  </si>
  <si>
    <t>http://ebooks.abc-clio.com/?isbn=9780313352744</t>
    <phoneticPr fontId="2" type="noConversion"/>
  </si>
  <si>
    <t>9780313354038</t>
  </si>
  <si>
    <t>food and nutrition controversies today: a reference guide</t>
  </si>
  <si>
    <t>http://ebooks.abc-clio.com/?isbn=9780313354038</t>
    <phoneticPr fontId="2" type="noConversion"/>
  </si>
  <si>
    <t>9780313365676</t>
  </si>
  <si>
    <t>Isralowitz, Richard; Myers, Pe</t>
  </si>
  <si>
    <t>illicit drugs</t>
  </si>
  <si>
    <t>http://ebooks.abc-clio.com/?isbn=9780313365676</t>
    <phoneticPr fontId="2" type="noConversion"/>
  </si>
  <si>
    <t>9780313386374</t>
  </si>
  <si>
    <t>Rotenberg, Melanie W.; Rotenbe</t>
  </si>
  <si>
    <t>laugh yourself thin: making happiness, fun, and pleasure the keys to permanent weight loss</t>
  </si>
  <si>
    <t>http://ebooks.abc-clio.com/?isbn=9780313386374</t>
    <phoneticPr fontId="2" type="noConversion"/>
  </si>
  <si>
    <t>9780313359705</t>
  </si>
  <si>
    <t>LeVine, Harry</t>
  </si>
  <si>
    <t>medical imaging</t>
  </si>
  <si>
    <t>http://ebooks.abc-clio.com/?isbn=9780313359705</t>
    <phoneticPr fontId="2" type="noConversion"/>
  </si>
  <si>
    <t>9780313352768</t>
  </si>
  <si>
    <t>Wolin, Kathleen Y.; Petrelli,</t>
  </si>
  <si>
    <t>obesity</t>
  </si>
  <si>
    <t>http://ebooks.abc-clio.com/?isbn=9780313352768</t>
    <phoneticPr fontId="2" type="noConversion"/>
  </si>
  <si>
    <t>9780313360008</t>
  </si>
  <si>
    <t>Guidotti, Tee L.</t>
  </si>
  <si>
    <t>the praeger handbook of occupational and environmental medicine</t>
  </si>
  <si>
    <t>http://ebooks.abc-clio.com/?isbn=9780313360008</t>
    <phoneticPr fontId="2" type="noConversion"/>
  </si>
  <si>
    <t>9780313349768</t>
  </si>
  <si>
    <t>Morrone, Michele</t>
  </si>
  <si>
    <t>poisons on our plates: the real food safety problem in the united states</t>
  </si>
  <si>
    <t>http://ebooks.abc-clio.com/?isbn=9780313349768</t>
    <phoneticPr fontId="2" type="noConversion"/>
  </si>
  <si>
    <t>9780313378874</t>
  </si>
  <si>
    <t>Campen, Rebecca B.</t>
  </si>
  <si>
    <t>the comprehensive guide to skin care: from acne to wrinkles, what to do (and not do) to stay healthy and look your best</t>
  </si>
  <si>
    <t>http://ebooks.abc-clio.com/?isbn=9780313378874</t>
    <phoneticPr fontId="2" type="noConversion"/>
  </si>
  <si>
    <t>9780313374555</t>
  </si>
  <si>
    <t>Parangi, Sareh; Phitayakorn, R</t>
  </si>
  <si>
    <t>thyroid disease</t>
  </si>
  <si>
    <t>http://ebooks.abc-clio.com/?isbn=9780313374555</t>
    <phoneticPr fontId="2" type="noConversion"/>
  </si>
  <si>
    <t>Kroner, Zina</t>
  </si>
  <si>
    <t>vitamins and minerals: fact versus fiction</t>
  </si>
  <si>
    <t>http://ebooks.abc-clio.com/?isbn=9780313382253</t>
    <phoneticPr fontId="2" type="noConversion"/>
  </si>
  <si>
    <r>
      <t>電子書</t>
    </r>
    <r>
      <rPr>
        <sz val="12"/>
        <rFont val="Arial Narrow"/>
        <family val="2"/>
      </rPr>
      <t>ISBN</t>
    </r>
    <phoneticPr fontId="2" type="noConversion"/>
  </si>
  <si>
    <t>9780313382253</t>
  </si>
  <si>
    <t>增購11筆</t>
    <phoneticPr fontId="9" type="noConversion"/>
  </si>
  <si>
    <t>清單流水號</t>
  </si>
  <si>
    <t>主題</t>
  </si>
  <si>
    <t>電子書13碼ISBN</t>
  </si>
  <si>
    <t>連結</t>
    <phoneticPr fontId="2" type="noConversion"/>
  </si>
  <si>
    <t>World History: 21st Century</t>
  </si>
  <si>
    <t>327.55</t>
    <phoneticPr fontId="2" type="noConversion"/>
  </si>
  <si>
    <t>DS318.83</t>
    <phoneticPr fontId="2" type="noConversion"/>
  </si>
  <si>
    <t>9780313381959</t>
  </si>
  <si>
    <t>Iran's Foreign Policy in the Post-Soviet Era: Resisting the New International Order</t>
  </si>
  <si>
    <t>Hunter, Shireen T.</t>
  </si>
  <si>
    <t>004.67/8</t>
    <phoneticPr fontId="2" type="noConversion"/>
  </si>
  <si>
    <t>Z674.75.W67</t>
    <phoneticPr fontId="2" type="noConversion"/>
  </si>
  <si>
    <t>9780313391248</t>
  </si>
  <si>
    <t>Library Programs Online: Possibilities and Practicalities of Web Conferencing</t>
  </si>
  <si>
    <t>小額增購2筆</t>
    <phoneticPr fontId="6" type="noConversion"/>
  </si>
  <si>
    <t>冊數</t>
    <phoneticPr fontId="6" type="noConversion"/>
  </si>
  <si>
    <t>平台</t>
    <phoneticPr fontId="6" type="noConversion"/>
  </si>
  <si>
    <t>Library Programs and Services: Reference Services and Research Guides</t>
  </si>
  <si>
    <t>9781598848236</t>
  </si>
  <si>
    <t>9781598848229</t>
  </si>
  <si>
    <t>The Reference Interview Today</t>
  </si>
  <si>
    <t>Knoer, Susan</t>
  </si>
  <si>
    <t>023/.3</t>
  </si>
  <si>
    <t>Z682.4.S89</t>
  </si>
  <si>
    <t>9781598849127</t>
  </si>
  <si>
    <t>9781598849110</t>
  </si>
  <si>
    <t>Power Researchers: Transforming Student Library Aides into Action Learners</t>
  </si>
  <si>
    <t>Donovan, Lori E.; Lehman, Kath</t>
  </si>
  <si>
    <t>Librarianship: Copyright, Ethics, and Legal Issues</t>
  </si>
  <si>
    <t>346.7304/82</t>
  </si>
  <si>
    <t>KF2995</t>
  </si>
  <si>
    <t>9781598848496</t>
  </si>
  <si>
    <t>9781598848489</t>
  </si>
  <si>
    <t>Copyright Catechism II: Practical Answers to Everyday School Dilemmas</t>
  </si>
  <si>
    <t>Simpson, Carol Ann</t>
  </si>
  <si>
    <t>9781591587705</t>
  </si>
  <si>
    <t>9781591587712</t>
  </si>
  <si>
    <t>Open Conversations: Public Learning in Libraries and Museums</t>
  </si>
  <si>
    <t>Carr, David</t>
  </si>
  <si>
    <t>9781598848359</t>
  </si>
  <si>
    <t>9781598848342</t>
  </si>
  <si>
    <t>School Library Management: Just the Basics</t>
  </si>
  <si>
    <t>Z716.33</t>
  </si>
  <si>
    <t>9781598848960</t>
  </si>
  <si>
    <t>9781598848953</t>
  </si>
  <si>
    <t>Librarian's Guide to Passive Programming: Easy and Affordable Activities for All Ages</t>
  </si>
  <si>
    <t>Wichman, Emily T.</t>
  </si>
  <si>
    <t>909.08</t>
  </si>
  <si>
    <t>D209</t>
  </si>
  <si>
    <t>9781598849028</t>
  </si>
  <si>
    <t>9781598849011</t>
  </si>
  <si>
    <t>Events That Formed the Modern World: From the European Renaissance to the War on Terror</t>
  </si>
  <si>
    <t>Thackeray, Frank W.; Findling,</t>
  </si>
  <si>
    <t>020.23/73</t>
  </si>
  <si>
    <t>Z682.35.V62</t>
  </si>
  <si>
    <t>9781598848298</t>
  </si>
  <si>
    <t>9781598848281</t>
  </si>
  <si>
    <t>What Do Employers Want?: A Guide for Library Science Students</t>
  </si>
  <si>
    <t xml:space="preserve">Shontz, Priscilla K.; Murray, </t>
  </si>
  <si>
    <t>364.3/74</t>
  </si>
  <si>
    <t>9781598844245</t>
  </si>
  <si>
    <t>9781598844238</t>
  </si>
  <si>
    <t>Women and Crime: A Reference Handbook</t>
  </si>
  <si>
    <t>Warner, Judith Ann</t>
  </si>
  <si>
    <t>613.03</t>
  </si>
  <si>
    <t>RA776</t>
  </si>
  <si>
    <t>9780313393341</t>
  </si>
  <si>
    <t>9780313393334</t>
  </si>
  <si>
    <t>Encyclopedia of Wellness: From Açaí Berry  to Yo-Yo Dieting</t>
  </si>
  <si>
    <t>Zoumbaris, Sharon K.</t>
  </si>
  <si>
    <t>959.6</t>
    <phoneticPr fontId="2" type="noConversion"/>
  </si>
  <si>
    <t>DS554.5</t>
    <phoneticPr fontId="2" type="noConversion"/>
  </si>
  <si>
    <t>9780313357237</t>
  </si>
  <si>
    <t>9780313357220</t>
  </si>
  <si>
    <t>The History of Cambodia</t>
  </si>
  <si>
    <t>956/.015</t>
    <phoneticPr fontId="2" type="noConversion"/>
  </si>
  <si>
    <t>DR432</t>
    <phoneticPr fontId="2" type="noConversion"/>
  </si>
  <si>
    <t>9780313064029</t>
  </si>
  <si>
    <t>9780313336928</t>
  </si>
  <si>
    <t>Daily Life in the Ottoman Empire</t>
  </si>
  <si>
    <t>Kia, Mehrdad</t>
  </si>
  <si>
    <t>940.1</t>
    <phoneticPr fontId="2" type="noConversion"/>
  </si>
  <si>
    <t>CT114</t>
    <phoneticPr fontId="2" type="noConversion"/>
  </si>
  <si>
    <t>9781573567800</t>
  </si>
  <si>
    <t>9780313340802</t>
  </si>
  <si>
    <t>Icons of the Middle Ages: Rulers, Writers, Rebels, and Saints</t>
  </si>
  <si>
    <t>Matheson, Lister M.</t>
  </si>
  <si>
    <t>614.5/73203</t>
    <phoneticPr fontId="2" type="noConversion"/>
  </si>
  <si>
    <t>RC172</t>
    <phoneticPr fontId="2" type="noConversion"/>
  </si>
  <si>
    <t>9781598842548</t>
  </si>
  <si>
    <t>9781598842531</t>
  </si>
  <si>
    <t>Encyclopedia of the Black Death</t>
  </si>
  <si>
    <t>Byrne, Joseph P.</t>
  </si>
  <si>
    <t>130.94/0903</t>
    <phoneticPr fontId="2" type="noConversion"/>
  </si>
  <si>
    <t>BF1434.E85</t>
    <phoneticPr fontId="2" type="noConversion"/>
  </si>
  <si>
    <t>9780313393440</t>
  </si>
  <si>
    <t>9780313393433</t>
  </si>
  <si>
    <t>Early Modern Supernatural: The Dark Side of European Culture, 1400-1700</t>
  </si>
  <si>
    <t>Davidson, Jane P.</t>
  </si>
  <si>
    <t>910.4/5</t>
    <phoneticPr fontId="2" type="noConversion"/>
  </si>
  <si>
    <t>G535</t>
    <phoneticPr fontId="2" type="noConversion"/>
  </si>
  <si>
    <t>9780313395642</t>
  </si>
  <si>
    <t>9780313395635</t>
  </si>
  <si>
    <t>Daily Life of Pirates</t>
  </si>
  <si>
    <t>Marley, David F.</t>
  </si>
  <si>
    <t>Military History: 18th Century</t>
  </si>
  <si>
    <t>974.7/3</t>
    <phoneticPr fontId="2" type="noConversion"/>
  </si>
  <si>
    <t>F127.H8</t>
    <phoneticPr fontId="2" type="noConversion"/>
  </si>
  <si>
    <t>9780313397387</t>
  </si>
  <si>
    <t>9780313397370</t>
  </si>
  <si>
    <t>The European Invasion of North America: Colonial Conflict Along the Hudson-Champlain Corridor, 1609-1760</t>
  </si>
  <si>
    <t>Laramie, Michael G</t>
  </si>
  <si>
    <t>序號</t>
    <phoneticPr fontId="2" type="noConversion"/>
  </si>
  <si>
    <t>主題</t>
    <phoneticPr fontId="2" type="noConversion"/>
  </si>
  <si>
    <t>次主題</t>
    <phoneticPr fontId="2" type="noConversion"/>
  </si>
  <si>
    <t>杜威分類號</t>
    <phoneticPr fontId="2" type="noConversion"/>
  </si>
  <si>
    <t>國會分類號</t>
    <phoneticPr fontId="2" type="noConversion"/>
  </si>
  <si>
    <t>題名</t>
    <phoneticPr fontId="2" type="noConversion"/>
  </si>
  <si>
    <t>版次</t>
    <phoneticPr fontId="2" type="noConversion"/>
  </si>
  <si>
    <t>著者</t>
    <phoneticPr fontId="2" type="noConversion"/>
  </si>
  <si>
    <t>出版者</t>
    <phoneticPr fontId="2" type="noConversion"/>
  </si>
  <si>
    <t>出版年</t>
    <phoneticPr fontId="2" type="noConversion"/>
  </si>
  <si>
    <t>連結</t>
    <phoneticPr fontId="2" type="noConversion"/>
  </si>
  <si>
    <t>冊數</t>
    <phoneticPr fontId="2" type="noConversion"/>
  </si>
  <si>
    <t>Arts and Humanities</t>
  </si>
  <si>
    <t>Anthropology</t>
  </si>
  <si>
    <t>951.24/9</t>
  </si>
  <si>
    <t>DS799.4</t>
  </si>
  <si>
    <t>9780313032141</t>
  </si>
  <si>
    <t>Culture and customs of Taiwan {Culture and customs of Asia ; 1097-0738</t>
  </si>
  <si>
    <t>Davison, Gary Marvin.</t>
  </si>
  <si>
    <t>Greenwood Publishing Group</t>
  </si>
  <si>
    <t>9781573569651</t>
  </si>
  <si>
    <t>Leading and Managing Creators, Inventors, and Innovators: The Art, Science, and Craft of Fostering Creativity, Triggering Invention, and Catalyzing Innovation</t>
  </si>
  <si>
    <t>Edited by Elias G. Carayannis and Jean-Jacques Chanaron</t>
  </si>
  <si>
    <t>658.8/101</t>
  </si>
  <si>
    <t>9781573567589</t>
  </si>
  <si>
    <t>Chaotic Markets: Thriving in a World of Unpredictability</t>
  </si>
  <si>
    <t>By A. Coskun Samli</t>
  </si>
  <si>
    <t>371.5/8</t>
  </si>
  <si>
    <t>LB3013.3</t>
  </si>
  <si>
    <t>9780313082252</t>
  </si>
  <si>
    <t>Bullying: A Handbook for Educators and Parents</t>
  </si>
  <si>
    <t>By Ian Rivers, Neil Duncan, and Valerie E. Besag</t>
  </si>
  <si>
    <t>371.33/4</t>
  </si>
  <si>
    <t>9780313068034</t>
  </si>
  <si>
    <t>Educating the First Digital Generation</t>
  </si>
  <si>
    <t>By Paul G. Harwood and Victor Asal</t>
  </si>
  <si>
    <t>658.8/343</t>
  </si>
  <si>
    <t>9780313086519</t>
  </si>
  <si>
    <t>Affluent Consumer: Marketing and Selling the Luxury Lifestyle</t>
  </si>
  <si>
    <t>By Edward M. Mazze and Ronald D. Michman</t>
  </si>
  <si>
    <t>371.102/4</t>
  </si>
  <si>
    <t>LB3011</t>
  </si>
  <si>
    <t>9780275996697</t>
  </si>
  <si>
    <t>Classroom Management: Sound Theory and Effective Practice Fourth Edition</t>
  </si>
  <si>
    <t>By Robert T. Tauber</t>
  </si>
  <si>
    <t>Economics</t>
  </si>
  <si>
    <t>352.4/3</t>
  </si>
  <si>
    <t>JF1525.P67</t>
  </si>
  <si>
    <t>9780313035180</t>
  </si>
  <si>
    <t>Cost and Optimization in Government</t>
  </si>
  <si>
    <t>By Aman Khan</t>
  </si>
  <si>
    <t>372.2103</t>
  </si>
  <si>
    <t>LB1139.23</t>
  </si>
  <si>
    <t>9780313014482</t>
  </si>
  <si>
    <t>Early Childhood Education [Four Volumes]: An International Encyclopedia</t>
  </si>
  <si>
    <t>Edited by Rebecca S. New and Moncrieff Cochran</t>
  </si>
  <si>
    <t>Arts</t>
  </si>
  <si>
    <t>791.4302/5092</t>
  </si>
  <si>
    <t>PN1998.3.S965</t>
  </si>
  <si>
    <t>9780313050220</t>
  </si>
  <si>
    <t>Designing Movies: Portrait of a Hollywood Artist</t>
  </si>
  <si>
    <t>By Richard Sylbert and Sylvia Townsend with Sharmagne Leland-St. John-Sylbert</t>
  </si>
  <si>
    <t>Philosophy</t>
  </si>
  <si>
    <t>111/.85</t>
  </si>
  <si>
    <t>BH301.R47</t>
  </si>
  <si>
    <t>9780313000621</t>
    <phoneticPr fontId="2" type="noConversion"/>
  </si>
  <si>
    <t>Art and representation : Contributions to contemporary aesthetics</t>
    <phoneticPr fontId="2" type="noConversion"/>
  </si>
  <si>
    <t>1</t>
    <phoneticPr fontId="2" type="noConversion"/>
  </si>
  <si>
    <t>Edited by Ananta Ch. Sukla</t>
  </si>
  <si>
    <t>Health/Medicine</t>
  </si>
  <si>
    <t>616/.042</t>
  </si>
  <si>
    <t>RB155.8</t>
  </si>
  <si>
    <t>9780313080593</t>
  </si>
  <si>
    <t>Gene Therapy</t>
  </si>
  <si>
    <t>By Evelyn B. Kelly</t>
  </si>
  <si>
    <t>9780313076145</t>
  </si>
  <si>
    <t>Manager as Motivator</t>
  </si>
  <si>
    <t>By Michael Kroth</t>
  </si>
  <si>
    <t>394.1/2/0956</t>
  </si>
  <si>
    <t>GT2853.M628</t>
  </si>
  <si>
    <t>9780313062315</t>
  </si>
  <si>
    <t xml:space="preserve">Food culture in the Near East, Middle East, and North Africa </t>
  </si>
  <si>
    <t>Heine, Peter.</t>
  </si>
  <si>
    <t>331.25/20973</t>
  </si>
  <si>
    <t>HQ1063.2.U6</t>
  </si>
  <si>
    <t>9780313027451</t>
  </si>
  <si>
    <t>Aging Nation: The Economics and Politics of Growing Older in America</t>
  </si>
  <si>
    <t>By James H. Schulz and Robert H. Binstock</t>
  </si>
  <si>
    <t>378.1/10973</t>
  </si>
  <si>
    <t>LB2331.6952</t>
  </si>
  <si>
    <t>9780313082627</t>
  </si>
  <si>
    <t>Searching for Higher Education Leadership: Advice for Candidates and Search Committees</t>
  </si>
  <si>
    <t>By Jean A. Dowdall</t>
  </si>
  <si>
    <t>ACE</t>
  </si>
  <si>
    <t>370.95</t>
  </si>
  <si>
    <t>LA1141</t>
  </si>
  <si>
    <t>9780313055782</t>
  </si>
  <si>
    <t>Going to School in East Asia</t>
  </si>
  <si>
    <t>Edited by Gerard A. Postiglione and Jason Tan</t>
  </si>
  <si>
    <t>378/.001</t>
  </si>
  <si>
    <t>LB2322.2</t>
  </si>
  <si>
    <t>9780313012884</t>
  </si>
  <si>
    <t>Beyond the Modern University: Toward a Constructive Postmodern University</t>
  </si>
  <si>
    <t>By Marcus Peter Ford</t>
  </si>
  <si>
    <t>382/.104</t>
  </si>
  <si>
    <t>HF1414</t>
  </si>
  <si>
    <t>9780313028427</t>
  </si>
  <si>
    <t>Theory and Policy of International Competitiveness</t>
  </si>
  <si>
    <t>By Fidelis Ezeala-Harrison</t>
  </si>
  <si>
    <t>330.03</t>
  </si>
  <si>
    <t>9780313054709</t>
  </si>
  <si>
    <t>Encyclopedia of the Global Economy: A Guide for Students and Researchers Volume II</t>
  </si>
  <si>
    <t>By David E. O'Connor</t>
  </si>
  <si>
    <t>823/.7</t>
  </si>
  <si>
    <t>PR4036</t>
  </si>
  <si>
    <t>9780313007309</t>
    <phoneticPr fontId="2" type="noConversion"/>
  </si>
  <si>
    <t xml:space="preserve">Student companion to Jane Austen </t>
  </si>
  <si>
    <t>Teachman, Debra.</t>
  </si>
  <si>
    <t>9780313007279</t>
  </si>
  <si>
    <t>Culture and Customs of Korea</t>
  </si>
  <si>
    <t>By Donald N. Clark</t>
  </si>
  <si>
    <t>959.3</t>
  </si>
  <si>
    <t>DS568</t>
  </si>
  <si>
    <t>9780313058387</t>
  </si>
  <si>
    <t>Culture and Customs of Thailand</t>
  </si>
  <si>
    <t>By Arne Kislenko</t>
  </si>
  <si>
    <t>809/.89287</t>
  </si>
  <si>
    <t>9780313052989</t>
  </si>
  <si>
    <t>Encyclopedia of Feminist Literature</t>
  </si>
  <si>
    <t>By Kathy J. Whitson</t>
  </si>
  <si>
    <t>501</t>
  </si>
  <si>
    <t>B67</t>
  </si>
  <si>
    <t>9780313028823</t>
  </si>
  <si>
    <t>Apocalypse and Paradigm: Science and Everyday Thinking</t>
  </si>
  <si>
    <t>By Errol E. Harris</t>
  </si>
  <si>
    <t>307.1/4</t>
  </si>
  <si>
    <t>GN397.5</t>
  </si>
  <si>
    <t>9780313012891</t>
  </si>
  <si>
    <t>Applied Anthropology: An Introduction-- Third Edition</t>
  </si>
  <si>
    <t>By John van Willigen</t>
  </si>
  <si>
    <t>400</t>
  </si>
  <si>
    <t>P106</t>
  </si>
  <si>
    <t>9780313028175</t>
  </si>
  <si>
    <t>Workings of Language: From Prescriptions to Perspectives</t>
  </si>
  <si>
    <t>Edited by Rebecca S. Wheeler</t>
  </si>
  <si>
    <t>810.9/9287/09041</t>
  </si>
  <si>
    <t>PS151</t>
  </si>
  <si>
    <t>9780313032554</t>
  </si>
  <si>
    <t>American women writers, 1900-1945 : A bio-bibliographical critical sourcebook</t>
  </si>
  <si>
    <t>Edited by Laurie Champion</t>
  </si>
  <si>
    <t>History</t>
  </si>
  <si>
    <t>951.05/03</t>
  </si>
  <si>
    <t>DS777.6</t>
  </si>
  <si>
    <t>9780313062612</t>
  </si>
  <si>
    <t>China Today: An Encyclopedia of Life in the People's Republic  [Two Volumes]</t>
  </si>
  <si>
    <t>Edited by Jing Luo</t>
  </si>
  <si>
    <t>658.3/124</t>
  </si>
  <si>
    <t>HF5549.5.C53</t>
  </si>
  <si>
    <t>9780313086960</t>
  </si>
  <si>
    <t>Manager as Coach</t>
  </si>
  <si>
    <t>By Jerry W. Gilley and Ann Gilley</t>
  </si>
  <si>
    <t>658.4</t>
  </si>
  <si>
    <t>HD38.15</t>
  </si>
  <si>
    <t>9780313070419</t>
  </si>
  <si>
    <t>Manager as Facilitator</t>
  </si>
  <si>
    <t>By Judy Whichard and Nathalie L. Kees</t>
  </si>
  <si>
    <t>9780313068164</t>
  </si>
  <si>
    <t>Access, Opportunity, and Success: Keeping the Promise of Higher Education</t>
  </si>
  <si>
    <t>By Martha E. Casazza and Laura Bauer</t>
  </si>
  <si>
    <t>HD30.23</t>
  </si>
  <si>
    <t>9780313065248</t>
  </si>
  <si>
    <t>A Field Guide to Good Decisions: Values in Action</t>
  </si>
  <si>
    <t>By Joan Melver Gibson and Mark Bennett</t>
  </si>
  <si>
    <t>658.1/6</t>
  </si>
  <si>
    <t>HD62.6</t>
  </si>
  <si>
    <t>9780313057632</t>
  </si>
  <si>
    <t>Strategic Restructuring for Nonprofit Organizations: Mergers, Integrations, and Alliances</t>
  </si>
  <si>
    <t>By Amelia Kohm and David La Piana</t>
  </si>
  <si>
    <t>378.1/11</t>
  </si>
  <si>
    <t>9780313081651</t>
  </si>
  <si>
    <t>Leadership as Service: A New Model for Higher Education in a New Century</t>
  </si>
  <si>
    <t>By Kent A. Farnsworth</t>
  </si>
  <si>
    <t>658.4/21</t>
  </si>
  <si>
    <t>9780313056499</t>
  </si>
  <si>
    <t>Entrepreneur's Strategy Guide: Ten Keys to Achieving Marketplace Leadership and Operational Excellence</t>
  </si>
  <si>
    <t>By Tom Cannon</t>
  </si>
  <si>
    <t>306.3/6</t>
  </si>
  <si>
    <t>HF5547.2</t>
  </si>
  <si>
    <t>9780313084485</t>
  </si>
  <si>
    <t>Building Community in Buildings: The Design and Culture of Dynamic Workplaces</t>
  </si>
  <si>
    <t>By Jana M. Kemp and Ken Baker</t>
  </si>
  <si>
    <t>372.7</t>
  </si>
  <si>
    <t>QA135.6</t>
  </si>
  <si>
    <t>9780313067945</t>
  </si>
  <si>
    <t>Teaching Young Children Mathematics</t>
  </si>
  <si>
    <t>By Sydney L. Schwartz</t>
  </si>
  <si>
    <t>Political Science</t>
  </si>
  <si>
    <t>327.51059</t>
  </si>
  <si>
    <t>DS525.9.C5</t>
  </si>
  <si>
    <t>9781567206630</t>
  </si>
  <si>
    <t>Dragon Looks South: China and Southeast Asia in the New Century</t>
  </si>
  <si>
    <t>By Bronson Percival</t>
  </si>
  <si>
    <t>327.73/009/0511</t>
  </si>
  <si>
    <t>9780313038303</t>
  </si>
  <si>
    <t>New American Imperialism: Bush's War on Terror and Blood for Oil</t>
  </si>
  <si>
    <t>By Vassilis Fouskas and Bulent Gokay</t>
  </si>
  <si>
    <t>Communications</t>
  </si>
  <si>
    <t>PN4784.O62</t>
  </si>
  <si>
    <t>9780313071430</t>
  </si>
  <si>
    <t>Rise of the Blogosphere</t>
  </si>
  <si>
    <t>By Aaron Barlow</t>
  </si>
  <si>
    <t>394.1/0952</t>
  </si>
  <si>
    <t>TX724.5.J3</t>
  </si>
  <si>
    <t>9780313058530</t>
  </si>
  <si>
    <t xml:space="preserve">Food culture in Japan </t>
  </si>
  <si>
    <t>Ashkenazi, Michael.</t>
  </si>
  <si>
    <t>332.4</t>
  </si>
  <si>
    <t>HG221</t>
  </si>
  <si>
    <t>9780313082276</t>
  </si>
  <si>
    <t>Money</t>
  </si>
  <si>
    <t>Edited by Mark F. Dobeck and Euel Elliott</t>
  </si>
  <si>
    <t>332.64/2</t>
  </si>
  <si>
    <t>HG4551</t>
  </si>
  <si>
    <t>9780313081682</t>
  </si>
  <si>
    <t>The Stock Market</t>
  </si>
  <si>
    <t>By Rik W. Hafer and Scott E. Hein</t>
  </si>
  <si>
    <t>973.931092</t>
  </si>
  <si>
    <t>E902</t>
  </si>
  <si>
    <t>9780313087752</t>
  </si>
  <si>
    <t>Controversies of the George W. Bush Presidency: Pro and Con Documents</t>
  </si>
  <si>
    <t>By Nancy S. Lind and Bernard Ivan Tamas</t>
  </si>
  <si>
    <t>338.9</t>
  </si>
  <si>
    <t>HD75</t>
  </si>
  <si>
    <t>9780313021084</t>
  </si>
  <si>
    <t>Economic Theory of Growth and Development</t>
  </si>
  <si>
    <t>By David Z. Rich</t>
  </si>
  <si>
    <t>327.1</t>
  </si>
  <si>
    <t>9780313056956</t>
  </si>
  <si>
    <t>Global Order and Global Disorder: Globalization and the Nation-State</t>
  </si>
  <si>
    <t>By Keith Suter</t>
  </si>
  <si>
    <t>Sociology</t>
  </si>
  <si>
    <t>9780313062841</t>
  </si>
  <si>
    <t xml:space="preserve">basics of sociology </t>
  </si>
  <si>
    <t>Stolley, Kathy S.</t>
  </si>
  <si>
    <t>335.4</t>
  </si>
  <si>
    <t>HX236.5</t>
  </si>
  <si>
    <t>9780313012556</t>
  </si>
  <si>
    <t>Communism in History and Theory: The European Experience</t>
  </si>
  <si>
    <t>By Donald F. Busky</t>
  </si>
  <si>
    <t>330.9172/4</t>
  </si>
  <si>
    <t>HC59.7</t>
  </si>
  <si>
    <t>9780313057007</t>
  </si>
  <si>
    <t>Contemporary Economic Issues in Developing Countries</t>
  </si>
  <si>
    <t>By John Baffoe-Bonnie and Mohammed Khayum</t>
  </si>
  <si>
    <t>LC196.5.U6</t>
  </si>
  <si>
    <t>9780313058707</t>
  </si>
  <si>
    <t>Ideology, Discourse, and School Reform</t>
  </si>
  <si>
    <t>By Zeus Leonardo</t>
  </si>
  <si>
    <t>341.5/8</t>
  </si>
  <si>
    <t>9780313056901</t>
  </si>
  <si>
    <t>United Nations and the Maintenance of International Security: A Challenge to be Met  Second Edition</t>
  </si>
  <si>
    <t>By James S. Sutterlin</t>
  </si>
  <si>
    <t>HD60.5.U52</t>
  </si>
  <si>
    <t>9780313012365</t>
  </si>
  <si>
    <t>Conscience of Capitalism: Business Social Responsibility to Communities</t>
  </si>
  <si>
    <t>By Terry L. Besser</t>
  </si>
  <si>
    <t>327.73</t>
  </si>
  <si>
    <t>9780313012259</t>
  </si>
  <si>
    <t>Ethnic Identity Groups and U.S. Foreign Policy</t>
  </si>
  <si>
    <t>Edited by Thomas Ambrosio</t>
  </si>
  <si>
    <t>658.4/038</t>
  </si>
  <si>
    <t>HC79.I55</t>
  </si>
  <si>
    <t>9780313006845</t>
  </si>
  <si>
    <t>Information Technology, Corporate Productivity, and the New Economy</t>
  </si>
  <si>
    <t>By Stephan Kudyba and Romesh Diwan</t>
  </si>
  <si>
    <t>370.15/2</t>
  </si>
  <si>
    <t>LB1590.3</t>
  </si>
  <si>
    <t>9780313063237</t>
  </si>
  <si>
    <t>Critical Thinking and Learning: An Encyclopedia for Parents and Teachers</t>
  </si>
  <si>
    <t>Edited by Joe L. Kincheloe and Danny Weil</t>
  </si>
  <si>
    <t>339.5/01/5195</t>
  </si>
  <si>
    <t>HB145</t>
  </si>
  <si>
    <t>9780313036248</t>
  </si>
  <si>
    <t>Econometrics of Disequilibrium Models</t>
  </si>
  <si>
    <t>By V. K. Srivastava and B. Bhaskara Rao</t>
  </si>
  <si>
    <t>327.1/7</t>
  </si>
  <si>
    <t>JC362</t>
  </si>
  <si>
    <t>9780313003028</t>
  </si>
  <si>
    <t>End of Internationalism: Or World Governance?</t>
  </si>
  <si>
    <t>By J. Orstrom Moller</t>
  </si>
  <si>
    <t>370.19</t>
  </si>
  <si>
    <t>LB2154.A3</t>
  </si>
  <si>
    <t>9780313001642</t>
  </si>
  <si>
    <t>A Professional Development School Partnership: Conflict and Collaboration</t>
  </si>
  <si>
    <t>By Renee W. Campoy</t>
  </si>
  <si>
    <t>363.7/08/0973</t>
  </si>
  <si>
    <t>9780313034367</t>
  </si>
  <si>
    <t>Business, Ethics, and the Environment: The Public Policy Debate</t>
  </si>
  <si>
    <t>Edited by W. Michael Hoffman, Robert Frederick, and Edward S. Petry, Jr.</t>
  </si>
  <si>
    <t>620/.0042/071</t>
  </si>
  <si>
    <t>TA174</t>
  </si>
  <si>
    <t>9780313059254</t>
  </si>
  <si>
    <t>Collaborative Design and Learning: Competence Building for Innovation</t>
  </si>
  <si>
    <t>Edited by Joao Bento, Jose P. Duarte, Manuel V. Heitor, and William J. Mitchell</t>
  </si>
  <si>
    <t>HD82</t>
  </si>
  <si>
    <t>9780313023811</t>
  </si>
  <si>
    <t>Economic Development: Theory and Policy Applications</t>
  </si>
  <si>
    <t>330/.92/2</t>
  </si>
  <si>
    <t>HB87</t>
  </si>
  <si>
    <t>9780313017049</t>
  </si>
  <si>
    <t>Frontiers of Economics: Nobel Laureates of the Twentieth Century</t>
  </si>
  <si>
    <t>Edited by Abu N.M. Wahid</t>
  </si>
  <si>
    <t>337</t>
  </si>
  <si>
    <t>9780313036019</t>
  </si>
  <si>
    <t>International Economic Trend Analysis</t>
  </si>
  <si>
    <t>By Howard G. Schaefer</t>
  </si>
  <si>
    <t>320.917/67</t>
  </si>
  <si>
    <t>JQ1852.A91</t>
  </si>
  <si>
    <t>9780313040276</t>
  </si>
  <si>
    <t>Modernization, Democracy, and Islam</t>
  </si>
  <si>
    <t>Edited by Shireen T. Hunter and Huma Malik</t>
  </si>
  <si>
    <t>338.5/28</t>
  </si>
  <si>
    <t>HB221</t>
  </si>
  <si>
    <t>9780313023453</t>
  </si>
  <si>
    <t>Price Policies and Economic Growth</t>
  </si>
  <si>
    <t>Edited by Antonio Jorge and Jorge Salazar-Carrillo</t>
  </si>
  <si>
    <t>973.4/1/092</t>
  </si>
  <si>
    <t>9780313002618</t>
  </si>
  <si>
    <t>George Washington and the Origins of the American Presidency</t>
  </si>
  <si>
    <t>Edited by Mark J. Rozell, William D. Pederson, and Frank J. Williams</t>
  </si>
  <si>
    <t>330</t>
  </si>
  <si>
    <t>HB90</t>
  </si>
  <si>
    <t>9780313019302</t>
  </si>
  <si>
    <t>Political Economy: A Comparative Approach, Second Edition</t>
  </si>
  <si>
    <t>By Barry Clark</t>
  </si>
  <si>
    <t>338.95</t>
  </si>
  <si>
    <t>HC460.5</t>
  </si>
  <si>
    <t>9780313028465</t>
  </si>
  <si>
    <t>Public Policies in East Asian Development: Facing New Challenges</t>
  </si>
  <si>
    <t>Edited by F. Gerard Adams and William E. James</t>
  </si>
  <si>
    <t>338.1/8</t>
  </si>
  <si>
    <t>9780313019586</t>
  </si>
  <si>
    <t>Subsistence and Economic Development</t>
  </si>
  <si>
    <t>By Ronald E. Seavoy</t>
  </si>
  <si>
    <t>378.1/9829995073</t>
  </si>
  <si>
    <t>PE1130.A2</t>
  </si>
  <si>
    <t>9780313016028</t>
    <phoneticPr fontId="2" type="noConversion"/>
  </si>
  <si>
    <t xml:space="preserve">Asian students' classroom communication patterns in U.S. universities : An emic perspective </t>
  </si>
  <si>
    <t>Liu, Jun.</t>
  </si>
  <si>
    <t>9780313025013</t>
  </si>
  <si>
    <t>International Perspectives on the Human Factor in Economic Development</t>
  </si>
  <si>
    <t>Edited by Senyo B-S. K. Adjibolosoo</t>
  </si>
  <si>
    <t>330.981</t>
  </si>
  <si>
    <t>HC187</t>
  </si>
  <si>
    <t>9780313016097</t>
  </si>
  <si>
    <t>Brazilian Economy: Growth and Development 5th Edition</t>
  </si>
  <si>
    <t>By Werner Baer</t>
  </si>
  <si>
    <t>658.4/038/011</t>
  </si>
  <si>
    <t>HC110.T4</t>
  </si>
  <si>
    <t>9780313083235</t>
  </si>
  <si>
    <t>Knowledge Creation, Diffusion, and Use in Innovation Networks and Knowledge Clusters: A Comparative Systems Approach Across the United States, Europe, and Asia</t>
  </si>
  <si>
    <t>Edited by Elias G. Carayannis and David F.J. Campbell</t>
  </si>
  <si>
    <t>PR2894</t>
  </si>
  <si>
    <t>9780313065514</t>
  </si>
  <si>
    <t>Shakespeare's Friends</t>
  </si>
  <si>
    <t>By Kate Emery Pogue</t>
  </si>
  <si>
    <t>PR2937</t>
  </si>
  <si>
    <t>9780313042072</t>
  </si>
  <si>
    <t>Case for Shakespeare: End of the Authorship Question</t>
  </si>
  <si>
    <t>By Scott McCrea</t>
  </si>
  <si>
    <t>813/.52</t>
  </si>
  <si>
    <t>PS3515.E37</t>
  </si>
  <si>
    <t>9780313007026</t>
  </si>
  <si>
    <t xml:space="preserve">Student companion to Ernest Hemingway </t>
  </si>
  <si>
    <t>Tyler, Lisa.</t>
  </si>
  <si>
    <t>DS799.5</t>
  </si>
  <si>
    <t>9780313039263</t>
  </si>
  <si>
    <t>A Short History of Taiwan: The Case for Independence</t>
  </si>
  <si>
    <t>By Gary Marvin Davison</t>
  </si>
  <si>
    <t>174/.9372</t>
  </si>
  <si>
    <t>LB1779</t>
  </si>
  <si>
    <t>9780313013539</t>
    <phoneticPr fontId="2" type="noConversion"/>
  </si>
  <si>
    <t>Academic ethics : Problems and materials on professional conduct and shared governance {American Council on Education/Praeger series on higher education</t>
  </si>
  <si>
    <t>Hamilton, Neil W.</t>
  </si>
  <si>
    <t>PN56.M38</t>
  </si>
  <si>
    <t>9780313061653</t>
  </si>
  <si>
    <t xml:space="preserve">Bioethics and medical issues in literature </t>
  </si>
  <si>
    <t>Stripling, Mahala Yates.</t>
  </si>
  <si>
    <t>641.5/944</t>
  </si>
  <si>
    <t>TX719</t>
  </si>
  <si>
    <t>9780313088223</t>
  </si>
  <si>
    <t>Food Culture in France</t>
  </si>
  <si>
    <t>By Julia Abramson</t>
  </si>
  <si>
    <t>394.1/0941</t>
  </si>
  <si>
    <t>9780313085673</t>
  </si>
  <si>
    <t>Food Culture in Great Britain</t>
  </si>
  <si>
    <t>By Laura Mason</t>
  </si>
  <si>
    <t>394.1/0954</t>
  </si>
  <si>
    <t>TX724.5.I4</t>
  </si>
  <si>
    <t>9780313085826</t>
  </si>
  <si>
    <t>Food Culture in India</t>
  </si>
  <si>
    <t>By Colleen Taylor Sen</t>
  </si>
  <si>
    <t>394.1/2/0945</t>
  </si>
  <si>
    <t>GT2853.I8</t>
  </si>
  <si>
    <t>9780313085741</t>
  </si>
  <si>
    <t>Food Culture in Italy</t>
  </si>
  <si>
    <t>By Fabio Parasecoli</t>
  </si>
  <si>
    <t>394.1/2/0958</t>
  </si>
  <si>
    <t>TX723.3</t>
  </si>
  <si>
    <t>9780313062285</t>
  </si>
  <si>
    <t>Food Culture in Russia and Central Asia</t>
  </si>
  <si>
    <t>By Glenn R. Mack and Asele Surina</t>
  </si>
  <si>
    <t>791.430973/090511</t>
  </si>
  <si>
    <t>9780275999018</t>
  </si>
  <si>
    <t>Postmodern Hollywood: What's New in Film and Why It Makes Us Feel So Strange</t>
  </si>
  <si>
    <t>By M. Keith Booker</t>
  </si>
  <si>
    <t>Religious Studies</t>
  </si>
  <si>
    <t>379.2/8</t>
  </si>
  <si>
    <t>LC107</t>
  </si>
  <si>
    <t>9780313080951</t>
  </si>
  <si>
    <t>Religion in Schools: Controversies around the World</t>
  </si>
  <si>
    <t>By R. Murray Thomas</t>
  </si>
  <si>
    <t>201/.7</t>
  </si>
  <si>
    <t>BL65.P4</t>
  </si>
  <si>
    <t>9780313087370</t>
  </si>
  <si>
    <t>Future of Peace and Justice in the Global Village: Role of the World Religions in the Twenty-first Century</t>
  </si>
  <si>
    <t>By Thomas R. McFaul</t>
  </si>
  <si>
    <t>306/.0994</t>
  </si>
  <si>
    <t>DU107</t>
  </si>
  <si>
    <t>9780313062827</t>
  </si>
  <si>
    <t>Culture and Customs of Australia</t>
  </si>
  <si>
    <t>By Laurie Clancy</t>
  </si>
  <si>
    <t>F2537</t>
  </si>
  <si>
    <t>9780313089534</t>
  </si>
  <si>
    <t>Culture and Customs of Brazil</t>
  </si>
  <si>
    <t>By Jon S. Vincent</t>
  </si>
  <si>
    <t>972.9106</t>
  </si>
  <si>
    <t>F1787</t>
  </si>
  <si>
    <t>9780313007170</t>
  </si>
  <si>
    <t>Culture and Customs of Cuba</t>
  </si>
  <si>
    <t>By William Luis</t>
  </si>
  <si>
    <t>966.7</t>
  </si>
  <si>
    <t>DT510.4</t>
  </si>
  <si>
    <t>9780313011320</t>
  </si>
  <si>
    <t>Culture and Customs of Ghana</t>
  </si>
  <si>
    <t>By Steven J. Salm and Toyin Falola</t>
  </si>
  <si>
    <t>954</t>
  </si>
  <si>
    <t>DS423</t>
  </si>
  <si>
    <t>9780313076695</t>
  </si>
  <si>
    <t>Culture and Customs of India</t>
  </si>
  <si>
    <t>By Carol E. Henderson</t>
  </si>
  <si>
    <t>809.2/04</t>
  </si>
  <si>
    <t>PN1861</t>
  </si>
  <si>
    <t>9780313058233</t>
  </si>
  <si>
    <t>Thematic Guide to Modern Drama</t>
  </si>
  <si>
    <t>By Susan C. W. Abbotson</t>
  </si>
  <si>
    <t>Military Studies</t>
  </si>
  <si>
    <t>949.6</t>
  </si>
  <si>
    <t>DR46.4</t>
  </si>
  <si>
    <t>9780313051791</t>
  </si>
  <si>
    <t>Defeat in Detail: The Ottoman Army in the Balkans, 1912-1913</t>
  </si>
  <si>
    <t>Erickson, Edward J.</t>
  </si>
  <si>
    <t>PS3511.A86</t>
  </si>
  <si>
    <t>9780313088247</t>
  </si>
  <si>
    <t>Student Companion to William Faulkner</t>
  </si>
  <si>
    <t>By John Dennis Anderson</t>
  </si>
  <si>
    <t>PR3011</t>
  </si>
  <si>
    <t>9780313055867</t>
  </si>
  <si>
    <t>Religion in the Age of Shakespeare</t>
  </si>
  <si>
    <t>By Christopher Baker</t>
  </si>
  <si>
    <t>305.235</t>
  </si>
  <si>
    <t>9780313056970</t>
  </si>
  <si>
    <t>Youth Cultures: Texts, Images, and Identities</t>
  </si>
  <si>
    <t>Edited by Kerry Mallan and Sharyn Pearce</t>
  </si>
  <si>
    <t>306.6/97/095610904</t>
  </si>
  <si>
    <t>BP63.T8</t>
  </si>
  <si>
    <t>9780313016332</t>
  </si>
  <si>
    <t>Islamic Roots and Resurgence in Turkey: Understanding and Explaining the Muslim Resurgence</t>
  </si>
  <si>
    <t>Vertigans, Stephen</t>
  </si>
  <si>
    <t>LITERARY CRITICISM / Women Authors</t>
  </si>
  <si>
    <t>9780313057991</t>
    <phoneticPr fontId="2" type="noConversion"/>
  </si>
  <si>
    <t>Women's Vision in Western Literature : The Empathic Community</t>
  </si>
  <si>
    <t>303.3</t>
  </si>
  <si>
    <t>HM1256</t>
  </si>
  <si>
    <t>9780313013317</t>
  </si>
  <si>
    <t>Culture Meets Power</t>
  </si>
  <si>
    <t>By Stanley R. Barrett</t>
  </si>
  <si>
    <t>016.391/00973</t>
  </si>
  <si>
    <t>Z5694.U5</t>
  </si>
  <si>
    <t>9780313033261</t>
  </si>
  <si>
    <t>Fashion and Costume in American Popular Culture: A Reference Guide</t>
  </si>
  <si>
    <t>By Valerie Burnham Oliver</t>
  </si>
  <si>
    <t>149/.97</t>
  </si>
  <si>
    <t>B831.2</t>
  </si>
  <si>
    <t>9780313034305</t>
  </si>
  <si>
    <t>Constructive Postmodernism: Toward Renewal in Cultural and Literary Studies</t>
  </si>
  <si>
    <t>By Martin Schiralli</t>
  </si>
  <si>
    <t>302.2/22</t>
  </si>
  <si>
    <t>9780313057885</t>
  </si>
  <si>
    <t>Intercultural Communication and Creative Practice: Music, Dance, and Women's Cultural Identity</t>
  </si>
  <si>
    <t>Edited by Laura Lengel</t>
  </si>
  <si>
    <t>291.1/75</t>
  </si>
  <si>
    <t>BV656.3</t>
  </si>
  <si>
    <t>9780313024221</t>
  </si>
  <si>
    <t>Religion vs. Television: Competitors in Cultural Context</t>
  </si>
  <si>
    <t>By Jay Newman</t>
  </si>
  <si>
    <t>POLITICAL SCIENCE / Civics &amp; Citizenship</t>
  </si>
  <si>
    <t>323.6/09/049</t>
  </si>
  <si>
    <t>JC312</t>
  </si>
  <si>
    <t>9780313003691</t>
    <phoneticPr fontId="2" type="noConversion"/>
  </si>
  <si>
    <t>Citizenship and Ethnicity : The Growth and Development of a Democratic Multiethnic Institution</t>
  </si>
  <si>
    <t>Gross, Feliks</t>
  </si>
  <si>
    <t>956.1/015</t>
  </si>
  <si>
    <t>DR473</t>
  </si>
  <si>
    <t>9780313000959</t>
  </si>
  <si>
    <t>Islamic world in decline : From the Treaty of Karlowitz to the disintegration of the Ottoman Empire</t>
  </si>
  <si>
    <t>Sicker, Martin.</t>
  </si>
  <si>
    <t>823.7</t>
  </si>
  <si>
    <t>9780313060656</t>
  </si>
  <si>
    <t>All Things Austen: An Encyclopedia of Austen's World [Two Volumes]</t>
  </si>
  <si>
    <t>By Kirstin Olsen</t>
  </si>
  <si>
    <t>9780313061356</t>
  </si>
  <si>
    <t>Greenwood Companion to Shakespeare: A Comprehensive Guide for Students Volume I Overviews and the History Plays</t>
  </si>
  <si>
    <t>Edited by Joseph Rosenblum</t>
  </si>
  <si>
    <t>9780313061363</t>
  </si>
  <si>
    <t>Greenwood Companion to Shakespeare: A Comprehensive Guide for Students Volume II Comedies</t>
  </si>
  <si>
    <t>9780313061370</t>
  </si>
  <si>
    <t>Greenwood Companion to Shakespeare: A Comprehensive Guide for Students Volume III Tragedies</t>
  </si>
  <si>
    <t>9780313061387</t>
  </si>
  <si>
    <t>Greenwood Companion to Shakespeare: A Comprehensive Guide for Students Volume IV Romances and Poetry</t>
  </si>
  <si>
    <t>9780313055843</t>
  </si>
  <si>
    <t>Introduction to the World's Major Religions: Islam Volume 5</t>
  </si>
  <si>
    <t>By Zayn R. Kassam</t>
  </si>
  <si>
    <t>201/.723</t>
  </si>
  <si>
    <t>BL65.H78</t>
  </si>
  <si>
    <t>9780313088551</t>
  </si>
  <si>
    <t>Human Rights and the World's Major Religions: Volume 1 The Jewish Tradition</t>
  </si>
  <si>
    <t>By Peter J. Haas</t>
  </si>
  <si>
    <t>9780313088520</t>
  </si>
  <si>
    <t>Human Rights and the World's Major Religions: Volume 2 The Christian Tradition</t>
  </si>
  <si>
    <t>By William H. Brackney</t>
  </si>
  <si>
    <t>9780313088568</t>
  </si>
  <si>
    <t>Human Rights and the World's Major Religions: Volume 3 The Islamic Tradition</t>
  </si>
  <si>
    <t>By Muddathir 'Abd al-Rahim</t>
  </si>
  <si>
    <t>9780313088544</t>
  </si>
  <si>
    <t>Human Rights and the World's Major Religions: Volume 5 The Buddhist Tradition</t>
  </si>
  <si>
    <t>By Robert E. Florida</t>
  </si>
  <si>
    <t>658.4/02</t>
  </si>
  <si>
    <t>HD58.8</t>
  </si>
  <si>
    <t>9780313027246</t>
  </si>
  <si>
    <t>Change or Die: How to Transform Your Organization from the Inside Out</t>
  </si>
  <si>
    <t>By M. David Dealy and Andrew R. Thomas</t>
  </si>
  <si>
    <t>HD58.7</t>
  </si>
  <si>
    <t>9780313084522</t>
  </si>
  <si>
    <t>Are You Your Own Worst Enemy?: The Nine Inner Strengths You Need to Overcome Self-Defeating Tendencies at Work</t>
  </si>
  <si>
    <t>By Charles E. Watson and Thomas A. Idinopulos</t>
  </si>
  <si>
    <t>794.1</t>
  </si>
  <si>
    <t>GV1449.5</t>
  </si>
  <si>
    <t>9780313080999</t>
  </si>
  <si>
    <t>Chess and the Art of Negotiation: Ancient Rules for Modern Combat</t>
  </si>
  <si>
    <t>By Anatoly Karpov and Jean-Francois Phelizon with Bachar Kouatly</t>
  </si>
  <si>
    <t>9780313071836</t>
  </si>
  <si>
    <t>Manager as Leader</t>
  </si>
  <si>
    <t>By B. Keith Simerson and Michael L. Venn</t>
  </si>
  <si>
    <t>378.01</t>
  </si>
  <si>
    <t>9780313067990</t>
  </si>
  <si>
    <t>Research University Presidency in the Late Twentieth Century: A Life Cycle/Case History Approach</t>
  </si>
  <si>
    <t>By H. Keith H. Brodie and Leslie Banner</t>
  </si>
  <si>
    <t>658.4/06</t>
  </si>
  <si>
    <t>9780313049453</t>
  </si>
  <si>
    <t>Manager as Change Leader, The</t>
  </si>
  <si>
    <t>Gilley, Ann</t>
  </si>
  <si>
    <t>9780313055225</t>
  </si>
  <si>
    <t>Global Business Etiquette: A Guide to International Communication and Customs</t>
  </si>
  <si>
    <t>By Jeanette S. Martin and Lillian H. Chaney</t>
  </si>
  <si>
    <t>HD2746</t>
  </si>
  <si>
    <t>9780313051319</t>
  </si>
  <si>
    <t>Leading Your Business to the Next Level: The Six Core Disciplines of Sustained Profitable Growth</t>
  </si>
  <si>
    <t>By Rodney Page and Pete Tosh</t>
  </si>
  <si>
    <t>9780313049385</t>
  </si>
  <si>
    <t>Manager as Mentor</t>
  </si>
  <si>
    <t>By Michael J. Marquardt and Peter Loan</t>
  </si>
  <si>
    <t>Library &amp; Information Science</t>
  </si>
  <si>
    <t>LB1028.5</t>
  </si>
  <si>
    <t>9780313058905</t>
  </si>
  <si>
    <t>Online collaborative learning communities : Twenty-one designs to building an online collaborative learning community</t>
  </si>
  <si>
    <t>Tu, Chih-Hsiung.</t>
  </si>
  <si>
    <t>658.30087</t>
  </si>
  <si>
    <t>HD7256.U5</t>
  </si>
  <si>
    <t>9780313086953</t>
  </si>
  <si>
    <t>Hidden Talent: How Leading Companies Hire, Retain, and Benefit from People with Disabilities</t>
  </si>
  <si>
    <t>Edited by Mark L. Lengnick-Hall</t>
  </si>
  <si>
    <t>344.73/075</t>
  </si>
  <si>
    <t>KF4159</t>
  </si>
  <si>
    <t>9780313056444</t>
  </si>
  <si>
    <t>Knowing Where to Draw the Line: Ethical and Legal Standards for Best Classroom Practice</t>
  </si>
  <si>
    <t>By Mary Ann Manos</t>
  </si>
  <si>
    <t>378.1/11/092/2</t>
  </si>
  <si>
    <t>9780313038617</t>
  </si>
  <si>
    <t>Portraits in Leadership: Six Extraordinary University Presidents</t>
  </si>
  <si>
    <t>By Arthur Padilla</t>
  </si>
  <si>
    <t>659.1/042</t>
  </si>
  <si>
    <t>HF5821</t>
  </si>
  <si>
    <t>9780313036873</t>
  </si>
  <si>
    <t>Selling the Dream: Why Advertising Is Good Business</t>
  </si>
  <si>
    <t>By John Hood</t>
  </si>
  <si>
    <t>378.03</t>
  </si>
  <si>
    <t>LC5805</t>
  </si>
  <si>
    <t>9780313023217</t>
    <phoneticPr fontId="2" type="noConversion"/>
  </si>
  <si>
    <t>Interactive distance learning in preK-12 settings : A handbook of possibilities</t>
  </si>
  <si>
    <t>Yates, Jan M.</t>
  </si>
  <si>
    <t>338.4/37960440973</t>
  </si>
  <si>
    <t>9780313082504</t>
  </si>
  <si>
    <t>Big Sports, Big Business: A Century of League Expansions, Mergers, and Reorganizations</t>
  </si>
  <si>
    <t>By Frank P. Jozsa Jr.</t>
  </si>
  <si>
    <t>HD30.2</t>
  </si>
  <si>
    <t>9780313090554</t>
  </si>
  <si>
    <t>Cross-Cultural Perspectives on Knowledge Management</t>
  </si>
  <si>
    <t>Edited by David J. Pauleen</t>
  </si>
  <si>
    <t>174</t>
  </si>
  <si>
    <t>HM1261</t>
  </si>
  <si>
    <t>9780313086243</t>
  </si>
  <si>
    <t>For the Common Good: The Ethics of Leadership in the 21st Century</t>
  </si>
  <si>
    <t>Edited by John C. Knapp</t>
  </si>
  <si>
    <t>658.4/022</t>
  </si>
  <si>
    <t>HD58.5</t>
  </si>
  <si>
    <t>9780313082498</t>
  </si>
  <si>
    <t>Matrix Organization Reloaded: Adventures in Team and Project Management</t>
  </si>
  <si>
    <t>By Marvin R. Gottlieb</t>
  </si>
  <si>
    <t>9780275994976</t>
  </si>
  <si>
    <t>Media Effect: How the News Influences Politics and Government</t>
  </si>
  <si>
    <t>By Jim Willis</t>
  </si>
  <si>
    <t>371.1</t>
  </si>
  <si>
    <t>LB1025.3</t>
  </si>
  <si>
    <t>9780313067921</t>
  </si>
  <si>
    <t>Portrait of a Profession: Teaching and Teachers in the 21st Century</t>
  </si>
  <si>
    <t>Edited by David M. Moss, Wendy J. Glenn, and Richard L. Schwab</t>
  </si>
  <si>
    <t>BUSINESS &amp; ECONOMICS / Banks &amp; Banking</t>
  </si>
  <si>
    <t>332.7/43</t>
  </si>
  <si>
    <t>HG2040.2</t>
  </si>
  <si>
    <t>9780313067907</t>
    <phoneticPr fontId="2" type="noConversion"/>
  </si>
  <si>
    <t>Why the Poor Pay More : How to Stop Predatory Lending</t>
  </si>
  <si>
    <t>Squires, Gregory D.</t>
  </si>
  <si>
    <t>394.1/2/0972</t>
  </si>
  <si>
    <t>GT2853.M6</t>
  </si>
  <si>
    <t>9780313062308</t>
  </si>
  <si>
    <t xml:space="preserve">Food culture in Mexico </t>
  </si>
  <si>
    <t>Long, Janet.</t>
  </si>
  <si>
    <t>394.1/0946</t>
  </si>
  <si>
    <t>TX723.5.S7</t>
  </si>
  <si>
    <t>9780313059681</t>
  </si>
  <si>
    <t xml:space="preserve">Food culture in Spain </t>
  </si>
  <si>
    <t>Medina, F. Xavier.</t>
  </si>
  <si>
    <t>HE9713</t>
  </si>
  <si>
    <t>9781567509953</t>
  </si>
  <si>
    <t>24/7: How Cell Phones and the Internet Change the Way We Live, Work, and Play</t>
  </si>
  <si>
    <t>By Jarice Hanson</t>
  </si>
  <si>
    <t>HF5549.5.C35</t>
  </si>
  <si>
    <t>9780313017995</t>
  </si>
  <si>
    <t>Career Planning and Succession Management: Developing Your Organization's Talent--for Today and Your Tomorrow</t>
  </si>
  <si>
    <t>By William J. Rothwell, Robert D. Jackson, Shaun C. Knight, and John E. Lindholm</t>
  </si>
  <si>
    <t>HF5415.126</t>
  </si>
  <si>
    <t>9780313084515</t>
  </si>
  <si>
    <t>Direct Marketing in Action: Cutting-Edge Strategies for Finding and Keeping the Best Customers</t>
  </si>
  <si>
    <t>Edited by Andrew R. Thomas, Dale M. Lewison, William J. Hauser, and Linda M. Foley</t>
  </si>
  <si>
    <t>152.4071</t>
  </si>
  <si>
    <t>BF576</t>
  </si>
  <si>
    <t>9781573569620</t>
  </si>
  <si>
    <t>Educating People to Be Emotionally Intelligent</t>
  </si>
  <si>
    <t>By Reuven Bar-On, J.G. Maree, and Maurice Jesse Elias</t>
  </si>
  <si>
    <t>341.6/9</t>
  </si>
  <si>
    <t>KZ1190</t>
  </si>
  <si>
    <t>9780313087127</t>
  </si>
  <si>
    <t>Global Justice: The Politics of War Crimes Trials</t>
  </si>
  <si>
    <t>By Kingsley Chiedu Moghalu</t>
  </si>
  <si>
    <t>9780313087097</t>
  </si>
  <si>
    <t>Guarding the Gates: Immigration and National Security</t>
  </si>
  <si>
    <t>By Michael C. LeMay</t>
  </si>
  <si>
    <t>LB2395.7</t>
  </si>
  <si>
    <t>9780313013522</t>
  </si>
  <si>
    <t>Higher Education in the Digital Age: Technology Issues and Strategies for American Colleges and Universities</t>
  </si>
  <si>
    <t>By James J. Duderstadt, Daniel E. Atkins, and Douglas Van Houweling</t>
  </si>
  <si>
    <t>371.9/046</t>
  </si>
  <si>
    <t>9780313043178</t>
  </si>
  <si>
    <t>Including Children with Special Needs: A Handbook for Educators and Parents</t>
  </si>
  <si>
    <t>Edited by Diane Schwartz</t>
  </si>
  <si>
    <t>796.04/30973</t>
  </si>
  <si>
    <t>GV351</t>
  </si>
  <si>
    <t>9780313084478</t>
  </si>
  <si>
    <t>New Game Plan for College Sport</t>
  </si>
  <si>
    <t>Edited by Richard E. Lapchick</t>
  </si>
  <si>
    <t>373.9744/61</t>
  </si>
  <si>
    <t>LC5133.B6</t>
  </si>
  <si>
    <t>9780313082818</t>
  </si>
  <si>
    <t>New Hope for Urban High Schools: Cultural Reform, Moral Leadership, and Community Partnership</t>
  </si>
  <si>
    <t>By Lisa Gonsalves and John Leonard</t>
  </si>
  <si>
    <t>327.73051</t>
  </si>
  <si>
    <t>E183.8.C5</t>
  </si>
  <si>
    <t>9780313056390</t>
  </si>
  <si>
    <t>Playing with Fire: The Looming War with China and Taiwan</t>
  </si>
  <si>
    <t>By John F. Copper</t>
  </si>
  <si>
    <t>9780313059216</t>
  </si>
  <si>
    <t>Inquiring Organization: Tacit Knowledge, Conversation, and Knowledge Creation: Skills for 21st-Century Organizations</t>
  </si>
  <si>
    <t>By Catherine Kano Kikoski and John F. Kikoski</t>
  </si>
  <si>
    <t>9780313069239</t>
  </si>
  <si>
    <t>Rehnquist Court: Understanding Its Impact and Legacy</t>
  </si>
  <si>
    <t>By David L. Hudson Jr.</t>
  </si>
  <si>
    <t>378.1/75</t>
  </si>
  <si>
    <t>9780313013010</t>
  </si>
  <si>
    <t>Why Distance Learning?: Higher Education Administrative Practices</t>
  </si>
  <si>
    <t>Berg, Gary A.</t>
  </si>
  <si>
    <t>342.7308/7</t>
  </si>
  <si>
    <t>KF4155.Z9</t>
  </si>
  <si>
    <t>9780313081514</t>
  </si>
  <si>
    <t>Affirmative Action Now: A Guide for Students, Families, and Counselors</t>
  </si>
  <si>
    <t>By James A. Beckman</t>
  </si>
  <si>
    <t>9780313015465</t>
  </si>
  <si>
    <t>Winning the World: Lessons for America's Future from the Cold War</t>
  </si>
  <si>
    <t>By Thomas M. Nichols</t>
  </si>
  <si>
    <t>History -- Geneaology, Geography, Historiography</t>
  </si>
  <si>
    <t>9780313062711</t>
  </si>
  <si>
    <t>Encyclopedia of human geography</t>
  </si>
  <si>
    <t>Pitzl, Gerald R.</t>
  </si>
  <si>
    <t>338/.064/0973</t>
  </si>
  <si>
    <t>9780313059339</t>
  </si>
  <si>
    <t>New Wealth: Commercialization of Science and Technology for Business and Economic Development</t>
  </si>
  <si>
    <t>By George Kozmetsky, Frederick Williams, and Victoria Williams</t>
  </si>
  <si>
    <t>370.954</t>
  </si>
  <si>
    <t>LA1144.5</t>
  </si>
  <si>
    <t>9780313088773</t>
  </si>
  <si>
    <t>Going to School in South Asia</t>
  </si>
  <si>
    <t>Edited by Amita Gupta</t>
  </si>
  <si>
    <t>332.4/5</t>
  </si>
  <si>
    <t>HG6024.A3</t>
  </si>
  <si>
    <t>9780313059292</t>
  </si>
  <si>
    <t>Arbitrage, Hedging, and Speculation: The Foreign Exchange Market</t>
  </si>
  <si>
    <t>By Ephraim Clark and Dilip K. Ghosh</t>
  </si>
  <si>
    <t>658.4/056</t>
  </si>
  <si>
    <t>9780313072420</t>
  </si>
  <si>
    <t>Communication and Organizational Crisis</t>
  </si>
  <si>
    <t>By Matthew W. Seeger, Timothy L. Sellnow, and Robert R. Ulmer</t>
  </si>
  <si>
    <t>346/.08215</t>
  </si>
  <si>
    <t>K4450.5</t>
  </si>
  <si>
    <t>9780313085390</t>
  </si>
  <si>
    <t>Reforming the Law and Structure of the International Financial System</t>
  </si>
  <si>
    <t>By John H. Friedland</t>
  </si>
  <si>
    <t>320/.6/0973</t>
  </si>
  <si>
    <t>JK468.P64</t>
  </si>
  <si>
    <t>9780313051869</t>
  </si>
  <si>
    <t>Campaign Continues: How Political Consultants and Campaign Tactics Affect Public Policy</t>
  </si>
  <si>
    <t>By Douglas A. Lathrop</t>
  </si>
  <si>
    <t>338.7</t>
  </si>
  <si>
    <t>HF1008</t>
  </si>
  <si>
    <t>9780313081132</t>
  </si>
  <si>
    <t>Anatomy of a Business: What It Is, What It Does, and How It Works</t>
  </si>
  <si>
    <t>By Sasha Galbraith</t>
  </si>
  <si>
    <t>LB1707</t>
  </si>
  <si>
    <t>9780313016042</t>
  </si>
  <si>
    <t>Being and Becoming in the Classroom</t>
  </si>
  <si>
    <t>By Wolff-Michael Roth</t>
  </si>
  <si>
    <t>347.73/260264</t>
  </si>
  <si>
    <t>KF4550.Z9</t>
  </si>
  <si>
    <t>9780313086656</t>
  </si>
  <si>
    <t>Contemporary Supreme Court Cases: Landmark Decisions Since Roe v. Wade</t>
  </si>
  <si>
    <t>By Donald E. Lively and Russell L. Weaver</t>
  </si>
  <si>
    <t>341.242/2/0947</t>
  </si>
  <si>
    <t>HC240.25.E77</t>
  </si>
  <si>
    <t>9780313057205</t>
  </si>
  <si>
    <t>Europe Unites: The EU's Eastern Enlargement</t>
  </si>
  <si>
    <t>By Peter A. Poole</t>
  </si>
  <si>
    <t>378.1/99/0973</t>
  </si>
  <si>
    <t>LB2361.5</t>
  </si>
  <si>
    <t>9780313032721</t>
  </si>
  <si>
    <t>Multiculturalism in the College Curriculum: A Handbook of Strategies and Resources for Faculty</t>
  </si>
  <si>
    <t>By Marilyn Lutzker</t>
  </si>
  <si>
    <t>323.1/197073</t>
  </si>
  <si>
    <t>E93</t>
  </si>
  <si>
    <t>9780313056826</t>
  </si>
  <si>
    <t>Negotiated Sovereignty: Working to Improve Tribal-State Relations</t>
  </si>
  <si>
    <t>By Jeffrey S. Ashley and Secody J. Hubbard</t>
  </si>
  <si>
    <t>958</t>
  </si>
  <si>
    <t>DK859.5</t>
  </si>
  <si>
    <t>9780313023941</t>
  </si>
  <si>
    <t>Central Asia Since Independence</t>
  </si>
  <si>
    <t>By Shireen T. Hunter</t>
  </si>
  <si>
    <t>332/.042</t>
  </si>
  <si>
    <t>HG5702</t>
  </si>
  <si>
    <t>9780313059261</t>
  </si>
  <si>
    <t>Global Financial Markets: Issues and Strategies</t>
  </si>
  <si>
    <t>Edited by Dilip K. Ghosh and Mohamed Ariff</t>
  </si>
  <si>
    <t>HB71</t>
  </si>
  <si>
    <t>9780313062865</t>
  </si>
  <si>
    <t>Basics of Economics</t>
  </si>
  <si>
    <t>373.1102</t>
  </si>
  <si>
    <t>LB1607.5</t>
  </si>
  <si>
    <t>9780313084126</t>
  </si>
  <si>
    <t>Beyond the Boundaries: A Transdisciplinary Approach to Learning and Teaching</t>
  </si>
  <si>
    <t>Edited by Douglas Kaufman, David M. Moss, and Terry A. Osborn</t>
  </si>
  <si>
    <t>327/.095</t>
  </si>
  <si>
    <t>DS910.2.K7</t>
  </si>
  <si>
    <t>9780313072147</t>
  </si>
  <si>
    <t>Conflict in Asia: Korea, China-Taiwan, and India-Pakistan</t>
  </si>
  <si>
    <t>Edited by Uk Heo and Shale A. Horowitz</t>
  </si>
  <si>
    <t>337.1</t>
  </si>
  <si>
    <t>HF1418.5</t>
  </si>
  <si>
    <t>9780313022463</t>
  </si>
  <si>
    <t>Integration and Stabilization: A Monetary View</t>
  </si>
  <si>
    <t>By George Macesich</t>
  </si>
  <si>
    <t>332.1</t>
  </si>
  <si>
    <t>9780313028779</t>
  </si>
  <si>
    <t>Issues in Money and Banking</t>
  </si>
  <si>
    <t>303.48/33/095</t>
  </si>
  <si>
    <t>HN655.2.I56</t>
  </si>
  <si>
    <t>9780313057595</t>
  </si>
  <si>
    <t>Political Economy of the Internet in Asia and the Pacific: Digital Divides, Economic Competitiveness, and Security Challenges</t>
  </si>
  <si>
    <t>Edited by Jason P. Abbott</t>
  </si>
  <si>
    <t>306.2</t>
  </si>
  <si>
    <t>JA76</t>
  </si>
  <si>
    <t>9780313058738</t>
  </si>
  <si>
    <t>Anxious Identity: Education, Difference and Politics</t>
  </si>
  <si>
    <t>By Ho-chia Chueh</t>
  </si>
  <si>
    <t>LC1091</t>
  </si>
  <si>
    <t>9780313011870</t>
  </si>
  <si>
    <t>Citizenship Education and the Curriculum</t>
  </si>
  <si>
    <t>Edited by David Scott and Helen Lawson</t>
  </si>
  <si>
    <t>153.3/5</t>
  </si>
  <si>
    <t>BF408</t>
  </si>
  <si>
    <t>9780313012471</t>
  </si>
  <si>
    <t>Creativity, Cognition, and Knowledge: An Interaction</t>
  </si>
  <si>
    <t>Edited by Terry Dartnall</t>
  </si>
  <si>
    <t>338.981</t>
  </si>
  <si>
    <t>HC103</t>
  </si>
  <si>
    <t>9780313010712</t>
  </si>
  <si>
    <t>Early Globalization and the Economic Development of the United States and Brazil</t>
  </si>
  <si>
    <t>By John DeWitt</t>
  </si>
  <si>
    <t>327</t>
  </si>
  <si>
    <t>JZ1572</t>
  </si>
  <si>
    <t>9780313010552</t>
  </si>
  <si>
    <t>Incidents and International Relations: People, Power, and Personalities</t>
  </si>
  <si>
    <t>Edited by Gregory C. Kennedy and Keith Neilson</t>
  </si>
  <si>
    <t>338.4/791/09142</t>
  </si>
  <si>
    <t>G155.A1</t>
  </si>
  <si>
    <t>9780313013645</t>
  </si>
  <si>
    <t>Island Tourism and Sustainable Development: Caribbean, Pacific, and Mediterranean Experiences</t>
  </si>
  <si>
    <t>Edited by Yorghos Apostolopoulos and Dennis J. Gayle</t>
  </si>
  <si>
    <t>658.4/07124</t>
  </si>
  <si>
    <t>9780313002199</t>
  </si>
  <si>
    <t>Learning Theory in the Practice of Management Development: Evolution and Applications</t>
  </si>
  <si>
    <t>By Sidney Mailick and Stephen A. Stumpf with Sara Grant, Aharon Kfir, and Mary Anne Watson</t>
  </si>
  <si>
    <t>HC412</t>
  </si>
  <si>
    <t>9780313010545</t>
  </si>
  <si>
    <t>Managing Economic Development in Asia: From Economic Miracle to Financial Crisis</t>
  </si>
  <si>
    <t>Edited by Kuotsai Tom Liou</t>
  </si>
  <si>
    <t>9780313006692</t>
  </si>
  <si>
    <t>Managing Organizational Behavior</t>
  </si>
  <si>
    <t>By Ronald R. Sims</t>
  </si>
  <si>
    <t>9780313019548</t>
  </si>
  <si>
    <t>Media Ethics: A Philosophical Approach</t>
  </si>
  <si>
    <t>By Matthew Kieran</t>
  </si>
  <si>
    <t>338.91</t>
  </si>
  <si>
    <t>HC60</t>
  </si>
  <si>
    <t>9780313012280</t>
  </si>
  <si>
    <t>New Perspectives on Foreign Aid and Economic Development</t>
  </si>
  <si>
    <t>Edited by B. Mak Arvin</t>
  </si>
  <si>
    <t>370.117/0973</t>
  </si>
  <si>
    <t>9780313004049</t>
  </si>
  <si>
    <t>Rethinking Multicultural Education: Case Studies in Cultural Transition</t>
  </si>
  <si>
    <t>Edited by Carol Korn and Alberto Bursztyn</t>
  </si>
  <si>
    <t>327.1/17</t>
  </si>
  <si>
    <t>JZ6360</t>
  </si>
  <si>
    <t>9780313015526</t>
  </si>
  <si>
    <t>Soldiers, Statecraft, and History: Coercive Diplomacy and International Order</t>
  </si>
  <si>
    <t>By James A. Nathan</t>
  </si>
  <si>
    <t>371.92</t>
  </si>
  <si>
    <t>LC4019</t>
  </si>
  <si>
    <t>9780313013003</t>
  </si>
  <si>
    <t>Successful Educators: A Practical Guide for Understanding Children's Learning Problems and Mental Health Issues</t>
  </si>
  <si>
    <t>By Nathan Naparstek</t>
  </si>
  <si>
    <t>355.3/57</t>
  </si>
  <si>
    <t>9780313068324</t>
  </si>
  <si>
    <t>Terrorism and Peacekeeping: New Security Challenges</t>
  </si>
  <si>
    <t>Edited by Volker C. Franke</t>
  </si>
  <si>
    <t>332.1/1/097303</t>
  </si>
  <si>
    <t>HG2563</t>
  </si>
  <si>
    <t>9780313062742</t>
  </si>
  <si>
    <t>Federal Reserve System: An Encyclopedia</t>
  </si>
  <si>
    <t>By R. W. Hafer</t>
  </si>
  <si>
    <t>368.8/8/00973</t>
  </si>
  <si>
    <t>HG9999.3</t>
  </si>
  <si>
    <t>9780313021299</t>
  </si>
  <si>
    <t>Regulatory Economics of Title Insurance</t>
  </si>
  <si>
    <t>By Nelson R. Lipshutz</t>
  </si>
  <si>
    <t>378.1/61</t>
  </si>
  <si>
    <t>LB2351.6</t>
  </si>
  <si>
    <t>9780313005268</t>
    <phoneticPr fontId="2" type="noConversion"/>
  </si>
  <si>
    <t xml:space="preserve">Handbook for the college admissions profession </t>
  </si>
  <si>
    <t>1</t>
    <phoneticPr fontId="2" type="noConversion"/>
  </si>
  <si>
    <t>Claire C. Swann, Senior Editor Stanley E. Henderson, Editor</t>
  </si>
  <si>
    <t>371.3/32</t>
  </si>
  <si>
    <t>PN3171</t>
  </si>
  <si>
    <t>9780313040528</t>
  </si>
  <si>
    <t>Handbook of educational drama and theatre</t>
  </si>
  <si>
    <t>Landy, Robert J.</t>
  </si>
  <si>
    <t>371.39/9</t>
  </si>
  <si>
    <t>9780313011900</t>
  </si>
  <si>
    <t>Body and Language: Intercultural Learning Through Drama</t>
  </si>
  <si>
    <t>Edited by Gerd Brauer</t>
  </si>
  <si>
    <t>9780313028410</t>
  </si>
  <si>
    <t>East Asian Development: Will the East Asian Growth Miracle Survive?</t>
  </si>
  <si>
    <t>Edited by F. Gerard Adams and Shinichi Ichimura</t>
  </si>
  <si>
    <t>9780313036033</t>
  </si>
  <si>
    <t>Experiment-Research Methodology in Marketing: Types and Applications</t>
  </si>
  <si>
    <t>By Gordon L. Patzer</t>
  </si>
  <si>
    <t>371.3/35</t>
  </si>
  <si>
    <t>LB1043</t>
  </si>
  <si>
    <t>9780313005473</t>
  </si>
  <si>
    <t>Media Education and the (Re)Production of Culture</t>
  </si>
  <si>
    <t>By David Sholle and Stan Denski</t>
  </si>
  <si>
    <t>332/.0414</t>
  </si>
  <si>
    <t>HG4523</t>
  </si>
  <si>
    <t>9780313022128</t>
  </si>
  <si>
    <t>Privatization and Capital Market Development: Strategies to Promote Economic Growth</t>
  </si>
  <si>
    <t>By Michael P. McLindon</t>
  </si>
  <si>
    <t>332.4/973</t>
  </si>
  <si>
    <t>HG540</t>
  </si>
  <si>
    <t>9780313023576</t>
  </si>
  <si>
    <t>Rethinking our Centralized Monetary System: The Case for a System of Local Currencies</t>
  </si>
  <si>
    <t>By Lewis D. Solomon</t>
  </si>
  <si>
    <t>370/.1</t>
  </si>
  <si>
    <t>LB880.F732</t>
  </si>
  <si>
    <t>9780313000706</t>
  </si>
  <si>
    <t>Education, Literacy, and Humanization: Exploring the Work of Paulo Freire. Critical Studies in Education and Culture Series.</t>
  </si>
  <si>
    <t>Roberts, Peter</t>
  </si>
  <si>
    <t>Bergin &amp; Garvey</t>
  </si>
  <si>
    <t>9780313005107</t>
    <phoneticPr fontId="2" type="noConversion"/>
  </si>
  <si>
    <t xml:space="preserve">Critical pedagogy : An introduction </t>
  </si>
  <si>
    <t>Kanpol, Barry.</t>
  </si>
  <si>
    <t>658.3/041</t>
  </si>
  <si>
    <t>9780313029332</t>
  </si>
  <si>
    <t>Building Successful Multicultural Organizations: Challenges and Opportunities</t>
  </si>
  <si>
    <t>By Marlene G. Fine</t>
  </si>
  <si>
    <t>338.7/4</t>
  </si>
  <si>
    <t>HG4061</t>
  </si>
  <si>
    <t>9780313000461</t>
  </si>
  <si>
    <t>Capital, Emerging High-Growth Firms and Public Policy: The Case Against Federal Intervention</t>
  </si>
  <si>
    <t>By Terry F. Buss</t>
  </si>
  <si>
    <t>005.8</t>
  </si>
  <si>
    <t>QA76.9.A25</t>
  </si>
  <si>
    <t>9780313000935</t>
  </si>
  <si>
    <t>Data Privacy in the Information Age</t>
  </si>
  <si>
    <t>By Jacqueline Klosek</t>
  </si>
  <si>
    <t>338.98</t>
  </si>
  <si>
    <t>HC125</t>
  </si>
  <si>
    <t>9780313043642</t>
  </si>
  <si>
    <t>Economic Reform and Stabilization in Latin America</t>
  </si>
  <si>
    <t>Edited by Michael Connolly and Claudio Gonzalez-Vega</t>
  </si>
  <si>
    <t>332.4/56</t>
  </si>
  <si>
    <t>HG3915.5</t>
  </si>
  <si>
    <t>9780313021343</t>
  </si>
  <si>
    <t>Foreign Exchange Black Markets in Latin America</t>
  </si>
  <si>
    <t>By Robert E. Grosse</t>
  </si>
  <si>
    <t>320/.6/095</t>
  </si>
  <si>
    <t>9780313018879</t>
  </si>
  <si>
    <t>Great Policies: Strategic Innovations in Asia and the Pacific Basin</t>
  </si>
  <si>
    <t>Edited by John D. Montgomery and Dennis A. Rondinelli</t>
  </si>
  <si>
    <t>332.4/6</t>
  </si>
  <si>
    <t>HG230.3</t>
  </si>
  <si>
    <t>9780313029059</t>
  </si>
  <si>
    <t>Monetary Policy, Taxation, and International Investment Strategy</t>
  </si>
  <si>
    <t>Edited by Victor A. Canto and Arthur B. Laffer</t>
  </si>
  <si>
    <t>9780313006890</t>
  </si>
  <si>
    <t>Public Policy in Asia: Implications for Business and Government</t>
  </si>
  <si>
    <t>Edited by Mukul G. Asher, David Newman, and Thomas P. Snyder</t>
  </si>
  <si>
    <t>338.2/7282</t>
  </si>
  <si>
    <t>HD9560.5</t>
  </si>
  <si>
    <t>9780313020759</t>
  </si>
  <si>
    <t>New Global Oil Market: Understanding Energy Issues in the World Economy</t>
  </si>
  <si>
    <t>Edited by Siamack Shojai</t>
  </si>
  <si>
    <t>335.5</t>
  </si>
  <si>
    <t>HX73</t>
  </si>
  <si>
    <t>9780313002083</t>
  </si>
  <si>
    <t>Democratic Socialism: A Global Survey</t>
  </si>
  <si>
    <t>363.7/0526</t>
  </si>
  <si>
    <t>HC79.E5</t>
  </si>
  <si>
    <t>9780313031557</t>
  </si>
  <si>
    <t>International Organizations and Environmental Policy</t>
  </si>
  <si>
    <t>Edited by Robert V. Bartlett, Priya A. Kurian, and Madhu Malik</t>
  </si>
  <si>
    <t>658.4/053</t>
  </si>
  <si>
    <t>HD42</t>
  </si>
  <si>
    <t>9780313000485</t>
  </si>
  <si>
    <t>Managing Conflict in Organizations: Third Edition</t>
  </si>
  <si>
    <t>By M. Afzalur Rahim</t>
  </si>
  <si>
    <t>370.117</t>
  </si>
  <si>
    <t>9780313005510</t>
  </si>
  <si>
    <t>Multicultural Education: An International Guide to Research, Policies, and Programs</t>
  </si>
  <si>
    <t>By Bruce M. Mitchell and Robert E. Salsbury</t>
  </si>
  <si>
    <t>337.7/09172/4</t>
  </si>
  <si>
    <t>HC59.72.E5</t>
  </si>
  <si>
    <t>9780313023408</t>
  </si>
  <si>
    <t>Sustainable Development in Third World Countries: Applied and Theoretical Perspectives</t>
  </si>
  <si>
    <t>Edited by Valentine Udoh James</t>
  </si>
  <si>
    <t>347.73/12</t>
  </si>
  <si>
    <t>KF4575</t>
  </si>
  <si>
    <t>9780313000973</t>
  </si>
  <si>
    <t>Constitutional Interpretation: Illusion and Reality</t>
  </si>
  <si>
    <t>By Jeffrey M. Shaman</t>
  </si>
  <si>
    <t>9780313054693</t>
  </si>
  <si>
    <t>Encyclopedia of the Global Economy: A Guide for Students and Researchers Volume I</t>
  </si>
  <si>
    <t>9780313054914</t>
  </si>
  <si>
    <t>Gender, Race, and Ethnicity in the Workplace: Issues and Challenges for Today's Organizations Volume 1 Management, Gender, and Ethnicity in the United States</t>
  </si>
  <si>
    <t>Edited by Margaret Foegen Karsten</t>
  </si>
  <si>
    <t>9780313054921</t>
  </si>
  <si>
    <t>Gender, Race, and Ethnicity in the Workplace: Issues and Challenges for Today's Organizations Volume 2 Legal, Psychological, and Power Issues Affecting Women and Minorities in Business</t>
  </si>
  <si>
    <t>9780313054938</t>
  </si>
  <si>
    <t>Gender, Race, and Ethnicity in the Workplace: Issues and Challenges for Today's Organizations Volume 3 Organizational Practices and Individual Strategies for Women and Minorities</t>
  </si>
  <si>
    <t>342.7308/5</t>
  </si>
  <si>
    <t>KF4748</t>
  </si>
  <si>
    <t>9780313084034</t>
  </si>
  <si>
    <t>Encyclopedia of American Civil Rights and Liberties: Volume 3 S-Z</t>
  </si>
  <si>
    <t>Edited by Otis H. Stephens Jr., John M. Scheb II, and Kara Stooksbury</t>
  </si>
  <si>
    <t>370.1170973</t>
  </si>
  <si>
    <t>9780313086793</t>
  </si>
  <si>
    <t>Race, Ethnicity, and Education: Volume 1 Principles and Practices of Multicultural Education</t>
  </si>
  <si>
    <t>Edited by Valerie Ooka Pang</t>
  </si>
  <si>
    <t>371.4</t>
  </si>
  <si>
    <t>LB1051</t>
  </si>
  <si>
    <t>9780313014802</t>
  </si>
  <si>
    <t>Praeger Handbook of Education and Psychology [Four Volumes]</t>
  </si>
  <si>
    <t>Edited by Joe L. Kincheloe and Raymond A. Horn Jr.</t>
  </si>
  <si>
    <t>PS3511.I9</t>
  </si>
  <si>
    <t>9780313017681</t>
  </si>
  <si>
    <t>F. Scott Fitzgerald: A Biography</t>
  </si>
  <si>
    <t>By Edward J. Rielly</t>
  </si>
  <si>
    <t>828/.91309</t>
  </si>
  <si>
    <t>PR6039.O32</t>
  </si>
  <si>
    <t>9780313041945</t>
  </si>
  <si>
    <t>Unsung Heroes of The Lord of the Rings: From the Page to the Screen</t>
  </si>
  <si>
    <t>By Lynnette R. Porter</t>
  </si>
  <si>
    <t>PS3561.I52</t>
  </si>
  <si>
    <t>9781567507980</t>
  </si>
  <si>
    <t>Maxine Hong Kingston: A Critical Companion</t>
  </si>
  <si>
    <t>By E. D. Huntley</t>
  </si>
  <si>
    <t>PN1993.5.U6</t>
  </si>
  <si>
    <t>9780313081415</t>
  </si>
  <si>
    <t>Post-Pop Cinema: The Search for Meaning in New American Film</t>
  </si>
  <si>
    <t>By Jesse Fox Mayshark</t>
  </si>
  <si>
    <t>812/.52</t>
  </si>
  <si>
    <t>PS3525.I5156</t>
  </si>
  <si>
    <t>9780313007316</t>
  </si>
  <si>
    <t>Student Companion to Arthur Miller</t>
  </si>
  <si>
    <t>823/.8</t>
  </si>
  <si>
    <t>PR4588</t>
  </si>
  <si>
    <t>9780313007514</t>
  </si>
  <si>
    <t>Student Companion to Charles Dickens</t>
  </si>
  <si>
    <t>By Ruth Glancy</t>
  </si>
  <si>
    <t>818/.309</t>
  </si>
  <si>
    <t>PS2638</t>
  </si>
  <si>
    <t>9780313007132</t>
  </si>
  <si>
    <t>Student Companion to Edgar Allan Poe</t>
  </si>
  <si>
    <t>By Tony Magistrale</t>
  </si>
  <si>
    <t>PS3545.H16</t>
  </si>
  <si>
    <t>9780313058196</t>
  </si>
  <si>
    <t>Student Companion to Edith Wharton</t>
  </si>
  <si>
    <t>By Melissa McFarland Pennell</t>
  </si>
  <si>
    <t>PQ2683.I32</t>
  </si>
  <si>
    <t>9780313017155</t>
  </si>
  <si>
    <t>Student Companion to Elie Wiesel</t>
  </si>
  <si>
    <t>By Sanford Sternlicht</t>
  </si>
  <si>
    <t>9780313007293</t>
  </si>
  <si>
    <t>Student Companion to F. Scott Fitzgerald</t>
  </si>
  <si>
    <t>By Linda C. Pelzer</t>
  </si>
  <si>
    <t>818/.409</t>
  </si>
  <si>
    <t>PS1338</t>
  </si>
  <si>
    <t>9780313007095</t>
  </si>
  <si>
    <t>Student Companion to Mark Twain</t>
  </si>
  <si>
    <t>By David E. E. Sloane</t>
  </si>
  <si>
    <t>PS3545.R815</t>
  </si>
  <si>
    <t>9780313007323</t>
  </si>
  <si>
    <t>Student Companion to Richard Wright</t>
  </si>
  <si>
    <t>By Robert Felgar</t>
  </si>
  <si>
    <t>PS3515.U789</t>
  </si>
  <si>
    <t>9780313007033</t>
  </si>
  <si>
    <t>Student Companion to Zora Neale Hurston</t>
  </si>
  <si>
    <t>By Josie P. Campbell</t>
  </si>
  <si>
    <t>DS907.18</t>
  </si>
  <si>
    <t>9780313038532</t>
  </si>
  <si>
    <t>History of Korea</t>
  </si>
  <si>
    <t>By Djun Kil Kim</t>
  </si>
  <si>
    <t>9780313007811</t>
  </si>
  <si>
    <t>Toni Morrison: A Critical Companion</t>
  </si>
  <si>
    <t>By Missy Dehn Kubitschek</t>
  </si>
  <si>
    <t>363.325/11</t>
  </si>
  <si>
    <t>BP190.5.S94</t>
  </si>
  <si>
    <t>9780313086250</t>
  </si>
  <si>
    <t>Understanding and Addressing Suicide Attacks: The Faith and Politics of Martyrdom Operations</t>
  </si>
  <si>
    <t>By David Cook and Olivia Allison</t>
  </si>
  <si>
    <t>810.9/3552</t>
  </si>
  <si>
    <t>PS169.R28</t>
  </si>
  <si>
    <t>9780313061646</t>
  </si>
  <si>
    <t>Race and Racism in Literature</t>
  </si>
  <si>
    <t>Wilson, Charles E., Jr.</t>
  </si>
  <si>
    <t>959.704/31</t>
  </si>
  <si>
    <t>9780313038259</t>
  </si>
  <si>
    <t>A Clash of Cultures: Civil-Military Relations during the Vietnam War</t>
  </si>
  <si>
    <t>By Orrin Schwab</t>
  </si>
  <si>
    <t>PS3573.A425</t>
  </si>
  <si>
    <t>9780313069093</t>
  </si>
  <si>
    <t>Alice Walker: A Critical Companion</t>
  </si>
  <si>
    <t>By Gerri Bates</t>
  </si>
  <si>
    <t>944</t>
  </si>
  <si>
    <t>DC33.7</t>
  </si>
  <si>
    <t>9780313060441</t>
  </si>
  <si>
    <t>Culture and Customs of France</t>
  </si>
  <si>
    <t>By W. Scott Haine</t>
  </si>
  <si>
    <t>306/.0943/09045</t>
  </si>
  <si>
    <t>DD290.26</t>
  </si>
  <si>
    <t>9780313039430</t>
  </si>
  <si>
    <t>Culture and Customs of Germany</t>
  </si>
  <si>
    <t>By Eckhard Bernstein</t>
  </si>
  <si>
    <t>941.50824</t>
  </si>
  <si>
    <t>DA925</t>
  </si>
  <si>
    <t>9780313017667</t>
  </si>
  <si>
    <t>Culture and Customs of Ireland</t>
  </si>
  <si>
    <t>By Margaret Scanlan</t>
  </si>
  <si>
    <t>945.092</t>
  </si>
  <si>
    <t>DG451</t>
  </si>
  <si>
    <t>9780313062803</t>
  </si>
  <si>
    <t>Culture and Customs of Italy</t>
  </si>
  <si>
    <t>By Charles Killinger</t>
  </si>
  <si>
    <t>940.3</t>
  </si>
  <si>
    <t>9780313076701</t>
  </si>
  <si>
    <t>Daily Life During World War I</t>
  </si>
  <si>
    <t>By Neil M. Heyman</t>
  </si>
  <si>
    <t>949.5/02</t>
  </si>
  <si>
    <t>DF521</t>
  </si>
  <si>
    <t>9780313088506</t>
  </si>
  <si>
    <t>Daily Life in the Byzantine Empire</t>
  </si>
  <si>
    <t>By Marcus Rautman</t>
  </si>
  <si>
    <t>909/.0976701</t>
  </si>
  <si>
    <t>DS36.855</t>
  </si>
  <si>
    <t>9780313061059</t>
  </si>
  <si>
    <t>Daily Life in the Medieval Islamic World</t>
  </si>
  <si>
    <t>By James E. Lindsay</t>
  </si>
  <si>
    <t>950/.2</t>
  </si>
  <si>
    <t>DS19</t>
  </si>
  <si>
    <t>9780313027314</t>
  </si>
  <si>
    <t>Daily Life in the Mongol Empire</t>
  </si>
  <si>
    <t>By George Lane</t>
  </si>
  <si>
    <t>9780313036514</t>
  </si>
  <si>
    <t>Introduction to the World's Major Religions: Buddhism Volume 3</t>
  </si>
  <si>
    <t>By John M. Thompson</t>
  </si>
  <si>
    <t>9780313055829</t>
  </si>
  <si>
    <t>Introduction to the World's Major Religions: Confucianism and Taoism Volume 2</t>
  </si>
  <si>
    <t>By Randall L. Nadeau</t>
  </si>
  <si>
    <t>812/.509</t>
  </si>
  <si>
    <t>PS350</t>
  </si>
  <si>
    <t>9780313027239</t>
  </si>
  <si>
    <t>Masterpieces of 20th-Century American Drama</t>
  </si>
  <si>
    <t>By Susan C.W. Abbotson</t>
  </si>
  <si>
    <t>016.79143/6556</t>
  </si>
  <si>
    <t>PN1995.9.M56</t>
  </si>
  <si>
    <t>9780313061943</t>
  </si>
  <si>
    <t>Multicultural Films: A Reference Guide</t>
  </si>
  <si>
    <t>By Janice R. Welsch and J. Q. Adams</t>
  </si>
  <si>
    <t>DS463</t>
  </si>
  <si>
    <t>9780313006678</t>
  </si>
  <si>
    <t>History of India</t>
  </si>
  <si>
    <t>By John McLeod</t>
  </si>
  <si>
    <t>821/.409</t>
  </si>
  <si>
    <t>PR541</t>
  </si>
  <si>
    <t>9780313082535</t>
  </si>
  <si>
    <t>Pleasure of Poetry: Reading and Enjoying British Poetry from Donne to Burns</t>
  </si>
  <si>
    <t>By Nicolas H. Nelson</t>
  </si>
  <si>
    <t>946.08</t>
  </si>
  <si>
    <t>9780313077296</t>
  </si>
  <si>
    <t>Culture and Customs of Spain</t>
  </si>
  <si>
    <t>By Edward F. Stanton</t>
  </si>
  <si>
    <t>935</t>
  </si>
  <si>
    <t>DS69.5</t>
  </si>
  <si>
    <t>9781573566612</t>
  </si>
  <si>
    <t>Daily Life in Ancient Mesopotamia</t>
  </si>
  <si>
    <t>By Karen Rhea Nemet-Nejat</t>
  </si>
  <si>
    <t>952/.025</t>
  </si>
  <si>
    <t>DS822.2</t>
  </si>
  <si>
    <t>9781573566827</t>
  </si>
  <si>
    <t>Daily Life in Early Modern Japan</t>
  </si>
  <si>
    <t>By Louis G. Perez</t>
  </si>
  <si>
    <t>972.81/016</t>
  </si>
  <si>
    <t>9781573566513</t>
  </si>
  <si>
    <t>Daily Life in Maya Civilization</t>
  </si>
  <si>
    <t>By Robert J. Sharer</t>
  </si>
  <si>
    <t>985/.01</t>
  </si>
  <si>
    <t>F3429</t>
  </si>
  <si>
    <t>9781573566445</t>
  </si>
  <si>
    <t>Daily Life in the Inca Empire</t>
  </si>
  <si>
    <t>By Michael A. Malpass</t>
  </si>
  <si>
    <t>398.012</t>
  </si>
  <si>
    <t>GR74.6</t>
  </si>
  <si>
    <t>9780313049088</t>
  </si>
  <si>
    <t>Story: A Handbook</t>
  </si>
  <si>
    <t>By Jacqueline S. Thursby</t>
  </si>
  <si>
    <t>863/.3</t>
  </si>
  <si>
    <t>PQ6352</t>
  </si>
  <si>
    <t>9780313081958</t>
  </si>
  <si>
    <t>Cervantes' Don Quixote: A Reference Guide</t>
  </si>
  <si>
    <t>By Howard Mancing</t>
  </si>
  <si>
    <t>342/.51/029</t>
  </si>
  <si>
    <t>KNP240</t>
  </si>
  <si>
    <t>9780313039959</t>
  </si>
  <si>
    <t>China's New Constitution and International Problems</t>
  </si>
  <si>
    <t>By Min-ch`ien T. Z. Tyau</t>
  </si>
  <si>
    <t>PS3529.N5</t>
  </si>
  <si>
    <t>9780313049095</t>
  </si>
  <si>
    <t>Student Companion to Eugene O'Neill</t>
  </si>
  <si>
    <t>By Steven F. Bloom</t>
  </si>
  <si>
    <t>813/.2</t>
  </si>
  <si>
    <t>PS1438</t>
  </si>
  <si>
    <t>9781567509991</t>
  </si>
  <si>
    <t>Student Companion to James Fenimore Cooper</t>
  </si>
  <si>
    <t>By Craig White</t>
  </si>
  <si>
    <t>280/.042/09</t>
  </si>
  <si>
    <t>BX6.5</t>
  </si>
  <si>
    <t>9780313057960</t>
  </si>
  <si>
    <t>Ecumenical Movement: An Introductory History</t>
  </si>
  <si>
    <t>By Thomas E. FitzGerald</t>
  </si>
  <si>
    <t>820.9/3822</t>
  </si>
  <si>
    <t>PN56.B5</t>
  </si>
  <si>
    <t>9780313068225</t>
  </si>
  <si>
    <t>Thematic Guide to Biblical Literature</t>
  </si>
  <si>
    <t>By Nancy M. Tischler</t>
  </si>
  <si>
    <t>201/.3</t>
  </si>
  <si>
    <t>BL312</t>
  </si>
  <si>
    <t>9780313039379</t>
  </si>
  <si>
    <t>Thematic Guide to World Mythology</t>
  </si>
  <si>
    <t>By Lorena Stookey</t>
  </si>
  <si>
    <t>809/.9334</t>
  </si>
  <si>
    <t>P120.I53</t>
  </si>
  <si>
    <t>9780313021930</t>
  </si>
  <si>
    <t>Encyclopedia of Fictional and Fantastic Languages</t>
  </si>
  <si>
    <t>Tim Conley and Stephen Cain</t>
  </si>
  <si>
    <t>PR2839</t>
  </si>
  <si>
    <t>9780313061592</t>
  </si>
  <si>
    <t>Winter's Tale: A Guide to the Play</t>
  </si>
  <si>
    <t>By Joan Lord Hall</t>
  </si>
  <si>
    <t>951.05/092/2</t>
  </si>
  <si>
    <t>DS777.75</t>
  </si>
  <si>
    <t>9780313056802</t>
  </si>
  <si>
    <t>China's Reforms and Reformers</t>
  </si>
  <si>
    <t>By Alfred K. Ho</t>
  </si>
  <si>
    <t>282/.73</t>
  </si>
  <si>
    <t>BX1406.2</t>
  </si>
  <si>
    <t>9780313019050</t>
  </si>
  <si>
    <t>Roman Catholics in America</t>
  </si>
  <si>
    <t>By Patrick W. Carey</t>
  </si>
  <si>
    <t>909.82</t>
  </si>
  <si>
    <t>DS33.4.U6</t>
  </si>
  <si>
    <t>9780313013232</t>
    <phoneticPr fontId="2" type="noConversion"/>
  </si>
  <si>
    <t>Trans-Pacific relations : America, Europe, and Asia in the twentieth century {Perspectives on the twentieth century, 1538-9626</t>
  </si>
  <si>
    <t>Edited by Richard Jensen, Jon Davidann, and Yoneyuki Sugita</t>
  </si>
  <si>
    <t>GN492</t>
  </si>
  <si>
    <t>9780313058677</t>
  </si>
  <si>
    <t>Political Anthropology: An Introduction Third Edition</t>
  </si>
  <si>
    <t>By Ted C. Lewellen</t>
  </si>
  <si>
    <t>810.9/352042/0896872</t>
  </si>
  <si>
    <t>PS153.M4</t>
  </si>
  <si>
    <t>9780313030543</t>
  </si>
  <si>
    <t>(Out)Classed Women: Contemporary Chicana Writers on Inequitable Gendered Power Relations</t>
  </si>
  <si>
    <t>By Phillipa Kafka</t>
  </si>
  <si>
    <t>NX90</t>
  </si>
  <si>
    <t>9780313017322</t>
  </si>
  <si>
    <t>Artists, Writers, and Musicians: An Encyclopedia of People Who Changed the World</t>
  </si>
  <si>
    <t>Edited by Michel-Andre Bossy, Thomas Brothers, and John Craig McEnroe</t>
  </si>
  <si>
    <t>016.95105</t>
  </si>
  <si>
    <t>DS778.7</t>
  </si>
  <si>
    <t>9780313032509</t>
  </si>
  <si>
    <t>China During the Cultural Revolution, 1966-1976: A Selected Bibliography of English Language Works</t>
  </si>
  <si>
    <t>Compiled by Tony H. Chang</t>
  </si>
  <si>
    <t>G95</t>
  </si>
  <si>
    <t>9780313033803</t>
  </si>
  <si>
    <t>Imagining the World: Mythical Belief versus Reality in Global Encounters</t>
  </si>
  <si>
    <t>By O.R. Dathorne</t>
  </si>
  <si>
    <t>709/.01</t>
  </si>
  <si>
    <t>N5310</t>
  </si>
  <si>
    <t>9780313059575</t>
  </si>
  <si>
    <t>New Perspectives on Prehistoric Art</t>
  </si>
  <si>
    <t>Edited by Gunter Berghaus</t>
  </si>
  <si>
    <t>291.5/62/096</t>
  </si>
  <si>
    <t>BR1360</t>
  </si>
  <si>
    <t>9780313030130</t>
  </si>
  <si>
    <t>Religious and Political Ethics in Africa: A Moral Inquiry</t>
  </si>
  <si>
    <t>By Harvey J. Sindima</t>
  </si>
  <si>
    <t>792.9/5</t>
  </si>
  <si>
    <t>PR3091</t>
  </si>
  <si>
    <t>9780313006968</t>
    <phoneticPr fontId="2" type="noConversion"/>
  </si>
  <si>
    <t>Shakespearean characterization : A guide for actors and students</t>
  </si>
  <si>
    <t>O'Dell, Leslie.</t>
  </si>
  <si>
    <t>305.8/00973</t>
  </si>
  <si>
    <t>9780313029585</t>
  </si>
  <si>
    <t>American Culture: Myth and Reality of a Culture of Diversity</t>
  </si>
  <si>
    <t>By Larry L. Naylor</t>
  </si>
  <si>
    <t>174/.2</t>
  </si>
  <si>
    <t>R725.5</t>
  </si>
  <si>
    <t>9780313001697</t>
  </si>
  <si>
    <t>From Clinic to Classroom: Medical Ethics and Moral Education</t>
  </si>
  <si>
    <t>By Howard B. Radest</t>
  </si>
  <si>
    <t>016.299/92</t>
  </si>
  <si>
    <t>Z7834.M625</t>
  </si>
  <si>
    <t>9780313032738</t>
  </si>
  <si>
    <t>Micronesian Religion and Lore: A Guide to Sources, 1526-1990</t>
  </si>
  <si>
    <t>By Douglas Haynes and William L. Wuerch</t>
  </si>
  <si>
    <t>261.8/5</t>
  </si>
  <si>
    <t>BR115.E3</t>
  </si>
  <si>
    <t>9780313001154</t>
  </si>
  <si>
    <t>Religion, Economics, and Public Policy: Ironies, Tragedies, and Absurdities of the Contemporary Culture Wars</t>
  </si>
  <si>
    <t>By Andrew D. Walsh</t>
  </si>
  <si>
    <t>820.9/004/03</t>
  </si>
  <si>
    <t>PR431</t>
  </si>
  <si>
    <t>9780313052590</t>
  </si>
  <si>
    <t>Age of Milton: An Encyclopedia of Major 17th-Century British and American Authors</t>
  </si>
  <si>
    <t>Edited by Alan Hager</t>
  </si>
  <si>
    <t>909/.09/7671</t>
  </si>
  <si>
    <t>DS38.2</t>
  </si>
  <si>
    <t>9780313001116</t>
  </si>
  <si>
    <t>Islamic World in Ascendancy: From the Arab Conquests to the Siege of Vienna</t>
  </si>
  <si>
    <t>By Martin Sicker</t>
  </si>
  <si>
    <t>363/.45/095</t>
  </si>
  <si>
    <t>HV5840.A74</t>
  </si>
  <si>
    <t>9780313024504</t>
  </si>
  <si>
    <t>Opium Empire: Japanese Imperialism and Drug Trafficking in Asia, 1895-1945</t>
  </si>
  <si>
    <t>By John M. Jennings</t>
  </si>
  <si>
    <t>808.3/1</t>
  </si>
  <si>
    <t>9780313068898</t>
  </si>
  <si>
    <t>Writers on Writing: The Art of the Short Story</t>
  </si>
  <si>
    <t>Edited by Maurice A. Lee</t>
  </si>
  <si>
    <t>306/.0951</t>
  </si>
  <si>
    <t>HM101</t>
  </si>
  <si>
    <t>9780313038044</t>
  </si>
  <si>
    <t>Handbook of Chinese Popular Culture</t>
  </si>
  <si>
    <t>Edited by Wu Dingbo and Patrick D. Murphy</t>
  </si>
  <si>
    <t>291.1/772</t>
  </si>
  <si>
    <t>BL65.L33</t>
  </si>
  <si>
    <t>9780313002502</t>
  </si>
  <si>
    <t>Religion, Law, and Freedom: A Global Perspective</t>
  </si>
  <si>
    <t>Edited by Joel Thierstein and Yahya R. Kamalipour</t>
  </si>
  <si>
    <t>291.1/7</t>
  </si>
  <si>
    <t>BL2015.S6</t>
  </si>
  <si>
    <t>9780313024177</t>
  </si>
  <si>
    <t>Religion, Mobilization, and Social Action</t>
  </si>
  <si>
    <t>Edited by Anson Shupe and Bronislaw Misztal</t>
  </si>
  <si>
    <t>615.5/095</t>
  </si>
  <si>
    <t>RA418.3.A78</t>
  </si>
  <si>
    <t>9780313002762</t>
  </si>
  <si>
    <t>Healing Powers and Modernity: Traditional Medicine, Shamanism, and Science in Asian Societies</t>
  </si>
  <si>
    <t>Edited by Linda H. Connor and Geoffrey Samuel</t>
  </si>
  <si>
    <t>220.3</t>
  </si>
  <si>
    <t>BS440</t>
  </si>
  <si>
    <t>9780313014253</t>
  </si>
  <si>
    <t>All Things in the Bible: An Encyclopedia of the Biblical World  [Two Volumes]</t>
  </si>
  <si>
    <t>810.9/896073</t>
  </si>
  <si>
    <t>9780313049071</t>
  </si>
  <si>
    <t>Encyclopedia of African American Women Writers [Two Volumes]</t>
  </si>
  <si>
    <t>Edited by Yolanda Williams Page</t>
  </si>
  <si>
    <t>809/.933822</t>
  </si>
  <si>
    <t>PN485</t>
  </si>
  <si>
    <t>9780313061455</t>
  </si>
  <si>
    <t>Encyclopedia of Catholic Literature: Volume I</t>
  </si>
  <si>
    <t>Edited by Mary Reichardt</t>
  </si>
  <si>
    <t>9780313061462</t>
  </si>
  <si>
    <t>Encyclopedia of Catholic Literature: Volume II</t>
  </si>
  <si>
    <t>History -- European</t>
  </si>
  <si>
    <t>305.4/09/0203</t>
  </si>
  <si>
    <t>HQ1143</t>
  </si>
  <si>
    <t>9780313060854</t>
  </si>
  <si>
    <t>Women in the Middle Ages: An Encyclopedia Volume I A-J</t>
  </si>
  <si>
    <t>Edited by Katharina M. Wilson and Nadia Margolis</t>
  </si>
  <si>
    <t>9780313060861</t>
  </si>
  <si>
    <t>Women in the Middle Ages: An Encyclopedia Volume II K-Z</t>
  </si>
  <si>
    <t>9780313054754</t>
  </si>
  <si>
    <t>Introduction to the World's Major Religions: Hinduism Volume 6</t>
  </si>
  <si>
    <t>By Steven J. Rosen</t>
  </si>
  <si>
    <t>809/.9337</t>
  </si>
  <si>
    <t>PN56.S8</t>
  </si>
  <si>
    <t>9780313060571</t>
  </si>
  <si>
    <t>Supernatural Literature of the World: An Encyclopedia [Three Volumes]</t>
  </si>
  <si>
    <t>Edited by S.T. Joshi and Stefan Dziemianowicz</t>
  </si>
  <si>
    <t>9780313055836</t>
  </si>
  <si>
    <t>Introduction to the World's Major Religions: Christianity Volume 4</t>
  </si>
  <si>
    <t>By Lee W. Bailey</t>
  </si>
  <si>
    <t>9780313039034</t>
  </si>
  <si>
    <t>Introduction to the World's Major Religions: Judaism</t>
  </si>
  <si>
    <t>By Emily Taitz</t>
  </si>
  <si>
    <t>LB2343.3</t>
  </si>
  <si>
    <t>9780313040283</t>
  </si>
  <si>
    <t>Launch Your Career in College: Strategies for Students, Educators, and Parents</t>
  </si>
  <si>
    <t>By Adele M. Scheele</t>
  </si>
  <si>
    <t>027.8/07</t>
  </si>
  <si>
    <t>9780313009099</t>
  </si>
  <si>
    <t>Action Research: A Practical Guide for Transforming Your School Library</t>
  </si>
  <si>
    <t>By Judith A. Sykes</t>
  </si>
  <si>
    <t>028.7071/2</t>
  </si>
  <si>
    <t>9780313094675</t>
  </si>
  <si>
    <t>An Educator's Guide to Information Literacy: What Every High School Senior Needs to Know</t>
  </si>
  <si>
    <t>By Ann Marlow Riedling</t>
  </si>
  <si>
    <t>Libraries Unlimited</t>
    <phoneticPr fontId="2" type="noConversion"/>
  </si>
  <si>
    <t>973.7/092</t>
  </si>
  <si>
    <t>E655</t>
  </si>
  <si>
    <t>9780313009150</t>
  </si>
  <si>
    <t>Voices of the American Civil War: Stories of Men, Women, and Children Who Lived Through the War Between the States</t>
  </si>
  <si>
    <t>By Kendall Haven</t>
  </si>
  <si>
    <t>E183.8.I4</t>
  </si>
  <si>
    <t>9780275997434</t>
  </si>
  <si>
    <t>Engaging Iran: The Rise of a Middle East Powerhouse and America's Strategic Choice</t>
  </si>
  <si>
    <t>By Nathan Gonzalez</t>
  </si>
  <si>
    <t>616.85/82</t>
  </si>
  <si>
    <t>RC554</t>
  </si>
  <si>
    <t>9780313068041</t>
  </si>
  <si>
    <t>Understanding Personality Disorders: An Introduction</t>
  </si>
  <si>
    <t>By Duane L. Dobbert</t>
  </si>
  <si>
    <t>658.4/5</t>
  </si>
  <si>
    <t>HD6971</t>
  </si>
  <si>
    <t>9780313050596</t>
  </si>
  <si>
    <t>What Managers Say, What Employees Hear: Connecting with Your Front Line (So They'll Connect with Customers)</t>
  </si>
  <si>
    <t>Edited by Regina Fazio Maruca</t>
  </si>
  <si>
    <t>373.73</t>
  </si>
  <si>
    <t>9780313052194</t>
  </si>
  <si>
    <t>High Schools in Crisis: What Every Parent Should Know</t>
  </si>
  <si>
    <t>By Ellen Hall and Richard Handley</t>
  </si>
  <si>
    <t>378.1/01</t>
  </si>
  <si>
    <t>9780313038358</t>
  </si>
  <si>
    <t>Art and Politics of Academic Governance: Relations among Boards, Presidents, and Faculty</t>
  </si>
  <si>
    <t>By Kenneth P. Mortimer and Colleen O'Brien Sathre</t>
  </si>
  <si>
    <t>9780313090493</t>
  </si>
  <si>
    <t>Beyond Survival: Managing Academic Libraries in Transition</t>
  </si>
  <si>
    <t>By Elizabeth J. Wood, Rush Miller and Amy Knapp</t>
  </si>
  <si>
    <t>378.1/2023</t>
  </si>
  <si>
    <t>9780313051302</t>
  </si>
  <si>
    <t>Faculty Career Paths: Multiple Routes to Academic Success and Satisfaction</t>
  </si>
  <si>
    <t>By Gretchen M. Bataille and Betsy E. Brown</t>
  </si>
  <si>
    <t>379.2/63/0973</t>
  </si>
  <si>
    <t>LC212.52</t>
  </si>
  <si>
    <t>9780313050244</t>
  </si>
  <si>
    <t>Forced to Fail: The Paradox of School Desegregation</t>
  </si>
  <si>
    <t>By Stephen J. Caldas and Carl L. Bankston III</t>
  </si>
  <si>
    <t>9780313039546</t>
  </si>
  <si>
    <t>Leadership through Collaboration: The Role of the Chief Academic Officer</t>
  </si>
  <si>
    <t>By Ann S. Ferren and Wilbur W. Stanton</t>
  </si>
  <si>
    <t>373.236</t>
  </si>
  <si>
    <t>LB1623</t>
  </si>
  <si>
    <t>9780313013928</t>
  </si>
  <si>
    <t>Middle School and the Age of Adjustment: A Guide for Parents</t>
  </si>
  <si>
    <t>By Eileen Bernstein</t>
  </si>
  <si>
    <t>378.1/619</t>
  </si>
  <si>
    <t>LC148.2</t>
  </si>
  <si>
    <t>9780313067983</t>
  </si>
  <si>
    <t>College Student Retention: Formula for Student Success</t>
  </si>
  <si>
    <t>Edited by Alan Seidman</t>
  </si>
  <si>
    <t>PN1992.8.D48</t>
  </si>
  <si>
    <t>9780313054952</t>
  </si>
  <si>
    <t>Crime Television</t>
  </si>
  <si>
    <t>By Douglas Snauffer</t>
  </si>
  <si>
    <t>070.4/42</t>
  </si>
  <si>
    <t>PN4888.E28</t>
  </si>
  <si>
    <t>9780313087783</t>
  </si>
  <si>
    <t>Editorial and Opinion: The Dwindling Marketplace of Ideas in Today's News</t>
  </si>
  <si>
    <t>By Steven M. Hallock</t>
  </si>
  <si>
    <t>155.4/1825</t>
  </si>
  <si>
    <t>BF723.M54</t>
  </si>
  <si>
    <t>9780313056406</t>
  </si>
  <si>
    <t>Kids of Character: A Guide to Promoting Moral Development</t>
  </si>
  <si>
    <t>By David M. Shumaker and Robert V. Heckel</t>
  </si>
  <si>
    <t>378.1/734</t>
  </si>
  <si>
    <t>9780313017346</t>
  </si>
  <si>
    <t>Teaching Faculty How to Use Technology: Best Practices from Leading Institutions</t>
  </si>
  <si>
    <t>By Rhonda M. Epper and A. W. (Tony) Bates</t>
  </si>
  <si>
    <t>371.7/1</t>
  </si>
  <si>
    <t>LB3409.U5</t>
  </si>
  <si>
    <t>9780313059629</t>
  </si>
  <si>
    <t>Children, Health, and Learning: A Guide to the Issues</t>
  </si>
  <si>
    <t>By Mary E. Walsh and Jennifer A. Murphy</t>
  </si>
  <si>
    <t>155.4/18</t>
  </si>
  <si>
    <t>9780313072697</t>
  </si>
  <si>
    <t>Child's Right to Play: A Global Approach</t>
  </si>
  <si>
    <t>Edited by Rhonda L. Clements and Leah Fiorentino</t>
  </si>
  <si>
    <t>379.1/3</t>
  </si>
  <si>
    <t>9780313013638</t>
  </si>
  <si>
    <t>New Strategies for Educational Fund Raising</t>
  </si>
  <si>
    <t>Edited by Michael J. Worth</t>
  </si>
  <si>
    <t>LC220.5</t>
  </si>
  <si>
    <t>9780313059698</t>
  </si>
  <si>
    <t>Service-learning : History, theory, and issues</t>
  </si>
  <si>
    <t>Edited by Bruce W. Speck and Sherry L. Hoppe</t>
  </si>
  <si>
    <t>333.7/09172/4</t>
  </si>
  <si>
    <t>HD75.6</t>
  </si>
  <si>
    <t>9780313020216</t>
  </si>
  <si>
    <t>Natural Resources, Growth, and Development: Economics, Ecology and Resource-Scarcity</t>
  </si>
  <si>
    <t>By Clement A. Tisdell</t>
  </si>
  <si>
    <t>338.4/779020973</t>
  </si>
  <si>
    <t>9781573566322</t>
  </si>
  <si>
    <t>Entertainment Industry</t>
  </si>
  <si>
    <t>By Michael Haupert</t>
  </si>
  <si>
    <t>027.073</t>
  </si>
  <si>
    <t>CD3021</t>
  </si>
  <si>
    <t>9780313039539</t>
  </si>
  <si>
    <t>Archival Information</t>
  </si>
  <si>
    <t>Edited by Steven Fisher</t>
  </si>
  <si>
    <t>371.102</t>
  </si>
  <si>
    <t>BF637.C6</t>
  </si>
  <si>
    <t>9780313057496</t>
  </si>
  <si>
    <t>Mentoring Children and Adolescents: A Guide to the Issues</t>
  </si>
  <si>
    <t>By Maureen A. Buckley and Sandra Hundley Zimmermann</t>
  </si>
  <si>
    <t>BUSINESS &amp; ECONOMICS / Industries / Energy Industries</t>
  </si>
  <si>
    <t>333.79/098</t>
  </si>
  <si>
    <t>HD9502.S632</t>
  </si>
  <si>
    <t>9780313057311</t>
    <phoneticPr fontId="2" type="noConversion"/>
  </si>
  <si>
    <t>Political Economy of Energy in the Southern Cone</t>
  </si>
  <si>
    <t>Hira, Anil</t>
  </si>
  <si>
    <t>370/.3</t>
  </si>
  <si>
    <t>9780313011498</t>
  </si>
  <si>
    <t>Learning Theories: A to Z</t>
  </si>
  <si>
    <t>By David C. Leonard</t>
  </si>
  <si>
    <t>9780313051654</t>
  </si>
  <si>
    <t>Political Support in a Frustrated America</t>
  </si>
  <si>
    <t>By Stephen J. Farnsworth</t>
  </si>
  <si>
    <t>382/.911812</t>
  </si>
  <si>
    <t>9780313018459</t>
  </si>
  <si>
    <t>North American Free Trade Agreement: Labor, Industry, and Government Perspectives</t>
  </si>
  <si>
    <t>Edited by Mario F. Bognanno and Kathryn J. Ready</t>
  </si>
  <si>
    <t>305.26/09172/4</t>
  </si>
  <si>
    <t>HQ1064.D44</t>
  </si>
  <si>
    <t>9780313058721</t>
  </si>
  <si>
    <t>Aging and Adult Development in the Developing World: Applying Western Theories and Concepts</t>
  </si>
  <si>
    <t>By Frank E. Eyetsemitan and James T. Gire</t>
  </si>
  <si>
    <t>338/.064/0952</t>
  </si>
  <si>
    <t>HC465.T4</t>
  </si>
  <si>
    <t>9780313036064</t>
  </si>
  <si>
    <t>Innovation Japanese Style: A Cultural and Historical Perspective</t>
  </si>
  <si>
    <t>By Paul Herbig</t>
  </si>
  <si>
    <t>956.04</t>
  </si>
  <si>
    <t>DS63.2.G7</t>
  </si>
  <si>
    <t>9780313039126</t>
  </si>
  <si>
    <t>Britain and the Conflict in the Middle East, 1964-1967: The Coming of the Six-Day War</t>
  </si>
  <si>
    <t>By Moshe Gat</t>
  </si>
  <si>
    <t>9780313058059</t>
  </si>
  <si>
    <t>Changing Course: Making the Hard Decisions to Eliminate Academic Programs</t>
  </si>
  <si>
    <t>By Peter D. Eckel</t>
  </si>
  <si>
    <t>371.3/5/02573</t>
  </si>
  <si>
    <t>9780313017278</t>
  </si>
  <si>
    <t>Directory of Distance Learning Opportunities: K-12</t>
  </si>
  <si>
    <t>Compiled by Modoc Press, Inc.</t>
  </si>
  <si>
    <t>958/.04/3</t>
  </si>
  <si>
    <t>9780313010880</t>
  </si>
  <si>
    <t>Failed Transition, Bleak Future?: War and Instability in Central Asia and the Caucasus</t>
  </si>
  <si>
    <t>By Hooman Peimani</t>
  </si>
  <si>
    <t>956.05/3</t>
  </si>
  <si>
    <t>DS119.76</t>
  </si>
  <si>
    <t>9780313002601</t>
  </si>
  <si>
    <t>Making Peace: A First-Hand Account of the Arab-Israeli Peace Process</t>
  </si>
  <si>
    <t>By Eytan Bentsur</t>
  </si>
  <si>
    <t>808.5/43</t>
  </si>
  <si>
    <t>9780313069826</t>
  </si>
  <si>
    <t>Storytelling Encyclopedia: Historical, Cultural, and Multiethnic Approaches to Oral Traditions Around the World</t>
  </si>
  <si>
    <t>General Editor David Adams Leeming</t>
  </si>
  <si>
    <t>371.3078</t>
  </si>
  <si>
    <t>9780313023002</t>
  </si>
  <si>
    <t>Educational Media and Technology Yearbook 2003</t>
  </si>
  <si>
    <t>By Mary Ann Fitzgerald, Michael Orey and Robert Maribe Branch</t>
  </si>
  <si>
    <t>9780313072406</t>
  </si>
  <si>
    <t>Pursuing the National Interest: Moments of Transition in Twentieth-Century American Foreign Policy</t>
  </si>
  <si>
    <t>By Karl K. Schonberg</t>
  </si>
  <si>
    <t>361.3/2</t>
  </si>
  <si>
    <t>HV11</t>
  </si>
  <si>
    <t>9780313081507</t>
  </si>
  <si>
    <t>Social Work for the Twenty-first Century: Challenges and Opportunities</t>
  </si>
  <si>
    <t>By John T. Pardeck and Francis K. O. Yuen</t>
  </si>
  <si>
    <t>370.116/3</t>
  </si>
  <si>
    <t>LB2283</t>
  </si>
  <si>
    <t>9780313012921</t>
  </si>
  <si>
    <t>A World of Teaching: Personal Journeys Through the World's English-Speaking Classrooms</t>
  </si>
  <si>
    <t>Edited by John A. Hansen and Evan M. Smith</t>
  </si>
  <si>
    <t>338.9/27</t>
  </si>
  <si>
    <t>9780313057274</t>
  </si>
  <si>
    <t>Achieving Sustainable Development: The Challenge of Governance Across Social Scales</t>
  </si>
  <si>
    <t>Edited by Hans Th. A. Bressers and Walter A. Rosenbaum</t>
  </si>
  <si>
    <t>791.43/653</t>
  </si>
  <si>
    <t>PN1995.5</t>
  </si>
  <si>
    <t>9780313010651</t>
  </si>
  <si>
    <t>Media Ethics Goes to the Movies</t>
  </si>
  <si>
    <t>By Howard Good and Michael J. Dillon</t>
  </si>
  <si>
    <t>382/.71</t>
  </si>
  <si>
    <t>HF1713</t>
  </si>
  <si>
    <t>9780313011771</t>
  </si>
  <si>
    <t>NAFTA, WTO and Global Business Strategy: How AIDS, Trade and Terrorism Affect Our Economic Future</t>
  </si>
  <si>
    <t>By Bradly J. Condon</t>
  </si>
  <si>
    <t>335.43</t>
  </si>
  <si>
    <t>HX280.5.A6</t>
  </si>
  <si>
    <t>9780313013577</t>
  </si>
  <si>
    <t>Rotten Foundations: The Conceptual Basis of the Marxist-Leninist Regimes of East Germany and Other Countries of the Soviet Bloc</t>
  </si>
  <si>
    <t>By Peter W. Sperlich</t>
  </si>
  <si>
    <t>9780313006715</t>
  </si>
  <si>
    <t>Strategic Management and Core Competencies: Theory and Application</t>
  </si>
  <si>
    <t>By Anders Drejer</t>
  </si>
  <si>
    <t>324.973/0929/0975</t>
  </si>
  <si>
    <t>JK526</t>
  </si>
  <si>
    <t>9780313013713</t>
  </si>
  <si>
    <t>2000 Presidential Election in the South: Partisanship and Southern Party Systems in the 21st Century.</t>
  </si>
  <si>
    <t>Edited by Robert P. Steed and Laurence W. Moreland</t>
  </si>
  <si>
    <t>324.243/072</t>
  </si>
  <si>
    <t>JN3971.A98</t>
  </si>
  <si>
    <t>9780313013584</t>
  </si>
  <si>
    <t>Party That Came Out of the Cold War: Party of Democratic Socialism in United Germany</t>
  </si>
  <si>
    <t>By Franz Oswald</t>
  </si>
  <si>
    <t>POLITICAL SCIENCE / Public Policy / Social Policy</t>
  </si>
  <si>
    <t>361.948</t>
  </si>
  <si>
    <t>JN7042</t>
  </si>
  <si>
    <t>9780313056772</t>
    <phoneticPr fontId="2" type="noConversion"/>
  </si>
  <si>
    <t>Modern Welfare States : Scandinavian Politics and Policy in the Global Age (2nd Edition)</t>
  </si>
  <si>
    <t>2</t>
    <phoneticPr fontId="2" type="noConversion"/>
  </si>
  <si>
    <t>Einhorn, Eric S.</t>
  </si>
  <si>
    <t>9780313010729</t>
    <phoneticPr fontId="2" type="noConversion"/>
  </si>
  <si>
    <t xml:space="preserve">A conflict perpetuated : China policy during the Kennedy years </t>
  </si>
  <si>
    <t>Kochavi, Noam.</t>
  </si>
  <si>
    <t>352.14/0973</t>
  </si>
  <si>
    <t>JS411</t>
  </si>
  <si>
    <t>9780313028816</t>
  </si>
  <si>
    <t>County Government: A Guide to Efficient and Accountable Government</t>
  </si>
  <si>
    <t>By Frank J. Coppa</t>
  </si>
  <si>
    <t>658.3/044</t>
  </si>
  <si>
    <t>9780313004018</t>
  </si>
  <si>
    <t>Managing Knowledge Workers: Unleashing Innovation and Productivity</t>
  </si>
  <si>
    <t>By A. D. Amar</t>
  </si>
  <si>
    <t>302.23/0956</t>
  </si>
  <si>
    <t>P92.M5</t>
  </si>
  <si>
    <t>9780313034534</t>
  </si>
  <si>
    <t>Mass Media in the Middle East: A Comprehensive Handbook</t>
  </si>
  <si>
    <t>Edited by Yahya R. Kamalipour and Hamid Mowlana</t>
  </si>
  <si>
    <t>9780313019975</t>
  </si>
  <si>
    <t>Theory and Research in Conflict Management</t>
  </si>
  <si>
    <t>Edited by M. Afzalur Rahim</t>
  </si>
  <si>
    <t>388.4/0973</t>
  </si>
  <si>
    <t>9780313002236</t>
  </si>
  <si>
    <t>Urban Transportation Planning in the United States: An Historical Overview Revised and Expanded Edition</t>
  </si>
  <si>
    <t>By Edward Weiner</t>
  </si>
  <si>
    <t>331.4/83/096</t>
  </si>
  <si>
    <t>HD6073.A29</t>
  </si>
  <si>
    <t>9780313023415</t>
  </si>
  <si>
    <t>Women and Sustainable Development in Africa</t>
  </si>
  <si>
    <t>370.11/5/0971</t>
  </si>
  <si>
    <t>LC196.5.C2</t>
  </si>
  <si>
    <t>9780313004940</t>
    <phoneticPr fontId="2" type="noConversion"/>
  </si>
  <si>
    <t xml:space="preserve">Anti-racism, feminism, and critical approaches to education </t>
  </si>
  <si>
    <t>Edited by Roxana Ng, Pat Staton, and Joyce Scane</t>
  </si>
  <si>
    <t>324.7/3/097309045</t>
  </si>
  <si>
    <t>JK524</t>
  </si>
  <si>
    <t>9780313003257</t>
    <phoneticPr fontId="2" type="noConversion"/>
  </si>
  <si>
    <t xml:space="preserve">Seeing spots : A functional analysis of presidential television advertisements, 1952-1996 </t>
  </si>
  <si>
    <t>Benoit, William L.</t>
  </si>
  <si>
    <t>320.951/09/04</t>
  </si>
  <si>
    <t>9780313001666</t>
    <phoneticPr fontId="2" type="noConversion"/>
  </si>
  <si>
    <t>Explaining Chinese democratization</t>
  </si>
  <si>
    <t>Hu, Shao-hua.</t>
  </si>
  <si>
    <t>338.4/7796357/640973</t>
  </si>
  <si>
    <t>9780313023996</t>
  </si>
  <si>
    <t>Baseball Economics: Current Research</t>
  </si>
  <si>
    <t>Edited by John Fizel, Elizabeth Gustafson, and Lawrence Hadley</t>
  </si>
  <si>
    <t>338.951</t>
  </si>
  <si>
    <t>HC427.92</t>
  </si>
  <si>
    <t>9780313028267</t>
  </si>
  <si>
    <t>China's Economic Reform: An Experiment in Pragmatic Socialism</t>
  </si>
  <si>
    <t>By Raphael Shen</t>
  </si>
  <si>
    <t>9780313024566</t>
  </si>
  <si>
    <t>Global News Access: The Impact of New Communications Technologies</t>
  </si>
  <si>
    <t>By Carla Brooks Johnston</t>
  </si>
  <si>
    <t>9780313007910</t>
  </si>
  <si>
    <t>Globalization, Privatization and Free Market Economy</t>
  </si>
  <si>
    <t>Edited by C. P. Rao</t>
  </si>
  <si>
    <t>323.1/196073/09045</t>
  </si>
  <si>
    <t>9780313002854</t>
  </si>
  <si>
    <t>Governing Race: Policy, Process, and the Politics of Race</t>
  </si>
  <si>
    <t>By Nina M. Moore</t>
  </si>
  <si>
    <t>338.967</t>
  </si>
  <si>
    <t>HC800</t>
  </si>
  <si>
    <t>9780313020988</t>
  </si>
  <si>
    <t>Perspectives on Economic Development in Africa</t>
  </si>
  <si>
    <t>Edited by Fidelis Ezeala-Harrison and Senyo B-S.K. Adjibolosoo</t>
  </si>
  <si>
    <t>LC4019.8</t>
  </si>
  <si>
    <t>9780313011856</t>
  </si>
  <si>
    <t>Rethinking Professional Issues in Special Education: _</t>
  </si>
  <si>
    <t>Edited by James L. Paul, Carolyn D. Lavely, Ann Cranston-Gingras and Ella L. Taylor</t>
  </si>
  <si>
    <t>337.56</t>
  </si>
  <si>
    <t>HF1583.3</t>
  </si>
  <si>
    <t>9780313001369</t>
  </si>
  <si>
    <t>Globalization of Business and the Middle East: Opportunities and Constraints</t>
  </si>
  <si>
    <t>By Masoud Kavoossi</t>
  </si>
  <si>
    <t>332.1/5</t>
  </si>
  <si>
    <t>9780313036095</t>
  </si>
  <si>
    <t>Practice of Multinational Banking: Macro-Policy Issues and Key International Concepts, Second Edition</t>
  </si>
  <si>
    <t>By Dara Khambata</t>
  </si>
  <si>
    <t>303.3/2</t>
  </si>
  <si>
    <t>9780313005015</t>
  </si>
  <si>
    <t>Building Character and Culture</t>
  </si>
  <si>
    <t>By Pat Duffy Hutcheon</t>
  </si>
  <si>
    <t>306.2/094</t>
  </si>
  <si>
    <t>JN12</t>
  </si>
  <si>
    <t>9780313001529</t>
  </si>
  <si>
    <t>European Politics into the Twenty-First Century: Integration and Division</t>
  </si>
  <si>
    <t>By Hans Slomp</t>
  </si>
  <si>
    <t>HF1416</t>
  </si>
  <si>
    <t>9780313002809</t>
  </si>
  <si>
    <t>Globalization and Its Managerial Implications</t>
  </si>
  <si>
    <t>HG4028.C4</t>
  </si>
  <si>
    <t>9780313035159</t>
  </si>
  <si>
    <t>Investment Decision Making in the Private and Public Sectors</t>
  </si>
  <si>
    <t>By Henri L. Beenhakker</t>
  </si>
  <si>
    <t>T58.6</t>
  </si>
  <si>
    <t>9780313003714</t>
  </si>
  <si>
    <t>Knowledge Management Systems for Business</t>
  </si>
  <si>
    <t>By Robert J. Thierauf</t>
  </si>
  <si>
    <t>352.5/38214/0973</t>
  </si>
  <si>
    <t>HD3861.U6</t>
  </si>
  <si>
    <t>9780313001147</t>
  </si>
  <si>
    <t>Local Government Innovation: Issues and Trends in Privatization and Managed Competition</t>
  </si>
  <si>
    <t>Edited by Robin A. Johnson and Norman Walzer</t>
  </si>
  <si>
    <t>321.8/01</t>
  </si>
  <si>
    <t>9780313002953</t>
  </si>
  <si>
    <t>Future of Teledemocracy</t>
  </si>
  <si>
    <t>By Ted Becker and Christa Daryl Slaton</t>
  </si>
  <si>
    <t>370/.92/2</t>
  </si>
  <si>
    <t>LA2311</t>
  </si>
  <si>
    <t>9780313005008</t>
  </si>
  <si>
    <t>Biographical Dictionary of Modern American Educators</t>
  </si>
  <si>
    <t>By Frederik Ohles, Shirley M. Ohles, and John G. Ramsay</t>
  </si>
  <si>
    <t>331.12</t>
  </si>
  <si>
    <t>HD5710.7</t>
  </si>
  <si>
    <t>9780313029929</t>
  </si>
  <si>
    <t>Economic Liberalization and Labor Markets</t>
  </si>
  <si>
    <t>Edited by Parviz Dabir-Alai and Mehmet Odekon</t>
  </si>
  <si>
    <t>337.8</t>
  </si>
  <si>
    <t>9780313018893</t>
  </si>
  <si>
    <t>Latin America in the World-Economy</t>
  </si>
  <si>
    <t>Edited by Roberto Patricio Korzeniewicz and William C. Smith</t>
  </si>
  <si>
    <t>418/.0071/1</t>
  </si>
  <si>
    <t>P51</t>
  </si>
  <si>
    <t>9780313001352</t>
  </si>
  <si>
    <t>Pedagogy of Language Learning in Higher Education: An Introduction</t>
  </si>
  <si>
    <t>378.1/70281</t>
  </si>
  <si>
    <t>LB2395</t>
  </si>
  <si>
    <t>9780313002823</t>
  </si>
  <si>
    <t>Practical Approaches to Using Learning Styles in Higher Education</t>
  </si>
  <si>
    <t>Edited by Rita Dunn and Shirley A. Griggs</t>
  </si>
  <si>
    <t>338.96</t>
  </si>
  <si>
    <t>HC800.Z9</t>
  </si>
  <si>
    <t>9780313031021</t>
  </si>
  <si>
    <t>Prospects for Recovery and Sustainable Development in Africa</t>
  </si>
  <si>
    <t>Edited by Aguibou Y. Yansane</t>
  </si>
  <si>
    <t>378.1/543/0973</t>
  </si>
  <si>
    <t>LB2328.15.U6</t>
  </si>
  <si>
    <t>9780313003066</t>
    <phoneticPr fontId="2" type="noConversion"/>
  </si>
  <si>
    <t xml:space="preserve">Community colleges : Policy in the future context </t>
  </si>
  <si>
    <t>Edited by Barbara K. Townsend and Susan B. Twombly</t>
  </si>
  <si>
    <t>332.63</t>
  </si>
  <si>
    <t>9780313020827</t>
  </si>
  <si>
    <t>Real Options in Capital Investment: Models, Strategies, and Applications</t>
  </si>
  <si>
    <t>Edited by Lenos Trigeorgis</t>
  </si>
  <si>
    <t>KF9223.4</t>
  </si>
  <si>
    <t>9780313086151</t>
  </si>
  <si>
    <t>Right to a Speedy and Public Trial: A Reference Guide to the United States Constitution</t>
  </si>
  <si>
    <t>By Susan N. Herman</t>
  </si>
  <si>
    <t>880/.09</t>
  </si>
  <si>
    <t>PA3013</t>
  </si>
  <si>
    <t>9780313058394</t>
  </si>
  <si>
    <t>Classical Rhetorics and Rhetoricians: Critical Studies and Sources</t>
  </si>
  <si>
    <t>Edited by Michelle Ballif and Michael G. Moran</t>
  </si>
  <si>
    <t>507.1/2</t>
  </si>
  <si>
    <t>Q181</t>
  </si>
  <si>
    <t>9780313054068</t>
  </si>
  <si>
    <t>Teaching and Learning Science [Two Volumes]: A Handbook</t>
  </si>
  <si>
    <t>Edited by Kenneth Tobin</t>
  </si>
  <si>
    <t>320/.0835/03</t>
  </si>
  <si>
    <t>9780313060083</t>
  </si>
  <si>
    <t>Youth Activism: An International Encyclopedia Volume I</t>
  </si>
  <si>
    <t>Lonnie R. Sherrod, Editor Contance A. Flanagan and Ron Kassimir, Associate Editors Amy K. Syvertsen, Assistant Editor</t>
  </si>
  <si>
    <t>9780313060090</t>
  </si>
  <si>
    <t>Youth Activism: An International Encyclopedia Volume II</t>
  </si>
  <si>
    <t>9780313086779</t>
  </si>
  <si>
    <t>Race, Ethnicity, and Education: Volume 2 Language and Literacy in Schools</t>
  </si>
  <si>
    <t>Edited by Robert T. Jimenez and Valerie Ooka Pang</t>
  </si>
  <si>
    <t>9780313088988</t>
  </si>
  <si>
    <t>Race, Ethnicity, and Education: Volume 3 Racial Identity in Education</t>
  </si>
  <si>
    <t>By H. Richard Milner and E. Wayne Ross</t>
  </si>
  <si>
    <t>9780313088995</t>
  </si>
  <si>
    <t>Race, Ethnicity, and Education: Volume 4 Racism and Antiracism in Education</t>
  </si>
  <si>
    <t>Edited by E. Wayne Ross</t>
  </si>
  <si>
    <t>Architecture &amp; Planning</t>
  </si>
  <si>
    <t>720/.944</t>
  </si>
  <si>
    <t>NA1041</t>
  </si>
  <si>
    <t>9780313060458</t>
  </si>
  <si>
    <t>Architecture of France</t>
  </si>
  <si>
    <t>By David A. Hanser</t>
  </si>
  <si>
    <t>704.03/95073/0904</t>
  </si>
  <si>
    <t>N6538.A83</t>
  </si>
  <si>
    <t>9780313088964</t>
  </si>
  <si>
    <t>Encyclopedia of Asian American Artists</t>
  </si>
  <si>
    <t>By Kara Kelley Hallmark</t>
  </si>
  <si>
    <t>641.5</t>
  </si>
  <si>
    <t>9780313050749</t>
  </si>
  <si>
    <t>Food and Cooking in Victorian England: A History</t>
  </si>
  <si>
    <t>By Andrea Broomfield</t>
  </si>
  <si>
    <t>PS3566.A834</t>
  </si>
  <si>
    <t>9780313344749</t>
  </si>
  <si>
    <t>Gary Paulsen</t>
  </si>
  <si>
    <t>By James B. Blasingame</t>
  </si>
  <si>
    <t>PS3552.A83615</t>
  </si>
  <si>
    <t>9780313343100</t>
  </si>
  <si>
    <t>Joan Bauer</t>
  </si>
  <si>
    <t>By Alleen Pace Nilsen</t>
  </si>
  <si>
    <t>810.8/08924</t>
  </si>
  <si>
    <t>PS508.J4</t>
  </si>
  <si>
    <t>9780313082320</t>
  </si>
  <si>
    <t>Masterpieces of Jewish American Literature</t>
  </si>
  <si>
    <t>PS3553.R3373</t>
  </si>
  <si>
    <t>9780313055041</t>
  </si>
  <si>
    <t>Sharon Creech</t>
  </si>
  <si>
    <t>By Pamela Sissi Carroll</t>
  </si>
  <si>
    <t>PS3566.I395</t>
  </si>
  <si>
    <t>9780313056222</t>
  </si>
  <si>
    <t>Tamora Pierce</t>
  </si>
  <si>
    <t>By Bonnie Kunzel and Susan Fichtelberg</t>
  </si>
  <si>
    <t>932</t>
  </si>
  <si>
    <t>DT63</t>
  </si>
  <si>
    <t>9780313088315</t>
  </si>
  <si>
    <t>Pyramids</t>
  </si>
  <si>
    <t>By Jennifer Hellum</t>
  </si>
  <si>
    <t>306.0973/03</t>
  </si>
  <si>
    <t>9780313027673</t>
  </si>
  <si>
    <t>American Icons [Three Volumes]: An Encyclopedia of the People, Places, and Things that Have Shaped Our Culture</t>
  </si>
  <si>
    <t>Edited by Dennis R. Hall and Susan Grove Hall</t>
  </si>
  <si>
    <t>609.3</t>
  </si>
  <si>
    <t>T16</t>
  </si>
  <si>
    <t>9780313083860</t>
  </si>
  <si>
    <t>Ancient Technology</t>
  </si>
  <si>
    <t>By John W. Humphrey</t>
  </si>
  <si>
    <t>641.59409</t>
  </si>
  <si>
    <t>TX723.5.A1</t>
  </si>
  <si>
    <t>9780313014444</t>
  </si>
  <si>
    <t>Cooking in Europe, 1250-1650</t>
  </si>
  <si>
    <t>By Ken Albala</t>
  </si>
  <si>
    <t>960.3</t>
  </si>
  <si>
    <t>DT21.5</t>
  </si>
  <si>
    <t>9781573566360</t>
  </si>
  <si>
    <t>Daily Lives of Civilians in Wartime Africa: From Slavery Days to Rwandan Genocide</t>
  </si>
  <si>
    <t>Edited by John Laband</t>
  </si>
  <si>
    <t>9780313038709</t>
  </si>
  <si>
    <t>Edith Wharton's Ethan Frome: A Reference Guide</t>
  </si>
  <si>
    <t>By Suzanne J. Fournier</t>
  </si>
  <si>
    <t>History -- American</t>
  </si>
  <si>
    <t>9780313084010</t>
  </si>
  <si>
    <t>Encyclopedia of American Civil Rights and Liberties: Volume 1 A-G</t>
  </si>
  <si>
    <t>9780313084027</t>
  </si>
  <si>
    <t>Encyclopedia of American Civil Rights and Liberties: Volume 2 H-R</t>
  </si>
  <si>
    <t>944/.02503</t>
  </si>
  <si>
    <t>DC96</t>
  </si>
  <si>
    <t>9780313083976</t>
  </si>
  <si>
    <t>Encyclopedia of the Hundred Years War</t>
  </si>
  <si>
    <t>By John A. Wagner</t>
  </si>
  <si>
    <t>294.5</t>
  </si>
  <si>
    <t>9780313071553</t>
  </si>
  <si>
    <t>Esssential Hinduism</t>
  </si>
  <si>
    <t>823/.0872099287</t>
  </si>
  <si>
    <t>PR830.D4</t>
  </si>
  <si>
    <t>9780313049064</t>
  </si>
  <si>
    <t>Great Women Mystery Writers: Second Edition</t>
  </si>
  <si>
    <t>By Elizabeth Blakesley Lindsay</t>
  </si>
  <si>
    <t>809.3/7209</t>
  </si>
  <si>
    <t>PN3377.5.D4</t>
  </si>
  <si>
    <t>9780313040887</t>
  </si>
  <si>
    <t>Gumshoes: A Dictionary of Fictional Detectives</t>
  </si>
  <si>
    <t>By Mitzi M. Brunsdale</t>
  </si>
  <si>
    <t>304.8/73003</t>
  </si>
  <si>
    <t>JV6465</t>
  </si>
  <si>
    <t>9780313083099</t>
  </si>
  <si>
    <t>Immigration in America Today: An Encyclopedia</t>
  </si>
  <si>
    <t>Edited by James Loucky, Jeanne Armstrong, and Larry J. Estrada</t>
  </si>
  <si>
    <t>811/.54</t>
  </si>
  <si>
    <t>PS3560.O73</t>
  </si>
  <si>
    <t>9780313014390</t>
  </si>
  <si>
    <t>June Jordan: Her Life and Letters</t>
  </si>
  <si>
    <t>By Valerie Kinloch</t>
  </si>
  <si>
    <t>810.9/355</t>
  </si>
  <si>
    <t>PS374.W64</t>
  </si>
  <si>
    <t>9780313038174</t>
  </si>
  <si>
    <t>Labor and Workplace Issues in Literature</t>
  </si>
  <si>
    <t>By Claudia Durst Johnson</t>
  </si>
  <si>
    <t>9780313038143</t>
  </si>
  <si>
    <t>Masterpieces of Beat Literature</t>
  </si>
  <si>
    <t>By Michael J. Dittman</t>
  </si>
  <si>
    <t>820.9/112</t>
  </si>
  <si>
    <t>PR478.M6</t>
  </si>
  <si>
    <t>9780313036637</t>
  </si>
  <si>
    <t>Masterpieces of British Modernism</t>
  </si>
  <si>
    <t>By Marlowe A. Miller</t>
  </si>
  <si>
    <t>813/.08509</t>
  </si>
  <si>
    <t>PS374.L6</t>
  </si>
  <si>
    <t>9781573567183</t>
  </si>
  <si>
    <t>Romance Today: An A-to-Z Guide to Contemporary American Romance Writers</t>
  </si>
  <si>
    <t>Edited by John Charles and Shelley Mosley</t>
  </si>
  <si>
    <t>220.8/3067</t>
  </si>
  <si>
    <t>BS680.S5</t>
  </si>
  <si>
    <t>9780313054136</t>
  </si>
  <si>
    <t>Sex in the Bible: A New Consideration</t>
  </si>
  <si>
    <t>By J. Harold Ellens</t>
  </si>
  <si>
    <t>296.09/014</t>
  </si>
  <si>
    <t>BM165</t>
  </si>
  <si>
    <t>9780313024726</t>
  </si>
  <si>
    <t>Emergence of Judaism</t>
  </si>
  <si>
    <t>By Christine Elizabeth Hayes</t>
  </si>
  <si>
    <t>954.93</t>
  </si>
  <si>
    <t>DS489.5</t>
  </si>
  <si>
    <t>9780313024719</t>
  </si>
  <si>
    <t>History of Sri Lanka</t>
  </si>
  <si>
    <t>By Patrick Peebles</t>
  </si>
  <si>
    <t>813.009/928</t>
  </si>
  <si>
    <t>PS374.Y57</t>
  </si>
  <si>
    <t>9780313027512</t>
  </si>
  <si>
    <t>Thematic Guide to Young Adult Literature</t>
  </si>
  <si>
    <t>By Alice Trupe</t>
  </si>
  <si>
    <t>791.43023/30922</t>
  </si>
  <si>
    <t>9780313049163</t>
  </si>
  <si>
    <t>Women Directors and Their Films</t>
  </si>
  <si>
    <t>By Mary G. Hurd</t>
  </si>
  <si>
    <t>811/.52</t>
  </si>
  <si>
    <t>PS3531.O82</t>
  </si>
  <si>
    <t>9780313061431</t>
  </si>
  <si>
    <t>Ezra Pound Encyclopedia</t>
  </si>
  <si>
    <t>Tryphonopoulos, Demetres P.</t>
  </si>
  <si>
    <t>LITERARY CRITICISM / Drama</t>
  </si>
  <si>
    <t>842/.914</t>
  </si>
  <si>
    <t>PQ2603.E378</t>
  </si>
  <si>
    <t>9780313068683</t>
  </si>
  <si>
    <t>Samuel Beckett's Waiting for Godot : A Reference Guide</t>
  </si>
  <si>
    <t>Hutchings, William</t>
  </si>
  <si>
    <t>LITERARY CRITICISM / Reference</t>
  </si>
  <si>
    <t>025.06/8</t>
  </si>
  <si>
    <t>PN43.7</t>
  </si>
  <si>
    <t>9780313068652</t>
  </si>
  <si>
    <t>Using Internet Primary Sources to Teach Critical Thinking Skills in World Literature</t>
  </si>
  <si>
    <t>Kent-Drury, Roxanne M.</t>
  </si>
  <si>
    <t>781.65/0973</t>
  </si>
  <si>
    <t>ML3508</t>
  </si>
  <si>
    <t>9780313061882</t>
  </si>
  <si>
    <t>Jazz : A regional exploration {Greenwood guides to American roots music, 1551-0271</t>
  </si>
  <si>
    <t>Yanow, Scott.</t>
  </si>
  <si>
    <t>390</t>
  </si>
  <si>
    <t>GT76</t>
  </si>
  <si>
    <t>9780313027505</t>
  </si>
  <si>
    <t>A Day in the Life: Studying Daily Life through History</t>
  </si>
  <si>
    <t>Edited by Peter N. Stearns</t>
  </si>
  <si>
    <t>011.62</t>
  </si>
  <si>
    <t>Z1033.P52</t>
  </si>
  <si>
    <t>9780313061486</t>
  </si>
  <si>
    <t>Companion to American Children's Picture Books</t>
  </si>
  <si>
    <t>By Connie Ann Kirk</t>
  </si>
  <si>
    <t>305.4/092/2</t>
  </si>
  <si>
    <t>HQ1185</t>
  </si>
  <si>
    <t>9780313060762</t>
  </si>
  <si>
    <t>Encyclopedia of Women's Autobiography: [Two Volumes]</t>
  </si>
  <si>
    <t>Edited by Victoria Boynton and Jo Malin</t>
  </si>
  <si>
    <t>PS3565.C57</t>
  </si>
  <si>
    <t>9780313062100</t>
  </si>
  <si>
    <t>Flannery O'Connor: A Biography</t>
  </si>
  <si>
    <t>By Melissa Simpson</t>
  </si>
  <si>
    <t>641.30093</t>
  </si>
  <si>
    <t>9780313083143</t>
  </si>
  <si>
    <t>Food in the Ancient World</t>
  </si>
  <si>
    <t>By Joan P. Alcock</t>
  </si>
  <si>
    <t>809/.89283/0712</t>
  </si>
  <si>
    <t>PN1009.A1</t>
  </si>
  <si>
    <t>9780313061493</t>
  </si>
  <si>
    <t>From Hinton to Hamlet: Building Bridges between Young Adult Literature and the Classics Second Edition, Revised and Expanded</t>
  </si>
  <si>
    <t>By Sarah K. Herz and Donald R. Gallo</t>
  </si>
  <si>
    <t>PS3537.T3234</t>
  </si>
  <si>
    <t>9780313071744</t>
  </si>
  <si>
    <t>John Steinbeck's Of Mice and Men: A Reference Guide</t>
  </si>
  <si>
    <t>By Barbara Heavilin</t>
  </si>
  <si>
    <t>882/.0109</t>
  </si>
  <si>
    <t>PA3131</t>
  </si>
  <si>
    <t>9780313036705</t>
  </si>
  <si>
    <t>Masterpieces of Classic Greek Drama</t>
  </si>
  <si>
    <t>By Helaine L. Smith</t>
  </si>
  <si>
    <t>822/.91099417</t>
  </si>
  <si>
    <t>9780313038990</t>
  </si>
  <si>
    <t>Masterpieces of Modern British and Irish Drama</t>
  </si>
  <si>
    <t>071/.3/0904</t>
  </si>
  <si>
    <t>PN4867</t>
  </si>
  <si>
    <t>9780313061929</t>
  </si>
  <si>
    <t>Newspapers and the Making of Modern America: A History</t>
  </si>
  <si>
    <t>By Aurora Wallace</t>
  </si>
  <si>
    <t>940.53/73</t>
  </si>
  <si>
    <t>D767.92</t>
  </si>
  <si>
    <t>9780313040979</t>
  </si>
  <si>
    <t>Reflections of Pearl Harbor: An Oral History of December 7, 1941</t>
  </si>
  <si>
    <t>By K.D. Richardson</t>
  </si>
  <si>
    <t>PS3570.U754</t>
  </si>
  <si>
    <t>9780313014666</t>
  </si>
  <si>
    <t>Scott Turow: A Critical Companion</t>
  </si>
  <si>
    <t>By Andrew F. Macdonald and Gina Macdonald</t>
  </si>
  <si>
    <t>305.235/094</t>
  </si>
  <si>
    <t>HQ799.E85</t>
  </si>
  <si>
    <t>9780313084195</t>
  </si>
  <si>
    <t>Teen Life in Europe</t>
  </si>
  <si>
    <t>Edited by Shirley R. Steinberg</t>
  </si>
  <si>
    <t>306.2/4/0973</t>
  </si>
  <si>
    <t>9780313061936</t>
  </si>
  <si>
    <t>American President in Popular Culture</t>
  </si>
  <si>
    <t>Edited by John W. Matviko</t>
  </si>
  <si>
    <t>931/.04</t>
  </si>
  <si>
    <t>DS748</t>
  </si>
  <si>
    <t>9780313061110</t>
  </si>
  <si>
    <t>Establishment of the Han Empire and Imperial China</t>
  </si>
  <si>
    <t>By Grant Hardy and Anne Behnke Kinney</t>
  </si>
  <si>
    <t>810.9/920693</t>
  </si>
  <si>
    <t>9780313060472</t>
  </si>
  <si>
    <t>Greenwood Encyclopedia of Multiethnic American Literature: [Five Volumes]</t>
  </si>
  <si>
    <t>Edited by Emmanuel S. Nelson</t>
  </si>
  <si>
    <t>PS3565.B75</t>
  </si>
  <si>
    <t>9780313061639</t>
  </si>
  <si>
    <t>Tim O'Brien: A Critical Companion</t>
  </si>
  <si>
    <t>By Patrick A. Smith</t>
  </si>
  <si>
    <t>PR2837</t>
  </si>
  <si>
    <t>9780313060311</t>
  </si>
  <si>
    <t>Twelfth Night: A Guide to the Play</t>
  </si>
  <si>
    <t>By John R. Ford</t>
  </si>
  <si>
    <t>813/.3</t>
  </si>
  <si>
    <t>PS2387</t>
  </si>
  <si>
    <t>9780313014888</t>
  </si>
  <si>
    <t>Understanding Melville's Short Fiction: A Student Casebook to Issues, Sources, and Historical Documents</t>
  </si>
  <si>
    <t>781.66/079/74735</t>
  </si>
  <si>
    <t>ML38.B48</t>
  </si>
  <si>
    <t>9780313061844</t>
  </si>
  <si>
    <t>Woodstock: An Encyclopedia of the Music and Art Fair</t>
  </si>
  <si>
    <t>By James E. Perone</t>
  </si>
  <si>
    <t>812.009/896073/003</t>
  </si>
  <si>
    <t>PS338.N4</t>
  </si>
  <si>
    <t>9780313052897</t>
  </si>
  <si>
    <t>African American dramatists : An A-to-Z guide</t>
  </si>
  <si>
    <t>959.704/3341</t>
  </si>
  <si>
    <t>DS557.7</t>
  </si>
  <si>
    <t>9780313056932</t>
  </si>
  <si>
    <t>Britain, America, and the Vietnam War</t>
  </si>
  <si>
    <t>By Sylvia Ellis</t>
  </si>
  <si>
    <t>937/.6</t>
  </si>
  <si>
    <t>9780313017971</t>
  </si>
  <si>
    <t>Daily Life in the Roman City: Rome, Pompeii, and Ostia</t>
  </si>
  <si>
    <t>By Gregory S. Aldrete</t>
  </si>
  <si>
    <t>939/.78</t>
  </si>
  <si>
    <t>DT159.6.N83</t>
  </si>
  <si>
    <t>9780313061073</t>
  </si>
  <si>
    <t>Daily Life of the Nubians</t>
  </si>
  <si>
    <t>By Robert Steven Bianchi</t>
  </si>
  <si>
    <t>271/.97</t>
  </si>
  <si>
    <t>BX4406.5.Z8</t>
  </si>
  <si>
    <t>9780313062186</t>
  </si>
  <si>
    <t>Mother Teresa: A Biography</t>
  </si>
  <si>
    <t>By Meg Greene</t>
  </si>
  <si>
    <t>330.987/063</t>
  </si>
  <si>
    <t>HD9574.V42</t>
  </si>
  <si>
    <t>9780313059513</t>
  </si>
  <si>
    <t>Oil and Development in Venezuela during the 20th Century</t>
  </si>
  <si>
    <t>By Jorge Salazar-Carrillo and Bernadette West</t>
  </si>
  <si>
    <t>299.5/61</t>
  </si>
  <si>
    <t>BL2216.2</t>
  </si>
  <si>
    <t>9780313085765</t>
  </si>
  <si>
    <t>Sourcebook in Shinto: Selected Documents</t>
  </si>
  <si>
    <t>By Stuart D. B. Picken</t>
  </si>
  <si>
    <t>962</t>
  </si>
  <si>
    <t>DT100</t>
  </si>
  <si>
    <t>9780313058424</t>
  </si>
  <si>
    <t>History of Egypt</t>
  </si>
  <si>
    <t>By Glenn E. Perry</t>
  </si>
  <si>
    <t>809/.9112</t>
  </si>
  <si>
    <t>PN56.M54</t>
  </si>
  <si>
    <t>9780313016578</t>
  </si>
  <si>
    <t>Encyclopedia of Literary Modernism</t>
  </si>
  <si>
    <t>Edited by Paul Poplawski</t>
  </si>
  <si>
    <t>239/.9</t>
  </si>
  <si>
    <t>BP604.2.U6</t>
  </si>
  <si>
    <t>9780313057014</t>
  </si>
  <si>
    <t>Bearing false witness? : An introduction to the Christian countercult</t>
  </si>
  <si>
    <t>261.2</t>
  </si>
  <si>
    <t>9780313039300</t>
  </si>
  <si>
    <t>Christianity, the other, and the Holocaust {Contributions to the study of religion. Christianity and the Holocaust--core issues</t>
  </si>
  <si>
    <t>Steele, Michael R.</t>
  </si>
  <si>
    <t>972.91</t>
  </si>
  <si>
    <t>9780313072482</t>
  </si>
  <si>
    <t>history of Cuba {Greenwood histories of the modern nations, 1096-2905</t>
  </si>
  <si>
    <t>Staten, Clifford L.</t>
  </si>
  <si>
    <t>790/.09</t>
  </si>
  <si>
    <t>9780313039386</t>
  </si>
  <si>
    <t>Sports and games of the 18th and 19th centuries {Sports and games through history</t>
  </si>
  <si>
    <t>Crego, Robert.</t>
  </si>
  <si>
    <t>862.009/98/03</t>
  </si>
  <si>
    <t>PQ7082.D7</t>
  </si>
  <si>
    <t>9780313017216</t>
  </si>
  <si>
    <t>Encyclopedia of Latin American theater</t>
  </si>
  <si>
    <t>Edited by Eladio Cortes and Mirta Barrea-Marlys</t>
  </si>
  <si>
    <t>810.9/003</t>
  </si>
  <si>
    <t>PS201</t>
  </si>
  <si>
    <t>9780313017070</t>
  </si>
  <si>
    <t>Writers of the American Renaissance : An A-to-Z guide</t>
  </si>
  <si>
    <t>Edited by Denise D. Knight</t>
  </si>
  <si>
    <t>327.52/009</t>
  </si>
  <si>
    <t>DS889.5</t>
  </si>
  <si>
    <t>9780313057243</t>
  </si>
  <si>
    <t>Compellence and the Strategic Culture of Imperial Japan: Implications for Coercive Diplomacy in the Twenty-First Century</t>
  </si>
  <si>
    <t>By Forrest E. Morgan</t>
  </si>
  <si>
    <t>944.04</t>
  </si>
  <si>
    <t>9780313016929</t>
  </si>
  <si>
    <t>Cultures in Conflict--The French Revolution</t>
  </si>
  <si>
    <t>By Gregory S. Brown</t>
  </si>
  <si>
    <t>304.8/730415/09034</t>
  </si>
  <si>
    <t>E184.I6</t>
  </si>
  <si>
    <t>9780313051586</t>
  </si>
  <si>
    <t>Fleeing the Famine: North America and Irish Refugees, 1845-1851</t>
  </si>
  <si>
    <t>Edited by Margaret M. Mulrooney</t>
  </si>
  <si>
    <t>394.1/2/094</t>
  </si>
  <si>
    <t>GT2853.E85</t>
  </si>
  <si>
    <t>9780313039416</t>
  </si>
  <si>
    <t>Food in Early Modern Europe</t>
  </si>
  <si>
    <t>9780313039447</t>
  </si>
  <si>
    <t>J. K. Rowling: A Biography</t>
  </si>
  <si>
    <t>305.23/235/0956</t>
  </si>
  <si>
    <t>HQ799.M628</t>
  </si>
  <si>
    <t>9780313016998</t>
  </si>
  <si>
    <t>Teen Life in the Middle East</t>
  </si>
  <si>
    <t>Edited by Ali Akbar Mahdi</t>
  </si>
  <si>
    <t>153.7/53</t>
  </si>
  <si>
    <t>9780313010910</t>
  </si>
  <si>
    <t>A psychology of orientation : Time awareness across life stages and in dementia</t>
  </si>
  <si>
    <t>Edwards, Allen Jack.</t>
  </si>
  <si>
    <t>941.5081</t>
  </si>
  <si>
    <t>DA950.7</t>
  </si>
  <si>
    <t>9780313012440</t>
  </si>
  <si>
    <t>Irish through British eyes : Perceptions of Ireland in the Famine era</t>
  </si>
  <si>
    <t>Lengel, Edward G.</t>
  </si>
  <si>
    <t>809/.91</t>
  </si>
  <si>
    <t>PN3435</t>
  </si>
  <si>
    <t>9780313006913</t>
  </si>
  <si>
    <t>Gothic writers : A critical and bibliographical guide</t>
  </si>
  <si>
    <t>Edited by Douglass H. Thomson, Jack G. Voller, and Frederick S. Frank</t>
  </si>
  <si>
    <t>820.9/9287/0904</t>
  </si>
  <si>
    <t>PR116</t>
  </si>
  <si>
    <t>9780313016585</t>
  </si>
  <si>
    <t>Modern British women writers : An A-to-Z guide</t>
  </si>
  <si>
    <t>Edited by Vicki K. Janik and Del Ivan Janik</t>
  </si>
  <si>
    <t>818/.08</t>
  </si>
  <si>
    <t>PS366.A35</t>
  </si>
  <si>
    <t>9780313011184</t>
  </si>
  <si>
    <t>African American autobiographers : A sourcebook</t>
  </si>
  <si>
    <t>973/.0496073/0072</t>
  </si>
  <si>
    <t>E184.65</t>
  </si>
  <si>
    <t>9780313014178</t>
  </si>
  <si>
    <t>Black History and Black Identity: A Call for a New Historiography</t>
  </si>
  <si>
    <t>By W. D. Wright</t>
  </si>
  <si>
    <t>9780313012532</t>
  </si>
  <si>
    <t>Coalition Defection: The Dissolution of Arab Anti-Israeli Coalitions in War and Peace</t>
  </si>
  <si>
    <t>By Avi Kober</t>
  </si>
  <si>
    <t>GN281</t>
  </si>
  <si>
    <t>9780313012945</t>
  </si>
  <si>
    <t>Darwin and Archaeology: A Handbook of Key Concepts</t>
  </si>
  <si>
    <t>Edited by John P. Hart and John Edward Terrell</t>
  </si>
  <si>
    <t>327.52/009/042</t>
  </si>
  <si>
    <t>DS885.48</t>
  </si>
  <si>
    <t>9780313011931</t>
  </si>
  <si>
    <t>Japanese Foreign Policy in the Interwar Period</t>
  </si>
  <si>
    <t>By Ian Nish</t>
  </si>
  <si>
    <t>302.23/45</t>
  </si>
  <si>
    <t>PN1992.6</t>
  </si>
  <si>
    <t>9780313013447</t>
  </si>
  <si>
    <t>Strange TV: Innovative Television Series from The Twilight Zone to The X-Files</t>
  </si>
  <si>
    <t>355/.0093</t>
  </si>
  <si>
    <t>9780313012693</t>
  </si>
  <si>
    <t>Great Armies of Antiquity</t>
  </si>
  <si>
    <t>By Richard A. Gabriel</t>
  </si>
  <si>
    <t>956.1</t>
  </si>
  <si>
    <t>DR441</t>
  </si>
  <si>
    <t>9780313002403</t>
  </si>
  <si>
    <t>history of Turkey {Greenwood histories of the modern nations, 1096-2905</t>
  </si>
  <si>
    <t>Howard, Douglas A.</t>
  </si>
  <si>
    <t>DS735.A2</t>
  </si>
  <si>
    <t>9780313002410</t>
  </si>
  <si>
    <t>History of China</t>
  </si>
  <si>
    <t>By David Curtis Wright</t>
  </si>
  <si>
    <t>9780313032356</t>
  </si>
  <si>
    <t>Historical dictionary of the 1950s</t>
  </si>
  <si>
    <t>Olson, James Stuart.</t>
  </si>
  <si>
    <t>973/.07/2</t>
  </si>
  <si>
    <t>9780313002960</t>
  </si>
  <si>
    <t>American History from a Global Perspective: An Interpretation</t>
  </si>
  <si>
    <t>By David J. Russo</t>
  </si>
  <si>
    <t>791.43/615</t>
  </si>
  <si>
    <t>PN1995.3</t>
  </si>
  <si>
    <t>9780313002861</t>
  </si>
  <si>
    <t>Literature and Film as Modern Mythology</t>
  </si>
  <si>
    <t>By William K. Ferrell</t>
  </si>
  <si>
    <t>813/.08776099282</t>
  </si>
  <si>
    <t>9780313030284</t>
  </si>
  <si>
    <t>Science Fiction, Children's Literature, and Popular Culture: Coming of Age in Fantasyland</t>
  </si>
  <si>
    <t>By Gary Westfahl</t>
  </si>
  <si>
    <t>F1226</t>
  </si>
  <si>
    <t>9780313002434</t>
  </si>
  <si>
    <t>History of Mexico</t>
  </si>
  <si>
    <t>By Burton Kirkwood</t>
  </si>
  <si>
    <t>968</t>
  </si>
  <si>
    <t>DT1787</t>
  </si>
  <si>
    <t>9780313000317</t>
  </si>
  <si>
    <t>History of South Africa</t>
  </si>
  <si>
    <t>By Roger B. Beck</t>
  </si>
  <si>
    <t>BF723.F35</t>
  </si>
  <si>
    <t>9780313001000</t>
  </si>
  <si>
    <t>"Poppa" psychology : The role of fathers in children's mental well-being</t>
  </si>
  <si>
    <t>Phares, Vicky.</t>
  </si>
  <si>
    <t>973.924</t>
  </si>
  <si>
    <t>E839</t>
  </si>
  <si>
    <t>9780313007453</t>
  </si>
  <si>
    <t>Historical dictionary of the 1970s</t>
  </si>
  <si>
    <t>Edited by James S. Olson</t>
  </si>
  <si>
    <t>973.923</t>
  </si>
  <si>
    <t>E841</t>
  </si>
  <si>
    <t>9780313001086</t>
  </si>
  <si>
    <t>Historical dictionary of the 1960s</t>
  </si>
  <si>
    <t>9780313007422</t>
  </si>
  <si>
    <t>Daily Life of the Ancient Egyptians</t>
  </si>
  <si>
    <t>By Bob Brier and Hoyt Hobbs</t>
  </si>
  <si>
    <t>909.6</t>
  </si>
  <si>
    <t>D246</t>
  </si>
  <si>
    <t>9780313007477</t>
  </si>
  <si>
    <t>Events That Changed the World in the Seventeenth Century</t>
  </si>
  <si>
    <t>Edited by Frank W. Thackeray and John E. Findling</t>
  </si>
  <si>
    <t>PS3555.R42</t>
  </si>
  <si>
    <t>9780313032332</t>
  </si>
  <si>
    <t>Louise Erdrich: A Critical Companion</t>
  </si>
  <si>
    <t>By Lorena L. Stookey</t>
  </si>
  <si>
    <t>966.9</t>
  </si>
  <si>
    <t>DT515.57</t>
  </si>
  <si>
    <t>9780313032400</t>
  </si>
  <si>
    <t>History of Nigeria</t>
  </si>
  <si>
    <t>By Toyin Falola</t>
  </si>
  <si>
    <t>940.54/25</t>
  </si>
  <si>
    <t>9780313033155</t>
  </si>
  <si>
    <t>World War II in Asia and the Pacific and the war's aftermath, with general themes : A handbook of literature and research</t>
  </si>
  <si>
    <t>Edited by Loyd E. Lee</t>
  </si>
  <si>
    <t>972/.018</t>
  </si>
  <si>
    <t>F1219.73</t>
  </si>
  <si>
    <t>9781573566605</t>
  </si>
  <si>
    <t>Daily Life of the Aztecs: People of the Sun and Earth</t>
  </si>
  <si>
    <t>By David Carrasco with Scott Sessions</t>
  </si>
  <si>
    <t>909.7</t>
  </si>
  <si>
    <t>D286</t>
  </si>
  <si>
    <t>9780313008078</t>
  </si>
  <si>
    <t>Events That Changed the World in the Eighteenth Century</t>
  </si>
  <si>
    <t>940.53/18/071173</t>
  </si>
  <si>
    <t>D804.33</t>
  </si>
  <si>
    <t>9780313005350</t>
  </si>
  <si>
    <t>Holocaust education and the church-related college : Restoring ruptured traditions {Contributions to the study of religion. Christianity and the Holocaust-Core issues</t>
  </si>
  <si>
    <t>Haynes, Stephen R.</t>
  </si>
  <si>
    <t>9780313029554</t>
  </si>
  <si>
    <t>Cultural Diversity in the United States</t>
  </si>
  <si>
    <t>Edited by Larry L. Naylor</t>
  </si>
  <si>
    <t>327.7307285</t>
  </si>
  <si>
    <t>E183.8.N5</t>
  </si>
  <si>
    <t>9780313024948</t>
  </si>
  <si>
    <t>Eisenhower, Somoza, and the Cold War in Nicaragua: 1953-1961</t>
  </si>
  <si>
    <t>By Michael D. Gambone</t>
  </si>
  <si>
    <t>091/.06/073</t>
  </si>
  <si>
    <t>Z108</t>
  </si>
  <si>
    <t>9780313024924</t>
  </si>
  <si>
    <t>History in Your Hand: Fifty Years of the Manuscript Society</t>
  </si>
  <si>
    <t>By John M. Taylor</t>
  </si>
  <si>
    <t>808.5/1/08996073</t>
  </si>
  <si>
    <t>E185.96</t>
  </si>
  <si>
    <t>9780313008696</t>
  </si>
  <si>
    <t>African-American orators : A bio-critical sourcebook</t>
  </si>
  <si>
    <t>Edited by Richard W. Leeman</t>
  </si>
  <si>
    <t>709/.03/203</t>
  </si>
  <si>
    <t>N6415.B3</t>
  </si>
  <si>
    <t>9780313033247</t>
  </si>
  <si>
    <t>Baroque Art: A Topical Dictionary</t>
  </si>
  <si>
    <t>By Irene Earls</t>
  </si>
  <si>
    <t>909.82/9/03</t>
  </si>
  <si>
    <t>D860</t>
  </si>
  <si>
    <t>9780313034787</t>
  </si>
  <si>
    <t>Nations without States: A Historical Dictionary of Contemporary National Movements</t>
  </si>
  <si>
    <t>By James Minahan</t>
  </si>
  <si>
    <t>299/.16</t>
  </si>
  <si>
    <t>BL910</t>
  </si>
  <si>
    <t>9780313031823</t>
  </si>
  <si>
    <t>Druids: Priests of the Ancient Celts</t>
  </si>
  <si>
    <t>By Paul R. Lonigan</t>
  </si>
  <si>
    <t>327.62041</t>
  </si>
  <si>
    <t>DT82.5.G7</t>
  </si>
  <si>
    <t>9780313031298</t>
  </si>
  <si>
    <t>Imperial Diplomacy in the Era of Decolonization: The Sudan and Anglo-Egyptian Relations, 1945-1956</t>
  </si>
  <si>
    <t>By W. Travis Hanes, III</t>
  </si>
  <si>
    <t>972.9505/2</t>
  </si>
  <si>
    <t>F1975</t>
  </si>
  <si>
    <t>9780313018930</t>
  </si>
  <si>
    <t>Puerto Rico: Culture, Politics, and Identity</t>
  </si>
  <si>
    <t>By Nancy Morris</t>
  </si>
  <si>
    <t>974/.0072</t>
  </si>
  <si>
    <t>F6</t>
  </si>
  <si>
    <t>9780313029509</t>
  </si>
  <si>
    <t>Cultural Resource Management: Archaeological Research, Preservation Planning, and Public Education in the Northeastern United States</t>
  </si>
  <si>
    <t>Edited by Jordan E. Kerber</t>
  </si>
  <si>
    <t>956/.07</t>
  </si>
  <si>
    <t>DS61.8</t>
  </si>
  <si>
    <t>9780313020056</t>
  </si>
  <si>
    <t>Middle East Studies: International Perspectives on the State of the Art</t>
  </si>
  <si>
    <t>Edited by Tareq Y. Ismael</t>
  </si>
  <si>
    <t>338.1/0978</t>
  </si>
  <si>
    <t>S441</t>
  </si>
  <si>
    <t>9780313042812</t>
  </si>
  <si>
    <t>At Home on the Range: Essays on the History of Western Social and Domestic Life</t>
  </si>
  <si>
    <t>Edited by John R. Wunder</t>
  </si>
  <si>
    <t>940.53/15/03956</t>
  </si>
  <si>
    <t>KF7224.5</t>
  </si>
  <si>
    <t>9780313042256</t>
  </si>
  <si>
    <t>Native American Aliens: Disloyalty and the Renunciation of Citizenship by Japanese Americans During World War II</t>
  </si>
  <si>
    <t>By Donald E. Collins</t>
  </si>
  <si>
    <t>958.104/7</t>
  </si>
  <si>
    <t>DS371.412</t>
  </si>
  <si>
    <t>9780313344756</t>
  </si>
  <si>
    <t>A Democracy is Born: An Insider's Account of the Battle against Terrorism in Afghanistan</t>
  </si>
  <si>
    <t>By Matthew J. Morgan</t>
  </si>
  <si>
    <t>9780275998813</t>
  </si>
  <si>
    <t>Beyond Bullets and Bombs: Grassroots Peacebuilding between Israelis and Palestinians</t>
  </si>
  <si>
    <t>Edited by Judy Kuriansky, PhD</t>
  </si>
  <si>
    <t>616.85/8200835</t>
  </si>
  <si>
    <t>RJ506.S44</t>
  </si>
  <si>
    <t>9780313080968</t>
  </si>
  <si>
    <t>Bleeding to Ease the Pain: Cutting, Self-Injury, and the Adolescent Search for Self</t>
  </si>
  <si>
    <t>By Lori G. Plante</t>
  </si>
  <si>
    <t>616.89/00852</t>
  </si>
  <si>
    <t>RC439</t>
  </si>
  <si>
    <t>9780313080777</t>
  </si>
  <si>
    <t>Daughters of Madness: Growing Up and Older with a Mentally Ill Mother</t>
  </si>
  <si>
    <t>By Susan Nathiel</t>
  </si>
  <si>
    <t>618.92/8588206</t>
  </si>
  <si>
    <t>RJ506.A9</t>
  </si>
  <si>
    <t>9780275997038</t>
  </si>
  <si>
    <t>Helping Children with Autism Become More Social: 76 Ways to Use Narrative Play</t>
  </si>
  <si>
    <t>By Ann E. Densmore</t>
  </si>
  <si>
    <t>174/.4</t>
  </si>
  <si>
    <t>9780275996727</t>
  </si>
  <si>
    <t>Leaders on Ethics: Real-World Perspectives on Today's Business Challenges</t>
  </si>
  <si>
    <t>306.87</t>
  </si>
  <si>
    <t>HQ759.25</t>
  </si>
  <si>
    <t>9780313347221</t>
  </si>
  <si>
    <t>Mothers-in-Law and Daughters-in-Law: Understanding the Relationship and What Makes Them Friends or Foe</t>
  </si>
  <si>
    <t>By Deborah M. Merrill</t>
  </si>
  <si>
    <t>KF3114.6</t>
  </si>
  <si>
    <t>9781573567046</t>
  </si>
  <si>
    <t>Patents for Business: The Manager's Guide to Scope, Strategy, and Due Diligence</t>
  </si>
  <si>
    <t>By M. Henry Heines</t>
  </si>
  <si>
    <t>355.1094/0903</t>
  </si>
  <si>
    <t>U765</t>
  </si>
  <si>
    <t>9780313055799</t>
  </si>
  <si>
    <t>Soldiers' Lives through History - The Early Modern World</t>
  </si>
  <si>
    <t>By Dennis Showalter and William J. Astore</t>
  </si>
  <si>
    <t>347.431/02</t>
  </si>
  <si>
    <t>KKA3694</t>
  </si>
  <si>
    <t>9780313088780</t>
  </si>
  <si>
    <t>East German Social Courts: Law and Popular Justice in a Marxist-Leninist Society</t>
  </si>
  <si>
    <t>9780313082481</t>
  </si>
  <si>
    <t>Human Side of Leadershipvigating Emotions at Work</t>
  </si>
  <si>
    <t>By Rick Ginsberg and Timothy Gray Davies</t>
  </si>
  <si>
    <t>330.941/07</t>
  </si>
  <si>
    <t>HC254.5</t>
  </si>
  <si>
    <t>9780313082283</t>
  </si>
  <si>
    <t>Industrial Revolution</t>
  </si>
  <si>
    <t>By Jeff Horn</t>
  </si>
  <si>
    <t>9781573567923</t>
  </si>
  <si>
    <t>Work, Life, and Family Imbalance: How to Level the Playing Field</t>
  </si>
  <si>
    <t>Edited by Michele A. Paludi and Presha E. Neidermeyer</t>
  </si>
  <si>
    <t>378/.196</t>
  </si>
  <si>
    <t>LB3223.3</t>
  </si>
  <si>
    <t>9780313042034</t>
  </si>
  <si>
    <t>American Places: In Search of the 21st-Century Campus</t>
  </si>
  <si>
    <t>By M. Perry Chapman</t>
  </si>
  <si>
    <t>HD62.4</t>
  </si>
  <si>
    <t>9780313082634</t>
  </si>
  <si>
    <t>Borderless Business: Managing the Far-Flung Enterprise</t>
  </si>
  <si>
    <t>Edited by Clarence J. Mann and Klaus Gotz</t>
  </si>
  <si>
    <t>379.1/01</t>
  </si>
  <si>
    <t>9780313083587</t>
  </si>
  <si>
    <t>Can State Universities Be Managed?: A Primer for Presidents and Management Teams</t>
  </si>
  <si>
    <t>By Duane Acker</t>
  </si>
  <si>
    <t>9780313059476</t>
  </si>
  <si>
    <t>Code Red in the Boardroom: Crisis Management as Organizational DNA</t>
  </si>
  <si>
    <t>By W. Timothy Coombs</t>
  </si>
  <si>
    <t>071/.30904</t>
  </si>
  <si>
    <t>9780313083983</t>
  </si>
  <si>
    <t>Journalism at the End of the American Century, 1965-Present</t>
  </si>
  <si>
    <t>By James Brian McPherson</t>
  </si>
  <si>
    <t>9780313090622</t>
  </si>
  <si>
    <t>Making a Difference: Leadership and Academic Libraries</t>
  </si>
  <si>
    <t>Edited by Peter Hernon and Nancy Rossiter</t>
  </si>
  <si>
    <t>9781567509946</t>
  </si>
  <si>
    <t>Managing by Accountability: What Every Leader Needs to Know about Responsibility, Integrity--and Results</t>
  </si>
  <si>
    <t>By M. David Dealy with Andrew R. Thomas</t>
  </si>
  <si>
    <t>RC454</t>
  </si>
  <si>
    <t>9780313054600</t>
  </si>
  <si>
    <t>Mental Disorders of the New Millennium: Volume I Behavioral Issues</t>
  </si>
  <si>
    <t>Edited by Thomas G. Plante</t>
  </si>
  <si>
    <t>9780313054617</t>
  </si>
  <si>
    <t>Mental Disorders of the New Millennium: Volume II Public and Social Problems</t>
  </si>
  <si>
    <t>9780313054624</t>
  </si>
  <si>
    <t>Mental Disorders of the New Millennium: Volume III Biology and Function</t>
  </si>
  <si>
    <t>384.550973</t>
  </si>
  <si>
    <t>PN1992.3.U5</t>
  </si>
  <si>
    <t>9780313081484</t>
  </si>
  <si>
    <t>Prime-Time Television: A Concise History</t>
  </si>
  <si>
    <t>By Barbara Moore, Marvin R. Bensman, and Jim Van Dyke</t>
  </si>
  <si>
    <t>302.23/450973</t>
  </si>
  <si>
    <t>9780313076169</t>
  </si>
  <si>
    <t>Programming Our Lives: Television and American Identity</t>
  </si>
  <si>
    <t>By Walter Cummins and George Gordon</t>
  </si>
  <si>
    <t>9780313086175</t>
  </si>
  <si>
    <t>Reality Television</t>
  </si>
  <si>
    <t>By Richard M. Huff</t>
  </si>
  <si>
    <t>HD30.3</t>
  </si>
  <si>
    <t>9780313070396</t>
  </si>
  <si>
    <t>Listening Leader: Powerful New Strategies for Becoming an Influential Communicator</t>
  </si>
  <si>
    <t>By Richard M. Harris</t>
  </si>
  <si>
    <t>071/.309045</t>
  </si>
  <si>
    <t>PN4867.D38</t>
  </si>
  <si>
    <t>9780313086144</t>
  </si>
  <si>
    <t>Postwar Decline of American Newspapers, 1945-1965</t>
  </si>
  <si>
    <t>By David R. Davies</t>
  </si>
  <si>
    <t>616.85/820651</t>
  </si>
  <si>
    <t>RC555</t>
  </si>
  <si>
    <t>9780313054860</t>
  </si>
  <si>
    <t>Psychopathy of Everyday Life</t>
  </si>
  <si>
    <t>By Martin Kantor, M.D.</t>
  </si>
  <si>
    <t>9780313054808</t>
  </si>
  <si>
    <t>Shifting Frontiers of Academic Decision Making: Responding to New Priorities, Following New Pathways</t>
  </si>
  <si>
    <t>Edited by Peter D. Eckel</t>
  </si>
  <si>
    <t>070.4/4995670443/0973</t>
  </si>
  <si>
    <t>P96.I732</t>
  </si>
  <si>
    <t>9780313054129</t>
  </si>
  <si>
    <t>War In Iraq and Why the Media Failed Us</t>
  </si>
  <si>
    <t>By David Dadge</t>
  </si>
  <si>
    <t>649/.51</t>
  </si>
  <si>
    <t>LB1139.35.P55</t>
  </si>
  <si>
    <t>9780313090752</t>
  </si>
  <si>
    <t>Theme Play: Exciting Young Imaginations</t>
  </si>
  <si>
    <t>By Gary Zingher</t>
  </si>
  <si>
    <t>Reference</t>
  </si>
  <si>
    <t>530/.092</t>
  </si>
  <si>
    <t>QC16.E5</t>
  </si>
  <si>
    <t>9780313014062</t>
  </si>
  <si>
    <t>Albert Einstein: A Biography</t>
  </si>
  <si>
    <t>By Alice Calaprice and Trevor Lipscombe</t>
  </si>
  <si>
    <t>9780313049415</t>
  </si>
  <si>
    <t>Broaden the Vision and Narrow the Focus: Managing in a World of Paradox</t>
  </si>
  <si>
    <t>By James R. Lucas</t>
  </si>
  <si>
    <t>949.703</t>
  </si>
  <si>
    <t>DR2087.5</t>
  </si>
  <si>
    <t>9780313051357</t>
  </si>
  <si>
    <t>Collision CourseTO, Russia, and Kosovo</t>
  </si>
  <si>
    <t>By John Norris</t>
  </si>
  <si>
    <t>9780313040986</t>
  </si>
  <si>
    <t>From the Ballfield to the Boardroom: Management Lessons from Sports</t>
  </si>
  <si>
    <t>By Brian Goff</t>
  </si>
  <si>
    <t>658.4/0355</t>
  </si>
  <si>
    <t>9780313038365</t>
  </si>
  <si>
    <t>Getting It Right the First Time: How Innovative Companies Anticipate Demand</t>
  </si>
  <si>
    <t>By John Katsaros and Peter Christy</t>
  </si>
  <si>
    <t>9780313054655</t>
  </si>
  <si>
    <t>How Honesty Pays: Restoring Integrity to the Workplace</t>
  </si>
  <si>
    <t>By Charles E. Watson</t>
  </si>
  <si>
    <t>9780313064715</t>
  </si>
  <si>
    <t>Language and Cultural Diversity in U.S. Schools: Democratic Principles in Action</t>
  </si>
  <si>
    <t>Edited by Terry A. Osborn</t>
  </si>
  <si>
    <t>158/.4</t>
  </si>
  <si>
    <t>BF637.L4</t>
  </si>
  <si>
    <t>9780313045646</t>
  </si>
  <si>
    <t>Leaders Who Transform Society: What Drives Them and Why We are Attracted</t>
  </si>
  <si>
    <t>By Micha Popper</t>
  </si>
  <si>
    <t>338.4/3378</t>
  </si>
  <si>
    <t>LC66</t>
  </si>
  <si>
    <t>9780313014758</t>
  </si>
  <si>
    <t>Lessons from the Edge: For-Profit and Non-Traditional Higher Education in America</t>
  </si>
  <si>
    <t>By Gary A. Berg</t>
  </si>
  <si>
    <t>9780313050275</t>
  </si>
  <si>
    <t>Models of Proposal Planning &amp; Writing</t>
  </si>
  <si>
    <t>By Jeremy T. Miner and Lynn Miner</t>
  </si>
  <si>
    <t>150/.3</t>
  </si>
  <si>
    <t>BF31</t>
  </si>
  <si>
    <t>9780313062766</t>
  </si>
  <si>
    <t>Popular Psychology: An Encyclopedia</t>
  </si>
  <si>
    <t>By Luis A. Cordon</t>
  </si>
  <si>
    <t>025.5/24</t>
  </si>
  <si>
    <t>9780897899376</t>
  </si>
  <si>
    <t>Student Guide to Research in the Digital Age: How to Locate and Evaluate Information Sources</t>
  </si>
  <si>
    <t>By Leslie F. Stebbins</t>
  </si>
  <si>
    <t>658.4/09</t>
  </si>
  <si>
    <t>HF5386.5</t>
  </si>
  <si>
    <t>9780313049392</t>
  </si>
  <si>
    <t>Manager as Politician</t>
  </si>
  <si>
    <t>By Jerry W. Gilley</t>
  </si>
  <si>
    <t>382/.456655</t>
  </si>
  <si>
    <t>9780313026775</t>
  </si>
  <si>
    <t>Politics of the Global Oil Industry: An Introduction</t>
  </si>
  <si>
    <t>By Toyin Falola and Ann Genova</t>
  </si>
  <si>
    <t>650.1/3</t>
  </si>
  <si>
    <t>9780313054884</t>
  </si>
  <si>
    <t>Savvy Negotiator: Building Win/Win Relationships</t>
  </si>
  <si>
    <t>By William F. Morrison</t>
  </si>
  <si>
    <t>379.1/11/0973</t>
  </si>
  <si>
    <t>LB1027.9</t>
  </si>
  <si>
    <t>9780313050268</t>
  </si>
  <si>
    <t>School Choice Hoax: Fixing America's Schools</t>
  </si>
  <si>
    <t>By Ronald G. Corwin and E. Joseph Schneider</t>
  </si>
  <si>
    <t>658/.045</t>
  </si>
  <si>
    <t>9780313056291</t>
  </si>
  <si>
    <t>Successful Family Business: A Proactive Plan for Managing the Family and the Business</t>
  </si>
  <si>
    <t>By Edward D. Hess</t>
  </si>
  <si>
    <t>BUSINESS &amp; ECONOMICS / Development / Business Development</t>
  </si>
  <si>
    <t>330.951</t>
  </si>
  <si>
    <t>HG5784</t>
  </si>
  <si>
    <t>9780313059643</t>
  </si>
  <si>
    <t>Doing Business in the New China : A Handbook and Guide</t>
  </si>
  <si>
    <t>Zinzius, Birgit</t>
  </si>
  <si>
    <t>330.98</t>
  </si>
  <si>
    <t>HF3230.5.Z5</t>
  </si>
  <si>
    <t>9780313064586</t>
  </si>
  <si>
    <t>Doing Business in the New Latin America : A Guide to Cultures, Practices, and Opportunities</t>
  </si>
  <si>
    <t>EDUCATION / Administration / General</t>
  </si>
  <si>
    <t>9780313057694</t>
  </si>
  <si>
    <t>Entrepreneurial College President</t>
  </si>
  <si>
    <t>378.73/089/96073</t>
  </si>
  <si>
    <t>LC2781</t>
  </si>
  <si>
    <t>9780313056741</t>
  </si>
  <si>
    <t>Black Colleges: New Perspectives on Policy and Practice</t>
  </si>
  <si>
    <t>Edited by M. Christopher Brown II and Kassie Freeman</t>
  </si>
  <si>
    <t>338/.04/09714</t>
  </si>
  <si>
    <t>9780313084089</t>
  </si>
  <si>
    <t>Entrepreneurship and Innovation in Quebec: How the Province Became a World-Class Player</t>
  </si>
  <si>
    <t>By Randall Capps and Paul Clermont</t>
  </si>
  <si>
    <t>363.9</t>
  </si>
  <si>
    <t>HB883.5</t>
  </si>
  <si>
    <t>9780313059674</t>
  </si>
  <si>
    <t>Politics and Population Control: A Documentary History</t>
  </si>
  <si>
    <t>By Kathleen A. Tobin</t>
  </si>
  <si>
    <t>332/.095</t>
  </si>
  <si>
    <t>HG5740.8.A3</t>
  </si>
  <si>
    <t>9780313059278</t>
  </si>
  <si>
    <t>Regional Financial Markets: Issues and Policies</t>
  </si>
  <si>
    <t>9780313085451</t>
  </si>
  <si>
    <t>Stories NeverEnding: A Program Guide for Schools and Libraries</t>
  </si>
  <si>
    <t>By Jan Irving</t>
  </si>
  <si>
    <t>658.3/1125</t>
  </si>
  <si>
    <t>HF5549.5.E5</t>
  </si>
  <si>
    <t>9780313039553</t>
  </si>
  <si>
    <t>Test-Score Banding in Human Resource Selection: Legal, Technical, and Societal Issues</t>
  </si>
  <si>
    <t>Edited by Herman Aguinis</t>
  </si>
  <si>
    <t>BUSINESS &amp; ECONOMICS / Development / Economic Development</t>
  </si>
  <si>
    <t>9780313057700</t>
  </si>
  <si>
    <t>Triumph of the Flexible Society : The Connectivity Revolution and Resistance to Change</t>
  </si>
  <si>
    <t xml:space="preserve">Hinds, Manuel </t>
  </si>
  <si>
    <t>BUSINESS &amp; ECONOMICS / Money &amp; Monetary Policy</t>
  </si>
  <si>
    <t>973.91/5</t>
  </si>
  <si>
    <t>HC106.3</t>
  </si>
  <si>
    <t>9780313057267</t>
  </si>
  <si>
    <t>Dollar Decade : Mammon and the Machine in 1920s America</t>
  </si>
  <si>
    <t>Best, Gary Dean</t>
  </si>
  <si>
    <t>658/.049/0951</t>
  </si>
  <si>
    <t>9780313053658</t>
  </si>
  <si>
    <t>Chinese culture, organizational behavior, and international business management</t>
  </si>
  <si>
    <t>1</t>
    <phoneticPr fontId="2" type="noConversion"/>
  </si>
  <si>
    <t>Edited by Ilan Alon</t>
  </si>
  <si>
    <t>9780313013911</t>
  </si>
  <si>
    <t xml:space="preserve">Globalizing practices and university responses : European and Anglo-American differences </t>
  </si>
  <si>
    <t>By Jan Currie, Richard DeAngelis, Harry de Boer, Jeroen Huisman, and Claude Lacotte</t>
  </si>
  <si>
    <t>9780897899307</t>
  </si>
  <si>
    <t>100 More Library Lifesavers: A Survival Guide for School Library Media Specialists</t>
  </si>
  <si>
    <t>By Pamela S. Bacon</t>
  </si>
  <si>
    <t>331.4/133</t>
  </si>
  <si>
    <t>9780313058547</t>
  </si>
  <si>
    <t>Academic and Workplace Sexual Harassment: A Handbook of Cultural, Social Science, Management and Legal Perspectives</t>
  </si>
  <si>
    <t>Edited by Michele Paludi and Carmen A. Paludi, Jr.</t>
  </si>
  <si>
    <t>Multicultural Studies</t>
  </si>
  <si>
    <t>956.95/3044</t>
  </si>
  <si>
    <t>DS119.765</t>
  </si>
  <si>
    <t>9780313039089</t>
  </si>
  <si>
    <t>Beyond Intifadarratives of Freedom Fighters in the Gaza Strip</t>
  </si>
  <si>
    <t>By Haim Gordon, Rivca Gordon, and Taher Shriteh</t>
  </si>
  <si>
    <t>HF1604</t>
  </si>
  <si>
    <t>9780313017391</t>
  </si>
  <si>
    <t>Case Studies of U.S. Economic Sanctions: The Chinese, Cuban, and Iranian Experience</t>
  </si>
  <si>
    <t>By Hossein G. Askari, John Forrer, Hildy Teegen, and Jiawen Yang</t>
  </si>
  <si>
    <t>9780313059285</t>
  </si>
  <si>
    <t>Driven by Time: Time Orientation and Leadership</t>
  </si>
  <si>
    <t>By Peg Thoms</t>
  </si>
  <si>
    <t>363.4/2</t>
  </si>
  <si>
    <t>HV6713</t>
  </si>
  <si>
    <t>9780313039584</t>
  </si>
  <si>
    <t>Gambling and the Public Interest</t>
  </si>
  <si>
    <t>By Peter D. Collins</t>
  </si>
  <si>
    <t>HD58.87</t>
  </si>
  <si>
    <t>9780313059346</t>
  </si>
  <si>
    <t>Information Technology and Business Process Reengineering: New Perspectives and Strategies</t>
  </si>
  <si>
    <t>By Hui-Liang Tsai</t>
  </si>
  <si>
    <t>297/.09</t>
  </si>
  <si>
    <t>BP50</t>
  </si>
  <si>
    <t>9780313057670</t>
  </si>
  <si>
    <t>Islam at War: A History</t>
  </si>
  <si>
    <t>By George F. Nafziger and Mark W. Walton</t>
  </si>
  <si>
    <t>378.1/01/0973</t>
  </si>
  <si>
    <t>9780313059162</t>
  </si>
  <si>
    <t>Taking the Reins: Institutional Transformation in Higher Education</t>
  </si>
  <si>
    <t>By Peter D. Eckel and Adrianna Kezar</t>
  </si>
  <si>
    <t>372.41/62</t>
  </si>
  <si>
    <t>LC6631</t>
  </si>
  <si>
    <t>9780313058776</t>
  </si>
  <si>
    <t>Talk about Books!: A Guide for Book Clubs, Literature Circles, and Discussion Groups, Grades 4-8</t>
  </si>
  <si>
    <t>By Elizabeth Knowles and Martha Smith</t>
  </si>
  <si>
    <t>070.4/01/9</t>
  </si>
  <si>
    <t>PN4771</t>
  </si>
  <si>
    <t>9780313039119</t>
  </si>
  <si>
    <t>Human Journalist: Reporters, Perspectives, and Emotions</t>
  </si>
  <si>
    <t>302</t>
  </si>
  <si>
    <t>9780313059544</t>
  </si>
  <si>
    <t>Self and Others: Positioning Individuals and Groups in Personal, Political, and Cultural Contexts</t>
  </si>
  <si>
    <t>Edited by Rom Harre and Fathali Moghaddam</t>
  </si>
  <si>
    <t>371.7/82/0973</t>
  </si>
  <si>
    <t>LB2864.6.A25</t>
  </si>
  <si>
    <t>9780313012983</t>
  </si>
  <si>
    <t>school as a safe haven</t>
  </si>
  <si>
    <t>Watson, Rollin J.</t>
  </si>
  <si>
    <t>371.19</t>
  </si>
  <si>
    <t>LB3605</t>
  </si>
  <si>
    <t>9780313011412</t>
  </si>
  <si>
    <t>Hanging out : Community-based after-school programs for children</t>
  </si>
  <si>
    <t>Edited by Ruth Garner</t>
  </si>
  <si>
    <t>P96.E57</t>
  </si>
  <si>
    <t>9780313013140</t>
  </si>
  <si>
    <t>Enviropop : Studies in environmental rhetoric and popular culture</t>
  </si>
  <si>
    <t>Edited by Mark Meister and Phyllis M. Japp</t>
  </si>
  <si>
    <t>9780313011696</t>
  </si>
  <si>
    <t>In Search of an Equitable, Sustainable Globalization: The Bittersweet Dilemma</t>
  </si>
  <si>
    <t>658.4/013</t>
  </si>
  <si>
    <t>HD58.9</t>
  </si>
  <si>
    <t>9780313006746</t>
  </si>
  <si>
    <t>Management Systems and Organizational Performance: The Search for Excellence Beyond ISO9000</t>
  </si>
  <si>
    <t>By Martin F. Stankard</t>
  </si>
  <si>
    <t>370.117/0971</t>
  </si>
  <si>
    <t>LC1099.5.C2</t>
  </si>
  <si>
    <t>9780313010521</t>
  </si>
  <si>
    <t>Narrative Inquiry in a Multicultural Landscape: Multicultural Teaching and Learning</t>
  </si>
  <si>
    <t>By JoAnn Phillion</t>
  </si>
  <si>
    <t>418/.0071/173</t>
  </si>
  <si>
    <t>LB1580.U6</t>
  </si>
  <si>
    <t>9780313012877</t>
  </si>
  <si>
    <t>On Teaching Foreign Languages: Linking Theory to Practice</t>
  </si>
  <si>
    <t>By Marcela T. Ruiz-Funes</t>
  </si>
  <si>
    <t>370/.7/2</t>
  </si>
  <si>
    <t>LB1028.27.U6</t>
  </si>
  <si>
    <t>9780313013799</t>
  </si>
  <si>
    <t>Educator's Desk Reference: (EDR)-- A Sourcebook of Educational Information and Research--Second Edition</t>
  </si>
  <si>
    <t>By Melvyn N. Freed, Ph.D., Robert K. Hess, Ph.D., and Joseph M. Ryan, Ph.D.</t>
  </si>
  <si>
    <t>418/.0071/073</t>
  </si>
  <si>
    <t>9780313004056</t>
  </si>
  <si>
    <t>Future of Foreign Language Education in the United States</t>
  </si>
  <si>
    <t>9780313011719</t>
  </si>
  <si>
    <t>Impact of Banking Policy on Trade and Global Stability</t>
  </si>
  <si>
    <t>By Neil H. Ashdown</t>
  </si>
  <si>
    <t>HD29</t>
  </si>
  <si>
    <t>9780313013942</t>
  </si>
  <si>
    <t>Interaction of Complexity and Management</t>
  </si>
  <si>
    <t>Edited by Michael R. Lissack</t>
  </si>
  <si>
    <t>JZ1545</t>
  </si>
  <si>
    <t>9780313010705</t>
  </si>
  <si>
    <t>Politics of South American Boundaries</t>
  </si>
  <si>
    <t>By Carlos A. Parodi</t>
  </si>
  <si>
    <t>361</t>
  </si>
  <si>
    <t>HV51</t>
  </si>
  <si>
    <t>9780313010583</t>
  </si>
  <si>
    <t>State of Social Welfare: Twentieth Century in Cross-National Review</t>
  </si>
  <si>
    <t>Edited by John Dixon and Robert P. Scheurell</t>
  </si>
  <si>
    <t>LC1567</t>
  </si>
  <si>
    <t>9780313012969</t>
  </si>
  <si>
    <t>Women in Higher Education: Empowering Change</t>
  </si>
  <si>
    <t>Edited by JoAnn DiGeorgio-Lutz</t>
  </si>
  <si>
    <t>302.2</t>
  </si>
  <si>
    <t>9780313003325</t>
  </si>
  <si>
    <t>Applications of Computer Content Analysis</t>
  </si>
  <si>
    <t>Edited by Mark D. West</t>
  </si>
  <si>
    <t>9780313001161</t>
  </si>
  <si>
    <t>Management of People in Mergers and Acquisitions</t>
  </si>
  <si>
    <t>By Teresa A. Daniel and Gary S. Metcalf</t>
  </si>
  <si>
    <t>368.4/3</t>
  </si>
  <si>
    <t>9780313000553</t>
  </si>
  <si>
    <t>Marketization of Social Security</t>
  </si>
  <si>
    <t>Edited by John Dixon and Mark Hyde</t>
  </si>
  <si>
    <t>LB1715</t>
  </si>
  <si>
    <t>9780313004032</t>
  </si>
  <si>
    <t>Transforming Teacher Education: Lessons in Professional Development</t>
  </si>
  <si>
    <t>Edited by Hugh T. Sockett, Elizabeth K. DeMulder, Pamela C. LePage, and Diane R. Wood</t>
  </si>
  <si>
    <t>9780313000324</t>
  </si>
  <si>
    <t>Basic economic principles : A guide for students</t>
  </si>
  <si>
    <t>O'Connor, David E.</t>
  </si>
  <si>
    <t>324.6</t>
  </si>
  <si>
    <t>JF1001</t>
  </si>
  <si>
    <t>9780313002458</t>
  </si>
  <si>
    <t>Behind the Ballot Box: A Citizen's Guide to Voting Systems</t>
  </si>
  <si>
    <t>By Douglas J. Amy</t>
  </si>
  <si>
    <t>327.1/72</t>
  </si>
  <si>
    <t>U270</t>
  </si>
  <si>
    <t>9780313003547</t>
  </si>
  <si>
    <t>Beyond Declaring Victory and Coming Home: The Challenges of Peace and Stability Operations</t>
  </si>
  <si>
    <t>Edited by Max G. Manwaring and Anthony James Joes</t>
  </si>
  <si>
    <t>303.48/34</t>
  </si>
  <si>
    <t>QA76.9.C66</t>
  </si>
  <si>
    <t>9780313028397</t>
  </si>
  <si>
    <t>Computers, Human Interaction, and Organizations: Critical Issues</t>
  </si>
  <si>
    <t>Edited by Vicente Berdayes and John W. Murphy</t>
  </si>
  <si>
    <t>372.133/4</t>
  </si>
  <si>
    <t>LB1576.7</t>
  </si>
  <si>
    <t>9780313023309</t>
  </si>
  <si>
    <t>Creating the Early Literacy Classroom: Activities for Using Technology to Empower Elementary Students</t>
  </si>
  <si>
    <t>By Jean M. Casey</t>
  </si>
  <si>
    <t>9780313032578</t>
  </si>
  <si>
    <t>Curriculum Partner: Redefining the Role of the Library Media Specialist</t>
  </si>
  <si>
    <t>By Carol A. Kearney</t>
  </si>
  <si>
    <t>355/.0095/09049</t>
  </si>
  <si>
    <t>9780313028182</t>
  </si>
  <si>
    <t>East Asian Naval Weapons Acquisitions in the 1990s: Causes, Consequences, and Responses</t>
  </si>
  <si>
    <t>By Charles A. Meconis and Michael D. Wallace</t>
  </si>
  <si>
    <t>320/.082/0973</t>
  </si>
  <si>
    <t>9780313002700</t>
  </si>
  <si>
    <t>Gender Matters: Female Policymakers' Influence in Industrialized Nations</t>
  </si>
  <si>
    <t>By Valerie R. O'Regan</t>
  </si>
  <si>
    <t>371.2/03</t>
  </si>
  <si>
    <t>LB2806.4</t>
  </si>
  <si>
    <t>9780313001260</t>
  </si>
  <si>
    <t>Paradigm Debates in Curriculum and Supervision: Modern and Postmodern Perspectives</t>
  </si>
  <si>
    <t>Edited By Jeffrey Glanz and Linda S. Behar-Horenstein</t>
  </si>
  <si>
    <t>306.43</t>
  </si>
  <si>
    <t>LC191.9</t>
  </si>
  <si>
    <t>9780313034121</t>
  </si>
  <si>
    <t>Rituals, Ceremonies, and Cultural Meaning in Higher Education</t>
  </si>
  <si>
    <t>By Kathleen Manning</t>
  </si>
  <si>
    <t>155.2/5</t>
  </si>
  <si>
    <t>BF637.C4</t>
  </si>
  <si>
    <t>9780313028885</t>
  </si>
  <si>
    <t>Self-Altering Process: Exploring the Dynamic Nature of Lifestyle Development and Change</t>
  </si>
  <si>
    <t>By Glenn D. Walters</t>
  </si>
  <si>
    <t>9780313019647</t>
  </si>
  <si>
    <t>Understanding Society, Culture, and Television</t>
  </si>
  <si>
    <t>By Paul Monaco</t>
  </si>
  <si>
    <t>302.23/0973</t>
  </si>
  <si>
    <t>9780313003080</t>
  </si>
  <si>
    <t>With Malice Toward All?: The Media and Public Confidence in Democratic Institutions</t>
  </si>
  <si>
    <t>By Patricia Moy and Michael Pfau</t>
  </si>
  <si>
    <t>327.1273</t>
  </si>
  <si>
    <t>9780313003172</t>
  </si>
  <si>
    <t>Fixing the spy machine : Preparing American intelligence for the twenty-first century</t>
  </si>
  <si>
    <t>Hulnick, Arthur S.</t>
  </si>
  <si>
    <t>261.8/3272/08822</t>
  </si>
  <si>
    <t>BX1912.9</t>
  </si>
  <si>
    <t>9780313028403</t>
  </si>
  <si>
    <t>Bless Me Father for I Have Sinned: Perspectives on Sexual Abuse Committed by Roman Catholic Priests</t>
  </si>
  <si>
    <t>9780313035401</t>
  </si>
  <si>
    <t>Breaking the Barrier to Upward Communication: Strategies and Skills for Employees, Managers, and HR Specialists</t>
  </si>
  <si>
    <t>By Thad B. Green and Jay T. Knippen</t>
  </si>
  <si>
    <t>070.5/1</t>
  </si>
  <si>
    <t>PN146</t>
  </si>
  <si>
    <t>9780313002328</t>
  </si>
  <si>
    <t>Gatekeepers of Knowledge: Journal Editors in the Sciences and the Social Sciences</t>
  </si>
  <si>
    <t>By Stephen McGinty</t>
  </si>
  <si>
    <t>352.3</t>
  </si>
  <si>
    <t>JF1525.O73</t>
  </si>
  <si>
    <t>9780313002281</t>
  </si>
  <si>
    <t>Managers, Part of the Problem?: Changing How the Public Sector Works</t>
  </si>
  <si>
    <t>By Camaron J. Thomas</t>
  </si>
  <si>
    <t>LB880.F682</t>
  </si>
  <si>
    <t>9780313003387</t>
  </si>
  <si>
    <t>Michel Foucault: Materialism and Education</t>
  </si>
  <si>
    <t>By Mark Olssen</t>
  </si>
  <si>
    <t>9780313007545</t>
  </si>
  <si>
    <t>Organizational Downsizing, Discrimination, and Corporate Social Responsibility</t>
  </si>
  <si>
    <t>By Zeinab A. Karake-Shalhoub</t>
  </si>
  <si>
    <t>025.06/338</t>
  </si>
  <si>
    <t>HD38.7</t>
  </si>
  <si>
    <t>9780313001628</t>
  </si>
  <si>
    <t>Internet Age of Competitive Intelligence</t>
  </si>
  <si>
    <t>By John J. McGonagle and Carolyn M. Vella</t>
  </si>
  <si>
    <t>016.30223/082</t>
  </si>
  <si>
    <t>P94.5.W65</t>
  </si>
  <si>
    <t>9780313032042</t>
  </si>
  <si>
    <t>Women and Mass Communications in the 1990's: An International, Annotated Bibliography</t>
  </si>
  <si>
    <t>Compiled by John A. Lent</t>
  </si>
  <si>
    <t>KF8204</t>
  </si>
  <si>
    <t>9780313008689</t>
  </si>
  <si>
    <t>encyclopedia of Native American legal tradition</t>
  </si>
  <si>
    <t>Edited by Bruce Elliott Johansen</t>
  </si>
  <si>
    <t>940</t>
  </si>
  <si>
    <t>CB205</t>
  </si>
  <si>
    <t>9780313022098</t>
  </si>
  <si>
    <t>American Culture in Europe: Interdisciplinary Perspectives</t>
  </si>
  <si>
    <t>Edited by Mike-Frank G. Epitropoulos and Victor Roudometof</t>
  </si>
  <si>
    <t>371.01/09744/61</t>
  </si>
  <si>
    <t>LC90.M4</t>
  </si>
  <si>
    <t>9780313028069</t>
  </si>
  <si>
    <t>Black Power/White Power in Public Education</t>
  </si>
  <si>
    <t>By Ralph Edwards and Charles V. Willie</t>
  </si>
  <si>
    <t>9780313008634</t>
  </si>
  <si>
    <t>Dictionary of Theories, Laws, and Concepts in Psychology</t>
  </si>
  <si>
    <t>By Jon E. Roeckelein</t>
  </si>
  <si>
    <t>9780313007712</t>
  </si>
  <si>
    <t>Managing Fairness in Organizations</t>
  </si>
  <si>
    <t>By Constant D. Beugre</t>
  </si>
  <si>
    <t>9780313003721</t>
  </si>
  <si>
    <t>Motivation, Emotions, and Leadership: The Silent Side of Management</t>
  </si>
  <si>
    <t>By Richard C. Maddock and Richard L. Fulton</t>
  </si>
  <si>
    <t>352.5/38/0973</t>
  </si>
  <si>
    <t>9780313035357</t>
  </si>
  <si>
    <t>Outsourcing State and Local Government Services: Decision-Making Strategies and Management Methods</t>
  </si>
  <si>
    <t>By John A. O'Looney</t>
  </si>
  <si>
    <t>9780313007897</t>
  </si>
  <si>
    <t>Perspectives on Leadership: From the Science of Management to Its Spiritual Heart</t>
  </si>
  <si>
    <t>By Gilbert W. Fairholm</t>
  </si>
  <si>
    <t>658.3/12404</t>
  </si>
  <si>
    <t>HF5549.5.T7</t>
  </si>
  <si>
    <t>9780313035395</t>
  </si>
  <si>
    <t>Reinventing Training and Development</t>
  </si>
  <si>
    <t>658.8/48/0973</t>
  </si>
  <si>
    <t>HF1416.5</t>
  </si>
  <si>
    <t>9780313008023</t>
  </si>
  <si>
    <t>Selling to Newly Emerging Markets</t>
  </si>
  <si>
    <t>By Russell R. Miller</t>
  </si>
  <si>
    <t>300/.724</t>
  </si>
  <si>
    <t>H61.25</t>
  </si>
  <si>
    <t>9780313023446</t>
  </si>
  <si>
    <t>Statistical Models for the Social and Behavioral Sciences: Multiple Regression and Limited-Dependent Variable Models</t>
  </si>
  <si>
    <t>By William H. Crown</t>
  </si>
  <si>
    <t>658.3/008</t>
  </si>
  <si>
    <t>9780313035289</t>
  </si>
  <si>
    <t>Origins of Cultural Differences and Their Impact on Management</t>
  </si>
  <si>
    <t>By Jack Scarborough</t>
  </si>
  <si>
    <t>307</t>
  </si>
  <si>
    <t>9780313024825</t>
  </si>
  <si>
    <t>Community Building: Values for a Sustainable Future</t>
  </si>
  <si>
    <t>By Leonard A. Jason</t>
  </si>
  <si>
    <t>HM281</t>
  </si>
  <si>
    <t>9780313034015</t>
  </si>
  <si>
    <t>Dynamic Utopia: Establishing Intentional Communities as a New Social Movement</t>
  </si>
  <si>
    <t>By Robert C. Schehr</t>
  </si>
  <si>
    <t>371.1/023</t>
  </si>
  <si>
    <t>LB1033</t>
  </si>
  <si>
    <t>9780313005725</t>
  </si>
  <si>
    <t>Self-Fulfilling Prophecy: A Practical Guide to Its Use in Education</t>
  </si>
  <si>
    <t>658.8/00954</t>
  </si>
  <si>
    <t>HF5415.12.I5</t>
  </si>
  <si>
    <t>9780313008092</t>
  </si>
  <si>
    <t>Selling to India's Consumer Market</t>
  </si>
  <si>
    <t>By Douglas Bullis</t>
  </si>
  <si>
    <t>658.8/34/08621</t>
  </si>
  <si>
    <t>HF5415.32</t>
  </si>
  <si>
    <t>9780313008191</t>
  </si>
  <si>
    <t>Emerging High-Tech Consumer: A Market Profile and Marketing Strategy Implications</t>
  </si>
  <si>
    <t>Edited by Allan C. Reddy</t>
  </si>
  <si>
    <t>398.2/082</t>
  </si>
  <si>
    <t>GR470</t>
  </si>
  <si>
    <t>9780313070013</t>
  </si>
  <si>
    <t>Wise Women: Folk and Fairy Tales from Around the World</t>
  </si>
  <si>
    <t>By Suzanne I. Barchers, Illustrated by Leann Mullineaux</t>
  </si>
  <si>
    <t>658.4/03</t>
  </si>
  <si>
    <t>9780313035128</t>
  </si>
  <si>
    <t>Business Decisions, Human Choices: Restoring the Partnership Between People and Their Organizations</t>
  </si>
  <si>
    <t>By Lloyd C. Williams</t>
  </si>
  <si>
    <t>HF5549.5.C6</t>
  </si>
  <si>
    <t>9780313036132</t>
  </si>
  <si>
    <t>Human Relations Issues in Management</t>
  </si>
  <si>
    <t>By George Henderson</t>
  </si>
  <si>
    <t>158.7</t>
  </si>
  <si>
    <t>HF5548.8</t>
  </si>
  <si>
    <t>9780313035647</t>
  </si>
  <si>
    <t>Impression Management and Information Technology</t>
  </si>
  <si>
    <t>Edited by Jon W. Beard</t>
  </si>
  <si>
    <t>HF5415.129</t>
  </si>
  <si>
    <t>9780313023736</t>
  </si>
  <si>
    <t>Marketing Channel Management: People, Products, Programs, and Markets</t>
  </si>
  <si>
    <t>By Russell W. McCalley</t>
  </si>
  <si>
    <t>350.007/6</t>
  </si>
  <si>
    <t>9780313036026</t>
  </si>
  <si>
    <t>Organizational Performance and Measurement in the Public Sector: Toward Service, Effort and Accomplishment Reporting</t>
  </si>
  <si>
    <t>Edited by Arie Halachmi and Geert Bouckaert</t>
  </si>
  <si>
    <t>370.19/34</t>
  </si>
  <si>
    <t>9780313029516</t>
  </si>
  <si>
    <t>Beyond Liberation and Excellence: Reconstructing the Public Discourse on Education</t>
  </si>
  <si>
    <t>By David E. Purpel and Svi Shapiro</t>
  </si>
  <si>
    <t>HD70.D44</t>
  </si>
  <si>
    <t>9780313035944</t>
  </si>
  <si>
    <t>Corporate Management in Developing Countries: The Challenge of International Competitiveness</t>
  </si>
  <si>
    <t>By Alvin G. Wint</t>
  </si>
  <si>
    <t>302.3/5</t>
  </si>
  <si>
    <t>9780313035890</t>
  </si>
  <si>
    <t>Organizational Politics, Justice, and Support: Managing the Social Climate of the Workplace</t>
  </si>
  <si>
    <t>Edited by Russell S. Cropanzano and K. Michele Kacmar</t>
  </si>
  <si>
    <t>HF5549.5.E45</t>
  </si>
  <si>
    <t>9780313035920</t>
  </si>
  <si>
    <t>Human Resource Challenge of International Joint Ventures</t>
  </si>
  <si>
    <t>By Dianne J. Cyr</t>
  </si>
  <si>
    <t>384/.068</t>
  </si>
  <si>
    <t>HE8635</t>
  </si>
  <si>
    <t>9780313023378</t>
  </si>
  <si>
    <t>Political Economy of Telecommunications Reform in Developing Countries: Privatization and Liberalization in Comparative Perspective</t>
  </si>
  <si>
    <t>By Ben A. Petrazzini</t>
  </si>
  <si>
    <t>607/.2</t>
  </si>
  <si>
    <t>T175.5</t>
  </si>
  <si>
    <t>9780313035852</t>
  </si>
  <si>
    <t>R&amp;D Workers: Managing Innovation in Britain, Germany, Japan, and the United States</t>
  </si>
  <si>
    <t>International Research Group on R&amp;D Management Volume Editor: Philip Shapira</t>
  </si>
  <si>
    <t>9780313018718</t>
  </si>
  <si>
    <t>Study of Organizations: Positions, Persons, and Patterns</t>
  </si>
  <si>
    <t>By Larry C. Ingram</t>
  </si>
  <si>
    <t>9780313035586</t>
  </si>
  <si>
    <t>Success Paradigm: Creating Organizational Effectiveness Through Quality and Strategy</t>
  </si>
  <si>
    <t>By Michael E. Friesen and James A. Johnson</t>
  </si>
  <si>
    <t>370/.9/0904</t>
  </si>
  <si>
    <t>9780313004933</t>
  </si>
  <si>
    <t>American School Reform: Progressive, Equity, and Excellence Movements, 1883-1993</t>
  </si>
  <si>
    <t>By Maurice R. Berube</t>
  </si>
  <si>
    <t>519.5/38</t>
  </si>
  <si>
    <t>QA279</t>
  </si>
  <si>
    <t>9780313021237</t>
  </si>
  <si>
    <t>An Introduction to the Analysis of Variance</t>
  </si>
  <si>
    <t>By Richard S. Bogartz</t>
  </si>
  <si>
    <t>9780313020377</t>
  </si>
  <si>
    <t>Global Perspectives on Organizational Conflict</t>
  </si>
  <si>
    <t>Edited by M. Afzalur Rahim and Albert A. Blum</t>
  </si>
  <si>
    <t>350.74</t>
  </si>
  <si>
    <t>HV7935</t>
  </si>
  <si>
    <t>9780313018534</t>
  </si>
  <si>
    <t>Imposing Duties: Government's Changing Approach to Compliance</t>
  </si>
  <si>
    <t>By Malcolm K. Sparrow</t>
  </si>
  <si>
    <t>9780313035760</t>
  </si>
  <si>
    <t>Internal Company Investigations and the Employment Relationship</t>
  </si>
  <si>
    <t>By Warren Freedman</t>
  </si>
  <si>
    <t>610/.71/1</t>
  </si>
  <si>
    <t>R737</t>
  </si>
  <si>
    <t>9780313037689</t>
  </si>
  <si>
    <t>International Handbook of Medical Education</t>
  </si>
  <si>
    <t>Edited by Abdul W. Sajid, Christine H. McGuire, Rebecca Monroe Veach, Laura R. Aziz, and Linda K. Gunzburger</t>
  </si>
  <si>
    <t>005.1/068</t>
  </si>
  <si>
    <t>QA76.9.S88</t>
  </si>
  <si>
    <t>9780313035555</t>
  </si>
  <si>
    <t>Just-In-Time Systems for Computing Environments</t>
  </si>
  <si>
    <t>By Ralph L. Kliem and Irwin S. Ludin</t>
  </si>
  <si>
    <t>9780313034404</t>
  </si>
  <si>
    <t>Marketing and Entrepreneurship: Research Ideas and Opportunities</t>
  </si>
  <si>
    <t>Edited by Gerald E. Hills</t>
  </si>
  <si>
    <t>9780313035814</t>
  </si>
  <si>
    <t>Organizational and Budgetary Slack</t>
  </si>
  <si>
    <t>By Ahmed Riahi-Belkaoui</t>
  </si>
  <si>
    <t>657/.01</t>
  </si>
  <si>
    <t>9780313019692</t>
  </si>
  <si>
    <t>Schism in Accounting</t>
  </si>
  <si>
    <t>By Robert Bloom, H. G. Heymann, Jayne Fuglister, and Marilynn Collins</t>
  </si>
  <si>
    <t>371.2/012</t>
  </si>
  <si>
    <t>LB2831.92</t>
  </si>
  <si>
    <t>9780313005930</t>
  </si>
  <si>
    <t>Training and Development of School Principals: A Handbook</t>
  </si>
  <si>
    <t>By Ward Sybouts and Frederick C. Wendel</t>
  </si>
  <si>
    <t>Family Studies/Issues</t>
  </si>
  <si>
    <t>331.4/4/0973</t>
  </si>
  <si>
    <t>HQ759.48</t>
  </si>
  <si>
    <t>9780313033865</t>
  </si>
  <si>
    <t>When Mothers Work, Who Pays?</t>
  </si>
  <si>
    <t>By Martha Hahn Sugar</t>
  </si>
  <si>
    <t>658.8/1</t>
  </si>
  <si>
    <t>HF5438.4</t>
  </si>
  <si>
    <t>9780313035500</t>
  </si>
  <si>
    <t>Sales Force Dynamics: Motives, Management, Money, Marketplace</t>
  </si>
  <si>
    <t>By James B. Weitzul</t>
  </si>
  <si>
    <t>382/.3</t>
  </si>
  <si>
    <t>HF1417.5</t>
  </si>
  <si>
    <t>9780313029141</t>
  </si>
  <si>
    <t>International Perspectives on Trade Promotion and Assistance</t>
  </si>
  <si>
    <t>Edited by S. Tamer Cavusgil and Michael R. Czinkota</t>
  </si>
  <si>
    <t>340.5/9/0956</t>
  </si>
  <si>
    <t>KBL0</t>
  </si>
  <si>
    <t>9780313033674</t>
  </si>
  <si>
    <t>Law and Islam in the Middle East</t>
  </si>
  <si>
    <t>Edited by Daisy Hilse Dwyer</t>
  </si>
  <si>
    <t>658.4/012/0151955</t>
  </si>
  <si>
    <t>9780313036262</t>
  </si>
  <si>
    <t>Ordinal Time Series Analysis: Methodology and Applications in Management Strategy and Policy</t>
  </si>
  <si>
    <t>Edited by Timothy W. Ruefli</t>
  </si>
  <si>
    <t>353.001</t>
  </si>
  <si>
    <t>JK765</t>
  </si>
  <si>
    <t>9780313038075</t>
  </si>
  <si>
    <t>Human Resource Crisis in the Public Sector: Rebuilding the Capacity to Govern</t>
  </si>
  <si>
    <t>By Larry M. Lane and James F. Wolf</t>
  </si>
  <si>
    <t>338.91/73/056</t>
  </si>
  <si>
    <t>HC415.15</t>
  </si>
  <si>
    <t>9780313045738</t>
  </si>
  <si>
    <t>Bridging the Gap Between Rich and Poor: American Economic Development Policy Toward the Arab</t>
  </si>
  <si>
    <t>By Nathan Godfried</t>
  </si>
  <si>
    <t>658.4/071245</t>
  </si>
  <si>
    <t>HF5549.15</t>
  </si>
  <si>
    <t>9780313045691</t>
  </si>
  <si>
    <t>Choosing Effective Development Programs: An Appraisal Guide for Human Resources and Training Managers</t>
  </si>
  <si>
    <t>By James E. Gardner</t>
  </si>
  <si>
    <t>613.6/2</t>
  </si>
  <si>
    <t>RC969.H43</t>
  </si>
  <si>
    <t>9780313046094</t>
  </si>
  <si>
    <t>Health and Fitness in the Workplace: Health Education in Business Organizations</t>
  </si>
  <si>
    <t>Edited by Samuel H. Klarreich</t>
  </si>
  <si>
    <t>658.4/06/091724</t>
  </si>
  <si>
    <t>HC59.72.E44</t>
  </si>
  <si>
    <t>9780313046001</t>
  </si>
  <si>
    <t>Organizational Change and the Third World: Designs for The Twenty-First Century</t>
  </si>
  <si>
    <t>By Allen Jedlicka</t>
  </si>
  <si>
    <t>305.5/62/095694</t>
  </si>
  <si>
    <t>HD8660</t>
  </si>
  <si>
    <t>9780313043451</t>
  </si>
  <si>
    <t>Between Class and Nation: The Formation of the Jewish Working Class in the Period Before Israel's Statehood</t>
  </si>
  <si>
    <t>By Amir Ben-Porat</t>
  </si>
  <si>
    <t>379.1/54</t>
  </si>
  <si>
    <t>9780313043970</t>
  </si>
  <si>
    <t>Policy Controversies in Higher Education</t>
  </si>
  <si>
    <t>Edited by Samuel K. Gove and Thomas M. Stauffer. Prepared under the auspices of the Policy Studies Organization</t>
  </si>
  <si>
    <t>791.45/09/093278</t>
  </si>
  <si>
    <t>PN1992.8.W4</t>
  </si>
  <si>
    <t>9780313044267</t>
  </si>
  <si>
    <t>Who Shot the Sheriff?: The Rise and Fall of the Television Western</t>
  </si>
  <si>
    <t>By J. Fred MacDonald</t>
  </si>
  <si>
    <t>322/.3/0973</t>
  </si>
  <si>
    <t>JK467</t>
  </si>
  <si>
    <t>9780313041778</t>
  </si>
  <si>
    <t>Business Strategy for the Political Arena.</t>
  </si>
  <si>
    <t>By Frank Shipper and Marianne M. Jennings</t>
  </si>
  <si>
    <t>370/.973</t>
  </si>
  <si>
    <t>9780313040122</t>
  </si>
  <si>
    <t>Biographical Dictionary of American Educators</t>
  </si>
  <si>
    <t>Edited by John F. Ohles</t>
  </si>
  <si>
    <t>303.3/85/0973</t>
  </si>
  <si>
    <t>9780313014109</t>
  </si>
  <si>
    <t>Psychology of Prejudice and Discrimination: Volume II Ethnicity and Multiracial Identity</t>
  </si>
  <si>
    <t>Edited by Jean Lau Chin</t>
  </si>
  <si>
    <t>9780313014116</t>
    <phoneticPr fontId="2" type="noConversion"/>
  </si>
  <si>
    <t>Psychology of Prejudice and Discrimination: Volume III Bias Based on Gender and Sexual Orientation</t>
  </si>
  <si>
    <r>
      <t>電子書</t>
    </r>
    <r>
      <rPr>
        <sz val="11"/>
        <rFont val="Arial Narrow"/>
        <family val="2"/>
      </rPr>
      <t>ISBN</t>
    </r>
    <phoneticPr fontId="2" type="noConversion"/>
  </si>
  <si>
    <t>920.07303</t>
    <phoneticPr fontId="2" type="noConversion"/>
  </si>
  <si>
    <t>CT220</t>
    <phoneticPr fontId="2" type="noConversion"/>
  </si>
  <si>
    <t>100 Entertainers Who Changed America: An Encyclopedia of Pop Culture Luminaries</t>
    <phoneticPr fontId="2" type="noConversion"/>
  </si>
  <si>
    <t>Sickels, Robert C.</t>
    <phoneticPr fontId="2" type="noConversion"/>
  </si>
  <si>
    <t>363.32509495</t>
    <phoneticPr fontId="2" type="noConversion"/>
  </si>
  <si>
    <t>HV6433.G722</t>
    <phoneticPr fontId="2" type="noConversion"/>
  </si>
  <si>
    <t>17N's Philosophy of Terror: An Analysis of the 17 November Revolutionary Organization</t>
  </si>
  <si>
    <t>Lekea, Ioanna K.</t>
  </si>
  <si>
    <t>973.7/36</t>
    <phoneticPr fontId="2" type="noConversion"/>
  </si>
  <si>
    <t>E477.52</t>
    <phoneticPr fontId="2" type="noConversion"/>
  </si>
  <si>
    <t>1864 Franklin-Nashville Campaign, The: The Finishing Stroke</t>
  </si>
  <si>
    <t>Smith, Michael Thomas</t>
  </si>
  <si>
    <t>Politics, Law, and Government: Human Rights &amp; Civil Liberties</t>
  </si>
  <si>
    <t>364.15/10922</t>
    <phoneticPr fontId="2" type="noConversion"/>
  </si>
  <si>
    <t>HV6322.7</t>
    <phoneticPr fontId="2" type="noConversion"/>
  </si>
  <si>
    <t>A Biographical Encyclopedia of Contemporary Genocide: Portraits of Evil and Good</t>
  </si>
  <si>
    <t>Bartrop, Paul R.</t>
  </si>
  <si>
    <t>330.15</t>
    <phoneticPr fontId="2" type="noConversion"/>
  </si>
  <si>
    <t>HC21</t>
    <phoneticPr fontId="2" type="noConversion"/>
  </si>
  <si>
    <t>A Concise History of Economists' Assumptions about Markets: From Adam Smith to Joseph Schumpeter</t>
  </si>
  <si>
    <t>Mitchell, Robert Edward</t>
  </si>
  <si>
    <t>809/.93353</t>
    <phoneticPr fontId="2" type="noConversion"/>
  </si>
  <si>
    <t>PN56.E75</t>
    <phoneticPr fontId="2" type="noConversion"/>
  </si>
  <si>
    <t>A History of Evil in Popular Culture: What Hannibal Lecter, Stephen King, and Vampires Reveal about America</t>
  </si>
  <si>
    <t>Literature: Literature (General)</t>
  </si>
  <si>
    <t>813/.54</t>
    <phoneticPr fontId="2" type="noConversion"/>
  </si>
  <si>
    <t>PS3572.A473</t>
    <phoneticPr fontId="2" type="noConversion"/>
  </si>
  <si>
    <t>A Joyous Revolt: Toni Cade Bambara, Writer and Activist</t>
  </si>
  <si>
    <t>Holmes, Linda Janet</t>
  </si>
  <si>
    <t>355.00952</t>
    <phoneticPr fontId="2" type="noConversion"/>
  </si>
  <si>
    <t>DS838</t>
    <phoneticPr fontId="2" type="noConversion"/>
  </si>
  <si>
    <t>A Military History of Japan: From the Age of the Samurai to the 21st Century</t>
  </si>
  <si>
    <t>Kuehn, John T.</t>
  </si>
  <si>
    <t>333.793/20973</t>
    <phoneticPr fontId="2" type="noConversion"/>
  </si>
  <si>
    <t>HD9502.U52</t>
    <phoneticPr fontId="2" type="noConversion"/>
  </si>
  <si>
    <t>A Smarter, Greener Grid: Forging Environmental Progress through Smart Energy Policies and Technologies</t>
  </si>
  <si>
    <t>Jones, Kevin B.</t>
  </si>
  <si>
    <t>326/.80973</t>
    <phoneticPr fontId="2" type="noConversion"/>
  </si>
  <si>
    <t>E441</t>
    <phoneticPr fontId="2" type="noConversion"/>
  </si>
  <si>
    <t>Abolitionist Movement, The: Documents Decoded</t>
  </si>
  <si>
    <t>Cameron, Christopher</t>
  </si>
  <si>
    <t>613/.04244</t>
    <phoneticPr fontId="2" type="noConversion"/>
  </si>
  <si>
    <t>RA778.4.A36</t>
    <phoneticPr fontId="2" type="noConversion"/>
  </si>
  <si>
    <t>African American Women's Life Issues Today: Vital Health and Social Matters</t>
  </si>
  <si>
    <t>576.8</t>
    <phoneticPr fontId="2" type="noConversion"/>
  </si>
  <si>
    <t>QH366.2</t>
    <phoneticPr fontId="2" type="noConversion"/>
  </si>
  <si>
    <t>Arguing for Evolution: An Encyclopedia for Understanding Science</t>
  </si>
  <si>
    <t>Cotner, Sehoya</t>
  </si>
  <si>
    <t>306.9</t>
    <phoneticPr fontId="2" type="noConversion"/>
  </si>
  <si>
    <t>HQ1073</t>
    <phoneticPr fontId="2" type="noConversion"/>
  </si>
  <si>
    <t>A–Z of Death and Dying, The: Social, Medical, and Cultural Aspects</t>
  </si>
  <si>
    <t>Brennan, Michael</t>
  </si>
  <si>
    <t>016.0276/9</t>
    <phoneticPr fontId="2" type="noConversion"/>
  </si>
  <si>
    <t>Z675.B8</t>
    <phoneticPr fontId="2" type="noConversion"/>
  </si>
  <si>
    <t>Basic Business Library, The: Core Resources and Services, Fifth Edition</t>
  </si>
  <si>
    <t>Forte, Eric</t>
  </si>
  <si>
    <t>355.4/8</t>
    <phoneticPr fontId="2" type="noConversion"/>
  </si>
  <si>
    <t>D25.A2</t>
    <phoneticPr fontId="2" type="noConversion"/>
  </si>
  <si>
    <t>Battles that Changed History: An Encyclopedia of World Conflict</t>
  </si>
  <si>
    <t>782.42166092/2</t>
    <phoneticPr fontId="2" type="noConversion"/>
  </si>
  <si>
    <t>ML421.B4</t>
    <phoneticPr fontId="2" type="noConversion"/>
  </si>
  <si>
    <t>Beatles, The: A Musical Biography</t>
  </si>
  <si>
    <t>Mulligan, Kate Siobhan</t>
  </si>
  <si>
    <t>261.8/8</t>
    <phoneticPr fontId="2" type="noConversion"/>
  </si>
  <si>
    <t>BT695.5</t>
    <phoneticPr fontId="2" type="noConversion"/>
  </si>
  <si>
    <t>Between Heaven and Earth: Christian Perspectives on Environmental Protection</t>
  </si>
  <si>
    <t>Dyke, Fred Van</t>
  </si>
  <si>
    <t>333.79</t>
    <phoneticPr fontId="2" type="noConversion"/>
  </si>
  <si>
    <t>TJ163.2</t>
    <phoneticPr fontId="2" type="noConversion"/>
  </si>
  <si>
    <t>Beyond the Age of Oil: The Myths, Realities, and Future of Fossil Fuels and Their Alternatives</t>
  </si>
  <si>
    <t>Maugeri, Leonardo</t>
  </si>
  <si>
    <t>372.13/028</t>
    <phoneticPr fontId="2" type="noConversion"/>
  </si>
  <si>
    <t>ZA3075</t>
    <phoneticPr fontId="2" type="noConversion"/>
  </si>
  <si>
    <t>Big6, Large and in Charge: Project-Based Information Literacy Lessons for Grades 3-6</t>
  </si>
  <si>
    <t>DuPuis, Danielle N.</t>
  </si>
  <si>
    <t>338.7/61004092</t>
    <phoneticPr fontId="2" type="noConversion"/>
  </si>
  <si>
    <t>HD9696.2.U62</t>
    <phoneticPr fontId="2" type="noConversion"/>
  </si>
  <si>
    <t>Bill Gates: A Biography</t>
  </si>
  <si>
    <t>Becraft, Michael B.</t>
  </si>
  <si>
    <t>658.4/083</t>
    <phoneticPr fontId="2" type="noConversion"/>
  </si>
  <si>
    <t>HC79.E5</t>
    <phoneticPr fontId="2" type="noConversion"/>
  </si>
  <si>
    <t>Building a Culture for Sustainability: People, Planet, and Profits in a New Green Economy</t>
  </si>
  <si>
    <t>Wirtenberg, Jeana</t>
  </si>
  <si>
    <t>174/.4</t>
    <phoneticPr fontId="2" type="noConversion"/>
  </si>
  <si>
    <t>HF5387</t>
    <phoneticPr fontId="2" type="noConversion"/>
  </si>
  <si>
    <t>Business and Corporate Integrity: Sustaining Organizational Compliance, Ethics, and Trust</t>
  </si>
  <si>
    <t>Chandler, Robert C. ; Alexande</t>
  </si>
  <si>
    <t>363.450972</t>
    <phoneticPr fontId="2" type="noConversion"/>
  </si>
  <si>
    <t>HV5840.M4</t>
    <phoneticPr fontId="2" type="noConversion"/>
  </si>
  <si>
    <t>Cartels, The: The Story of Mexico's Most Dangerous Criminal Organizations and Their Impact on U.S. Security</t>
  </si>
  <si>
    <t>Grayson, George W.</t>
  </si>
  <si>
    <t>947.084</t>
    <phoneticPr fontId="2" type="noConversion"/>
  </si>
  <si>
    <t>DK265</t>
    <phoneticPr fontId="2" type="noConversion"/>
  </si>
  <si>
    <t>Competing Voices from the Russian Revolution: Fighting Words</t>
  </si>
  <si>
    <t>Hickey, Michael C.</t>
  </si>
  <si>
    <t>344.7301/133</t>
    <phoneticPr fontId="2" type="noConversion"/>
  </si>
  <si>
    <t>KF4755.5</t>
    <phoneticPr fontId="2" type="noConversion"/>
  </si>
  <si>
    <t>Controversies in Affirmative Action</t>
  </si>
  <si>
    <t>Beckman, James A.</t>
  </si>
  <si>
    <t>155</t>
    <phoneticPr fontId="2" type="noConversion"/>
  </si>
  <si>
    <t>BF713</t>
    <phoneticPr fontId="2" type="noConversion"/>
  </si>
  <si>
    <t>Creating Human Development Theories: A Guide for the Social Sciences and Humanities</t>
  </si>
  <si>
    <t>370.15/7</t>
    <phoneticPr fontId="2" type="noConversion"/>
  </si>
  <si>
    <t>LB1590.5</t>
    <phoneticPr fontId="2" type="noConversion"/>
  </si>
  <si>
    <t>Creative Imperative, The: School Librarians and Teachers Cultivating Curiosity Together</t>
  </si>
  <si>
    <t>Jones, Jami Biles</t>
  </si>
  <si>
    <t>LB1575.5.U5</t>
    <phoneticPr fontId="2" type="noConversion"/>
  </si>
  <si>
    <t>Creativity and Children's Literature: New Ways to Encourage Divergent Thinking</t>
  </si>
  <si>
    <t>Saccardi, Marianne</t>
  </si>
  <si>
    <t>271.009/02</t>
    <phoneticPr fontId="2" type="noConversion"/>
  </si>
  <si>
    <t>BX2470</t>
    <phoneticPr fontId="2" type="noConversion"/>
  </si>
  <si>
    <t>Daily Life in a Medieval Monastery</t>
  </si>
  <si>
    <t>Olson, Sherri</t>
  </si>
  <si>
    <t>Politics, Law, and Government: Politics (General)</t>
  </si>
  <si>
    <t>345.73/0773</t>
    <phoneticPr fontId="2" type="noConversion"/>
  </si>
  <si>
    <t>KF9227.C2</t>
    <phoneticPr fontId="2" type="noConversion"/>
  </si>
  <si>
    <t>Death Penalty, The: Documents Decoded</t>
  </si>
  <si>
    <t>Melusky, Joseph A.</t>
  </si>
  <si>
    <t>962</t>
    <phoneticPr fontId="2" type="noConversion"/>
  </si>
  <si>
    <t>DT46</t>
    <phoneticPr fontId="2" type="noConversion"/>
  </si>
  <si>
    <t>Egypt</t>
  </si>
  <si>
    <t>Russell, Mona</t>
  </si>
  <si>
    <t>305.896</t>
    <phoneticPr fontId="2" type="noConversion"/>
  </si>
  <si>
    <t>E78.2</t>
    <phoneticPr fontId="2" type="noConversion"/>
  </si>
  <si>
    <t>Encyclopedia of American Indian Issues Today</t>
  </si>
  <si>
    <t>362.82/9203</t>
    <phoneticPr fontId="2" type="noConversion"/>
  </si>
  <si>
    <t>HV6626</t>
    <phoneticPr fontId="2" type="noConversion"/>
  </si>
  <si>
    <t>Encyclopedia of Domestic Violence and Abuse</t>
  </si>
  <si>
    <t>616.8/3</t>
    <phoneticPr fontId="2" type="noConversion"/>
  </si>
  <si>
    <t>RC521</t>
    <phoneticPr fontId="2" type="noConversion"/>
  </si>
  <si>
    <t>Encyclopedia of Human Memory</t>
  </si>
  <si>
    <t>Taylor, Annette Kujawski</t>
  </si>
  <si>
    <t>959.704/3</t>
    <phoneticPr fontId="2" type="noConversion"/>
  </si>
  <si>
    <t>DS557.7</t>
    <phoneticPr fontId="2" type="noConversion"/>
  </si>
  <si>
    <t>Encyclopedia of the Vietnam War, The: A Political, Social, and Military History, Second Edition</t>
  </si>
  <si>
    <t>202/.3</t>
    <phoneticPr fontId="2" type="noConversion"/>
  </si>
  <si>
    <t>BL503</t>
    <phoneticPr fontId="2" type="noConversion"/>
  </si>
  <si>
    <t>End-Timers: Three Thousand Years of Waiting for Judgment Day</t>
  </si>
  <si>
    <t>Ballard, Martin</t>
  </si>
  <si>
    <t>658</t>
    <phoneticPr fontId="2" type="noConversion"/>
  </si>
  <si>
    <t>HD30.28</t>
    <phoneticPr fontId="2" type="noConversion"/>
  </si>
  <si>
    <t>Entrepreneur's Guide to Running a Business, The: Strategy and Leadership</t>
  </si>
  <si>
    <t>Rhoads, CJ</t>
  </si>
  <si>
    <t>Economics: Economics (General)</t>
  </si>
  <si>
    <t>333.703</t>
    <phoneticPr fontId="2" type="noConversion"/>
  </si>
  <si>
    <t>Environmental and Natural Resource Economics: An Encyclopedia</t>
  </si>
  <si>
    <t>Haab, Timothy C.</t>
  </si>
  <si>
    <t>305.8009503</t>
    <phoneticPr fontId="2" type="noConversion"/>
  </si>
  <si>
    <t>DS328.3</t>
    <phoneticPr fontId="2" type="noConversion"/>
  </si>
  <si>
    <t>Ethnic Groups of North, East, and Central Asia: An Encyclopedia</t>
  </si>
  <si>
    <t>344.7304/197</t>
    <phoneticPr fontId="2" type="noConversion"/>
  </si>
  <si>
    <t>KF3827.E87</t>
    <phoneticPr fontId="2" type="noConversion"/>
  </si>
  <si>
    <t>The Euthanasia/Assisted-Suicide Debate</t>
    <phoneticPr fontId="2" type="noConversion"/>
  </si>
  <si>
    <t>Pappas, Demetra M.</t>
  </si>
  <si>
    <t>791.430973</t>
    <phoneticPr fontId="2" type="noConversion"/>
  </si>
  <si>
    <t>PN1993.5.U6</t>
    <phoneticPr fontId="2" type="noConversion"/>
  </si>
  <si>
    <t>Film Firsts: The 25 Movies That Created Contemporary American Cinema</t>
  </si>
  <si>
    <t>Alter, Ethan</t>
  </si>
  <si>
    <t>793.3</t>
    <phoneticPr fontId="2" type="noConversion"/>
  </si>
  <si>
    <t>GV1743</t>
    <phoneticPr fontId="2" type="noConversion"/>
  </si>
  <si>
    <t>Folk Dancing</t>
  </si>
  <si>
    <t>Nielsen, Erica M.</t>
  </si>
  <si>
    <t>363.803</t>
    <phoneticPr fontId="2" type="noConversion"/>
  </si>
  <si>
    <t>RA645.N87</t>
    <phoneticPr fontId="2" type="noConversion"/>
  </si>
  <si>
    <t>From Famine to Fast Food: Nutrition, Diet, and Concepts of Health around the World</t>
  </si>
  <si>
    <t>302.2/244</t>
    <phoneticPr fontId="2" type="noConversion"/>
  </si>
  <si>
    <t>LC212</t>
    <phoneticPr fontId="2" type="noConversion"/>
  </si>
  <si>
    <t>Gender and Literacy: A Handbook for Educators and Parents</t>
  </si>
  <si>
    <t>Krasny, Karen A.</t>
  </si>
  <si>
    <t>RC523</t>
    <phoneticPr fontId="2" type="noConversion"/>
  </si>
  <si>
    <t>Harsh Realities of Alzheimer's Care, The: An Insider's View of How People with Dementia Are Treated in Institutions</t>
  </si>
  <si>
    <t>Rosenzweig, Andrew S.</t>
  </si>
  <si>
    <t>World History: Ancient Era</t>
  </si>
  <si>
    <t>610.938</t>
    <phoneticPr fontId="2" type="noConversion"/>
  </si>
  <si>
    <t>R141</t>
    <phoneticPr fontId="2" type="noConversion"/>
  </si>
  <si>
    <t>Health and Wellness in Antiquity through the Middle Ages</t>
  </si>
  <si>
    <t>York, William H.</t>
  </si>
  <si>
    <t>026/.61</t>
    <phoneticPr fontId="2" type="noConversion"/>
  </si>
  <si>
    <t>Z675.M4</t>
    <phoneticPr fontId="2" type="noConversion"/>
  </si>
  <si>
    <t>Health Librarianship: An Introduction</t>
  </si>
  <si>
    <t>Huber, Jeffrey T.</t>
  </si>
  <si>
    <t>949.5</t>
    <phoneticPr fontId="2" type="noConversion"/>
  </si>
  <si>
    <t>DF214</t>
    <phoneticPr fontId="2" type="noConversion"/>
  </si>
  <si>
    <t>The History of Greece</t>
    <phoneticPr fontId="2" type="noConversion"/>
  </si>
  <si>
    <t>Thomopoulos, Elaine</t>
  </si>
  <si>
    <t>Greenwood</t>
    <phoneticPr fontId="2" type="noConversion"/>
  </si>
  <si>
    <t>951.9</t>
    <phoneticPr fontId="2" type="noConversion"/>
  </si>
  <si>
    <t>DS907.18</t>
    <phoneticPr fontId="2" type="noConversion"/>
  </si>
  <si>
    <t>History of Korea, The: Second Edition</t>
  </si>
  <si>
    <t>Kim, Djun Kil</t>
  </si>
  <si>
    <t>201/.723</t>
    <phoneticPr fontId="2" type="noConversion"/>
  </si>
  <si>
    <t>BL65.H78</t>
    <phoneticPr fontId="2" type="noConversion"/>
  </si>
  <si>
    <t>Human Rights and the World's Major Religions: Condensed and Updated Edition</t>
  </si>
  <si>
    <t>Brackney, William H.</t>
  </si>
  <si>
    <t>025.50285</t>
    <phoneticPr fontId="2" type="noConversion"/>
  </si>
  <si>
    <t>Z716.33</t>
    <phoneticPr fontId="2" type="noConversion"/>
  </si>
  <si>
    <t>iPads® in the Library: Using Tablet Technology to Enhance Programs for All Ages</t>
  </si>
  <si>
    <t>Nichols, Joel A.</t>
  </si>
  <si>
    <t>782.42166092</t>
    <phoneticPr fontId="2" type="noConversion"/>
  </si>
  <si>
    <t>ML420.L38</t>
    <phoneticPr fontId="2" type="noConversion"/>
  </si>
  <si>
    <t>John Lennon: A Biography</t>
  </si>
  <si>
    <t>025.00285</t>
    <phoneticPr fontId="2" type="noConversion"/>
  </si>
  <si>
    <t>Z678.9</t>
    <phoneticPr fontId="2" type="noConversion"/>
  </si>
  <si>
    <t>Library Automation: Core Concepts and Practical Systems Analysis, Third Edition</t>
  </si>
  <si>
    <t>Bilal, Dania</t>
  </si>
  <si>
    <t>027.62/60973</t>
    <phoneticPr fontId="2" type="noConversion"/>
  </si>
  <si>
    <t>Z718.5</t>
    <phoneticPr fontId="2" type="noConversion"/>
  </si>
  <si>
    <t>Make Room for Teens!: Reflections on Developing Teen Spaces in Libraries</t>
  </si>
  <si>
    <t>Farrelly, Michael Garrett</t>
  </si>
  <si>
    <t>615.7/827</t>
    <phoneticPr fontId="2" type="noConversion"/>
  </si>
  <si>
    <t>HV5822.M3</t>
    <phoneticPr fontId="2" type="noConversion"/>
  </si>
  <si>
    <t>Marijuana: A Reference Handbook</t>
  </si>
  <si>
    <t>231.7/652</t>
    <phoneticPr fontId="2" type="noConversion"/>
  </si>
  <si>
    <t>BL263</t>
    <phoneticPr fontId="2" type="noConversion"/>
  </si>
  <si>
    <t>Media Perspectives on Intelligent Design and Evolution</t>
  </si>
  <si>
    <t>306.4/61</t>
    <phoneticPr fontId="2" type="noConversion"/>
  </si>
  <si>
    <t>GN296</t>
    <phoneticPr fontId="2" type="noConversion"/>
  </si>
  <si>
    <t>Medical Anthropology and the World System: Critical Perspectives, Third Edition</t>
  </si>
  <si>
    <t>Baer, Hans A.</t>
  </si>
  <si>
    <t>362.19689003</t>
    <phoneticPr fontId="2" type="noConversion"/>
  </si>
  <si>
    <t>RC437</t>
    <phoneticPr fontId="2" type="noConversion"/>
  </si>
  <si>
    <t>Mental Health Care Issues in America: An Encyclopedia</t>
  </si>
  <si>
    <t>Shally-Jensen, Michael</t>
  </si>
  <si>
    <t>Security Studies: U.S. Homeland Security</t>
  </si>
  <si>
    <t>327.1273</t>
    <phoneticPr fontId="2" type="noConversion"/>
  </si>
  <si>
    <t>JK468.I6</t>
    <phoneticPr fontId="2" type="noConversion"/>
  </si>
  <si>
    <t>No More Secrets: Open Source Information and the Reshaping of U.S. Intelligence</t>
  </si>
  <si>
    <t>Bean, Hamilton</t>
  </si>
  <si>
    <t>179.7</t>
    <phoneticPr fontId="2" type="noConversion"/>
  </si>
  <si>
    <t>R726.8</t>
    <phoneticPr fontId="2" type="noConversion"/>
  </si>
  <si>
    <t>Our Changing Journey to the End: Reshaping Death, Dying, and Grief in America</t>
  </si>
  <si>
    <t>Staudt, Christina</t>
  </si>
  <si>
    <t>616.85/21</t>
    <phoneticPr fontId="2" type="noConversion"/>
  </si>
  <si>
    <t>RC552.P67</t>
    <phoneticPr fontId="2" type="noConversion"/>
  </si>
  <si>
    <t>Post-Traumatic Stress Disorder</t>
  </si>
  <si>
    <t>304.2</t>
    <phoneticPr fontId="2" type="noConversion"/>
  </si>
  <si>
    <t>GF41</t>
    <phoneticPr fontId="2" type="noConversion"/>
  </si>
  <si>
    <t>Pursuit of Ecotopia, The: Lessons from Indigenous and Traditional Societies for the Human Ecology of Our Modern World</t>
  </si>
  <si>
    <t>Anderson, E. N.</t>
  </si>
  <si>
    <t>261.8/35766</t>
    <phoneticPr fontId="2" type="noConversion"/>
  </si>
  <si>
    <t>BV639.M56</t>
    <phoneticPr fontId="2" type="noConversion"/>
  </si>
  <si>
    <t>Queering Christianity: Finding a Place at the Table for LGBTQI Christians</t>
  </si>
  <si>
    <t>Shore-Goss, Robert E.</t>
  </si>
  <si>
    <t>394/.7</t>
    <phoneticPr fontId="2" type="noConversion"/>
  </si>
  <si>
    <t>GT2620</t>
    <phoneticPr fontId="2" type="noConversion"/>
  </si>
  <si>
    <t>Rethinking Chivalry and Courtly Love</t>
  </si>
  <si>
    <t>Wollock, Jennifer G.</t>
  </si>
  <si>
    <t>362.1</t>
    <phoneticPr fontId="2" type="noConversion"/>
  </si>
  <si>
    <t>RA793.5</t>
    <phoneticPr fontId="2" type="noConversion"/>
  </si>
  <si>
    <t>Risks and Challenges in Medical Tourism: Understanding the Global Market for Health Services</t>
  </si>
  <si>
    <t>Hodges, Jill R.</t>
  </si>
  <si>
    <t>299.6/75097294</t>
    <phoneticPr fontId="2" type="noConversion"/>
  </si>
  <si>
    <t>BL2530.H3</t>
    <phoneticPr fontId="2" type="noConversion"/>
  </si>
  <si>
    <t>Roots of Haiti's Vodou-Christian Faith: African and Catholic Origins</t>
  </si>
  <si>
    <t>201/.763325</t>
    <phoneticPr fontId="2" type="noConversion"/>
  </si>
  <si>
    <t>BL65.T47</t>
    <phoneticPr fontId="2" type="noConversion"/>
  </si>
  <si>
    <t>Sacred Terror: How Faith Becomes Lethal</t>
  </si>
  <si>
    <t>Price, Daniel E.</t>
  </si>
  <si>
    <t>379.1/11</t>
    <phoneticPr fontId="2" type="noConversion"/>
  </si>
  <si>
    <t>LB1027.9</t>
    <phoneticPr fontId="2" type="noConversion"/>
  </si>
  <si>
    <t>School Choice: A Balanced Approach</t>
  </si>
  <si>
    <t>362.29/9</t>
    <phoneticPr fontId="2" type="noConversion"/>
  </si>
  <si>
    <t>RC1230</t>
    <phoneticPr fontId="2" type="noConversion"/>
  </si>
  <si>
    <t>Steroids: A New Look at Performance-Enhancing Drugs</t>
  </si>
  <si>
    <t>Beamish, Rob</t>
  </si>
  <si>
    <t>070.1/8</t>
    <phoneticPr fontId="2" type="noConversion"/>
  </si>
  <si>
    <t>PN1995.9.D6</t>
    <phoneticPr fontId="2" type="noConversion"/>
  </si>
  <si>
    <t>The Art of Nonfiction Movie Making</t>
  </si>
  <si>
    <t>Friedman, Jeffrey</t>
  </si>
  <si>
    <t>745.2</t>
    <phoneticPr fontId="2" type="noConversion"/>
  </si>
  <si>
    <t>TS171</t>
    <phoneticPr fontId="2" type="noConversion"/>
  </si>
  <si>
    <t>Unexpected Consequences: Why The Things We Trust Fail</t>
  </si>
  <si>
    <t>Martin, James William</t>
  </si>
  <si>
    <t>025.0422</t>
    <phoneticPr fontId="2" type="noConversion"/>
  </si>
  <si>
    <t>Web Design for Libraries</t>
  </si>
  <si>
    <t>Rubenstein, Charles P.</t>
  </si>
  <si>
    <t>940.54/21</t>
    <phoneticPr fontId="2" type="noConversion"/>
  </si>
  <si>
    <t>D757</t>
    <phoneticPr fontId="2" type="noConversion"/>
  </si>
  <si>
    <t>Why Germany Nearly Won: A New History of the Second World War in Europe</t>
  </si>
  <si>
    <t>Mercatante, Steven D.</t>
  </si>
  <si>
    <t>297.082</t>
    <phoneticPr fontId="2" type="noConversion"/>
  </si>
  <si>
    <t>BP173.4</t>
    <phoneticPr fontId="2" type="noConversion"/>
  </si>
  <si>
    <t>Women and Islam</t>
  </si>
  <si>
    <t>Kassam, Zayn R.</t>
  </si>
  <si>
    <t>ML420.E88</t>
    <phoneticPr fontId="2" type="noConversion"/>
  </si>
  <si>
    <t>The Words and Music of Melissa Etheridge</t>
    <phoneticPr fontId="2" type="noConversion"/>
  </si>
  <si>
    <t>641.59</t>
    <phoneticPr fontId="2" type="noConversion"/>
  </si>
  <si>
    <t>TX725.A1</t>
    <phoneticPr fontId="2" type="noConversion"/>
  </si>
  <si>
    <t>World Cookbook, The: The Greatest Recipes from around the Globe, Revised Edition</t>
  </si>
  <si>
    <t>Jacob, Jeanne</t>
  </si>
  <si>
    <t>345.773/0252309773553</t>
    <phoneticPr fontId="2" type="noConversion"/>
  </si>
  <si>
    <t>KF223.A47</t>
    <phoneticPr fontId="2" type="noConversion"/>
  </si>
  <si>
    <t>Abraham Lincoln's Most Famous Case: The Almanac Trial</t>
  </si>
  <si>
    <t>Dekle, George R.</t>
  </si>
  <si>
    <t>http://ebooks.abc-clio.com/?isbn=9781440830501</t>
    <phoneticPr fontId="2" type="noConversion"/>
  </si>
  <si>
    <t>782.42164092</t>
    <phoneticPr fontId="2" type="noConversion"/>
  </si>
  <si>
    <t>ML420.D98</t>
    <phoneticPr fontId="2" type="noConversion"/>
  </si>
  <si>
    <t>Bob Dylan: A Biography</t>
  </si>
  <si>
    <t>http://ebooks.abc-clio.com/?isbn=9780313381034</t>
    <phoneticPr fontId="2" type="noConversion"/>
  </si>
  <si>
    <t>028.5</t>
    <phoneticPr fontId="2" type="noConversion"/>
  </si>
  <si>
    <t>LB1576</t>
    <phoneticPr fontId="2" type="noConversion"/>
  </si>
  <si>
    <t>Books That Teach Kids to Write</t>
  </si>
  <si>
    <t>http://ebooks.abc-clio.com/?isbn=9781598844528</t>
    <phoneticPr fontId="2" type="noConversion"/>
  </si>
  <si>
    <t>972.9106/4092</t>
    <phoneticPr fontId="2" type="noConversion"/>
  </si>
  <si>
    <t>F2849.22.G85</t>
    <phoneticPr fontId="2" type="noConversion"/>
  </si>
  <si>
    <t>Che Guevara: A Biography</t>
  </si>
  <si>
    <t>Harris, Richard L.</t>
  </si>
  <si>
    <t>http://ebooks.abc-clio.com/?isbn=9780313359170</t>
    <phoneticPr fontId="2" type="noConversion"/>
  </si>
  <si>
    <t>372.4</t>
    <phoneticPr fontId="2" type="noConversion"/>
  </si>
  <si>
    <t>LB1573</t>
    <phoneticPr fontId="2" type="noConversion"/>
  </si>
  <si>
    <t>Collaborating for Real Literacy: Librarian, Teacher, Literacy Coach, and Principal, Second Edition</t>
  </si>
  <si>
    <t>Pitcher, Sharon M.</t>
  </si>
  <si>
    <t>http://ebooks.abc-clio.com/?isbn=9781610692427</t>
    <phoneticPr fontId="2" type="noConversion"/>
  </si>
  <si>
    <t>940.2/3</t>
    <phoneticPr fontId="2" type="noConversion"/>
  </si>
  <si>
    <t>BR305.3</t>
    <phoneticPr fontId="2" type="noConversion"/>
  </si>
  <si>
    <t>Daily Life during the Reformation</t>
  </si>
  <si>
    <t>http://ebooks.abc-clio.com/?isbn=9780313363238</t>
    <phoneticPr fontId="2" type="noConversion"/>
  </si>
  <si>
    <t>330</t>
    <phoneticPr fontId="2" type="noConversion"/>
  </si>
  <si>
    <t>HB71</t>
    <phoneticPr fontId="2" type="noConversion"/>
  </si>
  <si>
    <t>Deciphering Economics: Timely Topics Explained</t>
  </si>
  <si>
    <t>http://ebooks.abc-clio.com/?isbn=9781440804113</t>
    <phoneticPr fontId="2" type="noConversion"/>
  </si>
  <si>
    <t>025.2/84</t>
    <phoneticPr fontId="2" type="noConversion"/>
  </si>
  <si>
    <t>Z692.E4</t>
    <phoneticPr fontId="2" type="noConversion"/>
  </si>
  <si>
    <t>eBooked! Integrating Free Online Book Sites into Your Library Collection</t>
  </si>
  <si>
    <t>Bandy, H. Anthony</t>
  </si>
  <si>
    <t>http://ebooks.abc-clio.com/?isbn=9781598848915</t>
    <phoneticPr fontId="2" type="noConversion"/>
  </si>
  <si>
    <t>027.7</t>
    <phoneticPr fontId="2" type="noConversion"/>
  </si>
  <si>
    <t>Z675.U5</t>
    <phoneticPr fontId="2" type="noConversion"/>
  </si>
  <si>
    <t>Embedded Librarianship: What Every Academic Librarian Should Know</t>
  </si>
  <si>
    <t>Daugherty, Alice L.</t>
  </si>
  <si>
    <t>http://ebooks.abc-clio.com/?isbn=9781610694148</t>
    <phoneticPr fontId="2" type="noConversion"/>
  </si>
  <si>
    <t>323.1197</t>
    <phoneticPr fontId="2" type="noConversion"/>
  </si>
  <si>
    <t>E98.T77</t>
    <phoneticPr fontId="2" type="noConversion"/>
  </si>
  <si>
    <t>Encyclopedia of the American Indian Movement</t>
  </si>
  <si>
    <t>http://ebooks.abc-clio.com/?isbn=9781440803185</t>
    <phoneticPr fontId="2" type="noConversion"/>
  </si>
  <si>
    <t>973.8092</t>
    <phoneticPr fontId="2" type="noConversion"/>
  </si>
  <si>
    <t>E449.D75</t>
    <phoneticPr fontId="2" type="noConversion"/>
  </si>
  <si>
    <t>Frederick Douglass: A Biography</t>
  </si>
  <si>
    <t>Trotman, C. James</t>
  </si>
  <si>
    <t>http://ebooks.abc-clio.com/?isbn=9780313350375</t>
    <phoneticPr fontId="2" type="noConversion"/>
  </si>
  <si>
    <t>338.1/9</t>
    <phoneticPr fontId="2" type="noConversion"/>
  </si>
  <si>
    <t>HD9000.5</t>
    <phoneticPr fontId="2" type="noConversion"/>
  </si>
  <si>
    <t>Global Food System, The: Issues and Solutions</t>
  </si>
  <si>
    <t>http://ebooks.abc-clio.com/?isbn=9781440829123</t>
    <phoneticPr fontId="2" type="noConversion"/>
  </si>
  <si>
    <t>612.3/97</t>
    <phoneticPr fontId="2" type="noConversion"/>
  </si>
  <si>
    <t>QP751</t>
    <phoneticPr fontId="2" type="noConversion"/>
  </si>
  <si>
    <t>Healthy Oils: Fact versus Fiction</t>
  </si>
  <si>
    <t>http://ebooks.abc-clio.com/?isbn=9781440828768</t>
    <phoneticPr fontId="2" type="noConversion"/>
  </si>
  <si>
    <t>616.1/2</t>
    <phoneticPr fontId="2" type="noConversion"/>
  </si>
  <si>
    <t>RC672</t>
    <phoneticPr fontId="2" type="noConversion"/>
  </si>
  <si>
    <t>Heart Disease</t>
  </si>
  <si>
    <t>DeSilva, Regis A.</t>
  </si>
  <si>
    <t>http://ebooks.abc-clio.com/?isbn=9780313376078</t>
    <phoneticPr fontId="2" type="noConversion"/>
  </si>
  <si>
    <t>810.9896073</t>
    <phoneticPr fontId="2" type="noConversion"/>
  </si>
  <si>
    <t>PS153.N5</t>
    <phoneticPr fontId="2" type="noConversion"/>
  </si>
  <si>
    <t>Icons of African American Literature: The Black Literary World</t>
  </si>
  <si>
    <t>Page, Yolanda Williams</t>
  </si>
  <si>
    <t>http://ebooks.abc-clio.com/?isbn=9780313352041</t>
    <phoneticPr fontId="2" type="noConversion"/>
  </si>
  <si>
    <t>025.5/677</t>
    <phoneticPr fontId="2" type="noConversion"/>
  </si>
  <si>
    <t>Z711.25.C65</t>
    <phoneticPr fontId="2" type="noConversion"/>
  </si>
  <si>
    <t>Informed Transitions: Libraries Supporting the High School to College Transition</t>
  </si>
  <si>
    <t>Burhanna, Kenneth J.</t>
  </si>
  <si>
    <t>http://ebooks.abc-clio.com/?isbn=9781610691291</t>
    <phoneticPr fontId="2" type="noConversion"/>
  </si>
  <si>
    <t>297.5/697</t>
    <phoneticPr fontId="2" type="noConversion"/>
  </si>
  <si>
    <t>BP190.5.V56</t>
    <phoneticPr fontId="2" type="noConversion"/>
  </si>
  <si>
    <t>Islam Means Peace: Understanding the Muslim Principle of Nonviolence Today</t>
  </si>
  <si>
    <t>Pal, Amitabh</t>
  </si>
  <si>
    <t>http://ebooks.abc-clio.com/?isbn=9780313382918</t>
    <phoneticPr fontId="2" type="noConversion"/>
  </si>
  <si>
    <t>027.62/5</t>
    <phoneticPr fontId="2" type="noConversion"/>
  </si>
  <si>
    <t>Z718.3</t>
    <phoneticPr fontId="2" type="noConversion"/>
  </si>
  <si>
    <t>Maker Cookbook, The: Recipes for Children's and 'Tween Library Programs</t>
  </si>
  <si>
    <t>Wall, Cindy R.</t>
  </si>
  <si>
    <t>http://ebooks.abc-clio.com/?isbn=9781610696623</t>
    <phoneticPr fontId="2" type="noConversion"/>
  </si>
  <si>
    <t>Race and Ethnicity: Asian American Studies</t>
  </si>
  <si>
    <t>720.92</t>
    <phoneticPr fontId="2" type="noConversion"/>
  </si>
  <si>
    <t>NA737.L48</t>
    <phoneticPr fontId="2" type="noConversion"/>
  </si>
  <si>
    <t>Maya Lin: A Biography</t>
  </si>
  <si>
    <t>http://ebooks.abc-clio.com/?isbn=9780313378546</t>
    <phoneticPr fontId="2" type="noConversion"/>
  </si>
  <si>
    <t>Medieval Medicine: The Art of Healing, from Head to Toe</t>
  </si>
  <si>
    <t>Demaitre, Luke</t>
  </si>
  <si>
    <t>http://ebooks.abc-clio.com/?isbn=9780313038426</t>
    <phoneticPr fontId="2" type="noConversion"/>
  </si>
  <si>
    <t>Military History: Ancient Era</t>
  </si>
  <si>
    <t>355.00938</t>
    <phoneticPr fontId="2" type="noConversion"/>
  </si>
  <si>
    <t>DF89</t>
    <phoneticPr fontId="2" type="noConversion"/>
  </si>
  <si>
    <t>Greek Warfare: From the Battle of Marathon to the Conquests of Alexander the Great</t>
  </si>
  <si>
    <t>Brice, Lee L.</t>
  </si>
  <si>
    <t>http://ebooks.abc-clio.com/?isbn=9781610690706</t>
    <phoneticPr fontId="2" type="noConversion"/>
  </si>
  <si>
    <t>Race and Ethnicity: Middle Eastern American Studies</t>
  </si>
  <si>
    <t>305.6/97</t>
    <phoneticPr fontId="2" type="noConversion"/>
  </si>
  <si>
    <t>E184.M88</t>
    <phoneticPr fontId="2" type="noConversion"/>
  </si>
  <si>
    <t>Muslims and American Popular Culture</t>
  </si>
  <si>
    <t>Omidvar, Iraj ; Richards, Anne</t>
  </si>
  <si>
    <t>http://ebooks.abc-clio.com/?isbn=9780313379635</t>
    <phoneticPr fontId="2" type="noConversion"/>
  </si>
  <si>
    <t>342.7308/58</t>
    <phoneticPr fontId="2" type="noConversion"/>
  </si>
  <si>
    <t>KF1263.C65</t>
    <phoneticPr fontId="2" type="noConversion"/>
  </si>
  <si>
    <t>Online Privacy: A Reference Handbook</t>
  </si>
  <si>
    <t>Gellman, Robert</t>
  </si>
  <si>
    <t>http://ebooks.abc-clio.com/?isbn=9781598846508</t>
    <phoneticPr fontId="2" type="noConversion"/>
  </si>
  <si>
    <t>282.092</t>
    <phoneticPr fontId="2" type="noConversion"/>
  </si>
  <si>
    <t>BX1378.6</t>
    <phoneticPr fontId="2" type="noConversion"/>
  </si>
  <si>
    <t>Pope Benedict XVI: A Biography</t>
  </si>
  <si>
    <t>http://ebooks.abc-clio.com/?isbn=9780313351242</t>
    <phoneticPr fontId="2" type="noConversion"/>
  </si>
  <si>
    <t>200.1/9</t>
    <phoneticPr fontId="2" type="noConversion"/>
  </si>
  <si>
    <t>BL53</t>
    <phoneticPr fontId="2" type="noConversion"/>
  </si>
  <si>
    <t>Religion, Spirituality, and Positive Psychology: Understanding the Psychological Fruits of Faith</t>
  </si>
  <si>
    <t>http://ebooks.abc-clio.com/?isbn=9780313398469</t>
    <phoneticPr fontId="2" type="noConversion"/>
  </si>
  <si>
    <t>Current Events and Issues: Politics &amp; Government</t>
  </si>
  <si>
    <t>338.9/26</t>
    <phoneticPr fontId="2" type="noConversion"/>
  </si>
  <si>
    <t>Q175.5</t>
    <phoneticPr fontId="2" type="noConversion"/>
  </si>
  <si>
    <t>Science and Political Controversy: A Reference Handbook</t>
  </si>
  <si>
    <t>http://ebooks.abc-clio.com/?isbn=9781610693202</t>
    <phoneticPr fontId="2" type="noConversion"/>
  </si>
  <si>
    <t>616.85/8</t>
    <phoneticPr fontId="2" type="noConversion"/>
  </si>
  <si>
    <t>RC564</t>
    <phoneticPr fontId="2" type="noConversion"/>
  </si>
  <si>
    <t>Sexuality and Addiction: Making Connections, Enhancing Recovery</t>
  </si>
  <si>
    <t>James, Raven L.</t>
  </si>
  <si>
    <t>http://ebooks.abc-clio.com/?isbn=9780313396366</t>
    <phoneticPr fontId="2" type="noConversion"/>
  </si>
  <si>
    <t>179/.4</t>
    <phoneticPr fontId="2" type="noConversion"/>
  </si>
  <si>
    <t>HV4915</t>
    <phoneticPr fontId="2" type="noConversion"/>
  </si>
  <si>
    <t>The Animal Experimentation Debate: A Reference Handbook</t>
  </si>
  <si>
    <t>http://ebooks.abc-clio.com/?isbn=9781610693189</t>
    <phoneticPr fontId="2" type="noConversion"/>
  </si>
  <si>
    <t>200.82/091724</t>
    <phoneticPr fontId="2" type="noConversion"/>
  </si>
  <si>
    <t>BL458</t>
    <phoneticPr fontId="2" type="noConversion"/>
  </si>
  <si>
    <t>Women and Indigenous Religions</t>
  </si>
  <si>
    <t>Marcos, Sylvia</t>
  </si>
  <si>
    <t>http://ebooks.abc-clio.com/?isbn=9780313082733</t>
    <phoneticPr fontId="2" type="noConversion"/>
  </si>
  <si>
    <r>
      <rPr>
        <sz val="12"/>
        <color indexed="8"/>
        <rFont val="新細明體"/>
        <family val="1"/>
        <charset val="136"/>
      </rPr>
      <t>序號</t>
    </r>
  </si>
  <si>
    <r>
      <rPr>
        <sz val="12"/>
        <color indexed="8"/>
        <rFont val="新細明體"/>
        <family val="1"/>
        <charset val="136"/>
      </rPr>
      <t>主題</t>
    </r>
  </si>
  <si>
    <r>
      <rPr>
        <sz val="12"/>
        <color indexed="8"/>
        <rFont val="新細明體"/>
        <family val="1"/>
        <charset val="136"/>
      </rPr>
      <t>次主題</t>
    </r>
  </si>
  <si>
    <r>
      <rPr>
        <sz val="12"/>
        <rFont val="新細明體"/>
        <family val="1"/>
        <charset val="136"/>
      </rPr>
      <t>杜威十進分類號</t>
    </r>
  </si>
  <si>
    <r>
      <rPr>
        <sz val="12"/>
        <rFont val="新細明體"/>
        <family val="1"/>
        <charset val="136"/>
      </rPr>
      <t>國會分類號</t>
    </r>
  </si>
  <si>
    <r>
      <rPr>
        <sz val="12"/>
        <color indexed="8"/>
        <rFont val="新細明體"/>
        <family val="1"/>
        <charset val="136"/>
      </rPr>
      <t>電子書</t>
    </r>
    <r>
      <rPr>
        <sz val="12"/>
        <color indexed="8"/>
        <rFont val="Times New Roman"/>
        <family val="1"/>
      </rPr>
      <t>13</t>
    </r>
    <r>
      <rPr>
        <sz val="12"/>
        <color indexed="8"/>
        <rFont val="新細明體"/>
        <family val="1"/>
        <charset val="136"/>
      </rPr>
      <t>碼</t>
    </r>
    <r>
      <rPr>
        <sz val="12"/>
        <color indexed="8"/>
        <rFont val="Times New Roman"/>
        <family val="1"/>
      </rPr>
      <t>ISBN</t>
    </r>
  </si>
  <si>
    <r>
      <rPr>
        <sz val="12"/>
        <color indexed="8"/>
        <rFont val="新細明體"/>
        <family val="1"/>
        <charset val="136"/>
      </rPr>
      <t>紙本</t>
    </r>
    <r>
      <rPr>
        <sz val="12"/>
        <color indexed="8"/>
        <rFont val="Times New Roman"/>
        <family val="1"/>
      </rPr>
      <t>ISBN</t>
    </r>
  </si>
  <si>
    <r>
      <rPr>
        <sz val="12"/>
        <color indexed="8"/>
        <rFont val="新細明體"/>
        <family val="1"/>
        <charset val="136"/>
      </rPr>
      <t>題名</t>
    </r>
  </si>
  <si>
    <r>
      <rPr>
        <sz val="12"/>
        <color indexed="8"/>
        <rFont val="新細明體"/>
        <family val="1"/>
        <charset val="136"/>
      </rPr>
      <t>冊數</t>
    </r>
  </si>
  <si>
    <r>
      <rPr>
        <sz val="12"/>
        <color indexed="8"/>
        <rFont val="新細明體"/>
        <family val="1"/>
        <charset val="136"/>
      </rPr>
      <t>版次</t>
    </r>
  </si>
  <si>
    <r>
      <rPr>
        <sz val="12"/>
        <color indexed="8"/>
        <rFont val="新細明體"/>
        <family val="1"/>
        <charset val="136"/>
      </rPr>
      <t>作者</t>
    </r>
  </si>
  <si>
    <r>
      <rPr>
        <sz val="12"/>
        <color indexed="8"/>
        <rFont val="新細明體"/>
        <family val="1"/>
        <charset val="136"/>
      </rPr>
      <t>出版者</t>
    </r>
  </si>
  <si>
    <r>
      <rPr>
        <sz val="12"/>
        <color indexed="8"/>
        <rFont val="新細明體"/>
        <family val="1"/>
        <charset val="136"/>
      </rPr>
      <t>出版年</t>
    </r>
  </si>
  <si>
    <r>
      <rPr>
        <sz val="12"/>
        <color indexed="8"/>
        <rFont val="新細明體"/>
        <family val="1"/>
        <charset val="136"/>
      </rPr>
      <t>連結</t>
    </r>
  </si>
  <si>
    <t>電子書ISBN</t>
    <phoneticPr fontId="32" type="noConversion"/>
  </si>
  <si>
    <t>備註</t>
    <phoneticPr fontId="2" type="noConversion"/>
  </si>
  <si>
    <t>Acquisitions and Collection Management</t>
  </si>
  <si>
    <t>025.2/16</t>
    <phoneticPr fontId="2" type="noConversion"/>
  </si>
  <si>
    <t>Z703.6</t>
    <phoneticPr fontId="2" type="noConversion"/>
  </si>
  <si>
    <t>9781440836893</t>
    <phoneticPr fontId="2" type="noConversion"/>
  </si>
  <si>
    <t>Crash Course in Weeding Library Collections</t>
  </si>
  <si>
    <t>Goldsmith, Francisca</t>
  </si>
  <si>
    <t>http://ebooks.abc-clio.com/?isbn=9781440836893</t>
    <phoneticPr fontId="2" type="noConversion"/>
  </si>
  <si>
    <t>後續擴充</t>
    <phoneticPr fontId="32" type="noConversion"/>
  </si>
  <si>
    <t>025.2/1</t>
    <phoneticPr fontId="2" type="noConversion"/>
  </si>
  <si>
    <t>Z687.2.U6</t>
    <phoneticPr fontId="2" type="noConversion"/>
  </si>
  <si>
    <t>9781610698146</t>
    <phoneticPr fontId="2" type="noConversion"/>
  </si>
  <si>
    <t>Crash Course in Collection Development</t>
  </si>
  <si>
    <t>Disher, Wayne</t>
  </si>
  <si>
    <t>http://ebooks.abc-clio.com/?isbn=9781610695312</t>
    <phoneticPr fontId="2" type="noConversion"/>
  </si>
  <si>
    <t>Z687</t>
    <phoneticPr fontId="2" type="noConversion"/>
  </si>
  <si>
    <t>9781610693066</t>
    <phoneticPr fontId="2" type="noConversion"/>
  </si>
  <si>
    <t>Rethinking Collection Development and Management</t>
  </si>
  <si>
    <t>Albitz, Becky</t>
  </si>
  <si>
    <t>http://ebooks.abc-clio.com/?isbn=9781610693066</t>
    <phoneticPr fontId="2" type="noConversion"/>
  </si>
  <si>
    <t>Adult Services and Programs</t>
  </si>
  <si>
    <t>021.2/6</t>
  </si>
  <si>
    <t>9781440841651</t>
  </si>
  <si>
    <t>9781440841644</t>
  </si>
  <si>
    <t>How to Launch an Author Awards Program at Your Library: Curating Self-Published Books, Reaching Out to the Community</t>
  </si>
  <si>
    <t>Stam, Julianne</t>
  </si>
  <si>
    <t>http://ebooks.abc-clio.com/?isbn=9781440841651</t>
  </si>
  <si>
    <t>973/.04951</t>
  </si>
  <si>
    <t>E184.C5</t>
  </si>
  <si>
    <t>9781610695503</t>
  </si>
  <si>
    <t>9781610695497</t>
  </si>
  <si>
    <t>Chinese Americans: The History and Culture of a People</t>
  </si>
  <si>
    <t>Lee, Jonathan H. X.</t>
  </si>
  <si>
    <t>http://ebooks.abc-clio.com/?isbn=9781610695503</t>
  </si>
  <si>
    <t>391.00973</t>
  </si>
  <si>
    <t>GT605</t>
  </si>
  <si>
    <t>9781610693103</t>
  </si>
  <si>
    <t>9781610693097</t>
  </si>
  <si>
    <t>Clothing and Fashion: American Fashion from Head to Toe</t>
  </si>
  <si>
    <t>Doering, Mary D.</t>
  </si>
  <si>
    <t>http://ebooks.abc-clio.com/?isbn=9781610693103</t>
  </si>
  <si>
    <t>320.54/6092</t>
  </si>
  <si>
    <t>BP223.Z8</t>
  </si>
  <si>
    <t>9780313378508</t>
  </si>
  <si>
    <t>9780313378492</t>
  </si>
  <si>
    <t>Malcolm X: A Biography</t>
  </si>
  <si>
    <t>Assensoh, A.B.</t>
  </si>
  <si>
    <t>http://ebooks.abc-clio.com/?isbn=9780313378508</t>
  </si>
  <si>
    <t>9781610692076</t>
  </si>
  <si>
    <t>9781610692069</t>
  </si>
  <si>
    <t>America in the Cold War: A Reference Guide</t>
  </si>
  <si>
    <t>Walker, William T.</t>
  </si>
  <si>
    <t>ABC-CLIO</t>
    <phoneticPr fontId="32" type="noConversion"/>
  </si>
  <si>
    <t>http://ebooks.abc-clio.com/?isbn=9781610692076</t>
  </si>
  <si>
    <t>Archives and Records Management</t>
  </si>
  <si>
    <t>AM5</t>
  </si>
  <si>
    <t>9781610699525</t>
  </si>
  <si>
    <t>9781610692823</t>
  </si>
  <si>
    <t>Foundations of Museum Studies: Evolving Systems of Knowledge</t>
  </si>
  <si>
    <t>Latham, Kiersten F.</t>
  </si>
  <si>
    <t>http://ebooks.abc-clio.com/?isbn=9781610699525</t>
  </si>
  <si>
    <t>331.25/922</t>
  </si>
  <si>
    <t>HD4885.U5</t>
  </si>
  <si>
    <t>9781440834196</t>
  </si>
  <si>
    <t>9781440834189</t>
  </si>
  <si>
    <t>21st-Century Apprenticeship: Best Practices for Building a World-Class Workforce</t>
  </si>
  <si>
    <t>Cantor, Jeffrey A.</t>
  </si>
  <si>
    <t>http://ebooks.abc-clio.com/?isbn=9781440834196</t>
  </si>
  <si>
    <t>9781440831676</t>
  </si>
  <si>
    <t>9781440831669</t>
  </si>
  <si>
    <t>Career Planning and Succession Management: Developing Your Organization's Talent-for Today and Tomorrow</t>
  </si>
  <si>
    <t>Rothwell, William J.</t>
  </si>
  <si>
    <t>http://ebooks.abc-clio.com/?isbn=9781440831676</t>
  </si>
  <si>
    <t>9781440838392</t>
  </si>
  <si>
    <t>9781440838385</t>
  </si>
  <si>
    <t>Street MarketingT: The Future of Guerrilla Marketing and Buzz</t>
  </si>
  <si>
    <t>Saucet, Marcel</t>
  </si>
  <si>
    <t>http://ebooks.abc-clio.com/?isbn=9781440838392</t>
  </si>
  <si>
    <t>302.3/5</t>
    <phoneticPr fontId="2" type="noConversion"/>
  </si>
  <si>
    <t>HD58.7</t>
    <phoneticPr fontId="2" type="noConversion"/>
  </si>
  <si>
    <t>9781440838279</t>
    <phoneticPr fontId="2" type="noConversion"/>
  </si>
  <si>
    <t>Decoding the Workplace: 50 Keys to Understanding People in Organizations</t>
  </si>
  <si>
    <t>Ballard, John</t>
  </si>
  <si>
    <t>http://ebooks.abc-clio.com/?isbn=9781440838279</t>
    <phoneticPr fontId="2" type="noConversion"/>
  </si>
  <si>
    <t>658.4/092</t>
    <phoneticPr fontId="2" type="noConversion"/>
  </si>
  <si>
    <t>HD57.7</t>
    <phoneticPr fontId="2" type="noConversion"/>
  </si>
  <si>
    <t>9781440834592</t>
    <phoneticPr fontId="2" type="noConversion"/>
  </si>
  <si>
    <t>Light a Fire under Your Business: How to Build a Class 1 Corporate Culture through Inspirational Leadership</t>
  </si>
  <si>
    <t>Pandola, Tom</t>
  </si>
  <si>
    <t>http://ebooks.abc-clio.com/?isbn=9781440834592</t>
    <phoneticPr fontId="2" type="noConversion"/>
  </si>
  <si>
    <t>332.024003</t>
    <phoneticPr fontId="2" type="noConversion"/>
  </si>
  <si>
    <t>HG179</t>
    <phoneticPr fontId="2" type="noConversion"/>
  </si>
  <si>
    <t>9781440830327</t>
    <phoneticPr fontId="2" type="noConversion"/>
  </si>
  <si>
    <t>Personal Finance: An Encyclopedia of Modern Money Management</t>
  </si>
  <si>
    <t>Friedberg, Barbara</t>
  </si>
  <si>
    <t>http://ebooks.abc-clio.com/?isbn=9781440830327</t>
    <phoneticPr fontId="2" type="noConversion"/>
  </si>
  <si>
    <t>9781440833588</t>
    <phoneticPr fontId="2" type="noConversion"/>
  </si>
  <si>
    <t>Inspiring Trust: Strategies for Effective Leadership</t>
  </si>
  <si>
    <t>McLemore, Clinton W.</t>
  </si>
  <si>
    <t>http://ebooks.abc-clio.com/?isbn=9781440833588</t>
    <phoneticPr fontId="2" type="noConversion"/>
  </si>
  <si>
    <t>HE151</t>
  </si>
  <si>
    <t>9780313397363</t>
  </si>
  <si>
    <t>9780313397356</t>
  </si>
  <si>
    <t>The Business of Transportation</t>
  </si>
  <si>
    <t>Prokop, Darren</t>
  </si>
  <si>
    <t>http://ebooks.abc-clio.com/?isbn=9780313397363</t>
  </si>
  <si>
    <t>Children's and Young Adult Collection Management</t>
  </si>
  <si>
    <t>025.2/1877</t>
  </si>
  <si>
    <t>Z675.P3</t>
  </si>
  <si>
    <t>9781610699686</t>
  </si>
  <si>
    <t>9781610699679</t>
  </si>
  <si>
    <t>Collecting for the Curriculum: The Common Core and Beyond</t>
  </si>
  <si>
    <t>Catalano, Amy</t>
  </si>
  <si>
    <t>http://ebooks.abc-clio.com/?isbn=9781610699686</t>
  </si>
  <si>
    <t>Children's and Young Adult Programs</t>
  </si>
  <si>
    <t>9781610697842</t>
  </si>
  <si>
    <t>9781610697835</t>
  </si>
  <si>
    <t>Crash Course in Storytime Fundamentals</t>
  </si>
  <si>
    <t>Peck, Penny</t>
  </si>
  <si>
    <t>http://ebooks.abc-clio.com/?isbn=9781610697842</t>
  </si>
  <si>
    <t>9781440837395</t>
  </si>
  <si>
    <t>9781440837388</t>
  </si>
  <si>
    <t>Get Real with Storytime: 52 Weeks of Early Literacy Programming with Nonfiction and Poetry</t>
  </si>
  <si>
    <t>Dietzel-Glair, Julie</t>
  </si>
  <si>
    <t>http://ebooks.abc-clio.com/?isbn=9781440837395</t>
  </si>
  <si>
    <t>028.5/35</t>
  </si>
  <si>
    <t>Z1003.15</t>
  </si>
  <si>
    <t>9781440834936</t>
  </si>
  <si>
    <t>9781440834929</t>
  </si>
  <si>
    <t>Promoting Great Reads to Improve Teen Reading: Core Connections with Booktalks and More</t>
  </si>
  <si>
    <t>http://ebooks.abc-clio.com/?isbn=9781440834936</t>
  </si>
  <si>
    <t>9781610699006</t>
  </si>
  <si>
    <t>9781610698993</t>
  </si>
  <si>
    <t>Six Skills by Age Six: Launching Early Literacy at the Library</t>
  </si>
  <si>
    <t>Foote, Anna</t>
  </si>
  <si>
    <t>http://ebooks.abc-clio.com/?isbn=9781610699006</t>
  </si>
  <si>
    <t>9781440835285</t>
  </si>
  <si>
    <t>9781440835278</t>
  </si>
  <si>
    <t>Storyteller's Sampler: Tales from Tellers around the World</t>
  </si>
  <si>
    <t>MacDonald, Margaret Read</t>
  </si>
  <si>
    <t>http://ebooks.abc-clio.com/?isbn=9781440835285</t>
  </si>
  <si>
    <t>9781440842771</t>
  </si>
  <si>
    <t>9781440842764</t>
  </si>
  <si>
    <t>The Picture Book Almanac: Picture Books and Activities to Celebrate 365 Familiar and Unusual Holidays</t>
  </si>
  <si>
    <t>http://ebooks.abc-clio.com/?isbn=9781440842771</t>
  </si>
  <si>
    <t>027.626</t>
  </si>
  <si>
    <t>9781610692625</t>
  </si>
  <si>
    <t>9781610692618</t>
  </si>
  <si>
    <t>Dragons in the Stacks: A Teen Librarian's Guide to Tabletop Role-Playing</t>
  </si>
  <si>
    <t>Torres-Roman, Steven A.</t>
  </si>
  <si>
    <t>http://ebooks.abc-clio.com/?isbn=9781610692625</t>
  </si>
  <si>
    <t>372.67/7</t>
  </si>
  <si>
    <t>LB1042</t>
  </si>
  <si>
    <t>9781610698122</t>
  </si>
  <si>
    <t>9781610698115</t>
  </si>
  <si>
    <t>Story Smart: Using the Science of Story to Persuade, Influence, Inspire, and Teach</t>
  </si>
  <si>
    <t>http://ebooks.abc-clio.com/?isbn=9781610698122</t>
  </si>
  <si>
    <t>398.20951/5</t>
  </si>
  <si>
    <t>GR337</t>
  </si>
  <si>
    <t>9781610694711</t>
  </si>
  <si>
    <t>9781610694704</t>
  </si>
  <si>
    <t>Tibetan Folktales</t>
  </si>
  <si>
    <t>Yuan, Haiwang</t>
  </si>
  <si>
    <t>http://ebooks.abc-clio.com/?isbn=9781610694711</t>
  </si>
  <si>
    <t>660</t>
    <phoneticPr fontId="2" type="noConversion"/>
  </si>
  <si>
    <t>TP168</t>
    <phoneticPr fontId="2" type="noConversion"/>
  </si>
  <si>
    <t>9781610697729</t>
    <phoneticPr fontId="2" type="noConversion"/>
  </si>
  <si>
    <t>The BIG Book of Glues, Brews, and Goos: 500+ Kid-Tested Recipes and Formulas for Hands-On Learning</t>
  </si>
  <si>
    <t>Marks, Diana F.</t>
  </si>
  <si>
    <t>http://ebooks.abc-clio.com/?isbn=9781610697729</t>
    <phoneticPr fontId="2" type="noConversion"/>
  </si>
  <si>
    <t>Children's and Young Adult Services</t>
  </si>
  <si>
    <t>016.8093/8766</t>
  </si>
  <si>
    <t>Z5917.F3</t>
  </si>
  <si>
    <t>9781440834516</t>
  </si>
  <si>
    <t>9781610691130</t>
  </si>
  <si>
    <t>Encountering Enchantment: A Guide to Speculative Fiction for Teens</t>
  </si>
  <si>
    <t>Fichtelberg, Susan</t>
  </si>
  <si>
    <t>http://ebooks.abc-clio.com/?isbn=9781440834516</t>
  </si>
  <si>
    <t>HV6515</t>
  </si>
  <si>
    <t>9780313397851</t>
  </si>
  <si>
    <t>9780313397844</t>
  </si>
  <si>
    <t>Real-Life Monsters: A Psychological Examination of the Serial Murderer</t>
  </si>
  <si>
    <t>Giannangelo, Stephen J.</t>
  </si>
  <si>
    <t>http://ebooks.abc-clio.com/?isbn=9780313397851</t>
  </si>
  <si>
    <t>KF3841</t>
  </si>
  <si>
    <t>9781610699433</t>
  </si>
  <si>
    <t>9781610699426</t>
  </si>
  <si>
    <t>Animal Rights and Welfare: A Documentary and Reference Guide</t>
  </si>
  <si>
    <t>Baker, Lawrence W.</t>
  </si>
  <si>
    <t>http://ebooks.abc-clio.com/?isbn=9781610699433</t>
  </si>
  <si>
    <t>571.8</t>
  </si>
  <si>
    <t>QH442.2</t>
  </si>
  <si>
    <t>9781610696944</t>
  </si>
  <si>
    <t>9781610696937</t>
  </si>
  <si>
    <t>Cloning: A Reference Handbook</t>
  </si>
  <si>
    <t>http://ebooks.abc-clio.com/?isbn=9781610696944</t>
  </si>
  <si>
    <t>362.1/04250973</t>
  </si>
  <si>
    <t>9781610699662</t>
  </si>
  <si>
    <t>9781610699655</t>
  </si>
  <si>
    <t>Healthcare Reform in America: A Reference Handbook</t>
  </si>
  <si>
    <t>http://ebooks.abc-clio.com/?isbn=9781610699662</t>
  </si>
  <si>
    <t>378.3/62</t>
  </si>
  <si>
    <t>LB2340.2</t>
  </si>
  <si>
    <t>9781440836473</t>
  </si>
  <si>
    <t>9781440836466</t>
  </si>
  <si>
    <t>The Real College Debt Crisis: How Student Borrowing Threatens Financial Well-Being and Erodes the American Dream</t>
  </si>
  <si>
    <t>Elliott, William III</t>
  </si>
  <si>
    <t>http://ebooks.abc-clio.com/?isbn=9781440836473</t>
  </si>
  <si>
    <t>333.79/17</t>
    <phoneticPr fontId="2" type="noConversion"/>
  </si>
  <si>
    <t>HD9502.A2</t>
    <phoneticPr fontId="2" type="noConversion"/>
  </si>
  <si>
    <t>9781440831218</t>
    <phoneticPr fontId="2" type="noConversion"/>
  </si>
  <si>
    <t>Green Savings: How Policies and Markets Drive Energy Efficiency</t>
  </si>
  <si>
    <t>Brown, Marilyn A.</t>
  </si>
  <si>
    <t>http://ebooks.abc-clio.com/?isbn=9781440831218</t>
    <phoneticPr fontId="2" type="noConversion"/>
  </si>
  <si>
    <t>325.73</t>
    <phoneticPr fontId="2" type="noConversion"/>
  </si>
  <si>
    <t>JV6483</t>
    <phoneticPr fontId="2" type="noConversion"/>
  </si>
  <si>
    <t>9781440840135</t>
    <phoneticPr fontId="2" type="noConversion"/>
  </si>
  <si>
    <t>http://ebooks.abc-clio.com/?isbn=9781440840135</t>
    <phoneticPr fontId="2" type="noConversion"/>
  </si>
  <si>
    <t>616.3/98</t>
    <phoneticPr fontId="2" type="noConversion"/>
  </si>
  <si>
    <t>RA645.O23</t>
    <phoneticPr fontId="2" type="noConversion"/>
  </si>
  <si>
    <t>9781440838057</t>
    <phoneticPr fontId="2" type="noConversion"/>
  </si>
  <si>
    <t>Stern, Judith S.</t>
  </si>
  <si>
    <t>http://ebooks.abc-clio.com/?isbn=9781440838057</t>
    <phoneticPr fontId="2" type="noConversion"/>
  </si>
  <si>
    <t>HV6765</t>
  </si>
  <si>
    <t>9781610694056</t>
  </si>
  <si>
    <t>9781610694049</t>
  </si>
  <si>
    <t>When Good Companies Go Bad: 100 Corporate Miscalculations and Misdeeds</t>
  </si>
  <si>
    <t>Beachler, Donald W.</t>
  </si>
  <si>
    <t>http://ebooks.abc-clio.com/?isbn=9781610694056</t>
  </si>
  <si>
    <t>338.5/42</t>
  </si>
  <si>
    <t>HB3711</t>
  </si>
  <si>
    <t>9781440831751</t>
  </si>
  <si>
    <t>9781440831744</t>
  </si>
  <si>
    <t>Business Cycle Economics: Understanding Recessions and Depressions from Boom to Bust</t>
  </si>
  <si>
    <t>http://ebooks.abc-clio.com/?isbn=9781440831751</t>
  </si>
  <si>
    <t>Educational Technology and Instructional Design</t>
  </si>
  <si>
    <t>9781610699785</t>
  </si>
  <si>
    <t>9781610699778</t>
  </si>
  <si>
    <t>3D Printing: A Powerful New Curriculum Tool for Your School Library</t>
  </si>
  <si>
    <t>Cano, Lesley M.</t>
  </si>
  <si>
    <t>http://ebooks.abc-clio.com/?isbn=9781610699785</t>
  </si>
  <si>
    <t>LB1028.55</t>
  </si>
  <si>
    <t>9781440835186</t>
  </si>
  <si>
    <t>9781440835179</t>
  </si>
  <si>
    <t>Multimedia Learning Stations: Facilitating Instruction, Strengthening the Research Process, Building Collaborative Partnerships</t>
  </si>
  <si>
    <t>Spisak, Jen</t>
  </si>
  <si>
    <t>http://ebooks.abc-clio.com/?isbn=9781440835186</t>
  </si>
  <si>
    <t>370.15/5</t>
  </si>
  <si>
    <t>LB1068</t>
  </si>
  <si>
    <t>9781440835162</t>
  </si>
  <si>
    <t>9781440835155</t>
  </si>
  <si>
    <t>Using Images to Teach Critical Thinking Skills: Visual Literacy and Digital Photography</t>
  </si>
  <si>
    <t>Cordell, Diane M.</t>
  </si>
  <si>
    <t>http://ebooks.abc-clio.com/?isbn=9781440835162</t>
  </si>
  <si>
    <t>LB1028.4</t>
  </si>
  <si>
    <t>9781610696302</t>
  </si>
  <si>
    <t>9781610696296</t>
  </si>
  <si>
    <t>Digital Content Creation in Schools: A Common Core Approach</t>
  </si>
  <si>
    <t>Ivers, Karen S.</t>
  </si>
  <si>
    <t>http://ebooks.abc-clio.com/?isbn=9781610696302</t>
  </si>
  <si>
    <t>9781440839993</t>
  </si>
  <si>
    <t>9781440839986</t>
  </si>
  <si>
    <t>Managing the Climate Crisis: Assessing Our Risks, Options, and Prospects</t>
  </si>
  <si>
    <t>Schneider, Robert O.</t>
  </si>
  <si>
    <t>http://ebooks.abc-clio.com/?isbn=9781440839993</t>
  </si>
  <si>
    <t>346.7304/691</t>
  </si>
  <si>
    <t>KF5569</t>
  </si>
  <si>
    <t>9781440838033</t>
  </si>
  <si>
    <t>9781440838026</t>
  </si>
  <si>
    <t>Water Rights and the Environment in the United States: A Documentary and Reference Guide</t>
  </si>
  <si>
    <t>Burch, John R. Jr.</t>
  </si>
  <si>
    <t>http://ebooks.abc-clio.com/?isbn=9781440838033</t>
  </si>
  <si>
    <t>9781610692212</t>
  </si>
  <si>
    <t>9781610692205</t>
  </si>
  <si>
    <t>Sweet Treats around the World: An Encyclopedia of Food and Culture</t>
  </si>
  <si>
    <t>Roufs, Timothy G.</t>
  </si>
  <si>
    <t>http://ebooks.abc-clio.com/?isbn=9781610692212</t>
  </si>
  <si>
    <t>Health and Wellness</t>
  </si>
  <si>
    <t>9781440838910</t>
  </si>
  <si>
    <t>9781440838903</t>
  </si>
  <si>
    <t>Aging with a Plan: How a Little Thought Today Can Vastly Improve Your Tomorrow</t>
  </si>
  <si>
    <t>Hoffman, Sharona</t>
  </si>
  <si>
    <t>http://ebooks.abc-clio.com/?isbn=9781440838910</t>
  </si>
  <si>
    <t>HF5414</t>
  </si>
  <si>
    <t>9781440804052</t>
  </si>
  <si>
    <t>9781440804045</t>
  </si>
  <si>
    <t>The Handbook of Persuasion and Social Marketing</t>
  </si>
  <si>
    <t>Stewart, David W.</t>
  </si>
  <si>
    <t>http://ebooks.abc-clio.com/?isbn=9781440804052</t>
  </si>
  <si>
    <t>Information Systems and Technology</t>
  </si>
  <si>
    <t>025.04</t>
  </si>
  <si>
    <t>ZA4460</t>
  </si>
  <si>
    <t>9781610699990</t>
  </si>
  <si>
    <t>9781610699983</t>
  </si>
  <si>
    <t>Librarian's Guide to Online Searching: Cultivating Database Skills for Research and Instruction</t>
  </si>
  <si>
    <t>Bell, Suzanne S.</t>
  </si>
  <si>
    <t>http://ebooks.abc-clio.com/?isbn=9781610699990</t>
  </si>
  <si>
    <t>025.00285</t>
    <phoneticPr fontId="2" type="noConversion"/>
  </si>
  <si>
    <t>Z680.5</t>
    <phoneticPr fontId="2" type="noConversion"/>
  </si>
  <si>
    <t>9781610695312</t>
    <phoneticPr fontId="2" type="noConversion"/>
  </si>
  <si>
    <t>Apps for Librarians: Using the Best Mobile Technology to Educate, Create, and Engage</t>
  </si>
  <si>
    <t>Hennig, Nicole</t>
  </si>
  <si>
    <t>Librarian's Instructional Role</t>
  </si>
  <si>
    <t>Z1033.E43</t>
  </si>
  <si>
    <t>9781610698504</t>
  </si>
  <si>
    <t>9781610698498</t>
  </si>
  <si>
    <t>eBooks for Elementary School</t>
  </si>
  <si>
    <t>Cavanaugh, Terence W.</t>
  </si>
  <si>
    <t>http://ebooks.abc-clio.com/?isbn=9781610698504</t>
  </si>
  <si>
    <t>808/.0420712</t>
    <phoneticPr fontId="2" type="noConversion"/>
  </si>
  <si>
    <t>LB1631</t>
    <phoneticPr fontId="2" type="noConversion"/>
  </si>
  <si>
    <t>9781610698696</t>
    <phoneticPr fontId="2" type="noConversion"/>
  </si>
  <si>
    <t>Writing Workouts to Develop Common Core Writing Skills: Step-by-Step Exercises, Activities, and Tips for Student Success, Grades 7-12</t>
  </si>
  <si>
    <t>http://ebooks.abc-clio.com/?isbn=9781610698696</t>
    <phoneticPr fontId="2" type="noConversion"/>
  </si>
  <si>
    <t>025.1/96</t>
    <phoneticPr fontId="2" type="noConversion"/>
  </si>
  <si>
    <t>Z675.A2</t>
    <phoneticPr fontId="2" type="noConversion"/>
  </si>
  <si>
    <t>9781610692687</t>
    <phoneticPr fontId="2" type="noConversion"/>
  </si>
  <si>
    <t>Special Libraries: A Survival Guide</t>
  </si>
  <si>
    <t>Matarazzo, James M.</t>
  </si>
  <si>
    <t>http://ebooks.abc-clio.com/?isbn=9781610692687</t>
    <phoneticPr fontId="2" type="noConversion"/>
  </si>
  <si>
    <t>Librarianship: Philosophy, Values, and Issues</t>
  </si>
  <si>
    <t>9781610698900</t>
  </si>
  <si>
    <t>9781610698894</t>
  </si>
  <si>
    <t>Practical Strategies for Academic Library Managers: Leading with Vision through All Levels</t>
  </si>
  <si>
    <t>Wilkinson, Frances C.</t>
  </si>
  <si>
    <t>http://ebooks.abc-clio.com/?isbn=9781610698900</t>
  </si>
  <si>
    <t>006.7/54071</t>
    <phoneticPr fontId="2" type="noConversion"/>
  </si>
  <si>
    <t>Z718.8</t>
    <phoneticPr fontId="2" type="noConversion"/>
  </si>
  <si>
    <t>9781610695572</t>
    <phoneticPr fontId="2" type="noConversion"/>
  </si>
  <si>
    <t>Teaching Social Media: The Can-Do Guide</t>
  </si>
  <si>
    <t>Kirchhoff, Liz</t>
  </si>
  <si>
    <t>http://ebooks.abc-clio.com/?isbn=9781610695572</t>
    <phoneticPr fontId="2" type="noConversion"/>
  </si>
  <si>
    <t>027.4</t>
    <phoneticPr fontId="2" type="noConversion"/>
  </si>
  <si>
    <t>Z716.33</t>
    <phoneticPr fontId="2" type="noConversion"/>
  </si>
  <si>
    <t>9781610694094</t>
    <phoneticPr fontId="2" type="noConversion"/>
  </si>
  <si>
    <t>Streamlined Library Programming: How to Improve Services and Cut Costs</t>
  </si>
  <si>
    <t>Porter-Reynolds, Daisy</t>
  </si>
  <si>
    <t>http://ebooks.abc-clio.com/?isbn=9781610694094</t>
    <phoneticPr fontId="2" type="noConversion"/>
  </si>
  <si>
    <t>001.4/2071</t>
  </si>
  <si>
    <t>9781610694353</t>
  </si>
  <si>
    <t>9781610694346</t>
  </si>
  <si>
    <t>Using Primary Sources: Hands-On Instructional Exercises</t>
  </si>
  <si>
    <t>Bahde, Anne</t>
  </si>
  <si>
    <t>http://ebooks.abc-clio.com/?isbn=9781610694353</t>
  </si>
  <si>
    <t>371.39</t>
  </si>
  <si>
    <t>LB1027.23</t>
  </si>
  <si>
    <t>9781610695466</t>
  </si>
  <si>
    <t>9781610695459</t>
  </si>
  <si>
    <t>Rx for the Common Core: Toolkit for Implementing Inquiry Learning</t>
  </si>
  <si>
    <t>Ratzer, Mary Boyd</t>
  </si>
  <si>
    <t>http://ebooks.abc-clio.com/?isbn=9781610695466</t>
  </si>
  <si>
    <t>028.7071/1</t>
  </si>
  <si>
    <t>9781598849592</t>
  </si>
  <si>
    <t>9781598849585</t>
  </si>
  <si>
    <t>Information Basics for College Students</t>
  </si>
  <si>
    <t>Sobel, Karen</t>
  </si>
  <si>
    <t>http://ebooks.abc-clio.com/?isbn=9781598849592</t>
  </si>
  <si>
    <t>Management and Administration</t>
  </si>
  <si>
    <t>9781610694520</t>
  </si>
  <si>
    <t>9781610694513</t>
  </si>
  <si>
    <t>Library 101: A Handbook for the School Librarian</t>
  </si>
  <si>
    <t>Stephens, Claire Gatrell</t>
  </si>
  <si>
    <t>http://ebooks.abc-clio.com/?isbn=9781610694520</t>
  </si>
  <si>
    <t>9781610698184</t>
  </si>
  <si>
    <t>9781610698177</t>
  </si>
  <si>
    <t>Library Assessment in Higher Education</t>
  </si>
  <si>
    <t>Matthews, Joseph R.</t>
  </si>
  <si>
    <t>http://ebooks.abc-clio.com/?isbn=9781610698184</t>
  </si>
  <si>
    <t>022/.3140973</t>
    <phoneticPr fontId="2" type="noConversion"/>
  </si>
  <si>
    <t>Z679.2.U54</t>
    <phoneticPr fontId="2" type="noConversion"/>
  </si>
  <si>
    <t>9781440838590</t>
    <phoneticPr fontId="2" type="noConversion"/>
  </si>
  <si>
    <t>Public Library Buildings: The Librarian's Go-To Guide for Construction, Expansion, and Renovation Projects</t>
  </si>
  <si>
    <t>Charbonnet, Lisa</t>
  </si>
  <si>
    <t>http://ebooks.abc-clio.com/?isbn=9781440838590</t>
    <phoneticPr fontId="2" type="noConversion"/>
  </si>
  <si>
    <t>940.53</t>
    <phoneticPr fontId="2" type="noConversion"/>
  </si>
  <si>
    <t>D743</t>
    <phoneticPr fontId="2" type="noConversion"/>
  </si>
  <si>
    <t>9781610691024</t>
    <phoneticPr fontId="2" type="noConversion"/>
  </si>
  <si>
    <t>World War II: The Essential Reference Guide</t>
  </si>
  <si>
    <t>Roberts, Priscilla</t>
  </si>
  <si>
    <t>http://ebooks.abc-clio.com/?isbn=9781610691024</t>
    <phoneticPr fontId="2" type="noConversion"/>
  </si>
  <si>
    <t>940.54/503</t>
  </si>
  <si>
    <t>D770</t>
  </si>
  <si>
    <t>9781598844580</t>
  </si>
  <si>
    <t>9781598844573</t>
  </si>
  <si>
    <t>World War II at Sea: An Encyclopedia</t>
  </si>
  <si>
    <t>http://ebooks.abc-clio.com/?isbn=9781598844580</t>
  </si>
  <si>
    <t>Organization of Information and Knowledge Management</t>
  </si>
  <si>
    <t>Z693</t>
  </si>
  <si>
    <t>9781440837777</t>
  </si>
  <si>
    <t>9781440837760</t>
  </si>
  <si>
    <t>Crash Course in Basic Cataloging with RDA</t>
  </si>
  <si>
    <t>Moulaison, Heather Lea</t>
  </si>
  <si>
    <t>http://ebooks.abc-clio.com/?isbn=9781440837777</t>
  </si>
  <si>
    <t>025.3</t>
  </si>
  <si>
    <t>9781440837456</t>
  </si>
  <si>
    <t>9781598848571</t>
  </si>
  <si>
    <t>Introduction to Cataloging and Classification</t>
  </si>
  <si>
    <t>Joudrey, Daniel N.</t>
  </si>
  <si>
    <t>http://ebooks.abc-clio.com/?isbn=9781440837456</t>
  </si>
  <si>
    <t>Z666.7</t>
  </si>
  <si>
    <t>9781610694506</t>
  </si>
  <si>
    <t>9781610694490</t>
  </si>
  <si>
    <t>Metadata Standards and Web Services in Libraries, Archives, and Museums: An Active Learning Resource</t>
  </si>
  <si>
    <t>Mitchell, Erik</t>
  </si>
  <si>
    <t>http://ebooks.abc-clio.com/?isbn=9781610694506</t>
  </si>
  <si>
    <t>025.3</t>
    <phoneticPr fontId="2" type="noConversion"/>
  </si>
  <si>
    <t>Z693</t>
    <phoneticPr fontId="2" type="noConversion"/>
  </si>
  <si>
    <t>9781440836879</t>
    <phoneticPr fontId="2" type="noConversion"/>
  </si>
  <si>
    <t>Organizing Information in School Libraries: Basic Principles and New Rules</t>
  </si>
  <si>
    <t>Houston, Cynthia</t>
  </si>
  <si>
    <t>http://ebooks.abc-clio.com/?isbn=9781440836879</t>
    <phoneticPr fontId="2" type="noConversion"/>
  </si>
  <si>
    <t>9781610694865</t>
  </si>
  <si>
    <t>9781610694858</t>
  </si>
  <si>
    <t>RDA Made Simple: A Practical Guide to the New Cataloging Rules</t>
  </si>
  <si>
    <t>http://ebooks.abc-clio.com/?isbn=9781610694865</t>
  </si>
  <si>
    <t>025.4/7</t>
    <phoneticPr fontId="2" type="noConversion"/>
  </si>
  <si>
    <t>Z696.A4</t>
    <phoneticPr fontId="2" type="noConversion"/>
  </si>
  <si>
    <t>9781610695787</t>
    <phoneticPr fontId="2" type="noConversion"/>
  </si>
  <si>
    <t>Subject Access to Information: An Interdisciplinary Approach</t>
  </si>
  <si>
    <t>Golub, Koraljka</t>
  </si>
  <si>
    <t>http://ebooks.abc-clio.com/?isbn=9781610695787</t>
    <phoneticPr fontId="2" type="noConversion"/>
  </si>
  <si>
    <t>Politics, Law, and Government</t>
  </si>
  <si>
    <t>KF4550</t>
  </si>
  <si>
    <t>9781440833281</t>
  </si>
  <si>
    <t>9781440833274</t>
  </si>
  <si>
    <t>A Companion to the United States Constitution and Its Amendments</t>
  </si>
  <si>
    <t>http://ebooks.abc-clio.com/?isbn=9781440833281</t>
  </si>
  <si>
    <t>9781440837333</t>
  </si>
  <si>
    <t>9781440837326</t>
  </si>
  <si>
    <t>Campaign Craft: The Strategies, Tactics, and Art of Political Campaign Management</t>
  </si>
  <si>
    <t>Burton, Michael John</t>
  </si>
  <si>
    <t>http://ebooks.abc-clio.com/?isbn=9781440837333</t>
  </si>
  <si>
    <t>172/.4</t>
  </si>
  <si>
    <t>JZ1306</t>
  </si>
  <si>
    <t>9781440833410</t>
  </si>
  <si>
    <t>9781440833403</t>
  </si>
  <si>
    <t>Ethics and Statecraft: The Moral Dimension of International Affairs</t>
  </si>
  <si>
    <t>Nolan, Cathal J.</t>
  </si>
  <si>
    <t>http://ebooks.abc-clio.com/?isbn=9781440833410</t>
  </si>
  <si>
    <t>303.3/4</t>
  </si>
  <si>
    <t>BF698.9.P6</t>
  </si>
  <si>
    <t>9781440839115</t>
  </si>
  <si>
    <t>9781440839108</t>
  </si>
  <si>
    <t>Personality, Political Leadership, and Decision Making: A Global Perspective</t>
  </si>
  <si>
    <t>Krasno, Jean</t>
  </si>
  <si>
    <t>http://ebooks.abc-clio.com/?isbn=9781440839115</t>
  </si>
  <si>
    <t>JK2391.T43</t>
  </si>
  <si>
    <t>9781440836459</t>
  </si>
  <si>
    <t>9781440836442</t>
  </si>
  <si>
    <t>The Tea Party Divided: The Hidden Diversity of a Maturing Movement</t>
  </si>
  <si>
    <t>Brown, Heath</t>
  </si>
  <si>
    <t>http://ebooks.abc-clio.com/?isbn=9781440836459</t>
  </si>
  <si>
    <t>323.1196/073</t>
    <phoneticPr fontId="2" type="noConversion"/>
  </si>
  <si>
    <t>E185.61</t>
    <phoneticPr fontId="2" type="noConversion"/>
  </si>
  <si>
    <t>9781610697620</t>
    <phoneticPr fontId="2" type="noConversion"/>
  </si>
  <si>
    <t>The Civil Rights Movement in America: From Black Nationalism to the Women's Political Council</t>
  </si>
  <si>
    <t>http://ebooks.abc-clio.com/?isbn=9781610697620</t>
    <phoneticPr fontId="2" type="noConversion"/>
  </si>
  <si>
    <t>JK2356</t>
    <phoneticPr fontId="2" type="noConversion"/>
  </si>
  <si>
    <t>9781610696463</t>
    <phoneticPr fontId="2" type="noConversion"/>
  </si>
  <si>
    <t>The Republican Party: Documents Decoded</t>
  </si>
  <si>
    <t>Harris, Douglas B.</t>
  </si>
  <si>
    <t>http://ebooks.abc-clio.com/?isbn=9781610696463</t>
    <phoneticPr fontId="2" type="noConversion"/>
  </si>
  <si>
    <t>HQ16</t>
  </si>
  <si>
    <t>9780313399343</t>
  </si>
  <si>
    <t>9780313399336</t>
  </si>
  <si>
    <t>American Taboo: The Forbidden Words, Unspoken Rules, and Secret Morality of Popular Culture</t>
  </si>
  <si>
    <t>http://ebooks.abc-clio.com/?isbn=9780313399343</t>
  </si>
  <si>
    <t>398.20973/091732</t>
    <phoneticPr fontId="2" type="noConversion"/>
  </si>
  <si>
    <t>GR105.34</t>
    <phoneticPr fontId="2" type="noConversion"/>
  </si>
  <si>
    <t>9781598847215</t>
    <phoneticPr fontId="2" type="noConversion"/>
  </si>
  <si>
    <t>Updated and Expanded Edition</t>
  </si>
  <si>
    <t>http://ebooks.abc-clio.com/?isbn=9781598847215</t>
    <phoneticPr fontId="2" type="noConversion"/>
  </si>
  <si>
    <t>346.7304/8</t>
  </si>
  <si>
    <t>9780313391644</t>
  </si>
  <si>
    <t>9780313391637</t>
  </si>
  <si>
    <t>Intellectual Property Law in the Sports and Entertainment Industries</t>
  </si>
  <si>
    <t>Champion, Walter T.</t>
  </si>
  <si>
    <t>http://ebooks.abc-clio.com/?isbn=9780313391644</t>
  </si>
  <si>
    <t>155.9/042</t>
  </si>
  <si>
    <t>RA785</t>
  </si>
  <si>
    <t>9781610697705</t>
  </si>
  <si>
    <t>9781610697699</t>
  </si>
  <si>
    <t>Chilling Out: The Psychology of Relaxation</t>
  </si>
  <si>
    <t>Selby, Christine L. B.</t>
  </si>
  <si>
    <t>http://ebooks.abc-clio.com/?isbn=9781610697705</t>
  </si>
  <si>
    <t>616.85/2106</t>
  </si>
  <si>
    <t>RC552.P67</t>
  </si>
  <si>
    <t>9781440837418</t>
  </si>
  <si>
    <t>9781440837401</t>
  </si>
  <si>
    <t>Dream Therapy for PTSD: The Proven System for Ending Your Nightmares and Recovering from Trauma</t>
  </si>
  <si>
    <t>Dow, Bruce</t>
  </si>
  <si>
    <t>http://ebooks.abc-clio.com/?isbn=9781440837418</t>
  </si>
  <si>
    <t>9781440842214</t>
  </si>
  <si>
    <t>9781440842207</t>
  </si>
  <si>
    <t>Love in Vienna: The Sigmund Freud-Minna Bernays Affair</t>
  </si>
  <si>
    <t>Gale, Barry G.</t>
  </si>
  <si>
    <t>http://ebooks.abc-clio.com/?isbn=9781440842214</t>
  </si>
  <si>
    <t>RC437</t>
  </si>
  <si>
    <t>9781440803833</t>
  </si>
  <si>
    <t>9781440803826</t>
  </si>
  <si>
    <t>Mental Health and Mental Disorders: An Encyclopedia of Conditions, Treatments, and Well-Being</t>
  </si>
  <si>
    <t>Sperry, Len</t>
  </si>
  <si>
    <t>http://ebooks.abc-clio.com/?isbn=9781440803833</t>
  </si>
  <si>
    <t>616.85/22003</t>
  </si>
  <si>
    <t>RC535</t>
  </si>
  <si>
    <t>9781610695763</t>
  </si>
  <si>
    <t>9781610695756</t>
  </si>
  <si>
    <t>Phobias: The Psychology of Irrational Fear</t>
  </si>
  <si>
    <t>Milosevic, Irena</t>
  </si>
  <si>
    <t>http://ebooks.abc-clio.com/?isbn=9781610695763</t>
  </si>
  <si>
    <t>796.01/9</t>
  </si>
  <si>
    <t>9781610696784</t>
  </si>
  <si>
    <t>9781610696777</t>
  </si>
  <si>
    <t>Working Out: The Psychology of Sport and Exercise</t>
  </si>
  <si>
    <t>http://ebooks.abc-clio.com/?isbn=9781610696784</t>
  </si>
  <si>
    <t>306.3083/0973</t>
    <phoneticPr fontId="2" type="noConversion"/>
  </si>
  <si>
    <t>HF5415.332.C45</t>
    <phoneticPr fontId="2" type="noConversion"/>
  </si>
  <si>
    <t>9781440834837</t>
    <phoneticPr fontId="2" type="noConversion"/>
  </si>
  <si>
    <t>How Consumer Culture Controls Our Kids: Cashing in on Conformity</t>
  </si>
  <si>
    <t>Hill, Jennifer</t>
  </si>
  <si>
    <t>http://ebooks.abc-clio.com/?isbn=9781440834837</t>
    <phoneticPr fontId="2" type="noConversion"/>
  </si>
  <si>
    <t>616.85/8445</t>
  </si>
  <si>
    <t>9781610695848</t>
  </si>
  <si>
    <t>9781610695831</t>
  </si>
  <si>
    <t>Suicide and Mental Health</t>
  </si>
  <si>
    <t>Nydegger, Rudy</t>
  </si>
  <si>
    <t>http://ebooks.abc-clio.com/?isbn=9781610695848</t>
  </si>
  <si>
    <t>155.2</t>
  </si>
  <si>
    <t>9781440831959</t>
  </si>
  <si>
    <t>9781440831942</t>
  </si>
  <si>
    <t>Exploring the Essentials of Healthy Personality: What Is Normal?</t>
  </si>
  <si>
    <t>Woodall, Camay</t>
  </si>
  <si>
    <t>http://ebooks.abc-clio.com/?isbn=9781440831959</t>
  </si>
  <si>
    <t>362.88082</t>
    <phoneticPr fontId="2" type="noConversion"/>
  </si>
  <si>
    <t>HV6250.4.W65</t>
    <phoneticPr fontId="2" type="noConversion"/>
  </si>
  <si>
    <t>9781440829383</t>
    <phoneticPr fontId="2" type="noConversion"/>
  </si>
  <si>
    <t>Ordinary Violence: Everyday Assaults against Women Worldwide</t>
  </si>
  <si>
    <t>Stewart, Mary White</t>
  </si>
  <si>
    <t>http://ebooks.abc-clio.com/?isbn=9781440829383</t>
    <phoneticPr fontId="2" type="noConversion"/>
  </si>
  <si>
    <t>362.2/2</t>
  </si>
  <si>
    <t>9780313399541</t>
  </si>
  <si>
    <t>9780313399534</t>
  </si>
  <si>
    <t>The Praeger Handbook of Community Mental Health Practice</t>
  </si>
  <si>
    <t>Maller, Doreen</t>
  </si>
  <si>
    <t>http://ebooks.abc-clio.com/?isbn=9780313399541</t>
  </si>
  <si>
    <t>362.2085</t>
    <phoneticPr fontId="2" type="noConversion"/>
  </si>
  <si>
    <t>RC455.4.F3</t>
    <phoneticPr fontId="2" type="noConversion"/>
  </si>
  <si>
    <t>9781440804298</t>
    <phoneticPr fontId="2" type="noConversion"/>
  </si>
  <si>
    <t>Sons of Madness: Growing Up and Older with a Mentally Ill Parent</t>
  </si>
  <si>
    <t>Nathiel, Susan L.</t>
  </si>
  <si>
    <t>http://ebooks.abc-clio.com/?isbn=9781440804298</t>
    <phoneticPr fontId="2" type="noConversion"/>
  </si>
  <si>
    <t>Race and Ethnicity</t>
  </si>
  <si>
    <t>394.1/2097</t>
  </si>
  <si>
    <t>GT2853.U5</t>
  </si>
  <si>
    <t>9781567206906</t>
  </si>
  <si>
    <t>9780313341441</t>
  </si>
  <si>
    <t>Asian American Food Culture</t>
  </si>
  <si>
    <t>http://ebooks.abc-clio.com/?isbn=9781567206906</t>
  </si>
  <si>
    <t>LD3412.9</t>
  </si>
  <si>
    <t>9780313397400</t>
  </si>
  <si>
    <t>9780313397394</t>
  </si>
  <si>
    <t>James Meredith: Warrior and the America That Created Him</t>
  </si>
  <si>
    <t>McGee, Meredith Coleman</t>
  </si>
  <si>
    <t>http://ebooks.abc-clio.com/?isbn=9780313397400</t>
  </si>
  <si>
    <t>781.62/97</t>
    <phoneticPr fontId="2" type="noConversion"/>
  </si>
  <si>
    <t>ML102.N37</t>
    <phoneticPr fontId="2" type="noConversion"/>
  </si>
  <si>
    <t>9780313055065</t>
    <phoneticPr fontId="2" type="noConversion"/>
  </si>
  <si>
    <t>Encyclopedia of Native American Music of North America</t>
  </si>
  <si>
    <t>Keillor, Elaine</t>
  </si>
  <si>
    <t>http://ebooks.abc-clio.com/?isbn=9780313055065</t>
    <phoneticPr fontId="2" type="noConversion"/>
  </si>
  <si>
    <t>200.89/95073</t>
  </si>
  <si>
    <t>9781598843316</t>
  </si>
  <si>
    <t>9781598843309</t>
  </si>
  <si>
    <t>Asian American Religious Cultures</t>
  </si>
  <si>
    <t>http://ebooks.abc-clio.com/?isbn=9781598843316</t>
  </si>
  <si>
    <t>234/.131</t>
  </si>
  <si>
    <t>BS680.H4</t>
  </si>
  <si>
    <t>9781440832147</t>
  </si>
  <si>
    <t>9781440832130</t>
  </si>
  <si>
    <t>Faith Healers and the Bible: What Scripture Really Says</t>
  </si>
  <si>
    <t>Pullum, Stephen J.</t>
  </si>
  <si>
    <t>http://ebooks.abc-clio.com/?isbn=9781440832147</t>
  </si>
  <si>
    <t>270.1</t>
    <phoneticPr fontId="2" type="noConversion"/>
  </si>
  <si>
    <t>BR150</t>
    <phoneticPr fontId="2" type="noConversion"/>
  </si>
  <si>
    <t>9781610698085</t>
    <phoneticPr fontId="2" type="noConversion"/>
  </si>
  <si>
    <t>The Rise of Christianity: History, Documents, and Key Questions</t>
  </si>
  <si>
    <t>http://ebooks.abc-clio.com/?isbn=9781610698085</t>
    <phoneticPr fontId="2" type="noConversion"/>
  </si>
  <si>
    <t>632/.6</t>
  </si>
  <si>
    <t>SB601</t>
  </si>
  <si>
    <t>9780313384271</t>
  </si>
  <si>
    <t>9780313384264</t>
  </si>
  <si>
    <t>Pests: A Guide to the World's Most Maligned, Yet Misunderstood Creatures</t>
  </si>
  <si>
    <t>http://ebooks.abc-clio.com/?isbn=9780313384271</t>
  </si>
  <si>
    <t>QL751</t>
  </si>
  <si>
    <t>9780313398711</t>
  </si>
  <si>
    <t>9780313398704</t>
  </si>
  <si>
    <t>Animal Behavior: How and Why Animals Do the Things They Do</t>
  </si>
  <si>
    <t>Yasukawa, Ken</t>
  </si>
  <si>
    <t>http://ebooks.abc-clio.com/?isbn=9780313398711</t>
  </si>
  <si>
    <t>JN6635</t>
  </si>
  <si>
    <t>9781440835032</t>
  </si>
  <si>
    <t>9781440835025</t>
  </si>
  <si>
    <t>Ukraine: Democratization, Corruption, and the New Russian Imperialism</t>
  </si>
  <si>
    <t>Kuzio, Taras</t>
  </si>
  <si>
    <t>http://ebooks.abc-clio.com/?isbn=9781440835032</t>
  </si>
  <si>
    <t>355.4</t>
    <phoneticPr fontId="2" type="noConversion"/>
  </si>
  <si>
    <t>U163</t>
    <phoneticPr fontId="2" type="noConversion"/>
  </si>
  <si>
    <t>9781610694445</t>
    <phoneticPr fontId="2" type="noConversion"/>
  </si>
  <si>
    <t>Cyber Warfare: A Reference Handbook</t>
  </si>
  <si>
    <t>Springer, Paul J.</t>
  </si>
  <si>
    <t>http://ebooks.abc-clio.com/?isbn=9781610694445</t>
    <phoneticPr fontId="2" type="noConversion"/>
  </si>
  <si>
    <t>333.792/3</t>
  </si>
  <si>
    <t>TJ810.5</t>
  </si>
  <si>
    <t>9781610696968</t>
  </si>
  <si>
    <t>9781610696951</t>
  </si>
  <si>
    <t>Solar Energy: A Reference Handbook</t>
  </si>
  <si>
    <t>http://ebooks.abc-clio.com/?isbn=9781610696968</t>
  </si>
  <si>
    <t>The Arts</t>
  </si>
  <si>
    <t>811.009</t>
  </si>
  <si>
    <t>9781610698320</t>
  </si>
  <si>
    <t>9781610698313</t>
  </si>
  <si>
    <t>American Poets and Poetry: From the Colonial Era to the Present</t>
  </si>
  <si>
    <t>http://ebooks.abc-clio.com/?isbn=9781610698320</t>
  </si>
  <si>
    <t>810.9/920693</t>
    <phoneticPr fontId="2" type="noConversion"/>
  </si>
  <si>
    <t>PS153.M56</t>
    <phoneticPr fontId="2" type="noConversion"/>
  </si>
  <si>
    <t>9781610698818</t>
    <phoneticPr fontId="2" type="noConversion"/>
  </si>
  <si>
    <t>Ethnic American Literature: An Encyclopedia for Students</t>
  </si>
  <si>
    <t>http://ebooks.abc-clio.com/?isbn=9781610698818</t>
    <phoneticPr fontId="2" type="noConversion"/>
  </si>
  <si>
    <t>9781440835377</t>
  </si>
  <si>
    <t>9781440835360</t>
  </si>
  <si>
    <t>Foods That Changed History: How Foods Shaped Civilization from the Ancient World to the Present</t>
  </si>
  <si>
    <t>http://ebooks.abc-clio.com/?isbn=9781440835377</t>
  </si>
  <si>
    <t>9781610698429</t>
  </si>
  <si>
    <t>9781610698412</t>
  </si>
  <si>
    <t>The History of Cuba</t>
  </si>
  <si>
    <t>http://ebooks.abc-clio.com/?isbn=9781610698429</t>
  </si>
  <si>
    <t>942.01/4</t>
  </si>
  <si>
    <t>DA152.2</t>
  </si>
  <si>
    <t>9780313038525</t>
  </si>
  <si>
    <t>9780313332951</t>
  </si>
  <si>
    <t>Daily Life in Arthurian Britain</t>
  </si>
  <si>
    <t>Shepherd, Deborah J.</t>
  </si>
  <si>
    <t>http://ebooks.abc-clio.com/?isbn=9780313038525</t>
  </si>
  <si>
    <t>PN56.F46</t>
  </si>
  <si>
    <t>9780313345814</t>
  </si>
  <si>
    <t>9780313345807</t>
  </si>
  <si>
    <t>Feminist Writings from Ancient Times to the Modern World: A Global Sourcebook and History</t>
  </si>
  <si>
    <t>http://ebooks.abc-clio.com/?isbn=9780313345814</t>
  </si>
  <si>
    <t>總冊數</t>
  </si>
  <si>
    <t>Internet Child Pornography: Causes, Investigation, and Prevention</t>
  </si>
  <si>
    <t>1st</t>
  </si>
  <si>
    <t>Wortley, Richard</t>
  </si>
  <si>
    <t>Energy Choices: How to Power the Future</t>
  </si>
  <si>
    <t>Debates for the Digital Age: The Good, the Bad, and the Ugly of our Online World</t>
  </si>
  <si>
    <t>Inside Forensic Psychology</t>
  </si>
  <si>
    <t>Masson, Tiffany R.</t>
  </si>
  <si>
    <t>Real-World Decision Making: An Encyclopedia of Behavioral Economics</t>
  </si>
  <si>
    <t>Altman, Morris</t>
  </si>
  <si>
    <t>Media Violence and Children: A Complete Guide for Parents and Professionals</t>
  </si>
  <si>
    <t>2nd</t>
    <phoneticPr fontId="2" type="noConversion"/>
  </si>
  <si>
    <t>Gentile, Douglas A.</t>
  </si>
  <si>
    <t>Family Psychology: Theory, Research, and Practice</t>
  </si>
  <si>
    <t>Thoburn, John W.</t>
  </si>
  <si>
    <t>Financial, Commercial, and Mortgage Mathematics and Their Applications</t>
  </si>
  <si>
    <t>Revised and updated edition</t>
    <phoneticPr fontId="2" type="noConversion"/>
  </si>
  <si>
    <t>Prakash, Arun J.</t>
  </si>
  <si>
    <t>Effective Financial Management in Public and Nonprofit Agencies</t>
  </si>
  <si>
    <t>4th</t>
    <phoneticPr fontId="2" type="noConversion"/>
  </si>
  <si>
    <t>Hezbollah: From Islamic Resistance to Government</t>
  </si>
  <si>
    <t>Worrall, James</t>
  </si>
  <si>
    <t>A Battlefield of Values: America's Left, Right, and Endangered Center</t>
  </si>
  <si>
    <t>Burgard, Stephen D.</t>
  </si>
  <si>
    <t>South Vietnamese Soldiers: Memories of the Vietnam War and After</t>
  </si>
  <si>
    <t>Nguyen, Nathalie Huynh Chau</t>
  </si>
  <si>
    <t>Radio 2.0: Uploading the First Broadcast Medium</t>
  </si>
  <si>
    <t>Lasar, Matthew</t>
  </si>
  <si>
    <t>Why Congress Needs Women: Bringing Sanity to the House and Senate</t>
  </si>
  <si>
    <t>Introduction to Cybercrime: Computer Crimes, Laws, and Policing in the 21st Century</t>
  </si>
  <si>
    <t>Hill, Joshua B.</t>
  </si>
  <si>
    <t>The New Heroines: Female Embodiment and Technology in 21st-Century Popular Culture</t>
  </si>
  <si>
    <t>Wright, Katheryn</t>
  </si>
  <si>
    <t>Health Care Budgeting and Financial Management</t>
  </si>
  <si>
    <t>2nd</t>
    <phoneticPr fontId="2" type="noConversion"/>
  </si>
  <si>
    <t>Ward, William J.</t>
    <phoneticPr fontId="2" type="noConversion"/>
  </si>
  <si>
    <t>Gendertrolling: How Misogyny Went Viral</t>
  </si>
  <si>
    <t>Mantilla, Karla</t>
  </si>
  <si>
    <t>The Challenges of Gifted Children: Empowering Parents to Maximize Their Child's Potential</t>
  </si>
  <si>
    <t>Klein, Barbara</t>
  </si>
  <si>
    <t>The New Advertising: Branding, Content, and Consumer Relationships in the Data-Driven Social Media Era</t>
  </si>
  <si>
    <t>Brown, Ruth E.</t>
  </si>
  <si>
    <t>21st-Century TV Dramas: Exploring the New Golden Age</t>
  </si>
  <si>
    <t>Damico, Amy M.</t>
  </si>
  <si>
    <t>Gender, Race, and Ethnicity in the Workplace: Emerging Issues and Enduring Challenges</t>
  </si>
  <si>
    <t>Karsten, Margaret Foegen</t>
  </si>
  <si>
    <t>Sexual Assault in the U.S. Military: The Battle within America's Armed Forces</t>
  </si>
  <si>
    <t>Skaine, Rosemarie</t>
  </si>
  <si>
    <t>2nd</t>
  </si>
  <si>
    <t>Financial Literacy for Millennials: A Practical Guide to Managing Your Financial Life for Teens, College Students, and Young Adults</t>
    <phoneticPr fontId="2" type="noConversion"/>
  </si>
  <si>
    <t>Smith, Andrew O.</t>
  </si>
  <si>
    <t>The History of Turkey</t>
  </si>
  <si>
    <t>Smash Hits: The 100 Songs That Defined America</t>
  </si>
  <si>
    <t>The 50 Healthiest Habits and Lifestyle Changes</t>
  </si>
  <si>
    <t>Cyber Threat: The Rise of Information Geopolitics in U.S. National Security</t>
  </si>
  <si>
    <t>Bronk, Chris</t>
  </si>
  <si>
    <t>The Nanny Time Bomb: Navigating the Crisis in Child Care</t>
  </si>
  <si>
    <t>Burke, Jacalyn S.</t>
  </si>
  <si>
    <t>The Three U.S.-Mexico Border Wars: Drugs, Immigration, and Homeland Security</t>
  </si>
  <si>
    <t>Payan, Tony</t>
  </si>
  <si>
    <t>Cyber Dragon: Inside China's Information Warfare and Cyber Operations</t>
  </si>
  <si>
    <t>Cheng, Dean</t>
  </si>
  <si>
    <t>Climate Change: Examining the Facts</t>
  </si>
  <si>
    <t>Bedford, Daniel</t>
  </si>
  <si>
    <t>Endangered Species: A Documentary and Reference Guide</t>
  </si>
  <si>
    <t>Weber, Edward P.</t>
  </si>
  <si>
    <t>Parenting in Transracial Adoption: Real Questions and Real Answers</t>
  </si>
  <si>
    <t>Hoyt-Oliver, Jane</t>
  </si>
  <si>
    <t>Big Oil in the United States: Industry Influence on Institutions, Policy, and Politics</t>
  </si>
  <si>
    <t>McBeath, Jerry A.</t>
  </si>
  <si>
    <t>Weapons of Mass Psychological Destruction and the People Who Use Them</t>
  </si>
  <si>
    <t>James, Larry C.</t>
  </si>
  <si>
    <t>Internet Afterlife: Virtual Salvation in the 21st Century</t>
  </si>
  <si>
    <t>O'Neill, Kevin</t>
  </si>
  <si>
    <t>Governments around the World: From Democracies to Theocracies</t>
  </si>
  <si>
    <t>Campus Action against Sexual Assault: Needs, Policies, Procedures, and Training Programs</t>
  </si>
  <si>
    <t>Water Planet: The Culture, Politics, Economics, and Sustainability of Water on Earth</t>
  </si>
  <si>
    <t>Gaskin-Reyes, Camille</t>
  </si>
  <si>
    <t>Syria in Ruins: The Dynamics of the Syrian Civil War</t>
  </si>
  <si>
    <t>Sorenson, David S.</t>
  </si>
  <si>
    <t>Folk Heroes and Heroines around the World</t>
  </si>
  <si>
    <t>The Dangerous Philosophies of Michael Jackson: His Music, His Persona, and His Artistic Afterlife</t>
  </si>
  <si>
    <t>Amisu, Elizabeth</t>
  </si>
  <si>
    <t>Feminism and Religion: How Faiths View Women and Their Rights</t>
  </si>
  <si>
    <t>Online Health and Safety: From Cyberbullying to Internet Addiction</t>
  </si>
  <si>
    <t>Social Media and Politics: A New Way to Participate in the Political Process</t>
  </si>
  <si>
    <t>Richardson, Glenn W.</t>
    <phoneticPr fontId="2" type="noConversion"/>
  </si>
  <si>
    <t>Guide to Electronic Resource Management</t>
  </si>
  <si>
    <t>Ross, Sheri V. T.</t>
  </si>
  <si>
    <t>Prescription Drug Abuse: A Reference Handbook</t>
  </si>
  <si>
    <t>The Global Water Crisis: A Reference Handbook</t>
  </si>
  <si>
    <t>Music of the First World War</t>
  </si>
  <si>
    <t>CEO: Mastering the Corporate Pyramid</t>
  </si>
  <si>
    <t>Decker, John</t>
  </si>
  <si>
    <t>Creating the High-Functioning Library Space: Expert Advice from Librarians, Architects, and Designers</t>
  </si>
  <si>
    <t>Deyrup, Marta Mestrovic</t>
  </si>
  <si>
    <t>When the ADHD Diagnosis Is Wrong: Understanding Other Factors That Affect Attention in Children</t>
  </si>
  <si>
    <t>Swingle, Paul G.</t>
  </si>
  <si>
    <t>Filling Up: The Psychology of Eating</t>
  </si>
  <si>
    <t>She-Devil in the City of Angels: Gender, Violence, and the Hattie Woolsteen Murder Case in Victorian Era Los Angeles</t>
  </si>
  <si>
    <t>Anzilotti, Cara</t>
  </si>
  <si>
    <t>World War I: The Essential Reference Guide</t>
  </si>
  <si>
    <t>Free Government e-Resources for Youth: Inform, Inspire, and Activate</t>
  </si>
  <si>
    <t>Ormes, Dorothy</t>
  </si>
  <si>
    <t>Teaching and Learning in Virtual Environments: Archives, Museums, and Libraries</t>
  </si>
  <si>
    <t>Franks, Patricia C.</t>
  </si>
  <si>
    <t>The Power of the Prosecutor: Gatekeepers of the Criminal Justice System</t>
  </si>
  <si>
    <t>Jacoby, Joan E.</t>
  </si>
  <si>
    <t>Understanding Depression</t>
  </si>
  <si>
    <t>Board Games: Straight Talk for New Directors and Good Governance</t>
  </si>
  <si>
    <t>Montford, John T.</t>
  </si>
  <si>
    <t>Sleep Monsters and Superheroes: Empowering Children through Creative Dreamplay</t>
  </si>
  <si>
    <t>Johnson, Clare R.</t>
  </si>
  <si>
    <t>His Porn, Her Pain: Confronting America's PornPanic with Honest Talk About Sex</t>
  </si>
  <si>
    <t>The Recycling Myth: Disruptive Innovation to Improve the Environment</t>
  </si>
  <si>
    <t>Fixing the Food System: Changing How We Produce and Consume Food</t>
  </si>
  <si>
    <t>Clapp, Steve</t>
  </si>
  <si>
    <t>Maker Literacy: A New Approach to Literacy Programming for Libraries</t>
  </si>
  <si>
    <t>Pawloski, Lynn</t>
  </si>
  <si>
    <t>Working with Millennials: Using Emotional Intelligence and Strategic Compassion to Motivate the Next Generation of Leaders</t>
  </si>
  <si>
    <t>Robertson, Marc</t>
  </si>
  <si>
    <t>Write Like a Pro: Ten Techniques for Getting Your Point Across at Work (and in Life)</t>
  </si>
  <si>
    <t>Hausman, Carl</t>
  </si>
  <si>
    <t>The Emergence of the Urban Entrepreneur: How the Growth of Cities and the Sharing Economy Are Driving a New Breed of Innovators</t>
  </si>
  <si>
    <t>Cohen, Boyd</t>
  </si>
  <si>
    <t>Yes, You're a Leader!: A Practical Guide to Leadership for Real People</t>
    <phoneticPr fontId="2" type="noConversion"/>
  </si>
  <si>
    <t>Kunich, John Charles</t>
  </si>
  <si>
    <t>Working with the Emotional Investor: Financial Psychology for Wealth Managers</t>
  </si>
  <si>
    <t>White, Chris</t>
  </si>
  <si>
    <t>Antarctica: The Battle for the Seventh Continent</t>
  </si>
  <si>
    <t>Abdel-Motaal, Doaa</t>
  </si>
  <si>
    <t>Yes! on Demand: How to Create Winning, Customized Library Service</t>
  </si>
  <si>
    <t>Middleton, Kathy L.</t>
  </si>
  <si>
    <t>On Behalf of the President: Presidential Spouses and White House Communications Strategy Today</t>
  </si>
  <si>
    <t>Wright, Lauren A.</t>
  </si>
  <si>
    <t>Library Information and Resource Sharing: Transforming Services and Collections</t>
    <phoneticPr fontId="2" type="noConversion"/>
  </si>
  <si>
    <t>Posner, Beth</t>
  </si>
  <si>
    <t>Pay-to-Play Politics: How Money Defines the American Democracy</t>
  </si>
  <si>
    <t>Who Stole Conservatism? Capitalism and the Disappearance of Traditional Conservatism</t>
  </si>
  <si>
    <t>DiNunzio, Mario R.</t>
  </si>
  <si>
    <t>Social Media and Your Brain: Web-Based Communication Is Changing How We Think and Express Ourselves</t>
  </si>
  <si>
    <t>Prado, C.G.</t>
  </si>
  <si>
    <t>Voices of the Asian American and Pacific Islander Experience</t>
  </si>
  <si>
    <t>Chi, Sang</t>
  </si>
  <si>
    <t>What Happens Next? Contemporary Urban Legends and Popular Culture</t>
  </si>
  <si>
    <t>De Vos, Gail</t>
    <phoneticPr fontId="2" type="noConversion"/>
  </si>
  <si>
    <t>Sexual Violence and Abuse: An Encyclopedia of Prevention, Impacts, and Recovery</t>
  </si>
  <si>
    <t>Postmus, Judy L.</t>
  </si>
  <si>
    <t>Earth's Landscape: An Encyclopedia of the World's Geographic Features</t>
  </si>
  <si>
    <t>Quinn, Joyce A.</t>
  </si>
  <si>
    <t>Fracking: A Reference Handbook</t>
  </si>
  <si>
    <t>The Depression Era: A Historical Exploration of Literature</t>
  </si>
  <si>
    <t>At the Table: Food and Family around the World</t>
  </si>
  <si>
    <t>The History of India</t>
  </si>
  <si>
    <t>McLeod, John</t>
  </si>
  <si>
    <t>The Social Media Revolution: An Economic Encyclopedia of Friending, Following, Texting, and Connecting</t>
  </si>
  <si>
    <t>Hanson, Jarice</t>
  </si>
  <si>
    <t>The War for American Independence: A Reference Guide</t>
  </si>
  <si>
    <t>Lender, Mark Edward</t>
  </si>
  <si>
    <t>Today's Social Issues: Democrats and Republicans</t>
  </si>
  <si>
    <t>Kneeland, Timothy W.</t>
  </si>
  <si>
    <t>The Enlightenment: History, Documents, and Key Questions</t>
  </si>
  <si>
    <t>Burns, William E.</t>
  </si>
  <si>
    <t>America's First Ladies: A Historical Encyclopedia and Primary Document Collection of the Remarkable Women of the White House</t>
  </si>
  <si>
    <t>Hendricks, Nancy</t>
  </si>
  <si>
    <t>2nd</t>
    <phoneticPr fontId="2" type="noConversion"/>
  </si>
  <si>
    <t>O'Connor, Kevin C.</t>
  </si>
  <si>
    <t>Exploring Positive Psychology: The Science of Happiness and Well-Being</t>
  </si>
  <si>
    <t>Gregory, Erik M.</t>
  </si>
  <si>
    <t>Think Tank Library: Brain-Based Learning Plans for New Standards, Grades 6-12</t>
  </si>
  <si>
    <t>Think Tank Library: Brain-Based Learning Plans for New Standards, Grades K-5</t>
    <phoneticPr fontId="2" type="noConversion"/>
  </si>
  <si>
    <t>Jaeger, Paige</t>
  </si>
  <si>
    <r>
      <t xml:space="preserve">H11 </t>
    </r>
    <r>
      <rPr>
        <sz val="12"/>
        <color indexed="8"/>
        <rFont val="新細明體"/>
        <family val="1"/>
        <charset val="136"/>
      </rPr>
      <t>教育學</t>
    </r>
  </si>
  <si>
    <r>
      <t xml:space="preserve">H15 </t>
    </r>
    <r>
      <rPr>
        <sz val="12"/>
        <color indexed="8"/>
        <rFont val="新細明體"/>
        <family val="1"/>
        <charset val="136"/>
      </rPr>
      <t>經濟學</t>
    </r>
  </si>
  <si>
    <r>
      <t xml:space="preserve">H19 </t>
    </r>
    <r>
      <rPr>
        <sz val="12"/>
        <color indexed="8"/>
        <rFont val="新細明體"/>
        <family val="1"/>
        <charset val="136"/>
      </rPr>
      <t>傳播學</t>
    </r>
  </si>
  <si>
    <r>
      <t xml:space="preserve">H12 </t>
    </r>
    <r>
      <rPr>
        <sz val="12"/>
        <color indexed="8"/>
        <rFont val="新細明體"/>
        <family val="1"/>
        <charset val="136"/>
      </rPr>
      <t>心理學</t>
    </r>
  </si>
  <si>
    <r>
      <t xml:space="preserve">H40 </t>
    </r>
    <r>
      <rPr>
        <sz val="12"/>
        <color indexed="8"/>
        <rFont val="新細明體"/>
        <family val="1"/>
        <charset val="136"/>
      </rPr>
      <t>財金及會計</t>
    </r>
  </si>
  <si>
    <r>
      <t xml:space="preserve">H14 </t>
    </r>
    <r>
      <rPr>
        <sz val="12"/>
        <color indexed="8"/>
        <rFont val="新細明體"/>
        <family val="1"/>
        <charset val="136"/>
      </rPr>
      <t>政治學</t>
    </r>
  </si>
  <si>
    <r>
      <t xml:space="preserve">H06 </t>
    </r>
    <r>
      <rPr>
        <sz val="12"/>
        <color indexed="8"/>
        <rFont val="新細明體"/>
        <family val="1"/>
        <charset val="136"/>
      </rPr>
      <t>歷史學</t>
    </r>
  </si>
  <si>
    <r>
      <t xml:space="preserve">H23 </t>
    </r>
    <r>
      <rPr>
        <sz val="12"/>
        <color indexed="8"/>
        <rFont val="新細明體"/>
        <family val="1"/>
        <charset val="136"/>
      </rPr>
      <t>藝術學</t>
    </r>
  </si>
  <si>
    <r>
      <t xml:space="preserve">H05 </t>
    </r>
    <r>
      <rPr>
        <sz val="12"/>
        <color indexed="8"/>
        <rFont val="新細明體"/>
        <family val="1"/>
        <charset val="136"/>
      </rPr>
      <t>文學二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外國文學、性別研究、文化研究</t>
    </r>
    <r>
      <rPr>
        <sz val="12"/>
        <color indexed="8"/>
        <rFont val="Times New Roman"/>
        <family val="1"/>
      </rPr>
      <t>)</t>
    </r>
  </si>
  <si>
    <r>
      <t xml:space="preserve">H41 </t>
    </r>
    <r>
      <rPr>
        <sz val="12"/>
        <color indexed="8"/>
        <rFont val="新細明體"/>
        <family val="1"/>
        <charset val="136"/>
      </rPr>
      <t>管理一（人資、組織行為、策略管理、國企、醫管、科管）</t>
    </r>
  </si>
  <si>
    <r>
      <t xml:space="preserve">SSS05 </t>
    </r>
    <r>
      <rPr>
        <sz val="12"/>
        <color indexed="8"/>
        <rFont val="新細明體"/>
        <family val="1"/>
        <charset val="136"/>
      </rPr>
      <t>醫學教育</t>
    </r>
  </si>
  <si>
    <r>
      <t xml:space="preserve">H17 </t>
    </r>
    <r>
      <rPr>
        <sz val="12"/>
        <color indexed="8"/>
        <rFont val="新細明體"/>
        <family val="1"/>
        <charset val="136"/>
      </rPr>
      <t>社會學</t>
    </r>
  </si>
  <si>
    <r>
      <t xml:space="preserve">H22 </t>
    </r>
    <r>
      <rPr>
        <sz val="12"/>
        <color indexed="8"/>
        <rFont val="新細明體"/>
        <family val="1"/>
        <charset val="136"/>
      </rPr>
      <t>區域研究及地理</t>
    </r>
  </si>
  <si>
    <r>
      <t xml:space="preserve">H13 </t>
    </r>
    <r>
      <rPr>
        <sz val="12"/>
        <color indexed="8"/>
        <rFont val="新細明體"/>
        <family val="1"/>
        <charset val="136"/>
      </rPr>
      <t>法律學</t>
    </r>
  </si>
  <si>
    <r>
      <t xml:space="preserve">SSS07 </t>
    </r>
    <r>
      <rPr>
        <sz val="12"/>
        <color indexed="8"/>
        <rFont val="新細明體"/>
        <family val="1"/>
        <charset val="136"/>
      </rPr>
      <t>科普教育與傳播</t>
    </r>
  </si>
  <si>
    <r>
      <t xml:space="preserve">HA3 </t>
    </r>
    <r>
      <rPr>
        <sz val="12"/>
        <color indexed="8"/>
        <rFont val="新細明體"/>
        <family val="1"/>
        <charset val="136"/>
      </rPr>
      <t>圖書資訊學</t>
    </r>
  </si>
  <si>
    <r>
      <t xml:space="preserve">H09 </t>
    </r>
    <r>
      <rPr>
        <sz val="12"/>
        <color indexed="8"/>
        <rFont val="新細明體"/>
        <family val="1"/>
        <charset val="136"/>
      </rPr>
      <t>人類學</t>
    </r>
  </si>
  <si>
    <t>序號</t>
    <phoneticPr fontId="2" type="noConversion"/>
  </si>
  <si>
    <t>書目序號(本欄請勿異動刪除)</t>
    <phoneticPr fontId="2" type="noConversion"/>
  </si>
  <si>
    <t>原始美金單價</t>
  </si>
  <si>
    <t>聯盟美金價格</t>
  </si>
  <si>
    <t>新聯盟美金報價(未稅)</t>
    <phoneticPr fontId="2" type="noConversion"/>
  </si>
  <si>
    <t>語文別</t>
  </si>
  <si>
    <t>廠商</t>
  </si>
  <si>
    <t>備註</t>
  </si>
  <si>
    <t>BAA00002</t>
  </si>
  <si>
    <t>9781440842009</t>
  </si>
  <si>
    <t>9781440841996</t>
  </si>
  <si>
    <t>Graduating with Honor: Best Practices to Promote Ethics Development in College Students</t>
  </si>
  <si>
    <t>2017</t>
  </si>
  <si>
    <t>http://ebooks.abc-clio.com/?isbn=9781440842009</t>
    <phoneticPr fontId="2" type="noConversion"/>
  </si>
  <si>
    <t>BAA00027</t>
  </si>
  <si>
    <t>9781440838477</t>
  </si>
  <si>
    <t>9781440838460</t>
  </si>
  <si>
    <t>Crossover Readers' Advisory: Maximize Your Collection to Meet Reader Satisfaction</t>
  </si>
  <si>
    <t>Moyer, Jessica E.</t>
  </si>
  <si>
    <t>http://ebooks.abc-clio.com/?isbn=9781440838477</t>
    <phoneticPr fontId="2" type="noConversion"/>
  </si>
  <si>
    <t>BAA00038</t>
  </si>
  <si>
    <t>9781440841590</t>
  </si>
  <si>
    <t>9781440841583</t>
  </si>
  <si>
    <t>Libraries Partnering with Self-Publishing: A Winning Combination</t>
  </si>
  <si>
    <t>Grover, Robert J.</t>
  </si>
  <si>
    <t>2016</t>
  </si>
  <si>
    <t>http://ebooks.abc-clio.com/?isbn=9781440841590</t>
    <phoneticPr fontId="2" type="noConversion"/>
  </si>
  <si>
    <t>BAA00050</t>
  </si>
  <si>
    <t>9781440843242</t>
  </si>
  <si>
    <t>9781440843235</t>
  </si>
  <si>
    <t>The Powers of the U.S. Congress: Where Constitutional Authority Begins and Ends</t>
  </si>
  <si>
    <t>Hallett, Brien</t>
  </si>
  <si>
    <t>http://ebooks.abc-clio.com/?isbn=9781440843242</t>
    <phoneticPr fontId="2" type="noConversion"/>
  </si>
  <si>
    <t>BAA00052</t>
  </si>
  <si>
    <t>9781440833779</t>
  </si>
  <si>
    <t>9781440833762</t>
  </si>
  <si>
    <t>Consumer Equality: Race and the American Marketplace</t>
  </si>
  <si>
    <t>Henderson, Geraldine Rosa</t>
  </si>
  <si>
    <t>http://ebooks.abc-clio.com/?isbn=9781440833779</t>
    <phoneticPr fontId="2" type="noConversion"/>
  </si>
  <si>
    <t>BAA00059</t>
  </si>
  <si>
    <t>9781440850509</t>
  </si>
  <si>
    <t>9781440850493</t>
  </si>
  <si>
    <t>Same-Sex Marriage: A Reference Handbook</t>
  </si>
  <si>
    <t>http://ebooks.abc-clio.com/?isbn=9781440850509</t>
    <phoneticPr fontId="2" type="noConversion"/>
  </si>
  <si>
    <t>BAA00077</t>
  </si>
  <si>
    <t>9781440840777</t>
  </si>
  <si>
    <t>9781440840760</t>
  </si>
  <si>
    <t>Stellar Customer Service: Training Library Staff to Exceed Expectations</t>
  </si>
  <si>
    <t>Chakraborty, Mou</t>
  </si>
  <si>
    <t>http://ebooks.abc-clio.com/?isbn=9781440840777</t>
    <phoneticPr fontId="2" type="noConversion"/>
  </si>
  <si>
    <t>BAA00109</t>
  </si>
  <si>
    <t>9781440837234</t>
  </si>
  <si>
    <t>9781440837227</t>
  </si>
  <si>
    <t>Growing Jobs: Transforming the Way We Approach Economic Development</t>
  </si>
  <si>
    <t>Tuttle, Thomas C.</t>
  </si>
  <si>
    <t>http://ebooks.abc-clio.com/?isbn=9781440837234</t>
    <phoneticPr fontId="2" type="noConversion"/>
  </si>
  <si>
    <t>BAA00124</t>
  </si>
  <si>
    <t>9781440851353</t>
  </si>
  <si>
    <t>9781440851346</t>
  </si>
  <si>
    <t>Where Science and Ethics Meet: Dilemmas at the Frontiers of Medicine and Biology</t>
  </si>
  <si>
    <t>Willmott, Chris</t>
  </si>
  <si>
    <t>http://ebooks.abc-clio.com/?isbn=9781440851353</t>
    <phoneticPr fontId="2" type="noConversion"/>
  </si>
  <si>
    <t>BAA00131</t>
  </si>
  <si>
    <t>9781610698658</t>
  </si>
  <si>
    <t>9781610698641</t>
  </si>
  <si>
    <t>Libraries in the Information Age: An Introduction and Career Exploration</t>
  </si>
  <si>
    <t>3rd</t>
  </si>
  <si>
    <t>Fourie, Denise K.</t>
  </si>
  <si>
    <t>http://ebooks.abc-clio.com/?isbn=9781610698658</t>
    <phoneticPr fontId="2" type="noConversion"/>
  </si>
  <si>
    <t>BAA00136</t>
  </si>
  <si>
    <t>9781440838576</t>
  </si>
  <si>
    <t>9781440838569</t>
  </si>
  <si>
    <t>Redesign Your Library Website</t>
  </si>
  <si>
    <t>Wittmann, Stacy Ann</t>
  </si>
  <si>
    <t>http://ebooks.abc-clio.com/?isbn=9781440838576</t>
    <phoneticPr fontId="2" type="noConversion"/>
  </si>
  <si>
    <t>BAA00140</t>
  </si>
  <si>
    <t>9781610696821</t>
  </si>
  <si>
    <t>9781610696814</t>
  </si>
  <si>
    <t>Evolutionary Psychology: How Our Biology Affects What We Think and Do</t>
  </si>
  <si>
    <t>Starratt, Valerie G.</t>
  </si>
  <si>
    <t>http://ebooks.abc-clio.com/?isbn=9781610696821</t>
    <phoneticPr fontId="2" type="noConversion"/>
  </si>
  <si>
    <t>BAA00172</t>
  </si>
  <si>
    <t>9781440841927</t>
  </si>
  <si>
    <t>9781440841910</t>
  </si>
  <si>
    <t>Suicide Prevention</t>
  </si>
  <si>
    <t>http://ebooks.abc-clio.com/?isbn=9781440841927</t>
    <phoneticPr fontId="2" type="noConversion"/>
  </si>
  <si>
    <t>BAA00187</t>
  </si>
  <si>
    <t>9781440831614</t>
  </si>
  <si>
    <t>9781440831607</t>
  </si>
  <si>
    <t>The Magnitude of Genocide</t>
  </si>
  <si>
    <t>Tatz, Colin</t>
  </si>
  <si>
    <t>http://ebooks.abc-clio.com/?isbn=9781440831614</t>
    <phoneticPr fontId="2" type="noConversion"/>
  </si>
  <si>
    <t>BAA00195</t>
  </si>
  <si>
    <t>9781440845352</t>
  </si>
  <si>
    <t>9781440845345</t>
  </si>
  <si>
    <t>The Human Cost of Welfare: How the System Hurts the People It's Supposed to Help</t>
  </si>
  <si>
    <t>Harvey, Phil</t>
  </si>
  <si>
    <t>http://ebooks.abc-clio.com/?isbn=9781440845352</t>
    <phoneticPr fontId="2" type="noConversion"/>
  </si>
  <si>
    <t>BAA00198</t>
  </si>
  <si>
    <t>9781440842351</t>
  </si>
  <si>
    <t>9781440842344</t>
  </si>
  <si>
    <t>Dealing with Anxiety</t>
  </si>
  <si>
    <t>http://ebooks.abc-clio.com/?isbn=9781440842351</t>
    <phoneticPr fontId="2" type="noConversion"/>
  </si>
  <si>
    <t>BAA00207</t>
  </si>
  <si>
    <t>9781610699600</t>
  </si>
  <si>
    <t>9781610699594</t>
  </si>
  <si>
    <t>http://ebooks.abc-clio.com/?isbn=9781610699600</t>
    <phoneticPr fontId="2" type="noConversion"/>
  </si>
  <si>
    <t>BAA00227</t>
  </si>
  <si>
    <t>9781440840753</t>
  </si>
  <si>
    <t>9781440840746</t>
  </si>
  <si>
    <t>Juvenile Justice: A Reference Handbook</t>
  </si>
  <si>
    <t>Shoemaker, Donald J.</t>
  </si>
  <si>
    <t>http://ebooks.abc-clio.com/?isbn=9781440840753</t>
    <phoneticPr fontId="2" type="noConversion"/>
  </si>
  <si>
    <t>BAA00297</t>
  </si>
  <si>
    <t>9781610698733</t>
  </si>
  <si>
    <t>9781610698726</t>
  </si>
  <si>
    <t>Cutting and Self-Harm</t>
  </si>
  <si>
    <t>Simpson, Chris</t>
  </si>
  <si>
    <t>2015</t>
  </si>
  <si>
    <t>http://ebooks.abc-clio.com/?isbn=9781610698733</t>
    <phoneticPr fontId="2" type="noConversion"/>
  </si>
  <si>
    <t>BAA00311</t>
  </si>
  <si>
    <t>9781440831515</t>
  </si>
  <si>
    <t>9781440831508</t>
  </si>
  <si>
    <t>Understanding Schizophrenia: A Practical Guide for Patients, Families, and Health Care Professionals</t>
  </si>
  <si>
    <t>Reddy, Ravinder</t>
  </si>
  <si>
    <t>http://ebooks.abc-clio.com/?isbn=9781440831515</t>
    <phoneticPr fontId="2" type="noConversion"/>
  </si>
  <si>
    <t>BAA00342</t>
  </si>
  <si>
    <t>9781610697149</t>
  </si>
  <si>
    <t>9781610697132</t>
  </si>
  <si>
    <t>The Complete Guide to Acquisitions Management</t>
  </si>
  <si>
    <t>http://ebooks.abc-clio.com/?isbn=9781610697149</t>
    <phoneticPr fontId="2" type="noConversion"/>
  </si>
  <si>
    <t>BAA00362</t>
  </si>
  <si>
    <t>9780313038211</t>
  </si>
  <si>
    <t>9780275984670</t>
  </si>
  <si>
    <t>Veterans North and South: The Transition from Soldier to Civilian after the American Civil War</t>
  </si>
  <si>
    <t>http://ebooks.abc-clio.com/?isbn=9780313038211</t>
    <phoneticPr fontId="2" type="noConversion"/>
  </si>
  <si>
    <t>BAA00363</t>
  </si>
  <si>
    <t>9781440831775</t>
  </si>
  <si>
    <t>9781440831768</t>
  </si>
  <si>
    <t>The Wrong Prescription for Women: How Medicine and Media Create a Need for Treatments, Drugs, and Surgery</t>
    <phoneticPr fontId="2" type="noConversion"/>
  </si>
  <si>
    <t>McHugh, Maureen C.</t>
  </si>
  <si>
    <t>http://ebooks.abc-clio.com/?isbn=9781440831775</t>
    <phoneticPr fontId="2" type="noConversion"/>
  </si>
  <si>
    <t>BAA00367</t>
  </si>
  <si>
    <t>9781440834370</t>
  </si>
  <si>
    <t>9781440834363</t>
  </si>
  <si>
    <t>Finance Is Personal: Making Your Money Work for You in College and Beyond</t>
  </si>
  <si>
    <t>Stephenson, Kim</t>
  </si>
  <si>
    <t>http://ebooks.abc-clio.com/?isbn=9781440834370</t>
    <phoneticPr fontId="2" type="noConversion"/>
  </si>
  <si>
    <t>BAA00439</t>
  </si>
  <si>
    <t>9781440832468</t>
  </si>
  <si>
    <t>9781440832451</t>
  </si>
  <si>
    <t>The Work-Life Equation: Six Key Values That Drive Happiness and Success</t>
  </si>
  <si>
    <t>Maw, William L.</t>
  </si>
  <si>
    <t>http://ebooks.abc-clio.com/?isbn=9781440832468</t>
    <phoneticPr fontId="2" type="noConversion"/>
  </si>
  <si>
    <t>BAA00466</t>
  </si>
  <si>
    <t>9781610693387</t>
  </si>
  <si>
    <t>9781610693370</t>
  </si>
  <si>
    <t>The Brain, the Nervous System, and Their Diseases</t>
  </si>
  <si>
    <t>Hellier, Jennifer L.</t>
  </si>
  <si>
    <t>http://ebooks.abc-clio.com/?isbn=9781610693387</t>
    <phoneticPr fontId="2" type="noConversion"/>
  </si>
  <si>
    <t>BAA00497</t>
  </si>
  <si>
    <t>9781440830754</t>
  </si>
  <si>
    <t>9781440830747</t>
  </si>
  <si>
    <t>Why a Gay Person Can't Be Made Un-Gay: The Truth About Reparative Therapies</t>
  </si>
  <si>
    <t>http://ebooks.abc-clio.com/?isbn=9781440830754</t>
    <phoneticPr fontId="2" type="noConversion"/>
  </si>
  <si>
    <t>BAA00529</t>
  </si>
  <si>
    <t>9781610696869</t>
  </si>
  <si>
    <t>9781610696852</t>
  </si>
  <si>
    <t>GMO Food: A Reference Handbook</t>
  </si>
  <si>
    <t>2014</t>
  </si>
  <si>
    <t>http://ebooks.abc-clio.com/?isbn=9781610696869</t>
    <phoneticPr fontId="2" type="noConversion"/>
  </si>
  <si>
    <t>BAA00540</t>
  </si>
  <si>
    <t>9781610696241</t>
  </si>
  <si>
    <t>9781610696234</t>
  </si>
  <si>
    <t>School Violence: A Reference Handbook</t>
  </si>
  <si>
    <t>http://ebooks.abc-clio.com/?isbn=9781610696241</t>
    <phoneticPr fontId="2" type="noConversion"/>
  </si>
  <si>
    <t>BAA00542</t>
  </si>
  <si>
    <t>9781610698573</t>
  </si>
  <si>
    <t>9781610698566</t>
  </si>
  <si>
    <t>Teaching Digital Photography: The Ultimate Guide to 'Tween and Teen Learning</t>
  </si>
  <si>
    <t>Kyker, Keith</t>
  </si>
  <si>
    <t>http://ebooks.abc-clio.com/?isbn=9781610698573</t>
    <phoneticPr fontId="2" type="noConversion"/>
  </si>
  <si>
    <t>BAA00567</t>
  </si>
  <si>
    <t>9781440830068</t>
  </si>
  <si>
    <t>9781440830051</t>
  </si>
  <si>
    <t>Social Media in the Courtroom: A New Era for Criminal Justice?</t>
  </si>
  <si>
    <t>Hoffmeister, Thaddeus A.</t>
  </si>
  <si>
    <t>http://ebooks.abc-clio.com/?isbn=9781440830068</t>
    <phoneticPr fontId="2" type="noConversion"/>
  </si>
  <si>
    <t>BAA00630</t>
  </si>
  <si>
    <t>9781440828690</t>
  </si>
  <si>
    <t>9781440828683</t>
  </si>
  <si>
    <t>The Greatest Criminal Cases: Changing the Course of American Law</t>
  </si>
  <si>
    <t>Martinez, J. Michael</t>
  </si>
  <si>
    <t>http://ebooks.abc-clio.com/?isbn=9781440828690</t>
    <phoneticPr fontId="2" type="noConversion"/>
  </si>
  <si>
    <t>BAA00680</t>
  </si>
  <si>
    <t>9781440803758</t>
  </si>
  <si>
    <t>9781440803741</t>
  </si>
  <si>
    <t>The Psychology of Friendship and Enmity: Relationships in Love, Work, Politics, and War</t>
  </si>
  <si>
    <t>Harré, Rom</t>
  </si>
  <si>
    <t>2013</t>
  </si>
  <si>
    <t>http://ebooks.abc-clio.com/?isbn=9781440803758</t>
    <phoneticPr fontId="2" type="noConversion"/>
  </si>
  <si>
    <t>BAA00830</t>
  </si>
  <si>
    <t>9781598846386</t>
  </si>
  <si>
    <t>9781598846379</t>
  </si>
  <si>
    <t>Designing Online Learning: A Primer for Librarians</t>
  </si>
  <si>
    <t>Alman, Sue</t>
  </si>
  <si>
    <t>2012</t>
  </si>
  <si>
    <t>http://ebooks.abc-clio.com/?isbn=9781598846386</t>
    <phoneticPr fontId="2" type="noConversion"/>
  </si>
  <si>
    <r>
      <t xml:space="preserve">H12 </t>
    </r>
    <r>
      <rPr>
        <sz val="12"/>
        <rFont val="新細明體"/>
        <family val="1"/>
        <charset val="136"/>
      </rPr>
      <t>心理學</t>
    </r>
  </si>
  <si>
    <r>
      <rPr>
        <sz val="12"/>
        <rFont val="新細明體"/>
        <family val="1"/>
        <charset val="136"/>
      </rPr>
      <t>西文</t>
    </r>
  </si>
  <si>
    <r>
      <rPr>
        <sz val="12"/>
        <rFont val="新細明體"/>
        <family val="1"/>
        <charset val="136"/>
      </rPr>
      <t>文道國際</t>
    </r>
  </si>
  <si>
    <r>
      <t xml:space="preserve">HA3 </t>
    </r>
    <r>
      <rPr>
        <sz val="12"/>
        <rFont val="新細明體"/>
        <family val="1"/>
        <charset val="136"/>
      </rPr>
      <t>圖書資訊學</t>
    </r>
  </si>
  <si>
    <r>
      <t xml:space="preserve">H13 </t>
    </r>
    <r>
      <rPr>
        <sz val="12"/>
        <rFont val="新細明體"/>
        <family val="1"/>
        <charset val="136"/>
      </rPr>
      <t>法律學</t>
    </r>
  </si>
  <si>
    <r>
      <t xml:space="preserve">H09 </t>
    </r>
    <r>
      <rPr>
        <sz val="12"/>
        <rFont val="新細明體"/>
        <family val="1"/>
        <charset val="136"/>
      </rPr>
      <t>人類學</t>
    </r>
  </si>
  <si>
    <r>
      <t xml:space="preserve">H05 </t>
    </r>
    <r>
      <rPr>
        <sz val="12"/>
        <rFont val="新細明體"/>
        <family val="1"/>
        <charset val="136"/>
      </rPr>
      <t>文學二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外國文學、性別研究、文化研究</t>
    </r>
    <r>
      <rPr>
        <sz val="12"/>
        <rFont val="Times New Roman"/>
        <family val="1"/>
      </rPr>
      <t>)</t>
    </r>
  </si>
  <si>
    <r>
      <t xml:space="preserve">H15 </t>
    </r>
    <r>
      <rPr>
        <sz val="12"/>
        <rFont val="新細明體"/>
        <family val="1"/>
        <charset val="136"/>
      </rPr>
      <t>經濟學</t>
    </r>
  </si>
  <si>
    <r>
      <t xml:space="preserve">SSS07 </t>
    </r>
    <r>
      <rPr>
        <sz val="12"/>
        <rFont val="新細明體"/>
        <family val="1"/>
        <charset val="136"/>
      </rPr>
      <t>科普教育與傳播</t>
    </r>
  </si>
  <si>
    <r>
      <t xml:space="preserve">H14 </t>
    </r>
    <r>
      <rPr>
        <sz val="12"/>
        <rFont val="新細明體"/>
        <family val="1"/>
        <charset val="136"/>
      </rPr>
      <t>政治學</t>
    </r>
  </si>
  <si>
    <r>
      <t xml:space="preserve">H17 </t>
    </r>
    <r>
      <rPr>
        <sz val="12"/>
        <rFont val="新細明體"/>
        <family val="1"/>
        <charset val="136"/>
      </rPr>
      <t>社會學</t>
    </r>
  </si>
  <si>
    <r>
      <t xml:space="preserve">SSS05 </t>
    </r>
    <r>
      <rPr>
        <sz val="12"/>
        <rFont val="新細明體"/>
        <family val="1"/>
        <charset val="136"/>
      </rPr>
      <t>醫學教育</t>
    </r>
  </si>
  <si>
    <r>
      <t xml:space="preserve">H06 </t>
    </r>
    <r>
      <rPr>
        <sz val="12"/>
        <rFont val="新細明體"/>
        <family val="1"/>
        <charset val="136"/>
      </rPr>
      <t>歷史學</t>
    </r>
  </si>
  <si>
    <r>
      <t xml:space="preserve">H41 </t>
    </r>
    <r>
      <rPr>
        <sz val="12"/>
        <rFont val="新細明體"/>
        <family val="1"/>
        <charset val="136"/>
      </rPr>
      <t>管理一（人資、組織行為、策略管理、國企、醫管、科管）</t>
    </r>
  </si>
  <si>
    <r>
      <t xml:space="preserve">H11 </t>
    </r>
    <r>
      <rPr>
        <sz val="12"/>
        <rFont val="新細明體"/>
        <family val="1"/>
        <charset val="136"/>
      </rPr>
      <t>教育學</t>
    </r>
  </si>
  <si>
    <t>Alice Walker: A Woman for Our Times</t>
  </si>
  <si>
    <t>http://ebooks.abc-clio.com/?isbn=9780313377518</t>
    <phoneticPr fontId="2" type="noConversion"/>
  </si>
  <si>
    <t>Benowitz, June Melby</t>
  </si>
  <si>
    <t>http://ebooks.abc-clio.com/?isbn=9781440839870</t>
    <phoneticPr fontId="2" type="noConversion"/>
  </si>
  <si>
    <t>Women and Asian Religions</t>
  </si>
  <si>
    <t>http://ebooks.abc-clio.com/?isbn=9780313082757</t>
    <phoneticPr fontId="2" type="noConversion"/>
  </si>
  <si>
    <t>Women's Rights: Reflections in Popular Culture</t>
  </si>
  <si>
    <t>Savage, Ann M.</t>
  </si>
  <si>
    <t>http://ebooks.abc-clio.com/?isbn=9781440839436</t>
    <phoneticPr fontId="2" type="noConversion"/>
  </si>
  <si>
    <t>Sex and Gender: A Reference Handbook</t>
  </si>
  <si>
    <t>http://ebooks.abc-clio.com/?isbn=9781440854804</t>
    <phoneticPr fontId="2" type="noConversion"/>
  </si>
  <si>
    <t>The Vietnam War in Popular Culture: The Influence of America's Most Controversial War on Everyday Life</t>
  </si>
  <si>
    <t>Milam, Ron</t>
  </si>
  <si>
    <t>http://ebooks.abc-clio.com/?isbn=9781440840470</t>
    <phoneticPr fontId="2" type="noConversion"/>
  </si>
  <si>
    <t>Domestic Abuse and Sexual Assault in Popular Culture</t>
  </si>
  <si>
    <t>http://ebooks.abc-clio.com/?isbn=9781440837951</t>
    <phoneticPr fontId="2" type="noConversion"/>
  </si>
  <si>
    <t>Sex Segregation in Sports: Why Separate Is Not Equal</t>
  </si>
  <si>
    <t>Milner, Adrienne N.</t>
  </si>
  <si>
    <t>http://ebooks.abc-clio.com/?isbn=9781440838118</t>
    <phoneticPr fontId="2" type="noConversion"/>
  </si>
  <si>
    <t>Fashion Fads through American History: Fitting Clothes into Context</t>
  </si>
  <si>
    <t>Moore, Jennifer Grayer</t>
  </si>
  <si>
    <t>http://ebooks.abc-clio.com/?isbn=9781610699020</t>
    <phoneticPr fontId="2" type="noConversion"/>
  </si>
  <si>
    <t>Stop Global Street Harassment: Growing Activism around the World</t>
  </si>
  <si>
    <t>Kearl, Holly</t>
  </si>
  <si>
    <t>http://ebooks.abc-clio.com/?isbn=9781440840210</t>
    <phoneticPr fontId="2" type="noConversion"/>
  </si>
  <si>
    <t>Head, David</t>
  </si>
  <si>
    <t>http://ebooks.abc-clio.com/?isbn=9781610692564</t>
    <phoneticPr fontId="2" type="noConversion"/>
  </si>
  <si>
    <t>D-Day: The Essential Reference Guide</t>
  </si>
  <si>
    <t>http://ebooks.abc-clio.com/?isbn=9781440849756</t>
    <phoneticPr fontId="2" type="noConversion"/>
  </si>
  <si>
    <t>The Sea in World History: Exploration, Travel, and Trade</t>
  </si>
  <si>
    <t>Stein, Stephen K.</t>
  </si>
  <si>
    <t>http://ebooks.abc-clio.com/?isbn=9781440835513</t>
    <phoneticPr fontId="2" type="noConversion"/>
  </si>
  <si>
    <t>Understanding Victory: Naval Operations from Trafalgar to the Falklands</t>
  </si>
  <si>
    <t>Till, Geoffrey</t>
  </si>
  <si>
    <t>http://ebooks.abc-clio.com/?isbn=9780313051098</t>
    <phoneticPr fontId="2" type="noConversion"/>
  </si>
  <si>
    <t>Evangelical America: An Encyclopedia of Contemporary American Religious Culture</t>
  </si>
  <si>
    <t>Demy, Timothy J.</t>
  </si>
  <si>
    <t>http://ebooks.abc-clio.com/?isbn=9781610697743</t>
    <phoneticPr fontId="2" type="noConversion"/>
  </si>
  <si>
    <t>Food, Feasts, and Faith: An Encyclopedia of Food Culture in World Religions</t>
  </si>
  <si>
    <t>Fieldhouse, Paul</t>
  </si>
  <si>
    <t>http://ebooks.abc-clio.com/?isbn=9781610694124</t>
    <phoneticPr fontId="2" type="noConversion"/>
  </si>
  <si>
    <t>Bury My Heart in a Free Land: Black Women Intellectuals in Modern U.S. History</t>
  </si>
  <si>
    <t>Williams, Hettie V.</t>
  </si>
  <si>
    <t>http://ebooks.abc-clio.com/?isbn=9781440835490</t>
    <phoneticPr fontId="2" type="noConversion"/>
  </si>
  <si>
    <t>Race and Ethnicity in Digital Culture: Our Changing Traditions, Impressions, and Expressions in a Mediated World</t>
  </si>
  <si>
    <t>Buccitelli, Anthony Bak</t>
  </si>
  <si>
    <t>http://ebooks.abc-clio.com/?isbn=9781440840630</t>
    <phoneticPr fontId="2" type="noConversion"/>
  </si>
  <si>
    <t>The Science of Living Longer: Developments in Life Extension Technology</t>
  </si>
  <si>
    <t>http://ebooks.abc-clio.com/?isbn=9781440857157</t>
    <phoneticPr fontId="2" type="noConversion"/>
  </si>
  <si>
    <t>Marijuana: Examining the Facts</t>
  </si>
  <si>
    <t>Gundy, Karen T. Van</t>
  </si>
  <si>
    <t>http://ebooks.abc-clio.com/?isbn=9781440836732</t>
    <phoneticPr fontId="2" type="noConversion"/>
  </si>
  <si>
    <t>http://ebooks.abc-clio.com/?isbn=9781440854781</t>
    <phoneticPr fontId="2" type="noConversion"/>
  </si>
  <si>
    <t>MOOCs Now: Everything You Need to Know to Design, Set Up, and Run a Massive Open Online Course</t>
  </si>
  <si>
    <t>Alman, Susan W.</t>
  </si>
  <si>
    <t>http://ebooks.abc-clio.com/?isbn=9781440844584</t>
    <phoneticPr fontId="2" type="noConversion"/>
  </si>
  <si>
    <t>The Student Athlete's Guide to College Success</t>
  </si>
  <si>
    <t>Hart, Algerian</t>
  </si>
  <si>
    <t>http://ebooks.abc-clio.com/?isbn=9781440847042</t>
    <phoneticPr fontId="2" type="noConversion"/>
  </si>
  <si>
    <t>School Library Infographics: How to Create Them, Why to Use Them</t>
  </si>
  <si>
    <t>Creighton, Peggy Milam</t>
  </si>
  <si>
    <t>http://ebooks.abc-clio.com/?isbn=9781440836787</t>
    <phoneticPr fontId="2" type="noConversion"/>
  </si>
  <si>
    <t>Hanging Out: The Psychology of Socializing</t>
  </si>
  <si>
    <t>Hill, Valerie</t>
  </si>
  <si>
    <t>http://ebooks.abc-clio.com/?isbn=9781440843938</t>
    <phoneticPr fontId="2" type="noConversion"/>
  </si>
  <si>
    <t>The Praeger Handbook of Mental Health and the Aging Community</t>
  </si>
  <si>
    <t>http://ebooks.abc-clio.com/?isbn=9781440853357</t>
    <phoneticPr fontId="2" type="noConversion"/>
  </si>
  <si>
    <t>Toward a Positive Psychology of Relationships: New Directions in Theory and Research</t>
  </si>
  <si>
    <t>Warren, Meg A.</t>
  </si>
  <si>
    <t>http://ebooks.abc-clio.com/?isbn=9781440838316</t>
    <phoneticPr fontId="2" type="noConversion"/>
  </si>
  <si>
    <t>Blowing Up: The Psychology of Conflict</t>
  </si>
  <si>
    <t>Minetor, Randi</t>
  </si>
  <si>
    <t>http://ebooks.abc-clio.com/?isbn=9781440844683</t>
    <phoneticPr fontId="2" type="noConversion"/>
  </si>
  <si>
    <t>Denmark, Florence L.</t>
  </si>
  <si>
    <t>http://ebooks.abc-clio.com/?isbn=9781440842290</t>
    <phoneticPr fontId="2" type="noConversion"/>
  </si>
  <si>
    <t>The Praeger Handbook of Personality across Cultures</t>
  </si>
  <si>
    <t>Church, A. Timothy</t>
  </si>
  <si>
    <t>http://ebooks.abc-clio.com/?isbn=9781440841040</t>
    <phoneticPr fontId="2" type="noConversion"/>
  </si>
  <si>
    <t>An Introduction to the Psychology of Dreaming</t>
  </si>
  <si>
    <t>Bulkeley, Kelly</t>
  </si>
  <si>
    <t>http://ebooks.abc-clio.com/?isbn=9781440857072</t>
    <phoneticPr fontId="2" type="noConversion"/>
  </si>
  <si>
    <t>Scientific Advances in Positive Psychology</t>
  </si>
  <si>
    <t>http://ebooks.abc-clio.com/?isbn=9781440834813</t>
    <phoneticPr fontId="2" type="noConversion"/>
  </si>
  <si>
    <t>The Positive Power of Sadness: How Good Grief Prevents and Cures Anxiety, Depression, and Anger</t>
  </si>
  <si>
    <t>Johnson, Ron</t>
  </si>
  <si>
    <t>http://ebooks.abc-clio.com/?isbn=9781440855009</t>
    <phoneticPr fontId="2" type="noConversion"/>
  </si>
  <si>
    <t>Understanding Social Anxiety: A Recovery Guide for Sufferers, Family, and Friends</t>
  </si>
  <si>
    <t>http://ebooks.abc-clio.com/?isbn=9781440841965</t>
    <phoneticPr fontId="2" type="noConversion"/>
  </si>
  <si>
    <t>Working with Dreams and PTSD Nightmares: 14 Approaches for Psychotherapists and Counselors</t>
  </si>
  <si>
    <t>Lewis, Jacquie E.</t>
  </si>
  <si>
    <t>http://ebooks.abc-clio.com/?isbn=9781440841286</t>
    <phoneticPr fontId="2" type="noConversion"/>
  </si>
  <si>
    <t>Sexual Attraction: The Psychology of Allure</t>
  </si>
  <si>
    <t>Giles, James</t>
  </si>
  <si>
    <t>http://ebooks.abc-clio.com/?isbn=9781440830020</t>
    <phoneticPr fontId="2" type="noConversion"/>
  </si>
  <si>
    <t>New Views on Pornography: Sexuality, Politics, and the Law</t>
  </si>
  <si>
    <t>Comella, Lynn</t>
  </si>
  <si>
    <t>http://ebooks.abc-clio.com/?isbn=9781440828065</t>
    <phoneticPr fontId="2" type="noConversion"/>
  </si>
  <si>
    <t>Understanding Violent Criminals: Insights from the Front Lines of Law Enforcement</t>
  </si>
  <si>
    <t>Thomas, David J.</t>
  </si>
  <si>
    <t>http://ebooks.abc-clio.com/?isbn=9781440829260</t>
    <phoneticPr fontId="2" type="noConversion"/>
  </si>
  <si>
    <t>The Death Penalty: A Reference Handbook</t>
  </si>
  <si>
    <t>http://ebooks.abc-clio.com/?isbn=9781440845505</t>
    <phoneticPr fontId="2" type="noConversion"/>
  </si>
  <si>
    <t>Campus Sexual Assault: A Reference Handbook</t>
  </si>
  <si>
    <t>Hatch, Alison E.</t>
  </si>
  <si>
    <t>http://ebooks.abc-clio.com/?isbn=9781440841408</t>
    <phoneticPr fontId="2" type="noConversion"/>
  </si>
  <si>
    <t>The Use and Abuse of Police Power in America: Historical Milestones and Current Controversies</t>
  </si>
  <si>
    <t>Robertiello, Gina</t>
  </si>
  <si>
    <t>http://ebooks.abc-clio.com/?isbn=9781440843730</t>
    <phoneticPr fontId="2" type="noConversion"/>
  </si>
  <si>
    <t>Humane Health Care for Prisoners: Ethical and Legal Challenges</t>
  </si>
  <si>
    <t>Faiver, Kenneth L.</t>
  </si>
  <si>
    <t>http://ebooks.abc-clio.com/?isbn=9781440855511</t>
    <phoneticPr fontId="2" type="noConversion"/>
  </si>
  <si>
    <t>Prisons in the United States: A Reference Handbook</t>
  </si>
  <si>
    <t>http://ebooks.abc-clio.com/?isbn=9781440844386</t>
    <phoneticPr fontId="2" type="noConversion"/>
  </si>
  <si>
    <t>Privacy in the Digital Age: 21st-Century Challenges to the Fourth Amendment</t>
  </si>
  <si>
    <t>Lind, Nancy S.</t>
  </si>
  <si>
    <t>http://ebooks.abc-clio.com/?isbn=9781440829710</t>
    <phoneticPr fontId="2" type="noConversion"/>
  </si>
  <si>
    <t>Controlling Cyberspace: The Politics of Internet Governance and Regulation</t>
  </si>
  <si>
    <t>Glen, Carol M.</t>
  </si>
  <si>
    <t>http://ebooks.abc-clio.com/?isbn=9781440842757</t>
    <phoneticPr fontId="2" type="noConversion"/>
  </si>
  <si>
    <t>When Ideology Trumps Science: Why We Question the Experts on Everything from Climate Change to Vaccinations</t>
  </si>
  <si>
    <t>Wolters, Erika Allen</t>
  </si>
  <si>
    <t>http://ebooks.abc-clio.com/?isbn=9781440849848</t>
    <phoneticPr fontId="2" type="noConversion"/>
  </si>
  <si>
    <t>The Rise of the American Security State: The National Security Act of 1947 and the Militarization of U.S. Foreign Policy</t>
  </si>
  <si>
    <t>Bolton, M. Kent</t>
  </si>
  <si>
    <t>http://ebooks.abc-clio.com/?isbn=9781440843204</t>
    <phoneticPr fontId="2" type="noConversion"/>
  </si>
  <si>
    <t>The American Political Party System: A Reference Handbook</t>
  </si>
  <si>
    <t>http://ebooks.abc-clio.com/?isbn=9781440854125</t>
    <phoneticPr fontId="2" type="noConversion"/>
  </si>
  <si>
    <t>Migration, Terrorism, and the Future of a Divided Europe: A Continent Transformed</t>
  </si>
  <si>
    <t>http://ebooks.abc-clio.com/?isbn=9781440855252</t>
    <phoneticPr fontId="2" type="noConversion"/>
  </si>
  <si>
    <t>Food Safety: A Reference Handbook</t>
  </si>
  <si>
    <t>http://ebooks.abc-clio.com/?isbn=9781440852633</t>
    <phoneticPr fontId="2" type="noConversion"/>
  </si>
  <si>
    <t>Essentials of Counterterrorism</t>
  </si>
  <si>
    <t>Forest, James J. F.</t>
  </si>
  <si>
    <t>http://ebooks.abc-clio.com/?isbn=9781440832840</t>
    <phoneticPr fontId="2" type="noConversion"/>
  </si>
  <si>
    <t>Chechnya's Terrorist Network: The Evolution of Terrorism in Russia's North Caucasus</t>
  </si>
  <si>
    <t>Pokalova, Elena</t>
  </si>
  <si>
    <t>http://ebooks.abc-clio.com/?isbn=9781440831553</t>
    <phoneticPr fontId="2" type="noConversion"/>
  </si>
  <si>
    <t>The Great Society and the War on Poverty: An Economic Legacy in Essays and Documents</t>
  </si>
  <si>
    <t>http://ebooks.abc-clio.com/?isbn=9781440833885</t>
    <phoneticPr fontId="2" type="noConversion"/>
  </si>
  <si>
    <t>The Limits of the Digital Revolution: How Mass Media Culture Endures in a Social Media World</t>
  </si>
  <si>
    <t>Hrynyshyn, Derek</t>
  </si>
  <si>
    <t>http://ebooks.abc-clio.com/?isbn=9781440832963</t>
    <phoneticPr fontId="2" type="noConversion"/>
  </si>
  <si>
    <t>The Traveling Economist: Using Economics to Think about What Makes Us All So Different and the Same</t>
  </si>
  <si>
    <t>http://ebooks.abc-clio.com/?isbn=9781440852374</t>
    <phoneticPr fontId="2" type="noConversion"/>
  </si>
  <si>
    <t>Political Economy: A Comparative Approach</t>
  </si>
  <si>
    <t>Clark, Barry</t>
  </si>
  <si>
    <t>http://ebooks.abc-clio.com/?isbn=9781440843266</t>
    <phoneticPr fontId="2" type="noConversion"/>
  </si>
  <si>
    <t>Disability and U.S. Politics: Participation, Policy, and Controversy</t>
  </si>
  <si>
    <t>Baker, Dana Lee</t>
  </si>
  <si>
    <t>http://ebooks.abc-clio.com/?isbn=9781440839238</t>
    <phoneticPr fontId="2" type="noConversion"/>
  </si>
  <si>
    <t>Youth Substance Abuse: A Reference Handbook</t>
  </si>
  <si>
    <t>http://ebooks.abc-clio.com/?isbn=9781440839832</t>
    <phoneticPr fontId="2" type="noConversion"/>
  </si>
  <si>
    <t>The Minimum Wage: A Reference Handbook</t>
  </si>
  <si>
    <t>Levin-Waldman, Oren M.</t>
  </si>
  <si>
    <t>http://ebooks.abc-clio.com/?isbn=9781440833953</t>
    <phoneticPr fontId="2" type="noConversion"/>
  </si>
  <si>
    <t>The 25 Sitcoms That Changed Television: Turning Points in American Culture</t>
  </si>
  <si>
    <t>Westengard, Laura</t>
  </si>
  <si>
    <t>http://ebooks.abc-clio.com/?isbn=9781440838873</t>
    <phoneticPr fontId="2" type="noConversion"/>
  </si>
  <si>
    <t>The New Digital Storytelling: Creating Narratives with New Media</t>
  </si>
  <si>
    <t>Revised and Updated Edition</t>
    <phoneticPr fontId="2" type="noConversion"/>
  </si>
  <si>
    <t>http://ebooks.abc-clio.com/?isbn=9781440849619</t>
    <phoneticPr fontId="2" type="noConversion"/>
  </si>
  <si>
    <t>Social Media: A Reference Handbook</t>
  </si>
  <si>
    <t>http://ebooks.abc-clio.com/?isbn=9781440843563</t>
    <phoneticPr fontId="2" type="noConversion"/>
  </si>
  <si>
    <t>Cyberbullies, Cyberactivists, Cyberpredators: Film, TV, and Internet Stereotypes</t>
  </si>
  <si>
    <t>http://ebooks.abc-clio.com/?isbn=9781440834417</t>
    <phoneticPr fontId="2" type="noConversion"/>
  </si>
  <si>
    <t>Beauty around the World: A Cultural Encyclopedia</t>
  </si>
  <si>
    <t>Kenny, Erin</t>
  </si>
  <si>
    <t>http://ebooks.abc-clio.com/?isbn=9781610699457</t>
    <phoneticPr fontId="2" type="noConversion"/>
  </si>
  <si>
    <t>Planet of the Grapes: A Geography of Wine</t>
  </si>
  <si>
    <t>Sechrist, Robert</t>
  </si>
  <si>
    <t>http://ebooks.abc-clio.com/?isbn=9781440854392</t>
    <phoneticPr fontId="2" type="noConversion"/>
  </si>
  <si>
    <t>The Words and Music of James Taylor</t>
  </si>
  <si>
    <t>http://ebooks.abc-clio.com/?isbn=9781440852695</t>
    <phoneticPr fontId="2" type="noConversion"/>
  </si>
  <si>
    <t>Luhrssen, David</t>
  </si>
  <si>
    <t>http://ebooks.abc-clio.com/?isbn=9781440835148</t>
    <phoneticPr fontId="2" type="noConversion"/>
  </si>
  <si>
    <t>The 100 Greatest Bands of All Time: A Guide to the Legends Who Rocked the World</t>
  </si>
  <si>
    <t>http://ebooks.abc-clio.com/?isbn=9781440803406</t>
    <phoneticPr fontId="2" type="noConversion"/>
  </si>
  <si>
    <t>Black Hollywood: From Butlers to Superheroes, the Changing Role of African American Men in the Movies</t>
  </si>
  <si>
    <t>Fain, Kimberly</t>
  </si>
  <si>
    <t>http://ebooks.abc-clio.com/?isbn=9781440831911</t>
    <phoneticPr fontId="2" type="noConversion"/>
  </si>
  <si>
    <t>Make 'em Laugh! American Humorists of the 20th and 21st Centuries</t>
  </si>
  <si>
    <t>Jarvis, Zeke</t>
  </si>
  <si>
    <t>http://ebooks.abc-clio.com/?isbn=9781440829956</t>
    <phoneticPr fontId="2" type="noConversion"/>
  </si>
  <si>
    <t>The Beatles Encyclopedia: Everything Fab Four</t>
  </si>
  <si>
    <t>Womack, Kenneth</t>
  </si>
  <si>
    <t>http://ebooks.abc-clio.com/?isbn=9780313391729</t>
    <phoneticPr fontId="2" type="noConversion"/>
  </si>
  <si>
    <t>The World of Musicals: An Encyclopedia of Stage, Screen, and Song</t>
  </si>
  <si>
    <t>Robinson, Mark A.</t>
  </si>
  <si>
    <t>http://ebooks.abc-clio.com/?isbn=9781440800979</t>
    <phoneticPr fontId="2" type="noConversion"/>
  </si>
  <si>
    <t>Peer-to-Peer Lending and Equity Crowdfunding: A Guide to the New Capital Markets for Job Creators, Investors, and Entrepreneurs</t>
  </si>
  <si>
    <t>Wales, Kim</t>
  </si>
  <si>
    <t>http://ebooks.abc-clio.com/?isbn=9781440855351</t>
    <phoneticPr fontId="2" type="noConversion"/>
  </si>
  <si>
    <t>Leading a Family Business: Best Practices for Long-Term Stewardship</t>
  </si>
  <si>
    <t>Craig, Justin B.</t>
  </si>
  <si>
    <t>http://ebooks.abc-clio.com/?isbn=9781440855337</t>
    <phoneticPr fontId="2" type="noConversion"/>
  </si>
  <si>
    <t>How to Choose Your Major</t>
  </si>
  <si>
    <t>http://ebooks.abc-clio.com/?isbn=9781440856631</t>
    <phoneticPr fontId="2" type="noConversion"/>
  </si>
  <si>
    <t>Entrepreneurial Leadership: A Practical Guide to Generating New Business</t>
  </si>
  <si>
    <t>Mastrangelo, Angelo</t>
  </si>
  <si>
    <t>http://ebooks.abc-clio.com/?isbn=9781440835551</t>
    <phoneticPr fontId="2" type="noConversion"/>
  </si>
  <si>
    <t>Compliance Management: A How-to Guide for Executives, Lawyers, and Other Compliance Professionals</t>
  </si>
  <si>
    <t>Singh, Nitish</t>
  </si>
  <si>
    <t>http://ebooks.abc-clio.com/?isbn=9781440833120</t>
    <phoneticPr fontId="2" type="noConversion"/>
  </si>
  <si>
    <t>Revaluing the Federal Workforce: Defending America's Civil Servants</t>
  </si>
  <si>
    <t>Stanford, Anthony</t>
  </si>
  <si>
    <t>http://ebooks.abc-clio.com/?isbn=9781440802607</t>
    <phoneticPr fontId="2" type="noConversion"/>
  </si>
  <si>
    <t>Planning Cloud-Based Disaster Recovery for Digital Assets: The Innovative Librarian's Guide</t>
  </si>
  <si>
    <t>Hastings, Robin M.</t>
  </si>
  <si>
    <t>http://ebooks.abc-clio.com/?isbn=9781440842399</t>
    <phoneticPr fontId="2" type="noConversion"/>
  </si>
  <si>
    <t>Designing Adult Services: Strategies for Better Serving Your Community</t>
  </si>
  <si>
    <t>http://ebooks.abc-clio.com/?isbn=9781440852558</t>
    <phoneticPr fontId="2" type="noConversion"/>
  </si>
  <si>
    <t>The Power of Story</t>
  </si>
  <si>
    <t>Wink, Joan</t>
  </si>
  <si>
    <t>http://ebooks.abc-clio.com/?isbn=9781440843976</t>
    <phoneticPr fontId="2" type="noConversion"/>
  </si>
  <si>
    <t>Enhancing Library and Information Research Skills: A Guide for Academic Librarians</t>
  </si>
  <si>
    <t>Luo, Lili</t>
  </si>
  <si>
    <t>http://ebooks.abc-clio.com/?isbn=9781440841736</t>
    <phoneticPr fontId="2" type="noConversion"/>
  </si>
  <si>
    <t>Engaging Community through Storytelling: Library and Community Programming</t>
  </si>
  <si>
    <t>Norfolk, Sherry</t>
  </si>
  <si>
    <t>http://ebooks.abc-clio.com/?isbn=9781440850707</t>
    <phoneticPr fontId="2" type="noConversion"/>
  </si>
  <si>
    <t>Leading in the New Academic Library</t>
  </si>
  <si>
    <t>http://ebooks.abc-clio.com/?isbn=9781440851148</t>
    <phoneticPr fontId="2" type="noConversion"/>
  </si>
  <si>
    <t>Transdisciplinarity Revealed: What Librarians Need to Know</t>
  </si>
  <si>
    <t>Martin, Victoria</t>
  </si>
  <si>
    <t>http://ebooks.abc-clio.com/?isbn=9781440843488</t>
    <phoneticPr fontId="2" type="noConversion"/>
  </si>
  <si>
    <t>Collaborating for Inquiry-Based Learning: School Librarians and Teachers Partner for Student Achievement</t>
  </si>
  <si>
    <t>Wallace, Virginia L.</t>
  </si>
  <si>
    <t>http://ebooks.abc-clio.com/?isbn=9781440852855</t>
    <phoneticPr fontId="2" type="noConversion"/>
  </si>
  <si>
    <t>Librarians and Educators Collaborating for Success: The International Perspective</t>
  </si>
  <si>
    <t>Mardis, Marcia A.</t>
  </si>
  <si>
    <t>http://ebooks.abc-clio.com/?isbn=9781440837517</t>
    <phoneticPr fontId="2" type="noConversion"/>
  </si>
  <si>
    <t>Crash Course in eBooks</t>
  </si>
  <si>
    <t>McGraw, Michele</t>
  </si>
  <si>
    <t>http://ebooks.abc-clio.com/?isbn=9781610698634</t>
    <phoneticPr fontId="2" type="noConversion"/>
  </si>
  <si>
    <t>Crash Course in Library Budgeting and Finance</t>
  </si>
  <si>
    <t>Holt, Glen E.</t>
  </si>
  <si>
    <t>http://ebooks.abc-clio.com/?isbn=9781440834752</t>
    <phoneticPr fontId="2" type="noConversion"/>
  </si>
  <si>
    <t>Crash Course in Technology Planning</t>
  </si>
  <si>
    <t>Brown, Christopher D.</t>
  </si>
  <si>
    <t>http://ebooks.abc-clio.com/?isbn=9781440850615</t>
    <phoneticPr fontId="2" type="noConversion"/>
  </si>
  <si>
    <t>Creating Makers: How to Start a Learning Revolution at Your Library</t>
  </si>
  <si>
    <t>Egbert, Megan</t>
  </si>
  <si>
    <t>http://ebooks.abc-clio.com/?isbn=9781440843877</t>
    <phoneticPr fontId="2" type="noConversion"/>
  </si>
  <si>
    <t>Crash Course in Marketing for Libraries</t>
  </si>
  <si>
    <t>http://ebooks.abc-clio.com/?isbn=9781610698719</t>
    <phoneticPr fontId="2" type="noConversion"/>
  </si>
  <si>
    <t>Crash Course in Strategic Planning</t>
  </si>
  <si>
    <t>Matthews, Stephen A.</t>
  </si>
  <si>
    <t>http://ebooks.abc-clio.com/?isbn=9781610690591</t>
    <phoneticPr fontId="2" type="noConversion"/>
  </si>
  <si>
    <t>Food Truths from Farm to Table: 25 Surprising Ways to Shop &amp; Eat without Guilt</t>
  </si>
  <si>
    <t>Payn, Michele</t>
  </si>
  <si>
    <t>http://ebooks.abc-clio.com/?isbn=9781440849985</t>
    <phoneticPr fontId="2" type="noConversion"/>
  </si>
  <si>
    <t>Drug Resistance</t>
  </si>
  <si>
    <t>Boslaugh, Sarah E.</t>
  </si>
  <si>
    <t>http://ebooks.abc-clio.com/?isbn=9781440839252</t>
    <phoneticPr fontId="2" type="noConversion"/>
  </si>
  <si>
    <t>Abuse: An Encyclopedia of Causes, Consequences, and Treatments</t>
  </si>
  <si>
    <t>http://ebooks.abc-clio.com/?isbn=9781610695152</t>
    <phoneticPr fontId="2" type="noConversion"/>
  </si>
  <si>
    <t>Tweeting to Freedom: An Encyclopedia of Citizen Protests and Uprisings around the World</t>
  </si>
  <si>
    <t>http://ebooks.abc-clio.com/?isbn=9781440840050</t>
    <phoneticPr fontId="2" type="noConversion"/>
  </si>
  <si>
    <t>Campaigning for President in America, 1788-2016</t>
  </si>
  <si>
    <t>http://ebooks.abc-clio.com/?isbn=9781440850790</t>
    <phoneticPr fontId="2" type="noConversion"/>
  </si>
  <si>
    <t>Immigration: Examining the Facts</t>
  </si>
  <si>
    <t>Eastman, Cari Lee Skogberg</t>
  </si>
  <si>
    <t>http://ebooks.abc-clio.com/?isbn=9781440835353</t>
    <phoneticPr fontId="2" type="noConversion"/>
  </si>
  <si>
    <t>Mesopotamia and the Rise of Civilization: History, Documents, and Key Questions</t>
  </si>
  <si>
    <t>http://ebooks.abc-clio.com/?isbn=9781440835476</t>
    <phoneticPr fontId="2" type="noConversion"/>
  </si>
  <si>
    <t>A History of Modern Librarianship: Constructing the Heritage of Western Cultures</t>
  </si>
  <si>
    <t>Richards, Pamela Spence</t>
  </si>
  <si>
    <t>http://ebooks.abc-clio.com/?isbn=9781440834738</t>
    <phoneticPr fontId="2" type="noConversion"/>
  </si>
  <si>
    <t>LGBT Youth ISSUES Today: A Reference Handbook</t>
  </si>
  <si>
    <t>http://ebooks.abc-clio.com/?isbn=9781610693165</t>
    <phoneticPr fontId="2" type="noConversion"/>
  </si>
  <si>
    <t>Psychological Health of Women of Color: Intersections, Challenges, and Opportunities</t>
  </si>
  <si>
    <t>Comas-Díaz, Lillian</t>
  </si>
  <si>
    <t>http://ebooks.abc-clio.com/?isbn=9780313392412</t>
    <phoneticPr fontId="2" type="noConversion"/>
  </si>
  <si>
    <t>Terrorism, Political Violence, and Extremism: New Psychology to Understand, Face, and Defuse the Threat</t>
  </si>
  <si>
    <t>Stout, Chris E.</t>
  </si>
  <si>
    <t>http://ebooks.abc-clio.com/?isbn=9781440851933</t>
    <phoneticPr fontId="2" type="noConversion"/>
  </si>
  <si>
    <t>How Animals Think and Feel: An Introduction to Non-Human Psychology</t>
  </si>
  <si>
    <t>Cheng, Ken</t>
  </si>
  <si>
    <t>http://ebooks.abc-clio.com/?isbn=9781440837159</t>
    <phoneticPr fontId="2" type="noConversion"/>
  </si>
  <si>
    <t>Steroids: History, Science, and ISSUES</t>
  </si>
  <si>
    <t>Standora, Joan E.</t>
  </si>
  <si>
    <t>http://ebooks.abc-clio.com/?isbn=9781610697248</t>
    <phoneticPr fontId="2" type="noConversion"/>
  </si>
  <si>
    <t>Public Library Collections in the Balance: Censorship, Inclusivity, and Truth</t>
  </si>
  <si>
    <t>Downey, Jennifer</t>
  </si>
  <si>
    <t>http://ebooks.abc-clio.com/?isbn=9781440849657</t>
    <phoneticPr fontId="2" type="noConversion"/>
  </si>
  <si>
    <t>Intrapreneurship Handbook for Librarians: How to Be a Change Agent in Your Library</t>
  </si>
  <si>
    <t>Almquist, Arne J.</t>
  </si>
  <si>
    <t>http://ebooks.abc-clio.com/?isbn=9781610695299</t>
    <phoneticPr fontId="2" type="noConversion"/>
  </si>
  <si>
    <t>Guided Inquiry: Learning in the 21st Century</t>
  </si>
  <si>
    <t>Kuhlthau, Carol C.</t>
  </si>
  <si>
    <t>http://ebooks.abc-clio.com/?isbn=9781440833823</t>
    <phoneticPr fontId="2" type="noConversion"/>
  </si>
  <si>
    <t>Women, Work, and Family: How Companies Thrive with a 21st-Century Multicultural Workforce</t>
  </si>
  <si>
    <t>http://ebooks.abc-clio.com/?isbn=9781440803109</t>
    <phoneticPr fontId="2" type="noConversion"/>
  </si>
  <si>
    <t>Memories of the Enslaved: Voices from the Slave Narratives</t>
  </si>
  <si>
    <t>Crew, Spencer R.</t>
  </si>
  <si>
    <t>http://ebooks.abc-clio.com/?isbn=9781440837791</t>
    <phoneticPr fontId="2" type="noConversion"/>
  </si>
  <si>
    <t>Passive-Aggression: Understanding the Sufferer, Helping the Victim</t>
  </si>
  <si>
    <t>http://ebooks.abc-clio.com/?isbn=9781440837913</t>
    <phoneticPr fontId="2" type="noConversion"/>
  </si>
  <si>
    <t>Immigrant Children and Youth: Psychological Challenges</t>
  </si>
  <si>
    <t>http://ebooks.abc-clio.com/?isbn=9781440803161</t>
    <phoneticPr fontId="2" type="noConversion"/>
  </si>
  <si>
    <t>Misreading the Bill of Rights: Top Ten Myths Concerning Your Rights and Liberties</t>
  </si>
  <si>
    <t>Goidel, Kirby</t>
  </si>
  <si>
    <t>http://ebooks.abc-clio.com/?isbn=9781440832345</t>
    <phoneticPr fontId="2" type="noConversion"/>
  </si>
  <si>
    <t>AARP: America's Largest Interest Group and Its Impact</t>
  </si>
  <si>
    <t>Day, Christine L.</t>
  </si>
  <si>
    <t>http://ebooks.abc-clio.com/?isbn=9781440834110</t>
    <phoneticPr fontId="2" type="noConversion"/>
  </si>
  <si>
    <t>Animation and the American Imagination: A Brief History</t>
  </si>
  <si>
    <t>http://ebooks.abc-clio.com/?isbn=9781440833601</t>
    <phoneticPr fontId="2" type="noConversion"/>
  </si>
  <si>
    <t>Work-Life Balance</t>
  </si>
  <si>
    <t>Arenofsky, Janice</t>
  </si>
  <si>
    <t>http://ebooks.abc-clio.com/?isbn=9781440847141</t>
    <phoneticPr fontId="2" type="noConversion"/>
  </si>
  <si>
    <t>Why Good Kids Turn into Deadly Terrorists: Deconstructing the Accused Boston Marathon Bombers and Others Like Them</t>
  </si>
  <si>
    <t>http://ebooks.abc-clio.com/?isbn=9781440831898</t>
    <phoneticPr fontId="2" type="noConversion"/>
  </si>
  <si>
    <t>How the Drug War Ruins American Lives</t>
  </si>
  <si>
    <t>Benavie, Arthur</t>
  </si>
  <si>
    <t>http://ebooks.abc-clio.com/?isbn=9781440850127</t>
    <phoneticPr fontId="2" type="noConversion"/>
  </si>
  <si>
    <t>How Leaders Improve: A Playbook for Leaders Who Want to Get Better Now</t>
  </si>
  <si>
    <t>Gates, John</t>
  </si>
  <si>
    <t>http://ebooks.abc-clio.com/?isbn=9781440860584</t>
    <phoneticPr fontId="2" type="noConversion"/>
  </si>
  <si>
    <t>Virtual Teams: Mastering Communication and Collaboration in the Digital Age</t>
  </si>
  <si>
    <t>Kurtzberg, Terri R.</t>
  </si>
  <si>
    <t>http://ebooks.abc-clio.com/?isbn=9781440828386</t>
    <phoneticPr fontId="2" type="noConversion"/>
  </si>
  <si>
    <r>
      <rPr>
        <sz val="12"/>
        <rFont val="新細明體"/>
        <family val="1"/>
        <charset val="136"/>
      </rPr>
      <t>主題</t>
    </r>
  </si>
  <si>
    <r>
      <rPr>
        <sz val="12"/>
        <rFont val="新細明體"/>
        <family val="1"/>
        <charset val="136"/>
      </rPr>
      <t>次主題</t>
    </r>
    <phoneticPr fontId="2" type="noConversion"/>
  </si>
  <si>
    <r>
      <rPr>
        <sz val="12"/>
        <rFont val="新細明體"/>
        <family val="1"/>
        <charset val="136"/>
      </rPr>
      <t>電子書</t>
    </r>
    <r>
      <rPr>
        <sz val="12"/>
        <rFont val="Times New Roman"/>
        <family val="1"/>
      </rPr>
      <t>13</t>
    </r>
    <r>
      <rPr>
        <sz val="12"/>
        <rFont val="新細明體"/>
        <family val="1"/>
        <charset val="136"/>
      </rPr>
      <t>碼</t>
    </r>
    <r>
      <rPr>
        <sz val="12"/>
        <rFont val="Times New Roman"/>
        <family val="1"/>
      </rPr>
      <t>ISBN</t>
    </r>
  </si>
  <si>
    <r>
      <rPr>
        <sz val="12"/>
        <rFont val="新細明體"/>
        <family val="1"/>
        <charset val="136"/>
      </rPr>
      <t>紙本</t>
    </r>
    <r>
      <rPr>
        <sz val="12"/>
        <rFont val="Times New Roman"/>
        <family val="1"/>
      </rPr>
      <t>ISBN</t>
    </r>
  </si>
  <si>
    <r>
      <rPr>
        <sz val="12"/>
        <rFont val="新細明體"/>
        <family val="1"/>
        <charset val="136"/>
      </rPr>
      <t>題名</t>
    </r>
  </si>
  <si>
    <r>
      <rPr>
        <sz val="12"/>
        <rFont val="新細明體"/>
        <family val="1"/>
        <charset val="136"/>
      </rPr>
      <t>冊數</t>
    </r>
  </si>
  <si>
    <r>
      <rPr>
        <sz val="12"/>
        <rFont val="新細明體"/>
        <family val="1"/>
        <charset val="136"/>
      </rPr>
      <t>版次</t>
    </r>
  </si>
  <si>
    <r>
      <rPr>
        <sz val="12"/>
        <rFont val="新細明體"/>
        <family val="1"/>
        <charset val="136"/>
      </rPr>
      <t>作者</t>
    </r>
  </si>
  <si>
    <r>
      <rPr>
        <sz val="12"/>
        <rFont val="新細明體"/>
        <family val="1"/>
        <charset val="136"/>
      </rPr>
      <t>出版者</t>
    </r>
  </si>
  <si>
    <r>
      <rPr>
        <sz val="12"/>
        <rFont val="新細明體"/>
        <family val="1"/>
        <charset val="136"/>
      </rPr>
      <t>出版年</t>
    </r>
  </si>
  <si>
    <r>
      <rPr>
        <sz val="12"/>
        <rFont val="新細明體"/>
        <family val="1"/>
        <charset val="136"/>
      </rPr>
      <t>附件</t>
    </r>
  </si>
  <si>
    <r>
      <rPr>
        <sz val="12"/>
        <color indexed="8"/>
        <rFont val="新細明體"/>
        <family val="1"/>
        <charset val="136"/>
      </rPr>
      <t>無光碟附件</t>
    </r>
  </si>
  <si>
    <r>
      <t>Encyclopedia of</t>
    </r>
    <r>
      <rPr>
        <sz val="12"/>
        <color indexed="8"/>
        <rFont val="Times New Roman"/>
        <family val="1"/>
      </rPr>
      <t xml:space="preserve"> American Women and Religion</t>
    </r>
    <phoneticPr fontId="2" type="noConversion"/>
  </si>
  <si>
    <r>
      <rPr>
        <sz val="12"/>
        <color indexed="8"/>
        <rFont val="新細明體"/>
        <family val="1"/>
        <charset val="136"/>
      </rPr>
      <t>無光碟附件</t>
    </r>
    <phoneticPr fontId="2" type="noConversion"/>
  </si>
  <si>
    <r>
      <t>Encyclopedia of</t>
    </r>
    <r>
      <rPr>
        <sz val="12"/>
        <color indexed="8"/>
        <rFont val="Times New Roman"/>
        <family val="1"/>
      </rPr>
      <t xml:space="preserve"> the Atlantic World, 1400-1900: Europe, Africa, and the Americas in an Age of Exploration, Trade, and Empires</t>
    </r>
    <phoneticPr fontId="2" type="noConversion"/>
  </si>
  <si>
    <r>
      <t xml:space="preserve">H08 </t>
    </r>
    <r>
      <rPr>
        <sz val="12"/>
        <color indexed="8"/>
        <rFont val="新細明體"/>
        <family val="1"/>
        <charset val="136"/>
      </rPr>
      <t>哲學</t>
    </r>
  </si>
  <si>
    <r>
      <t xml:space="preserve">Psychology of Women: A Handbook of </t>
    </r>
    <r>
      <rPr>
        <sz val="12"/>
        <color indexed="10"/>
        <rFont val="Times New Roman"/>
        <family val="1"/>
      </rPr>
      <t>Issues</t>
    </r>
    <r>
      <rPr>
        <sz val="12"/>
        <color indexed="8"/>
        <rFont val="Times New Roman"/>
        <family val="1"/>
      </rPr>
      <t xml:space="preserve"> and Theories</t>
    </r>
    <phoneticPr fontId="2" type="noConversion"/>
  </si>
  <si>
    <r>
      <t>Encyclopedia of</t>
    </r>
    <r>
      <rPr>
        <sz val="12"/>
        <color indexed="8"/>
        <rFont val="Times New Roman"/>
        <family val="1"/>
      </rPr>
      <t xml:space="preserve"> Classic Rock</t>
    </r>
    <phoneticPr fontId="2" type="noConversion"/>
  </si>
  <si>
    <r>
      <rPr>
        <sz val="12"/>
        <rFont val="新細明體"/>
        <family val="1"/>
        <charset val="136"/>
      </rPr>
      <t>序號</t>
    </r>
    <phoneticPr fontId="2" type="noConversion"/>
  </si>
  <si>
    <r>
      <rPr>
        <sz val="12"/>
        <rFont val="新細明體"/>
        <family val="1"/>
        <charset val="136"/>
      </rPr>
      <t>無光碟附件</t>
    </r>
  </si>
  <si>
    <r>
      <t xml:space="preserve">H22 </t>
    </r>
    <r>
      <rPr>
        <sz val="12"/>
        <rFont val="新細明體"/>
        <family val="1"/>
        <charset val="136"/>
      </rPr>
      <t>區域研究及地理</t>
    </r>
  </si>
  <si>
    <r>
      <t xml:space="preserve">H19 </t>
    </r>
    <r>
      <rPr>
        <sz val="12"/>
        <rFont val="新細明體"/>
        <family val="1"/>
        <charset val="136"/>
      </rPr>
      <t>傳播學</t>
    </r>
  </si>
  <si>
    <r>
      <rPr>
        <b/>
        <sz val="12"/>
        <rFont val="新細明體"/>
        <family val="1"/>
        <charset val="136"/>
      </rPr>
      <t>連結</t>
    </r>
    <phoneticPr fontId="2" type="noConversion"/>
  </si>
  <si>
    <t>Digital Death: Mortality and Beyond in the Online Age</t>
  </si>
  <si>
    <t>Star Power: The Impact of Branded Celebrity</t>
  </si>
  <si>
    <t>The MBA Slingshot for Women: Using Business School to Catapult Your Career</t>
  </si>
  <si>
    <t>Lindsay, Nicole M.</t>
  </si>
  <si>
    <t>From the Brain to the Classroom: The Encyclopedia of Learning</t>
  </si>
  <si>
    <t>Feinstein, Sheryl</t>
  </si>
  <si>
    <t>The New Faces of American Poverty: A Reference Guide to the Great Recession</t>
  </si>
  <si>
    <t>Hanson, Lindsey K.</t>
  </si>
  <si>
    <t>The History of South Africa</t>
  </si>
  <si>
    <t>Beck, Roger B.</t>
  </si>
  <si>
    <t>Pearl Harbor: The Essential Reference Guide</t>
  </si>
  <si>
    <t>Remote Virtue: A Christian Guide to Intentional Media Viewing</t>
  </si>
  <si>
    <t>Letherer, Jen</t>
  </si>
  <si>
    <t>Wars That Changed History: 50 of the World's Greatest Conflicts</t>
  </si>
  <si>
    <t>Hate Crimes: A Reference Handbook</t>
  </si>
  <si>
    <t>Global Migration: Old Assumptions, New Dynamics</t>
  </si>
  <si>
    <t>Arcarazo, Diego Acosta</t>
  </si>
  <si>
    <t>Religion in Southeast Asia: An Encyclopedia of Faiths and Cultures</t>
  </si>
  <si>
    <t>Athyal, Jesudas M.</t>
  </si>
  <si>
    <t>Mastering the Art of Recruiting: How to Hire the Right Candidate for the Job</t>
  </si>
  <si>
    <t>Travis, Michael</t>
  </si>
  <si>
    <t>The History of Argentina</t>
  </si>
  <si>
    <t>Lewis, Daniel K.</t>
  </si>
  <si>
    <t>Irish Americans: The History and Culture of a People</t>
  </si>
  <si>
    <t>Watson, William E.</t>
  </si>
  <si>
    <t>Interpreting Our World: 100 Discoveries That Revolutionized Geography</t>
  </si>
  <si>
    <t>Kerski, Joseph J.</t>
  </si>
  <si>
    <t>A Guide for Dual-Career Couples: Rewriting the Rules</t>
  </si>
  <si>
    <t>Sprunt, Eve</t>
  </si>
  <si>
    <t>The Historian's Huck Finn: Reading Mark Twain's Masterpiece as Social and Economic History</t>
  </si>
  <si>
    <t>Dighe, Ranjit S.</t>
  </si>
  <si>
    <t>The Rise of Fascism: History, Documents, and Key Questions</t>
  </si>
  <si>
    <t>Zander, Patrick G.</t>
  </si>
  <si>
    <t>Childhood and Adolescence: Cross-Cultural Perspectives and Applications</t>
  </si>
  <si>
    <t>Gielen, Uwe P.</t>
  </si>
  <si>
    <t>Geography of Trafficking: From Drug Smuggling to Modern-Day Slavery</t>
  </si>
  <si>
    <t>Women in Sports: Breaking Barriers, Facing Obstacles</t>
  </si>
  <si>
    <t>End of Days: An Encyclopedia of the Apocalypse in World Religions</t>
  </si>
  <si>
    <t>Johnson, Wendell G.</t>
  </si>
  <si>
    <t>Engaging Teens with Story: How to Inspire and Educate Youth with Storytelling</t>
  </si>
  <si>
    <t>Negro, Janice M. Del</t>
  </si>
  <si>
    <t>Harnessing the Power of Google: What Every Researcher Should Know</t>
  </si>
  <si>
    <t>Brown, Christopher C.</t>
  </si>
  <si>
    <t>A Military History of the Modern Middle East</t>
  </si>
  <si>
    <t>McNabb, James Brian</t>
  </si>
  <si>
    <t>Social Issues in Living Color: Challenges and Solutions from the Perspective of Ethnic Minority Psychology</t>
  </si>
  <si>
    <t>Blume, Arthur W.</t>
  </si>
  <si>
    <t>The Right to Die: A Reference Handbook</t>
  </si>
  <si>
    <t>Stress in the Modern World: Understanding Science and Society</t>
  </si>
  <si>
    <t>Wadhwa, Serena</t>
  </si>
  <si>
    <t>Modern Sport Ethics: A Reference Handbook</t>
  </si>
  <si>
    <t>Social Psychology: How Other People Influence Our Thoughts and Actions</t>
  </si>
  <si>
    <t>Summers, Randal W.</t>
  </si>
  <si>
    <t>Buildings and Landmarks of Medieval Europe: The Middle Ages Revealed</t>
  </si>
  <si>
    <t>Tschen-Emmons, James B.</t>
  </si>
  <si>
    <t>American Women Speak: An Encyclopedia and Document Collection of Women's Oratory</t>
  </si>
  <si>
    <t>Snodgrass, Mary Ellen</t>
  </si>
  <si>
    <t>Adolescent Psychology in Today's World: Global Perspectives on Risk, Relationships, and Development</t>
  </si>
  <si>
    <t>Nakkula, Michael J.</t>
  </si>
  <si>
    <t>Seniors and Squalor: Competency, Autonomy, and the Mistake of Forced Intervention</t>
  </si>
  <si>
    <t>Johnson, Lisa</t>
  </si>
  <si>
    <t>From Smartphones to Social Media: How Technology Affects Our Brains and Behavior</t>
  </si>
  <si>
    <t>Carrier, Mark</t>
  </si>
  <si>
    <t>Asian American History Day by Day: A Reference Guide to Events</t>
  </si>
  <si>
    <t>Teaching Coding through Game Creation</t>
  </si>
  <si>
    <t>Kepple, Sarah</t>
  </si>
  <si>
    <t>Life after Foster Care: Improving Outcomes for Former Foster Youth</t>
  </si>
  <si>
    <t>Jones, Loring Paul</t>
  </si>
  <si>
    <t>Astrology through History: Interpreting the Stars from Ancient Mesopotamia to the Present</t>
  </si>
  <si>
    <t>Rape Cultures and Survivors: An International Perspective</t>
  </si>
  <si>
    <t>Inal, Tuba</t>
  </si>
  <si>
    <t>The Insightful Leader: Find Your Leadership Superpowers, Crush Limiting Beliefs, and Abolish Self-Sabotaging Behaviors</t>
  </si>
  <si>
    <t>Fergusson, Carlann</t>
  </si>
  <si>
    <t>Trump, Trade, and the End of Globalization</t>
  </si>
  <si>
    <t>Jacoby, David S.</t>
  </si>
  <si>
    <t>Modern American Extremism and Domestic Terrorism: An Encyclopedia of Extremists and Extremist Groups</t>
  </si>
  <si>
    <t>Balleck, Barry J.</t>
  </si>
  <si>
    <t>Terrorism: The Essential Reference Guide</t>
  </si>
  <si>
    <t>Clarke, Colin P.</t>
  </si>
  <si>
    <t>100 Great War Movies: The Real History behind the Films</t>
  </si>
  <si>
    <t>Niemi, Robert</t>
  </si>
  <si>
    <t>Gender Roles in American Life: A Documentary History of Political, Social, and Economic Changes</t>
  </si>
  <si>
    <t>Shehan, Constance L.</t>
  </si>
  <si>
    <t>Gender Ambiguity in the Workplace: Transgender and Gender-Diverse Discrimination</t>
  </si>
  <si>
    <t>Fogarty, Alison Ash</t>
  </si>
  <si>
    <t>Modern Slavery: A Documentary and Reference Guide</t>
  </si>
  <si>
    <t>Lederer, Laura J.</t>
  </si>
  <si>
    <t>Finding Freedom in Confinement: The Role of Religion in Prison Life</t>
  </si>
  <si>
    <t>Kerley, Kent R.</t>
  </si>
  <si>
    <t>Servants and Servitude in Colonial America</t>
  </si>
  <si>
    <t>Women's Lives around the World: A Global Encyclopedia</t>
  </si>
  <si>
    <t>Shaw, Susan M.</t>
  </si>
  <si>
    <t>Stand Together or Starve Alone: Unity and Chaos in the U.S. Food Movement</t>
  </si>
  <si>
    <t>Winne, Mark</t>
  </si>
  <si>
    <t>African Religions: Beliefs and Practices through History</t>
  </si>
  <si>
    <t>Thomas, Douglas</t>
  </si>
  <si>
    <t>American Journalism and Fake News: Examining the Facts</t>
  </si>
  <si>
    <t>Ashley, Seth</t>
  </si>
  <si>
    <t>American Prisons and Jails: An Encyclopedia of Controversies and Trends</t>
  </si>
  <si>
    <t>Worley, Vidisha Barua</t>
  </si>
  <si>
    <t>Elementary Educator's Guide to Primary Sources: Strategies for Teaching</t>
  </si>
  <si>
    <t>Bober, Tom</t>
  </si>
  <si>
    <t>Making Surveys Work for Your Library: Guidance, Instructions, and Examples</t>
  </si>
  <si>
    <t>Miller, Robin</t>
  </si>
  <si>
    <t>The Story of the Choctaw Indians: From the Past to the Present</t>
  </si>
  <si>
    <t>Watkins, Joe E.</t>
  </si>
  <si>
    <t>Transgender in the Workplace: The Complete Guide to the New Authenticity for Employers and Gender-Diverse Professionals</t>
  </si>
  <si>
    <t>Sheridan, Vanessa</t>
  </si>
  <si>
    <t>The Victorian World: A Historical Exploration of Literature</t>
  </si>
  <si>
    <t>DeLong, Anne</t>
  </si>
  <si>
    <t>Women in the American Political System: An Encyclopedia of Women as Voters, Candidates, and Office Holders</t>
  </si>
  <si>
    <t>Bystrom, Dianne G.</t>
  </si>
  <si>
    <t>The Youth Unemployment Crisis: A Reference Handbook</t>
  </si>
  <si>
    <t>Villegas, Christina G.</t>
  </si>
  <si>
    <t>What You Need to Know about Autism</t>
  </si>
  <si>
    <t>Cumo, Christopher M.</t>
  </si>
  <si>
    <t>The Historian's Awakening: Reading Kate Chopin's Classic Novel as Social and Cultural History</t>
  </si>
  <si>
    <t>Koloski, Bernard</t>
  </si>
  <si>
    <t>Working as a Data Librarian: A Practical Guide</t>
  </si>
  <si>
    <t>Johnson, Eric O.</t>
  </si>
  <si>
    <t>Documents of the Reformation</t>
  </si>
  <si>
    <t>No Remorse: Psychopathy and Criminal Justice</t>
  </si>
  <si>
    <t>Violence in Popular Culture: American and Global Perspectives</t>
  </si>
  <si>
    <t>Modern Genocide: Analyzing the Controversies and Issues</t>
  </si>
  <si>
    <r>
      <rPr>
        <sz val="12"/>
        <color theme="1"/>
        <rFont val="新細明體"/>
        <family val="1"/>
        <charset val="136"/>
      </rPr>
      <t>序號</t>
    </r>
  </si>
  <si>
    <r>
      <rPr>
        <sz val="12"/>
        <color theme="1"/>
        <rFont val="新細明體"/>
        <family val="1"/>
        <charset val="136"/>
      </rPr>
      <t>主題</t>
    </r>
  </si>
  <si>
    <r>
      <rPr>
        <sz val="12"/>
        <color theme="1"/>
        <rFont val="新細明體"/>
        <family val="1"/>
        <charset val="136"/>
      </rPr>
      <t>次主題</t>
    </r>
  </si>
  <si>
    <r>
      <rPr>
        <sz val="12"/>
        <color theme="1"/>
        <rFont val="新細明體"/>
        <family val="1"/>
        <charset val="136"/>
      </rPr>
      <t>電子書</t>
    </r>
    <r>
      <rPr>
        <sz val="12"/>
        <color theme="1"/>
        <rFont val="Times New Roman"/>
        <family val="1"/>
      </rPr>
      <t>13</t>
    </r>
    <r>
      <rPr>
        <sz val="12"/>
        <color theme="1"/>
        <rFont val="新細明體"/>
        <family val="1"/>
        <charset val="136"/>
      </rPr>
      <t>碼</t>
    </r>
    <r>
      <rPr>
        <sz val="12"/>
        <color theme="1"/>
        <rFont val="Times New Roman"/>
        <family val="1"/>
      </rPr>
      <t>ISBN</t>
    </r>
  </si>
  <si>
    <r>
      <rPr>
        <sz val="12"/>
        <color theme="1"/>
        <rFont val="新細明體"/>
        <family val="1"/>
        <charset val="136"/>
      </rPr>
      <t>紙本</t>
    </r>
    <r>
      <rPr>
        <sz val="12"/>
        <color theme="1"/>
        <rFont val="Times New Roman"/>
        <family val="1"/>
      </rPr>
      <t>ISBN</t>
    </r>
  </si>
  <si>
    <r>
      <rPr>
        <sz val="12"/>
        <color theme="1"/>
        <rFont val="新細明體"/>
        <family val="1"/>
        <charset val="136"/>
      </rPr>
      <t>題名</t>
    </r>
  </si>
  <si>
    <r>
      <rPr>
        <sz val="12"/>
        <color theme="1"/>
        <rFont val="新細明體"/>
        <family val="1"/>
        <charset val="136"/>
      </rPr>
      <t>冊數</t>
    </r>
  </si>
  <si>
    <r>
      <rPr>
        <sz val="12"/>
        <color theme="1"/>
        <rFont val="新細明體"/>
        <family val="1"/>
        <charset val="136"/>
      </rPr>
      <t>版次</t>
    </r>
  </si>
  <si>
    <r>
      <rPr>
        <sz val="12"/>
        <color theme="1"/>
        <rFont val="新細明體"/>
        <family val="1"/>
        <charset val="136"/>
      </rPr>
      <t>作者</t>
    </r>
  </si>
  <si>
    <r>
      <rPr>
        <sz val="12"/>
        <color theme="1"/>
        <rFont val="新細明體"/>
        <family val="1"/>
        <charset val="136"/>
      </rPr>
      <t>出版者</t>
    </r>
  </si>
  <si>
    <r>
      <rPr>
        <sz val="12"/>
        <color theme="1"/>
        <rFont val="新細明體"/>
        <family val="1"/>
        <charset val="136"/>
      </rPr>
      <t>出版年</t>
    </r>
  </si>
  <si>
    <r>
      <rPr>
        <sz val="12"/>
        <color theme="1"/>
        <rFont val="新細明體"/>
        <family val="1"/>
        <charset val="136"/>
      </rPr>
      <t>附件</t>
    </r>
  </si>
  <si>
    <r>
      <rPr>
        <sz val="12"/>
        <color theme="1"/>
        <rFont val="新細明體"/>
        <family val="1"/>
        <charset val="136"/>
      </rPr>
      <t>備註</t>
    </r>
  </si>
  <si>
    <r>
      <rPr>
        <sz val="12"/>
        <color theme="1"/>
        <rFont val="新細明體"/>
        <family val="1"/>
        <charset val="136"/>
      </rPr>
      <t>連結</t>
    </r>
  </si>
  <si>
    <r>
      <t xml:space="preserve">H08 </t>
    </r>
    <r>
      <rPr>
        <sz val="12"/>
        <color theme="1"/>
        <rFont val="新細明體"/>
        <family val="1"/>
        <charset val="136"/>
      </rPr>
      <t>哲學</t>
    </r>
  </si>
  <si>
    <r>
      <rPr>
        <sz val="12"/>
        <color theme="1"/>
        <rFont val="新細明體"/>
        <family val="1"/>
        <charset val="136"/>
      </rPr>
      <t>無光碟附件</t>
    </r>
  </si>
  <si>
    <r>
      <t xml:space="preserve">H23 </t>
    </r>
    <r>
      <rPr>
        <sz val="12"/>
        <color theme="1"/>
        <rFont val="新細明體"/>
        <family val="1"/>
        <charset val="136"/>
      </rPr>
      <t>藝術學</t>
    </r>
  </si>
  <si>
    <r>
      <rPr>
        <sz val="12"/>
        <color theme="1"/>
        <rFont val="新細明體"/>
        <family val="1"/>
        <charset val="136"/>
      </rPr>
      <t>紙本</t>
    </r>
    <r>
      <rPr>
        <sz val="12"/>
        <color theme="1"/>
        <rFont val="Times New Roman"/>
        <family val="1"/>
      </rPr>
      <t>2</t>
    </r>
    <r>
      <rPr>
        <sz val="12"/>
        <color theme="1"/>
        <rFont val="新細明體"/>
        <family val="1"/>
        <charset val="136"/>
      </rPr>
      <t>冊</t>
    </r>
  </si>
  <si>
    <r>
      <t xml:space="preserve">H41 </t>
    </r>
    <r>
      <rPr>
        <sz val="12"/>
        <color theme="1"/>
        <rFont val="新細明體"/>
        <family val="1"/>
        <charset val="136"/>
      </rPr>
      <t>管理一（人資、組織行為、策略管理、國企、醫管、科管）</t>
    </r>
  </si>
  <si>
    <r>
      <t xml:space="preserve">H12 </t>
    </r>
    <r>
      <rPr>
        <sz val="12"/>
        <color theme="1"/>
        <rFont val="新細明體"/>
        <family val="1"/>
        <charset val="136"/>
      </rPr>
      <t>心理學</t>
    </r>
  </si>
  <si>
    <r>
      <t xml:space="preserve">H17 </t>
    </r>
    <r>
      <rPr>
        <sz val="12"/>
        <color theme="1"/>
        <rFont val="新細明體"/>
        <family val="1"/>
        <charset val="136"/>
      </rPr>
      <t>社會學</t>
    </r>
  </si>
  <si>
    <r>
      <t xml:space="preserve">H06 </t>
    </r>
    <r>
      <rPr>
        <sz val="12"/>
        <color theme="1"/>
        <rFont val="新細明體"/>
        <family val="1"/>
        <charset val="136"/>
      </rPr>
      <t>歷史學</t>
    </r>
  </si>
  <si>
    <r>
      <t xml:space="preserve">H13 </t>
    </r>
    <r>
      <rPr>
        <sz val="12"/>
        <color theme="1"/>
        <rFont val="新細明體"/>
        <family val="1"/>
        <charset val="136"/>
      </rPr>
      <t>法律學</t>
    </r>
  </si>
  <si>
    <r>
      <t xml:space="preserve">H14 </t>
    </r>
    <r>
      <rPr>
        <sz val="12"/>
        <color theme="1"/>
        <rFont val="新細明體"/>
        <family val="1"/>
        <charset val="136"/>
      </rPr>
      <t>政治學</t>
    </r>
  </si>
  <si>
    <r>
      <rPr>
        <sz val="12"/>
        <color theme="1"/>
        <rFont val="新細明體"/>
        <family val="1"/>
        <charset val="136"/>
      </rPr>
      <t>紙本</t>
    </r>
    <r>
      <rPr>
        <sz val="12"/>
        <color theme="1"/>
        <rFont val="Times New Roman"/>
        <family val="1"/>
      </rPr>
      <t>3</t>
    </r>
    <r>
      <rPr>
        <sz val="12"/>
        <color theme="1"/>
        <rFont val="新細明體"/>
        <family val="1"/>
        <charset val="136"/>
      </rPr>
      <t>冊</t>
    </r>
  </si>
  <si>
    <r>
      <t xml:space="preserve">H22 </t>
    </r>
    <r>
      <rPr>
        <sz val="12"/>
        <color theme="1"/>
        <rFont val="新細明體"/>
        <family val="1"/>
        <charset val="136"/>
      </rPr>
      <t>區域研究及地理</t>
    </r>
  </si>
  <si>
    <r>
      <t xml:space="preserve">HA2 </t>
    </r>
    <r>
      <rPr>
        <sz val="12"/>
        <color theme="1"/>
        <rFont val="新細明體"/>
        <family val="1"/>
        <charset val="136"/>
      </rPr>
      <t>體育學</t>
    </r>
  </si>
  <si>
    <r>
      <t xml:space="preserve">HA3 </t>
    </r>
    <r>
      <rPr>
        <sz val="12"/>
        <color theme="1"/>
        <rFont val="新細明體"/>
        <family val="1"/>
        <charset val="136"/>
      </rPr>
      <t>圖書資訊學</t>
    </r>
  </si>
  <si>
    <r>
      <t xml:space="preserve">H11 </t>
    </r>
    <r>
      <rPr>
        <sz val="12"/>
        <color theme="1"/>
        <rFont val="新細明體"/>
        <family val="1"/>
        <charset val="136"/>
      </rPr>
      <t>教育學</t>
    </r>
  </si>
  <si>
    <r>
      <t xml:space="preserve">H09 </t>
    </r>
    <r>
      <rPr>
        <sz val="12"/>
        <color theme="1"/>
        <rFont val="新細明體"/>
        <family val="1"/>
        <charset val="136"/>
      </rPr>
      <t>人類學</t>
    </r>
  </si>
  <si>
    <r>
      <t xml:space="preserve">H05 </t>
    </r>
    <r>
      <rPr>
        <sz val="12"/>
        <color theme="1"/>
        <rFont val="新細明體"/>
        <family val="1"/>
        <charset val="136"/>
      </rPr>
      <t>文學二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外國文學、性別研究、文化研究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</si>
  <si>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新細明體"/>
        <family val="1"/>
        <charset val="136"/>
      </rPr>
      <t>紙本</t>
    </r>
    <r>
      <rPr>
        <sz val="12"/>
        <color theme="1"/>
        <rFont val="Times New Roman"/>
        <family val="1"/>
      </rPr>
      <t>4</t>
    </r>
    <r>
      <rPr>
        <sz val="12"/>
        <color theme="1"/>
        <rFont val="新細明體"/>
        <family val="1"/>
        <charset val="136"/>
      </rPr>
      <t>冊</t>
    </r>
  </si>
  <si>
    <r>
      <t xml:space="preserve">H19 </t>
    </r>
    <r>
      <rPr>
        <sz val="12"/>
        <color theme="1"/>
        <rFont val="新細明體"/>
        <family val="1"/>
        <charset val="136"/>
      </rPr>
      <t>傳播學</t>
    </r>
  </si>
  <si>
    <r>
      <rPr>
        <sz val="12"/>
        <color theme="0"/>
        <rFont val="新細明體"/>
        <family val="1"/>
        <charset val="136"/>
      </rPr>
      <t>序號</t>
    </r>
    <phoneticPr fontId="2" type="noConversion"/>
  </si>
  <si>
    <r>
      <rPr>
        <sz val="12"/>
        <color theme="0"/>
        <rFont val="新細明體"/>
        <family val="1"/>
        <charset val="136"/>
      </rPr>
      <t>主題</t>
    </r>
  </si>
  <si>
    <r>
      <rPr>
        <sz val="12"/>
        <color theme="0"/>
        <rFont val="新細明體"/>
        <family val="1"/>
        <charset val="136"/>
      </rPr>
      <t>次主題</t>
    </r>
    <phoneticPr fontId="2" type="noConversion"/>
  </si>
  <si>
    <r>
      <rPr>
        <sz val="12"/>
        <color theme="0"/>
        <rFont val="新細明體"/>
        <family val="1"/>
        <charset val="136"/>
      </rPr>
      <t>電子書</t>
    </r>
    <r>
      <rPr>
        <sz val="12"/>
        <color theme="0"/>
        <rFont val="Times New Roman"/>
        <family val="1"/>
      </rPr>
      <t>13</t>
    </r>
    <r>
      <rPr>
        <sz val="12"/>
        <color theme="0"/>
        <rFont val="新細明體"/>
        <family val="1"/>
        <charset val="136"/>
      </rPr>
      <t>碼</t>
    </r>
    <r>
      <rPr>
        <sz val="12"/>
        <color theme="0"/>
        <rFont val="Times New Roman"/>
        <family val="1"/>
      </rPr>
      <t>ISBN</t>
    </r>
  </si>
  <si>
    <r>
      <rPr>
        <sz val="12"/>
        <color theme="0"/>
        <rFont val="新細明體"/>
        <family val="1"/>
        <charset val="136"/>
      </rPr>
      <t>紙本</t>
    </r>
    <r>
      <rPr>
        <sz val="12"/>
        <color theme="0"/>
        <rFont val="Times New Roman"/>
        <family val="1"/>
      </rPr>
      <t>ISBN</t>
    </r>
  </si>
  <si>
    <r>
      <rPr>
        <sz val="12"/>
        <color theme="0"/>
        <rFont val="新細明體"/>
        <family val="1"/>
        <charset val="136"/>
      </rPr>
      <t>題名</t>
    </r>
  </si>
  <si>
    <r>
      <rPr>
        <sz val="12"/>
        <color theme="0"/>
        <rFont val="新細明體"/>
        <family val="1"/>
        <charset val="136"/>
      </rPr>
      <t>冊數</t>
    </r>
  </si>
  <si>
    <r>
      <rPr>
        <sz val="12"/>
        <color theme="0"/>
        <rFont val="新細明體"/>
        <family val="1"/>
        <charset val="136"/>
      </rPr>
      <t>版次</t>
    </r>
  </si>
  <si>
    <r>
      <rPr>
        <sz val="12"/>
        <color theme="0"/>
        <rFont val="新細明體"/>
        <family val="1"/>
        <charset val="136"/>
      </rPr>
      <t>作者</t>
    </r>
  </si>
  <si>
    <r>
      <rPr>
        <sz val="12"/>
        <color theme="0"/>
        <rFont val="新細明體"/>
        <family val="1"/>
        <charset val="136"/>
      </rPr>
      <t>出版者</t>
    </r>
  </si>
  <si>
    <r>
      <rPr>
        <sz val="12"/>
        <color theme="0"/>
        <rFont val="新細明體"/>
        <family val="1"/>
        <charset val="136"/>
      </rPr>
      <t>出版年</t>
    </r>
  </si>
  <si>
    <r>
      <rPr>
        <sz val="12"/>
        <color theme="0"/>
        <rFont val="新細明體"/>
        <family val="1"/>
        <charset val="136"/>
      </rPr>
      <t>附件</t>
    </r>
  </si>
  <si>
    <r>
      <rPr>
        <sz val="12"/>
        <color theme="0"/>
        <rFont val="新細明體"/>
        <family val="1"/>
        <charset val="136"/>
      </rPr>
      <t>連結</t>
    </r>
    <phoneticPr fontId="2" type="noConversion"/>
  </si>
  <si>
    <t>Ring of Fire: An Encyclopedia of the Pacific Rim's Earthquakes, Tsunamis, and Volcanoes</t>
  </si>
  <si>
    <t>Hinga, Bethany D. Rinard</t>
  </si>
  <si>
    <t>http://ebooks.abc-clio.com/?isbn=9781610692977</t>
    <phoneticPr fontId="2" type="noConversion"/>
  </si>
  <si>
    <t>Boko Haram and the War on Terror</t>
  </si>
  <si>
    <t>Varin, Caroline</t>
  </si>
  <si>
    <t>http://ebooks.abc-clio.com/?isbn=9781440844119</t>
    <phoneticPr fontId="2" type="noConversion"/>
  </si>
  <si>
    <t>African American Folklore: An Encyclopedia for Students</t>
  </si>
  <si>
    <t>Prahlad, Anand</t>
  </si>
  <si>
    <t>http://ebooks.abc-clio.com/?isbn=9781610699303</t>
    <phoneticPr fontId="2" type="noConversion"/>
  </si>
  <si>
    <t>The Healing Power of Hip Hop</t>
  </si>
  <si>
    <t>Travis, Raphael Jr.</t>
  </si>
  <si>
    <t>http://ebooks.abc-clio.com/?isbn=9781440831317</t>
    <phoneticPr fontId="2" type="noConversion"/>
  </si>
  <si>
    <t>Motivation: The Manager's Key to Closing the Commitment Gap</t>
  </si>
  <si>
    <t>Gottlieb, Marvin R.</t>
  </si>
  <si>
    <t>http://ebooks.abc-clio.com/?isbn=9781440859342</t>
    <phoneticPr fontId="2" type="noConversion"/>
  </si>
  <si>
    <t>Game Worlds Get Real: How Who We Are Online Became Who We Are Offline</t>
  </si>
  <si>
    <t>Valkyrie, Zek</t>
  </si>
  <si>
    <t>http://ebooks.abc-clio.com/?isbn=9781440851292</t>
    <phoneticPr fontId="2" type="noConversion"/>
  </si>
  <si>
    <t>The Words and Music of Taylor Swift</t>
  </si>
  <si>
    <t>http://ebooks.abc-clio.com/?isbn=9781440852954</t>
    <phoneticPr fontId="2" type="noConversion"/>
  </si>
  <si>
    <t>Optimizing Discovery Systems to Improve User Experience: The Innovative Librarian's Guide</t>
  </si>
  <si>
    <t>Imler, Bonnie</t>
  </si>
  <si>
    <t>http://ebooks.abc-clio.com/?isbn=9781440843839</t>
    <phoneticPr fontId="2" type="noConversion"/>
  </si>
  <si>
    <t>The Vikings: Facts and Fictions</t>
  </si>
  <si>
    <t>Wolf, Kirsten</t>
  </si>
  <si>
    <t>http://ebooks.abc-clio.com/?isbn=9781440862991</t>
    <phoneticPr fontId="2" type="noConversion"/>
  </si>
  <si>
    <t>Black Lives Matter: From a Moment to a Movement</t>
  </si>
  <si>
    <t>Hillstrom, Laurie Collier</t>
  </si>
  <si>
    <t>http://ebooks.abc-clio.com/?isbn=9781440865718</t>
    <phoneticPr fontId="2" type="noConversion"/>
  </si>
  <si>
    <t>The History of Poland</t>
  </si>
  <si>
    <t>Biskupski, M. B. B.</t>
  </si>
  <si>
    <t>http://ebooks.abc-clio.com/?isbn=9781440862267</t>
    <phoneticPr fontId="2" type="noConversion"/>
  </si>
  <si>
    <t>Race and Ethnic Relations on Campus: Understanding, Empowerment, and Solutions for College Students</t>
  </si>
  <si>
    <t>Bailey, Eric J.</t>
    <phoneticPr fontId="2" type="noConversion"/>
  </si>
  <si>
    <t>http://ebooks.abc-clio.com/?isbn=9781440854583</t>
    <phoneticPr fontId="2" type="noConversion"/>
  </si>
  <si>
    <t>American Civil War: Facts and Fictions</t>
  </si>
  <si>
    <t>Hedtke, James R.</t>
  </si>
  <si>
    <t>http://ebooks.abc-clio.com/?isbn=9781440860744</t>
    <phoneticPr fontId="2" type="noConversion"/>
  </si>
  <si>
    <t>Future-Ready Leadership: Strategies for the Fourth Industrial Revolution</t>
  </si>
  <si>
    <t>Groscurth, Chris R.</t>
  </si>
  <si>
    <t>http://ebooks.abc-clio.com/?isbn=9781440865237</t>
    <phoneticPr fontId="2" type="noConversion"/>
  </si>
  <si>
    <t>Violence and Trauma in the Lives of Children</t>
  </si>
  <si>
    <t>Osofsky, Joy D.</t>
  </si>
  <si>
    <t>http://ebooks.abc-clio.com/?isbn=9781440852596</t>
    <phoneticPr fontId="2" type="noConversion"/>
  </si>
  <si>
    <t>Japanese War Crimes during World War II: Atrocity and the Psychology of Collective Violence</t>
  </si>
  <si>
    <t>Jacob, Frank</t>
  </si>
  <si>
    <t>http://ebooks.abc-clio.com/?isbn=9781440844508</t>
    <phoneticPr fontId="2" type="noConversion"/>
  </si>
  <si>
    <t>Kids, Sports, and Concussion: A Guide for Coaches and Parents</t>
  </si>
  <si>
    <t>Meehan, William Paul III</t>
  </si>
  <si>
    <t>http://ebooks.abc-clio.com/?isbn=9781440858031</t>
    <phoneticPr fontId="2" type="noConversion"/>
  </si>
  <si>
    <t>The #MeToo Movement</t>
  </si>
  <si>
    <t>http://ebooks.abc-clio.com/?isbn=9781440867507</t>
    <phoneticPr fontId="2" type="noConversion"/>
  </si>
  <si>
    <t>Gender Inequality: A Reference Handbook</t>
  </si>
  <si>
    <t>http://ebooks.abc-clio.com/?isbn=9781440872877</t>
    <phoneticPr fontId="2" type="noConversion"/>
  </si>
  <si>
    <t>The History of Taiwan</t>
  </si>
  <si>
    <t>http://ebooks.abc-clio.com/?isbn=9781440861260</t>
    <phoneticPr fontId="2" type="noConversion"/>
  </si>
  <si>
    <t>Media, Journalism, and Fake News: A Reference Handbook</t>
  </si>
  <si>
    <t>http://ebooks.abc-clio.com/?isbn=9781440864070</t>
    <phoneticPr fontId="2" type="noConversion"/>
  </si>
  <si>
    <t>Prescription Drug Abuse</t>
  </si>
  <si>
    <t>Bryant, Robert L.</t>
  </si>
  <si>
    <t>http://ebooks.abc-clio.com/?isbn=9781440859205</t>
    <phoneticPr fontId="2" type="noConversion"/>
  </si>
  <si>
    <t>http://ebooks.abc-clio.com/?isbn=9781440868412</t>
    <phoneticPr fontId="2" type="noConversion"/>
  </si>
  <si>
    <t>Educational Psychology: History, Practice, Research, and the Future</t>
  </si>
  <si>
    <t>http://ebooks.abc-clio.com/?isbn=9781440864506</t>
    <phoneticPr fontId="2" type="noConversion"/>
  </si>
  <si>
    <t>Demystifying Economic Markets and Prices: Understanding Patterns and Practices in Everyday Life</t>
  </si>
  <si>
    <t>Woirol, Gregory R.</t>
  </si>
  <si>
    <t>http://ebooks.abc-clio.com/?isbn=9781440872532</t>
    <phoneticPr fontId="2" type="noConversion"/>
  </si>
  <si>
    <t>The Art and Craft of Motion Pictures: 25 Movies to Make You Film Literate</t>
  </si>
  <si>
    <t>http://ebooks.abc-clio.com/?isbn=9781440839191</t>
    <phoneticPr fontId="2" type="noConversion"/>
  </si>
  <si>
    <t>Cities around the World: Struggles and Solutions to Urban Life</t>
  </si>
  <si>
    <t>http://ebooks.abc-clio.com/?isbn=9781440853869</t>
    <phoneticPr fontId="2" type="noConversion"/>
  </si>
  <si>
    <t>How Technology Is Changing Human Behavior: Issues and Benefits</t>
  </si>
  <si>
    <t>Prado, C. G.</t>
  </si>
  <si>
    <t>http://ebooks.abc-clio.com/?isbn=9781440869525</t>
    <phoneticPr fontId="2" type="noConversion"/>
  </si>
  <si>
    <t>25 Events That Shaped Asian American History: An Encyclopedia of the American Mosaic</t>
  </si>
  <si>
    <t>http://ebooks.abc-clio.com/?isbn=9781440860898</t>
    <phoneticPr fontId="2" type="noConversion"/>
  </si>
  <si>
    <t>Internet Addiction</t>
  </si>
  <si>
    <t>Vercillo, Kathryn</t>
  </si>
  <si>
    <t>http://ebooks.abc-clio.com/?isbn=9781440866074</t>
    <phoneticPr fontId="2" type="noConversion"/>
  </si>
  <si>
    <t>Racism in America: A Reference Handbook</t>
  </si>
  <si>
    <t>Foy, Steven L.</t>
  </si>
  <si>
    <t>http://ebooks.abc-clio.com/?isbn=9781440856419</t>
    <phoneticPr fontId="2" type="noConversion"/>
  </si>
  <si>
    <t>Rogue Money and the Underground Economy: An Encyclopedia of Alternative and Cryptocurrencies</t>
  </si>
  <si>
    <t>Edmunds, John C.</t>
  </si>
  <si>
    <t>http://ebooks.abc-clio.com/?isbn=9781440864568</t>
    <phoneticPr fontId="2" type="noConversion"/>
  </si>
  <si>
    <t>Supporting Diversity and Inclusion with Story: Authentic Folktales and Discussion Guides</t>
  </si>
  <si>
    <t>Ford, Lyn</t>
  </si>
  <si>
    <t>http://ebooks.abc-clio.com/?isbn=9781440867088</t>
    <phoneticPr fontId="2" type="noConversion"/>
  </si>
  <si>
    <t>Authenticity: Building a Brand in an Insincere Age</t>
  </si>
  <si>
    <t>Toft, Mark</t>
  </si>
  <si>
    <t>http://ebooks.abc-clio.com/?isbn=9781440873218</t>
    <phoneticPr fontId="2" type="noConversion"/>
  </si>
  <si>
    <t>Stereotypes: The Incidence and Impacts of Bias</t>
  </si>
  <si>
    <t>Nadler, Joel T.</t>
  </si>
  <si>
    <t>http://ebooks.abc-clio.com/?isbn=9781440868672</t>
    <phoneticPr fontId="2" type="noConversion"/>
  </si>
  <si>
    <t>Uber</t>
  </si>
  <si>
    <t>Perera, B. Yasanthi</t>
  </si>
  <si>
    <t>http://ebooks.abc-clio.com/?isbn=9781440864254</t>
    <phoneticPr fontId="2" type="noConversion"/>
  </si>
  <si>
    <t>Taxation</t>
  </si>
  <si>
    <t>http://ebooks.abc-clio.com/?isbn=9781440869945</t>
    <phoneticPr fontId="2" type="noConversion"/>
  </si>
  <si>
    <t>Stocks and Bonds</t>
  </si>
  <si>
    <t>http://ebooks.abc-clio.com/?isbn=9781440867248</t>
    <phoneticPr fontId="2" type="noConversion"/>
  </si>
  <si>
    <t>http://ebooks.abc-clio.com/?isbn=9781440859595</t>
    <phoneticPr fontId="2" type="noConversion"/>
  </si>
  <si>
    <t>http://ebooks.abc-clio.com/?isbn=9781610697125</t>
    <phoneticPr fontId="2" type="noConversion"/>
  </si>
  <si>
    <t>http://ebooks.abc-clio.com/?isbn=9781440858079</t>
    <phoneticPr fontId="2" type="noConversion"/>
  </si>
  <si>
    <t>http://ebooks.abc-clio.com/?isbn=9781610695275</t>
    <phoneticPr fontId="2" type="noConversion"/>
  </si>
  <si>
    <t>http://ebooks.abc-clio.com/?isbn=9781440837197</t>
    <phoneticPr fontId="2" type="noConversion"/>
  </si>
  <si>
    <t>http://ebooks.abc-clio.com/?isbn=9781610697866</t>
    <phoneticPr fontId="2" type="noConversion"/>
  </si>
  <si>
    <t>http://ebooks.abc-clio.com/?isbn=9781610698610</t>
    <phoneticPr fontId="2" type="noConversion"/>
  </si>
  <si>
    <t>http://ebooks.abc-clio.com/?isbn=9781610694674</t>
    <phoneticPr fontId="2" type="noConversion"/>
  </si>
  <si>
    <t>http://ebooks.abc-clio.com/?isbn=9781440833496</t>
    <phoneticPr fontId="2" type="noConversion"/>
  </si>
  <si>
    <t>http://ebooks.abc-clio.com/?isbn=9781610698009</t>
    <phoneticPr fontId="2" type="noConversion"/>
  </si>
  <si>
    <t>http://ebooks.abc-clio.com/?isbn=9781440829642</t>
    <phoneticPr fontId="2" type="noConversion"/>
  </si>
  <si>
    <t>http://ebooks.abc-clio.com/?isbn=9781440841828</t>
    <phoneticPr fontId="2" type="noConversion"/>
  </si>
  <si>
    <t>http://ebooks.abc-clio.com/?isbn=9781440837852</t>
    <phoneticPr fontId="2" type="noConversion"/>
  </si>
  <si>
    <t>http://ebooks.abc-clio.com/?isbn=9781440852756</t>
    <phoneticPr fontId="2" type="noConversion"/>
  </si>
  <si>
    <t>http://ebooks.abc-clio.com/?isbn=9781440856297</t>
    <phoneticPr fontId="2" type="noConversion"/>
  </si>
  <si>
    <t>http://ebooks.abc-clio.com/?isbn=9781440833861</t>
    <phoneticPr fontId="2" type="noConversion"/>
  </si>
  <si>
    <t>http://ebooks.abc-clio.com/?isbn=9781440841804</t>
    <phoneticPr fontId="2" type="noConversion"/>
  </si>
  <si>
    <t>http://ebooks.abc-clio.com/?isbn=9781440860447</t>
    <phoneticPr fontId="2" type="noConversion"/>
  </si>
  <si>
    <t>http://ebooks.abc-clio.com/?isbn=9781440857171</t>
    <phoneticPr fontId="2" type="noConversion"/>
  </si>
  <si>
    <t>http://ebooks.abc-clio.com/?isbn=9781440864681</t>
    <phoneticPr fontId="2" type="noConversion"/>
  </si>
  <si>
    <t>http://ebooks.abc-clio.com/?isbn=9781440831331</t>
    <phoneticPr fontId="2" type="noConversion"/>
  </si>
  <si>
    <t>http://ebooks.abc-clio.com/?isbn=9781440837098</t>
    <phoneticPr fontId="2" type="noConversion"/>
  </si>
  <si>
    <t>http://ebooks.abc-clio.com/?isbn=9781610692502</t>
    <phoneticPr fontId="2" type="noConversion"/>
  </si>
  <si>
    <t>http://ebooks.abc-clio.com/?isbn=9781440839412</t>
    <phoneticPr fontId="2" type="noConversion"/>
  </si>
  <si>
    <t>http://ebooks.abc-clio.com/?isbn=9781440851438</t>
    <phoneticPr fontId="2" type="noConversion"/>
  </si>
  <si>
    <t>http://ebooks.abc-clio.com/?isbn=9781440850325</t>
    <phoneticPr fontId="2" type="noConversion"/>
  </si>
  <si>
    <t>http://ebooks.abc-clio.com/?isbn=9781610697521</t>
    <phoneticPr fontId="2" type="noConversion"/>
  </si>
  <si>
    <t>http://ebooks.abc-clio.com/?isbn=9781440860836</t>
    <phoneticPr fontId="2" type="noConversion"/>
  </si>
  <si>
    <t>http://ebooks.abc-clio.com/?isbn=9780313399282</t>
    <phoneticPr fontId="2" type="noConversion"/>
  </si>
  <si>
    <t>http://ebooks.abc-clio.com/?isbn=9781440862670</t>
    <phoneticPr fontId="2" type="noConversion"/>
  </si>
  <si>
    <t>http://ebooks.abc-clio.com/?isbn=9781440843129</t>
    <phoneticPr fontId="2" type="noConversion"/>
  </si>
  <si>
    <t>http://ebooks.abc-clio.com/?isbn=9781610695404</t>
    <phoneticPr fontId="2" type="noConversion"/>
  </si>
  <si>
    <t>http://ebooks.abc-clio.com/?isbn=9781440832246</t>
    <phoneticPr fontId="2" type="noConversion"/>
  </si>
  <si>
    <t>http://ebooks.abc-clio.com/?isbn=9781440833373</t>
    <phoneticPr fontId="2" type="noConversion"/>
  </si>
  <si>
    <t>http://ebooks.abc-clio.com/?isbn=9781610696074</t>
    <phoneticPr fontId="2" type="noConversion"/>
  </si>
  <si>
    <t>http://ebooks.abc-clio.com/?isbn=9781610695923</t>
    <phoneticPr fontId="2" type="noConversion"/>
  </si>
  <si>
    <t>http://ebooks.abc-clio.com/?isbn=9781440830402</t>
    <phoneticPr fontId="2" type="noConversion"/>
  </si>
  <si>
    <t>http://ebooks.abc-clio.com/?isbn=9781440851797</t>
    <phoneticPr fontId="2" type="noConversion"/>
  </si>
  <si>
    <t>http://ebooks.abc-clio.com/?isbn=9781440862939</t>
    <phoneticPr fontId="2" type="noConversion"/>
  </si>
  <si>
    <t>http://ebooks.abc-clio.com/?isbn=9781440865756</t>
    <phoneticPr fontId="2" type="noConversion"/>
  </si>
  <si>
    <t>http://ebooks.abc-clio.com/?isbn=9781610699471</t>
    <phoneticPr fontId="2" type="noConversion"/>
  </si>
  <si>
    <t>http://ebooks.abc-clio.com/?isbn=9781440844997</t>
    <phoneticPr fontId="2" type="noConversion"/>
  </si>
  <si>
    <t>http://ebooks.abc-clio.com/?isbn=9781610695015</t>
    <phoneticPr fontId="2" type="noConversion"/>
  </si>
  <si>
    <t>http://ebooks.abc-clio.com/?isbn=9781440804236</t>
    <phoneticPr fontId="2" type="noConversion"/>
  </si>
  <si>
    <t>http://ebooks.abc-clio.com/?isbn=9781440853074</t>
    <phoneticPr fontId="2" type="noConversion"/>
  </si>
  <si>
    <t>http://ebooks.abc-clio.com/?isbn=9781610699747</t>
    <phoneticPr fontId="2" type="noConversion"/>
  </si>
  <si>
    <t>http://ebooks.abc-clio.com/?isbn=9781610691826</t>
    <phoneticPr fontId="2" type="noConversion"/>
  </si>
  <si>
    <t>http://ebooks.abc-clio.com/?isbn=9781440854002</t>
    <phoneticPr fontId="2" type="noConversion"/>
  </si>
  <si>
    <t>http://ebooks.abc-clio.com/?isbn=9781440857416</t>
    <phoneticPr fontId="2" type="noConversion"/>
  </si>
  <si>
    <t>http://ebooks.abc-clio.com/?isbn=9781440844485</t>
    <phoneticPr fontId="2" type="noConversion"/>
  </si>
  <si>
    <t>http://ebooks.abc-clio.com/?isbn=9781440859755</t>
    <phoneticPr fontId="2" type="noConversion"/>
  </si>
  <si>
    <t>http://ebooks.abc-clio.com/?isbn=9781440861840</t>
    <phoneticPr fontId="2" type="noConversion"/>
  </si>
  <si>
    <t>http://ebooks.abc-clio.com/?isbn=9781440854330</t>
    <phoneticPr fontId="2" type="noConversion"/>
  </si>
  <si>
    <t>http://ebooks.abc-clio.com/?isbn=9781610699204</t>
    <phoneticPr fontId="2" type="noConversion"/>
  </si>
  <si>
    <t>http://ebooks.abc-clio.com/?isbn=9781440838231</t>
    <phoneticPr fontId="2" type="noConversion"/>
  </si>
  <si>
    <t>http://ebooks.abc-clio.com/?isbn=9780313396182</t>
    <phoneticPr fontId="2" type="noConversion"/>
  </si>
  <si>
    <t>http://ebooks.abc-clio.com/?isbn=9781440831539</t>
    <phoneticPr fontId="2" type="noConversion"/>
  </si>
  <si>
    <t>http://ebooks.abc-clio.com/?isbn=9781440831454</t>
    <phoneticPr fontId="2" type="noConversion"/>
  </si>
  <si>
    <t>http://ebooks.abc-clio.com/?isbn=9781440850103</t>
    <phoneticPr fontId="2" type="noConversion"/>
  </si>
  <si>
    <t>http://ebooks.abc-clio.com/?isbn=9781440862816</t>
    <phoneticPr fontId="2" type="noConversion"/>
  </si>
  <si>
    <t>http://ebooks.abc-clio.com/?isbn=9781440861314</t>
    <phoneticPr fontId="2" type="noConversion"/>
  </si>
  <si>
    <t>http://ebooks.abc-clio.com/?isbn=9781440863233</t>
    <phoneticPr fontId="2" type="noConversion"/>
  </si>
  <si>
    <t>http://ebooks.abc-clio.com/?isbn=9781440851254</t>
    <phoneticPr fontId="2" type="noConversion"/>
  </si>
  <si>
    <t>http://ebooks.abc-clio.com/?isbn=9781440851162</t>
    <phoneticPr fontId="2" type="noConversion"/>
  </si>
  <si>
    <t>http://ebooks.abc-clio.com/?isbn=9781440845093</t>
    <phoneticPr fontId="2" type="noConversion"/>
  </si>
  <si>
    <t>http://ebooks.abc-clio.com/?isbn=9781440857133</t>
    <phoneticPr fontId="2" type="noConversion"/>
  </si>
  <si>
    <t>http://ebooks.abc-clio.com/?isbn=9781440851896</t>
    <phoneticPr fontId="2" type="noConversion"/>
  </si>
  <si>
    <t>http://ebooks.abc-clio.com/?isbn=9781440863875</t>
    <phoneticPr fontId="2" type="noConversion"/>
  </si>
  <si>
    <t>http://ebooks.abc-clio.com/?isbn=9781440861086</t>
    <phoneticPr fontId="2" type="noConversion"/>
  </si>
  <si>
    <t>http://ebooks.abc-clio.com/?isbn=9781440864827</t>
    <phoneticPr fontId="2" type="noConversion"/>
  </si>
  <si>
    <r>
      <t xml:space="preserve">H23 </t>
    </r>
    <r>
      <rPr>
        <sz val="12"/>
        <rFont val="新細明體"/>
        <family val="1"/>
        <charset val="136"/>
      </rPr>
      <t>藝術學</t>
    </r>
  </si>
  <si>
    <r>
      <t xml:space="preserve">H40 </t>
    </r>
    <r>
      <rPr>
        <sz val="12"/>
        <rFont val="新細明體"/>
        <family val="1"/>
        <charset val="136"/>
      </rPr>
      <t>財金及會計</t>
    </r>
  </si>
  <si>
    <r>
      <t xml:space="preserve">H42 </t>
    </r>
    <r>
      <rPr>
        <sz val="12"/>
        <rFont val="新細明體"/>
        <family val="1"/>
        <charset val="136"/>
      </rPr>
      <t>管理二（行銷、生管、資管、交管、作業研究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數量方法）</t>
    </r>
  </si>
  <si>
    <r>
      <t xml:space="preserve">HA2 </t>
    </r>
    <r>
      <rPr>
        <sz val="12"/>
        <rFont val="新細明體"/>
        <family val="1"/>
        <charset val="136"/>
      </rPr>
      <t>體育學</t>
    </r>
  </si>
  <si>
    <r>
      <t xml:space="preserve">SSS04 </t>
    </r>
    <r>
      <rPr>
        <sz val="12"/>
        <rFont val="新細明體"/>
        <family val="1"/>
        <charset val="136"/>
      </rPr>
      <t>應用科學教育</t>
    </r>
  </si>
  <si>
    <t>附件</t>
  </si>
  <si>
    <t>H40 財金及會計</t>
  </si>
  <si>
    <t>Bernard Madoff and His Accomplices: Anatomy of a Con</t>
  </si>
  <si>
    <t>Lewis, Lionel S.</t>
  </si>
  <si>
    <t>無光碟附件</t>
  </si>
  <si>
    <t>H13 法律學</t>
  </si>
  <si>
    <t>Mass Shootings: Media, Myths, and Realities</t>
  </si>
  <si>
    <t>Schildkraut, Jaclyn</t>
  </si>
  <si>
    <t>H12 心理學</t>
  </si>
  <si>
    <t>Hooking Up: The Psychology of Sex and Dating</t>
  </si>
  <si>
    <t>Helm, Katherine M.</t>
  </si>
  <si>
    <t>H19 傳播學</t>
  </si>
  <si>
    <t>Freedom of Speech: Reflections in Art and Popular Culture</t>
  </si>
  <si>
    <t>H06 歷史學</t>
  </si>
  <si>
    <t>Conventional and Unconventional War: A History of Conflict in the Modern World</t>
  </si>
  <si>
    <t>HA3 圖書資訊學</t>
  </si>
  <si>
    <t>The 21st-Century Elementary School Library Program: Managing for Results</t>
  </si>
  <si>
    <t>Crowdsource Your Library, Engage Your Community: The What, When, Why, and How</t>
  </si>
  <si>
    <t>Fiore, Sara A.</t>
  </si>
  <si>
    <t>H23 藝術學</t>
  </si>
  <si>
    <t>Listen to Pop!: Exploring a Musical Genre</t>
  </si>
  <si>
    <t>H14 政治學</t>
  </si>
  <si>
    <t>Midterm Campaigning and the Modern Presidency: Reshaping the President's Relationship with Congress</t>
  </si>
  <si>
    <t>Julius, Michael A.</t>
  </si>
  <si>
    <t>H15 經濟學</t>
  </si>
  <si>
    <t>Poverty in the United States: A Documentary and Reference Guide</t>
  </si>
  <si>
    <t>Intimate Relationships across the Lifespan: Formation, Development, Enrichment, and Maintenance</t>
  </si>
  <si>
    <t>Khaleque, Abdul</t>
  </si>
  <si>
    <t>H17 社會學</t>
  </si>
  <si>
    <t>Dating and Mating in a Techno-Driven World: Understanding How Technology Is Helping and Hurting Relationships</t>
  </si>
  <si>
    <t>Hoffman, Rachel</t>
  </si>
  <si>
    <t>Intellectual Disability and the Death Penalty: Current Issues and Controversies</t>
  </si>
  <si>
    <t>Tassé, Marc J.</t>
  </si>
  <si>
    <t>Comprehensible and Compelling: The Causes and Effects of Free Voluntary Reading</t>
  </si>
  <si>
    <t>Disability in American Life: An Encyclopedia of Concepts, Policies, and Controversies</t>
  </si>
  <si>
    <t>Heller, Tamar</t>
  </si>
  <si>
    <t>Understanding Therapy: How Different Approaches Solve Real-World Problems</t>
  </si>
  <si>
    <t>Financial Literacy for Generation Z: A Practical Guide to Managing Your Financial Life</t>
  </si>
  <si>
    <t>Doyle, Kenneth O.</t>
  </si>
  <si>
    <t>H08 哲學</t>
  </si>
  <si>
    <t>The History of Christianity: Facts and Fictions</t>
  </si>
  <si>
    <t>Daughrity, Dyron B.</t>
  </si>
  <si>
    <t>Keeping Students Safe and Helping Them Thrive: A Collaborative Handbook on School Safety, Mental Health, and Wellness</t>
  </si>
  <si>
    <t>Osher, David</t>
  </si>
  <si>
    <t>Listen to the Blues! Exploring a Musical Genre</t>
  </si>
  <si>
    <t>Conflict in the Holy Land: From Ancient Times to the Arab-Israeli Conflicts</t>
  </si>
  <si>
    <t>DiPrizio, Robert C.</t>
  </si>
  <si>
    <t>H22 區域研究及地理</t>
  </si>
  <si>
    <t>Food Cultures of the United States: Recipes, Customs, and Issues</t>
  </si>
  <si>
    <t>The Global Economy</t>
  </si>
  <si>
    <t>The World of Ancient Greece: A Daily Life Encyclopedia</t>
  </si>
  <si>
    <t>Lovano, Michael</t>
  </si>
  <si>
    <t>Listen to Classic Rock! Exploring a Musical Genre</t>
  </si>
  <si>
    <t>Goldsmith, Melissa Ursula Dawn</t>
  </si>
  <si>
    <t>Political Cyberbullying: Perpetrators and Targets of a New Digital Aggression</t>
  </si>
  <si>
    <t>Bauman, Sheri</t>
  </si>
  <si>
    <t>SSS05 醫學教育</t>
  </si>
  <si>
    <t>Universal Health Care</t>
  </si>
  <si>
    <t>Butticè, Claudio</t>
  </si>
  <si>
    <t>Beijing: Geography, History, and Culture</t>
  </si>
  <si>
    <t>Guo, Qian</t>
  </si>
  <si>
    <t>H41 管理一(人資、組織行為、策略管理、國企、醫管、科管)</t>
  </si>
  <si>
    <t>High Performance Managerial Leadership: Best Ideas from around the World</t>
  </si>
  <si>
    <t>Waal, André A. de</t>
  </si>
  <si>
    <t>Academic Library Services for Graduate Students: Supporting Future Academics and Professionals</t>
  </si>
  <si>
    <t>Forbes, Carrie</t>
  </si>
  <si>
    <t>Academic Library Makerspaces: A Practical Guide to Planning, Collaborating, and Supporting Campus Innovation</t>
  </si>
  <si>
    <t>Mathuews, Katy B.</t>
  </si>
  <si>
    <t>Religion and Environmentalism: Exploring the Issues</t>
  </si>
  <si>
    <t>Stone, Lora</t>
  </si>
  <si>
    <t>H05 文學二(外國文學、性別研究、文化研究)</t>
  </si>
  <si>
    <t>William Shakespeare: Facts and Fictions</t>
  </si>
  <si>
    <t>King, Douglas J.</t>
  </si>
  <si>
    <t>Teen Stress: Your Questions Answered</t>
  </si>
  <si>
    <t>Zamanzadeh, Nicole Neda</t>
  </si>
  <si>
    <t>The Cold War: The Definitive Encyclopedia and Document Collection</t>
  </si>
  <si>
    <t>H11 教育學</t>
  </si>
  <si>
    <t>The College Affordability Crisis</t>
  </si>
  <si>
    <t>Grief and Loss: Your Questions Answered</t>
  </si>
  <si>
    <t>Jr., Louis Kuykendall</t>
  </si>
  <si>
    <t>Food Cultures of Israel: Recipes, Customs, and Issues</t>
  </si>
  <si>
    <t>Criminal Justice in America: The Encyclopedia of Crime, Law Enforcement, Courts, and Corrections</t>
  </si>
  <si>
    <t>Lewandowski, Carla</t>
  </si>
  <si>
    <t>Cooking through History: A Worldwide Encyclopedia of Food with Menus and Recipes</t>
  </si>
  <si>
    <t>Byrd, Melanie</t>
  </si>
  <si>
    <t>What You Need to Know about the Flu</t>
  </si>
  <si>
    <t>Devlin, R. K.</t>
  </si>
  <si>
    <t>Daily Life of Women: An Encyclopedia from Ancient Times to the Present</t>
  </si>
  <si>
    <t>Boyett, Colleen</t>
  </si>
  <si>
    <t>Natural Hazards and Disasters: From Avalanches and Climate Change to Water Spouts and Wildfires</t>
  </si>
  <si>
    <t>Paul, Bimal Kanti</t>
  </si>
  <si>
    <t>Building News Literacy: Lessons for Teaching Critical Thinking Skills in Elementary and Middle Schools</t>
  </si>
  <si>
    <t>Epidemics and Pandemics: From Ancient Plagues to Modern-Day Threats</t>
  </si>
  <si>
    <t>Galápagos: An Encyclopedia of Geography, History, and Culture</t>
  </si>
  <si>
    <t>Moore, Randy</t>
  </si>
  <si>
    <t>Libraries Publish: How to Start a Magazine, Small Press, Blog, and More</t>
  </si>
  <si>
    <t>Katz, Stephanie</t>
  </si>
  <si>
    <t>On the Job: An Encyclopedia of Unique Occupations around the World</t>
  </si>
  <si>
    <t>Understanding Suicide's Allure: Steps to Save Lives by Healing Psychological Scars</t>
  </si>
  <si>
    <t>When Trauma Grips Our Children: The Basic Pyramid System for Counselors, Teachers, and Caregivers to Support Healing</t>
  </si>
  <si>
    <t>Discrimination against the Mentally Ill</t>
  </si>
  <si>
    <t>Joseph, Monica A.</t>
  </si>
  <si>
    <t>LGBT Psychology and Mental Health: Emerging Research and Advances</t>
  </si>
  <si>
    <t>Ruth, Richard</t>
  </si>
  <si>
    <t>H42 管理二(行銷、生管、資管、交管、作業研究/數量方法）</t>
  </si>
  <si>
    <t>Boomers 3.0: Marketing to Baby Boomers in Their Third Act of Life</t>
  </si>
  <si>
    <t>Samuel, Lawrence R.</t>
  </si>
  <si>
    <t>The Great Depression and the New Deal: Key Themes and Documents</t>
  </si>
  <si>
    <t>Olson, James S.</t>
  </si>
  <si>
    <t>Understanding Loss and Grief for Women: A New Perspective on Their Pain and Healing</t>
  </si>
  <si>
    <t>Buckingham, Robert W.</t>
  </si>
  <si>
    <t>The Electric Battery: Charging Forward to a Low-Carbon Future</t>
  </si>
  <si>
    <t>Diversity in Couple and Family Therapy: Ethnicities, Sexualities, and Socioeconomics</t>
  </si>
  <si>
    <t>Kelly, Shalonda</t>
  </si>
  <si>
    <t>Mapping American Criminal Law: Variations across the 50 States</t>
  </si>
  <si>
    <t>Robinson, Paul H.</t>
  </si>
  <si>
    <t>Winning the War on Poverty: Applying the Lessons of History to the Present</t>
  </si>
  <si>
    <t>Fife, Brian L.</t>
  </si>
  <si>
    <t>The Rise of the Sharing Economy: Exploring the Challenges and Opportunities of Collaborative Consumption</t>
  </si>
  <si>
    <t>Albinsson, Pia A.</t>
  </si>
  <si>
    <t>Writing Dylan: The Songs of a Lonesome Traveler</t>
  </si>
  <si>
    <t>Poverty and Welfare in America: Examining the Facts</t>
  </si>
  <si>
    <t>Wagner, David</t>
  </si>
  <si>
    <t>What You Need to Know about  ADHD</t>
  </si>
  <si>
    <t>Stolberg, Victor B.</t>
  </si>
  <si>
    <t>Stem Cells</t>
  </si>
  <si>
    <t>How to Launch Your Side Hustle: Start and Scale a Business with Minimal Capital</t>
  </si>
  <si>
    <t>Underwood, Troy R.</t>
  </si>
  <si>
    <t>Listen to Psychedelic Rock! Exploring a Musical Genre</t>
  </si>
  <si>
    <t>Matijas-Mecca, Christian</t>
  </si>
  <si>
    <t>Voting in America: Examining the Facts</t>
  </si>
  <si>
    <t>Pohlman, H. L.</t>
  </si>
  <si>
    <t>http://ebooks.abc-clio.com/?isbn=9781440841941</t>
    <phoneticPr fontId="2" type="noConversion"/>
  </si>
  <si>
    <t>http://ebooks.abc-clio.com/?isbn=9781440836534</t>
    <phoneticPr fontId="2" type="noConversion"/>
  </si>
  <si>
    <t>http://ebooks.abc-clio.com/?isbn=9781610699518</t>
    <phoneticPr fontId="2" type="noConversion"/>
  </si>
  <si>
    <t>http://ebooks.abc-clio.com/?isbn=9781440843402</t>
    <phoneticPr fontId="2" type="noConversion"/>
  </si>
  <si>
    <t>http://ebooks.abc-clio.com/?isbn=9781440828348</t>
    <phoneticPr fontId="2" type="noConversion"/>
  </si>
  <si>
    <t>http://ebooks.abc-clio.com/?isbn=9781440842450</t>
    <phoneticPr fontId="2" type="noConversion"/>
  </si>
  <si>
    <t>http://ebooks.abc-clio.com/?isbn=9781440861123</t>
    <phoneticPr fontId="2" type="noConversion"/>
  </si>
  <si>
    <t>http://ebooks.abc-clio.com/?isbn=9781440863776</t>
    <phoneticPr fontId="2" type="noConversion"/>
  </si>
  <si>
    <t>http://ebooks.abc-clio.com/?isbn=9781440845178</t>
    <phoneticPr fontId="2" type="noConversion"/>
  </si>
  <si>
    <t>http://ebooks.abc-clio.com/?isbn=9781440858505</t>
    <phoneticPr fontId="2" type="noConversion"/>
  </si>
  <si>
    <t>http://ebooks.abc-clio.com/?isbn=9781440861413</t>
    <phoneticPr fontId="2" type="noConversion"/>
  </si>
  <si>
    <t>http://ebooks.abc-clio.com/?isbn=9781440857331</t>
    <phoneticPr fontId="2" type="noConversion"/>
  </si>
  <si>
    <t>http://ebooks.abc-clio.com/?isbn=9781440840159</t>
    <phoneticPr fontId="2" type="noConversion"/>
  </si>
  <si>
    <t>http://ebooks.abc-clio.com/?isbn=9781440857997</t>
    <phoneticPr fontId="2" type="noConversion"/>
  </si>
  <si>
    <t>http://ebooks.abc-clio.com/?isbn=9781440834233</t>
    <phoneticPr fontId="2" type="noConversion"/>
  </si>
  <si>
    <t>http://ebooks.abc-clio.com/?isbn=9781440865091</t>
    <phoneticPr fontId="2" type="noConversion"/>
  </si>
  <si>
    <t>http://ebooks.abc-clio.com/?isbn=9781440870675</t>
    <phoneticPr fontId="2" type="noConversion"/>
  </si>
  <si>
    <t>http://ebooks.abc-clio.com/?isbn=9781440863387</t>
    <phoneticPr fontId="2" type="noConversion"/>
  </si>
  <si>
    <t>http://ebooks.abc-clio.com/?isbn=9781440854149</t>
    <phoneticPr fontId="2" type="noConversion"/>
  </si>
  <si>
    <t>http://ebooks.abc-clio.com/?isbn=9781440866159</t>
    <phoneticPr fontId="2" type="noConversion"/>
  </si>
  <si>
    <t>http://ebooks.abc-clio.com/?isbn=9781440867484</t>
    <phoneticPr fontId="2" type="noConversion"/>
  </si>
  <si>
    <t>http://ebooks.abc-clio.com/?isbn=9781440866593</t>
    <phoneticPr fontId="2" type="noConversion"/>
  </si>
  <si>
    <t>http://ebooks.abc-clio.com/?isbn=9781440869860</t>
    <phoneticPr fontId="2" type="noConversion"/>
  </si>
  <si>
    <t>http://ebooks.abc-clio.com/?isbn=9781440837319</t>
    <phoneticPr fontId="2" type="noConversion"/>
  </si>
  <si>
    <t>http://ebooks.abc-clio.com/?isbn=9781440865794</t>
    <phoneticPr fontId="2" type="noConversion"/>
  </si>
  <si>
    <t>http://ebooks.abc-clio.com/?isbn=9781440866883</t>
    <phoneticPr fontId="2" type="noConversion"/>
  </si>
  <si>
    <t>http://ebooks.abc-clio.com/?isbn=9781440868450</t>
    <phoneticPr fontId="2" type="noConversion"/>
  </si>
  <si>
    <t>http://ebooks.abc-clio.com/?isbn=9781440868054</t>
    <phoneticPr fontId="2" type="noConversion"/>
  </si>
  <si>
    <t>http://ebooks.abc-clio.com/?isbn=9781440872655</t>
    <phoneticPr fontId="2" type="noConversion"/>
  </si>
  <si>
    <t>http://ebooks.abc-clio.com/?isbn=9781440869549</t>
    <phoneticPr fontId="2" type="noConversion"/>
  </si>
  <si>
    <t>http://ebooks.abc-clio.com/?isbn=9781440872075</t>
    <phoneticPr fontId="2" type="noConversion"/>
  </si>
  <si>
    <t>http://ebooks.abc-clio.com/?isbn=9781440868573</t>
    <phoneticPr fontId="2" type="noConversion"/>
  </si>
  <si>
    <t>http://ebooks.abc-clio.com/?isbn=9781440866753</t>
    <phoneticPr fontId="2" type="noConversion"/>
  </si>
  <si>
    <t>http://ebooks.abc-clio.com/?isbn=9781440865596</t>
    <phoneticPr fontId="2" type="noConversion"/>
  </si>
  <si>
    <t>http://ebooks.abc-clio.com/?isbn=9781440860768</t>
    <phoneticPr fontId="2" type="noConversion"/>
  </si>
  <si>
    <t>http://ebooks.abc-clio.com/?isbn=9781440877247</t>
    <phoneticPr fontId="2" type="noConversion"/>
  </si>
  <si>
    <t>http://ebooks.abc-clio.com/?isbn=9781440868016</t>
    <phoneticPr fontId="2" type="noConversion"/>
  </si>
  <si>
    <t>http://ebooks.abc-clio.com/?isbn=9781440866869</t>
    <phoneticPr fontId="2" type="noConversion"/>
  </si>
  <si>
    <t>http://ebooks.abc-clio.com/?isbn=9781440862632</t>
    <phoneticPr fontId="2" type="noConversion"/>
  </si>
  <si>
    <t>http://ebooks.abc-clio.com/?isbn=9781610694568</t>
    <phoneticPr fontId="2" type="noConversion"/>
  </si>
  <si>
    <t>http://ebooks.abc-clio.com/?isbn=9781440870088</t>
    <phoneticPr fontId="2" type="noConversion"/>
  </si>
  <si>
    <t>http://ebooks.abc-clio.com/?isbn=9781440846939</t>
    <phoneticPr fontId="2" type="noConversion"/>
  </si>
  <si>
    <t>http://ebooks.abc-clio.com/?isbn=9781440862144</t>
    <phoneticPr fontId="2" type="noConversion"/>
  </si>
  <si>
    <t>http://ebooks.abc-clio.com/?isbn=9781440875168</t>
    <phoneticPr fontId="2" type="noConversion"/>
  </si>
  <si>
    <t>http://ebooks.abc-clio.com/?isbn=9781440863790</t>
    <phoneticPr fontId="2" type="noConversion"/>
  </si>
  <si>
    <t>http://ebooks.abc-clio.com/?isbn=9781440864704</t>
    <phoneticPr fontId="2" type="noConversion"/>
  </si>
  <si>
    <t>http://ebooks.abc-clio.com/?isbn=9781440869440</t>
    <phoneticPr fontId="2" type="noConversion"/>
  </si>
  <si>
    <t>http://ebooks.abc-clio.com/?isbn=9781440863516</t>
    <phoneticPr fontId="2" type="noConversion"/>
  </si>
  <si>
    <t>http://ebooks.abc-clio.com/?isbn=9781440862557</t>
    <phoneticPr fontId="2" type="noConversion"/>
  </si>
  <si>
    <t>http://ebooks.abc-clio.com/?isbn=9781440874741</t>
    <phoneticPr fontId="2" type="noConversion"/>
  </si>
  <si>
    <t>http://ebooks.abc-clio.com/?isbn=9781610698924</t>
    <phoneticPr fontId="2" type="noConversion"/>
  </si>
  <si>
    <t>http://ebooks.abc-clio.com/?isbn=9781440843389</t>
    <phoneticPr fontId="2" type="noConversion"/>
  </si>
  <si>
    <t>http://ebooks.abc-clio.com/?isbn=9781440857232</t>
    <phoneticPr fontId="2" type="noConversion"/>
  </si>
  <si>
    <t>http://ebooks.abc-clio.com/?isbn=9781440834639</t>
    <phoneticPr fontId="2" type="noConversion"/>
  </si>
  <si>
    <t>http://ebooks.abc-clio.com/?isbn=9781440857836</t>
    <phoneticPr fontId="2" type="noConversion"/>
  </si>
  <si>
    <t>http://ebooks.abc-clio.com/?isbn=9781440849022</t>
    <phoneticPr fontId="2" type="noConversion"/>
  </si>
  <si>
    <t>http://ebooks.abc-clio.com/?isbn=9781440833649</t>
    <phoneticPr fontId="2" type="noConversion"/>
  </si>
  <si>
    <t>http://ebooks.abc-clio.com/?isbn=9781440860133</t>
    <phoneticPr fontId="2" type="noConversion"/>
  </si>
  <si>
    <t>http://ebooks.abc-clio.com/?isbn=9781440832826</t>
    <phoneticPr fontId="2" type="noConversion"/>
  </si>
  <si>
    <t>http://ebooks.abc-clio.com/?isbn=9781440851872</t>
    <phoneticPr fontId="2" type="noConversion"/>
  </si>
  <si>
    <t>http://ebooks.abc-clio.com/?isbn=9781440861598</t>
    <phoneticPr fontId="2" type="noConversion"/>
  </si>
  <si>
    <t>ABC-CLIO</t>
    <phoneticPr fontId="49" type="noConversion"/>
  </si>
  <si>
    <t>http://ebooks.abc-clio.com/?isbn=9781440856457</t>
    <phoneticPr fontId="2" type="noConversion"/>
  </si>
  <si>
    <t>http://ebooks.abc-clio.com/?isbn=9781440861826</t>
    <phoneticPr fontId="2" type="noConversion"/>
  </si>
  <si>
    <t>http://ebooks.abc-clio.com/?isbn=9781440865978</t>
    <phoneticPr fontId="2" type="noConversion"/>
  </si>
  <si>
    <t>http://ebooks.abc-clio.com/?isbn=9781440873614</t>
    <phoneticPr fontId="2" type="noConversion"/>
  </si>
  <si>
    <t>http://ebooks.abc-clio.com/?isbn=9781440861987</t>
    <phoneticPr fontId="2" type="noConversion"/>
  </si>
  <si>
    <t>http://ebooks.abc-clio.com/?isbn=9781440873294</t>
    <phoneticPr fontId="2" type="noConversion"/>
  </si>
  <si>
    <t>共3冊</t>
    <phoneticPr fontId="2" type="noConversion"/>
  </si>
  <si>
    <t>共2冊</t>
    <phoneticPr fontId="2" type="noConversion"/>
  </si>
  <si>
    <t>共5冊</t>
    <phoneticPr fontId="2" type="noConversion"/>
  </si>
  <si>
    <r>
      <rPr>
        <sz val="10"/>
        <rFont val="新細明體"/>
        <family val="1"/>
        <charset val="136"/>
      </rPr>
      <t>序號</t>
    </r>
    <phoneticPr fontId="2" type="noConversion"/>
  </si>
  <si>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</si>
  <si>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</si>
  <si>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電子書</t>
    </r>
    <r>
      <rPr>
        <sz val="10"/>
        <rFont val="Times New Roman"/>
        <family val="1"/>
      </rPr>
      <t>13</t>
    </r>
    <r>
      <rPr>
        <sz val="10"/>
        <rFont val="新細明體"/>
        <family val="1"/>
        <charset val="136"/>
      </rPr>
      <t>碼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</si>
  <si>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紙本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</si>
  <si>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</si>
  <si>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</si>
  <si>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</si>
  <si>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</si>
  <si>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</si>
  <si>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</si>
  <si>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</si>
  <si>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r>
      <rPr>
        <sz val="10"/>
        <rFont val="新細明體"/>
        <family val="1"/>
        <charset val="136"/>
      </rPr>
      <t>備註</t>
    </r>
    <phoneticPr fontId="2" type="noConversion"/>
  </si>
  <si>
    <r>
      <t xml:space="preserve">H42 </t>
    </r>
    <r>
      <rPr>
        <sz val="10"/>
        <rFont val="新細明體"/>
        <family val="1"/>
        <charset val="136"/>
      </rPr>
      <t>管理二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行銷、生管、資管、交管、作業研究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數量方法）</t>
    </r>
  </si>
  <si>
    <t>9781440876028</t>
  </si>
  <si>
    <t>9781440876011</t>
  </si>
  <si>
    <t>Disney</t>
  </si>
  <si>
    <t>Herlihy, Stacy Mintzer</t>
  </si>
  <si>
    <r>
      <rPr>
        <sz val="10"/>
        <rFont val="新細明體"/>
        <family val="1"/>
        <charset val="136"/>
      </rPr>
      <t>無光碟附件</t>
    </r>
  </si>
  <si>
    <t>http://ebooks.abc-clio.com/?isbn=9781440876028</t>
    <phoneticPr fontId="2" type="noConversion"/>
  </si>
  <si>
    <r>
      <t xml:space="preserve">H12 </t>
    </r>
    <r>
      <rPr>
        <sz val="10"/>
        <rFont val="新細明體"/>
        <family val="1"/>
        <charset val="136"/>
      </rPr>
      <t>心理學</t>
    </r>
  </si>
  <si>
    <t>9781440875960</t>
  </si>
  <si>
    <t>9781440875953</t>
  </si>
  <si>
    <t>A Handbook on Counseling African American Women: Psychological Symptoms, Treatments, and Case Studies</t>
  </si>
  <si>
    <t>Shelton, Kimber</t>
  </si>
  <si>
    <t>http://ebooks.abc-clio.com/?isbn=9781440875960</t>
    <phoneticPr fontId="2" type="noConversion"/>
  </si>
  <si>
    <t>9781440876820</t>
  </si>
  <si>
    <t>9781440876813</t>
  </si>
  <si>
    <t>Understanding Narcissists: How to Cope with Destructive People in Your Life</t>
  </si>
  <si>
    <t>http://ebooks.abc-clio.com/?isbn=9781440876820</t>
    <phoneticPr fontId="2" type="noConversion"/>
  </si>
  <si>
    <r>
      <t xml:space="preserve">H08 </t>
    </r>
    <r>
      <rPr>
        <sz val="10"/>
        <rFont val="新細明體"/>
        <family val="1"/>
        <charset val="136"/>
      </rPr>
      <t>哲學</t>
    </r>
  </si>
  <si>
    <t>9781440875243</t>
  </si>
  <si>
    <t>9781440875236</t>
  </si>
  <si>
    <t>Same-Sex Marriage: Exploring the Issues</t>
  </si>
  <si>
    <t>http://ebooks.abc-clio.com/?isbn=9781440875243</t>
    <phoneticPr fontId="2" type="noConversion"/>
  </si>
  <si>
    <t>9781440867606</t>
  </si>
  <si>
    <t>9781440867590</t>
  </si>
  <si>
    <t>Lies: The Science behind Deception</t>
  </si>
  <si>
    <t>Smith, Rachelle M.</t>
  </si>
  <si>
    <t>http://ebooks.abc-clio.com/?isbn=9781440867606</t>
    <phoneticPr fontId="2" type="noConversion"/>
  </si>
  <si>
    <t>9781440872051</t>
  </si>
  <si>
    <t>9781440872044</t>
  </si>
  <si>
    <t>Who Am I?: Understanding Identity and the Many Ways We Define Ourselves</t>
    <phoneticPr fontId="2" type="noConversion"/>
  </si>
  <si>
    <t>http://ebooks.abc-clio.com/?isbn=9781440872051</t>
    <phoneticPr fontId="2" type="noConversion"/>
  </si>
  <si>
    <r>
      <t xml:space="preserve">H22 </t>
    </r>
    <r>
      <rPr>
        <sz val="10"/>
        <rFont val="新細明體"/>
        <family val="1"/>
        <charset val="136"/>
      </rPr>
      <t>區域研究及地理</t>
    </r>
  </si>
  <si>
    <t>9781440866845</t>
  </si>
  <si>
    <t>9781440866838</t>
  </si>
  <si>
    <t>Food Cultures of Japan: Recipes, Customs, and Issues</t>
  </si>
  <si>
    <t>http://ebooks.abc-clio.com/?isbn=9781440866845</t>
    <phoneticPr fontId="2" type="noConversion"/>
  </si>
  <si>
    <t>9781440870163</t>
  </si>
  <si>
    <t>9781440870156</t>
  </si>
  <si>
    <t>Feminist Psychology: History, Practice, Research, and the Future</t>
  </si>
  <si>
    <t>http://ebooks.abc-clio.com/?isbn=9781440870163</t>
    <phoneticPr fontId="2" type="noConversion"/>
  </si>
  <si>
    <t>9781440875304</t>
  </si>
  <si>
    <t>9781440875298</t>
  </si>
  <si>
    <t>What You Need to Know about Schizophrenia</t>
  </si>
  <si>
    <t>Vitelli, Romeo</t>
  </si>
  <si>
    <t>http://ebooks.abc-clio.com/?isbn=9781440875304</t>
    <phoneticPr fontId="2" type="noConversion"/>
  </si>
  <si>
    <r>
      <t xml:space="preserve">H19 </t>
    </r>
    <r>
      <rPr>
        <sz val="10"/>
        <rFont val="新細明體"/>
        <family val="1"/>
        <charset val="136"/>
      </rPr>
      <t>傳播學</t>
    </r>
  </si>
  <si>
    <t>9781440862106</t>
  </si>
  <si>
    <t>9781440862090</t>
  </si>
  <si>
    <t>The Joy of Eating: A Guide to Food in Modern Pop Culture</t>
  </si>
  <si>
    <t>Glenn, Jane K.</t>
  </si>
  <si>
    <t>http://ebooks.abc-clio.com/?isbn=9781440862106</t>
    <phoneticPr fontId="2" type="noConversion"/>
  </si>
  <si>
    <t>9781440873379</t>
  </si>
  <si>
    <t>9781440873362</t>
  </si>
  <si>
    <t>What You Need to Know about Sleep Disorders</t>
  </si>
  <si>
    <t>Peachey, John T.</t>
  </si>
  <si>
    <t>http://ebooks.abc-clio.com/?isbn=9781440873379</t>
    <phoneticPr fontId="2" type="noConversion"/>
  </si>
  <si>
    <t>9781440869907</t>
  </si>
  <si>
    <t>9781440869891</t>
  </si>
  <si>
    <t>Sexual Harassment: Your Questions Answered</t>
  </si>
  <si>
    <t>http://ebooks.abc-clio.com/?isbn=9781440869907</t>
    <phoneticPr fontId="2" type="noConversion"/>
  </si>
  <si>
    <t>9781440873850</t>
  </si>
  <si>
    <t>9781440873843</t>
  </si>
  <si>
    <t>Robots in Popular Culture: Androids and Cyborgs in the American Imagination</t>
  </si>
  <si>
    <t>Hall, Richard A.</t>
  </si>
  <si>
    <t>http://ebooks.abc-clio.com/?isbn=9781440873850</t>
    <phoneticPr fontId="2" type="noConversion"/>
  </si>
  <si>
    <t>9781440869884</t>
  </si>
  <si>
    <t>9781440869877</t>
  </si>
  <si>
    <t>The American Villain: Encyclopedia of Bad Guys in Comics, Film, and Television</t>
  </si>
  <si>
    <t>http://ebooks.abc-clio.com/?isbn=9781440869884</t>
    <phoneticPr fontId="2" type="noConversion"/>
  </si>
  <si>
    <r>
      <t xml:space="preserve">SSS05 </t>
    </r>
    <r>
      <rPr>
        <sz val="10"/>
        <rFont val="新細明體"/>
        <family val="1"/>
        <charset val="136"/>
      </rPr>
      <t>醫學教育</t>
    </r>
  </si>
  <si>
    <t>9781440865275</t>
  </si>
  <si>
    <t>9781440865268</t>
  </si>
  <si>
    <t>The Handbook of Occupational and Environmental Medicine: Principles, Practice, Populations, and Problem-Solving</t>
  </si>
  <si>
    <t>http://ebooks.abc-clio.com/?isbn=9781440865275</t>
    <phoneticPr fontId="2" type="noConversion"/>
  </si>
  <si>
    <t>9781440861024</t>
  </si>
  <si>
    <t>9781440861017</t>
  </si>
  <si>
    <t>Imagining the End: The Apocalypse in American Popular Culture</t>
  </si>
  <si>
    <t>Holte, James Craig</t>
  </si>
  <si>
    <t>http://ebooks.abc-clio.com/?isbn=9781440861024</t>
    <phoneticPr fontId="2" type="noConversion"/>
  </si>
  <si>
    <r>
      <t xml:space="preserve">H05 </t>
    </r>
    <r>
      <rPr>
        <sz val="10"/>
        <rFont val="新細明體"/>
        <family val="1"/>
        <charset val="136"/>
      </rPr>
      <t>文學二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外國文學、性別研究、文化研究</t>
    </r>
    <r>
      <rPr>
        <sz val="10"/>
        <rFont val="Times New Roman"/>
        <family val="1"/>
      </rPr>
      <t>)</t>
    </r>
  </si>
  <si>
    <t>9781440862069</t>
  </si>
  <si>
    <t>9781440862052</t>
  </si>
  <si>
    <t>Horror Fiction in the 20th Century: Exploring Literature's Most Chilling Genre</t>
  </si>
  <si>
    <t>Nevins, Jess</t>
  </si>
  <si>
    <t>http://ebooks.abc-clio.com/?isbn=9781440862069</t>
    <phoneticPr fontId="2" type="noConversion"/>
  </si>
  <si>
    <r>
      <t xml:space="preserve">HA3 </t>
    </r>
    <r>
      <rPr>
        <sz val="10"/>
        <rFont val="新細明體"/>
        <family val="1"/>
        <charset val="136"/>
      </rPr>
      <t>圖書資訊學</t>
    </r>
  </si>
  <si>
    <t>9781440869273</t>
  </si>
  <si>
    <t>9781440869280</t>
  </si>
  <si>
    <t>Best Technologies for Public Libraries: Policies, Programs, and Services</t>
  </si>
  <si>
    <t>DeCristofaro, Christopher</t>
  </si>
  <si>
    <t>http://ebooks.abc-clio.com/?isbn=9781440869273</t>
    <phoneticPr fontId="2" type="noConversion"/>
  </si>
  <si>
    <t>9781440864117</t>
  </si>
  <si>
    <t>9781440864100</t>
  </si>
  <si>
    <t>Advances in Psychedelic Medicine: State-of-the-Art Therapeutic Applications</t>
  </si>
  <si>
    <t>http://ebooks.abc-clio.com/?isbn=9781440864117</t>
    <phoneticPr fontId="2" type="noConversion"/>
  </si>
  <si>
    <r>
      <t xml:space="preserve">H14 </t>
    </r>
    <r>
      <rPr>
        <sz val="10"/>
        <rFont val="新細明體"/>
        <family val="1"/>
        <charset val="136"/>
      </rPr>
      <t>政治學</t>
    </r>
  </si>
  <si>
    <t>9781440850721</t>
  </si>
  <si>
    <t>9781440850714</t>
  </si>
  <si>
    <t>Sold My Soul for a Student Loan: Higher Education and the Political Economy of the Future</t>
  </si>
  <si>
    <t>Kirsch, Daniel T.</t>
  </si>
  <si>
    <t>http://ebooks.abc-clio.com/?isbn=9781440850721</t>
    <phoneticPr fontId="2" type="noConversion"/>
  </si>
  <si>
    <t>9781440858253</t>
  </si>
  <si>
    <t>9781440858246</t>
  </si>
  <si>
    <t>Personal Librarians: Building Relationships for Student Success</t>
  </si>
  <si>
    <t>Bisko, Lynne</t>
  </si>
  <si>
    <t>http://ebooks.abc-clio.com/?isbn=9781440858253</t>
    <phoneticPr fontId="2" type="noConversion"/>
  </si>
  <si>
    <r>
      <t xml:space="preserve">H23 </t>
    </r>
    <r>
      <rPr>
        <sz val="10"/>
        <rFont val="新細明體"/>
        <family val="1"/>
        <charset val="136"/>
      </rPr>
      <t>藝術學</t>
    </r>
  </si>
  <si>
    <t>9781440836497</t>
  </si>
  <si>
    <t>9781440836480</t>
  </si>
  <si>
    <t>Hollywood Heroines: The Most Influential Women in Film History</t>
  </si>
  <si>
    <t>Bauer, Laura L. S.</t>
  </si>
  <si>
    <t>http://ebooks.abc-clio.com/?isbn=9781440836497</t>
    <phoneticPr fontId="2" type="noConversion"/>
  </si>
  <si>
    <t>9781440862519</t>
  </si>
  <si>
    <t>9781440862502</t>
  </si>
  <si>
    <t>Boost Your STEAM Program with Great Literature and Activities</t>
  </si>
  <si>
    <t>Knowles, Liz</t>
  </si>
  <si>
    <t>http://ebooks.abc-clio.com/?isbn=9781440862519</t>
    <phoneticPr fontId="2" type="noConversion"/>
  </si>
  <si>
    <t>9781440859694</t>
  </si>
  <si>
    <t>9781440859687</t>
  </si>
  <si>
    <t>Listen to New Wave Rock!: Exploring a Musical Genre</t>
  </si>
  <si>
    <t>http://ebooks.abc-clio.com/?isbn=9781440859694</t>
    <phoneticPr fontId="2" type="noConversion"/>
  </si>
  <si>
    <r>
      <t xml:space="preserve">H15 </t>
    </r>
    <r>
      <rPr>
        <sz val="10"/>
        <rFont val="新細明體"/>
        <family val="1"/>
        <charset val="136"/>
      </rPr>
      <t>經濟學</t>
    </r>
  </si>
  <si>
    <t>9781440843365</t>
  </si>
  <si>
    <t>9781440843358</t>
  </si>
  <si>
    <t>Restoring Trust in Higher Education: Making the Investment Worthwhile Again</t>
  </si>
  <si>
    <t>Mishra, Aneil K.</t>
  </si>
  <si>
    <t>http://ebooks.abc-clio.com/?isbn=9781440843365</t>
    <phoneticPr fontId="2" type="noConversion"/>
  </si>
  <si>
    <t>9781440838996</t>
  </si>
  <si>
    <t>9781440838989</t>
  </si>
  <si>
    <t>The Words and Music of Brian Wilson</t>
  </si>
  <si>
    <t>http://ebooks.abc-clio.com/?isbn=9781440838996</t>
    <phoneticPr fontId="2" type="noConversion"/>
  </si>
  <si>
    <t>9781440843280</t>
  </si>
  <si>
    <t>9781440843273</t>
  </si>
  <si>
    <t>Sex Scandals, Gender, and Power in Contemporary American Politics</t>
  </si>
  <si>
    <t>Mandell, Hinda</t>
  </si>
  <si>
    <t>http://ebooks.abc-clio.com/?isbn=9781440843280</t>
    <phoneticPr fontId="2" type="noConversion"/>
  </si>
  <si>
    <t>9781440843891</t>
  </si>
  <si>
    <t>9781440843884</t>
  </si>
  <si>
    <t>Mental Illness in Popular Culture</t>
  </si>
  <si>
    <t>http://ebooks.abc-clio.com/?isbn=9781440843891</t>
    <phoneticPr fontId="2" type="noConversion"/>
  </si>
  <si>
    <t>9781440878947</t>
  </si>
  <si>
    <t>9781440878930</t>
  </si>
  <si>
    <t>An Unmitigated Disaster: America's Response to COVID-19</t>
  </si>
  <si>
    <t>http://ebooks.abc-clio.com/?isbn=9781440878947</t>
    <phoneticPr fontId="2" type="noConversion"/>
  </si>
  <si>
    <r>
      <t xml:space="preserve">H06 </t>
    </r>
    <r>
      <rPr>
        <sz val="10"/>
        <rFont val="新細明體"/>
        <family val="1"/>
        <charset val="136"/>
      </rPr>
      <t>歷史學</t>
    </r>
  </si>
  <si>
    <t>9781440875564</t>
  </si>
  <si>
    <t>9781440875557</t>
  </si>
  <si>
    <t>Sports on Film</t>
  </si>
  <si>
    <t>Boggs, Johnny D.</t>
  </si>
  <si>
    <t>http://ebooks.abc-clio.com/?isbn=9781440875564</t>
    <phoneticPr fontId="2" type="noConversion"/>
  </si>
  <si>
    <t>9781440869242</t>
  </si>
  <si>
    <t>9781440869235</t>
  </si>
  <si>
    <t>Food Cultures of Mexico: Recipes, Customs, and Issues</t>
  </si>
  <si>
    <t>Hernandez-Rodriguez, R.</t>
  </si>
  <si>
    <t>http://ebooks.abc-clio.com/?isbn=9781440869242</t>
    <phoneticPr fontId="2" type="noConversion"/>
  </si>
  <si>
    <t>9781440852978</t>
  </si>
  <si>
    <t>9781440852961</t>
  </si>
  <si>
    <t>Mindfulness and Meditation: Your Questions Answered</t>
  </si>
  <si>
    <t>Aguirre, Blaise</t>
  </si>
  <si>
    <t>http://ebooks.abc-clio.com/?isbn=9781440852978</t>
    <phoneticPr fontId="2" type="noConversion"/>
  </si>
  <si>
    <t>9781440840616</t>
  </si>
  <si>
    <t>9781440840609</t>
  </si>
  <si>
    <t>Coming of Age in Popular Culture: Teenagers, Adolescence, and the Art of Growing Up</t>
  </si>
  <si>
    <t>Miller, Donald C.</t>
  </si>
  <si>
    <t>http://ebooks.abc-clio.com/?isbn=9781440840616</t>
    <phoneticPr fontId="2" type="noConversion"/>
  </si>
  <si>
    <t>9781440853258</t>
  </si>
  <si>
    <t>9781440853241</t>
  </si>
  <si>
    <t>Energy Transitions: Global and National Perspectives</t>
  </si>
  <si>
    <t>Smil, Vaclav</t>
  </si>
  <si>
    <t>http://ebooks.abc-clio.com/?isbn=9781440853258</t>
    <phoneticPr fontId="2" type="noConversion"/>
  </si>
  <si>
    <t>9781440832222</t>
  </si>
  <si>
    <t>9781440832215</t>
  </si>
  <si>
    <t>Financial Crisis in American Households: The Basic Expenses That Bankrupt the Middle Class</t>
  </si>
  <si>
    <t>Cohen, Joseph Nathan</t>
  </si>
  <si>
    <t>http://ebooks.abc-clio.com/?isbn=9781440832222</t>
    <phoneticPr fontId="2" type="noConversion"/>
  </si>
  <si>
    <t>Women and Health: Global Lives in Focus</t>
  </si>
  <si>
    <t>Alejano-Steele, AnnJanette</t>
  </si>
  <si>
    <t>http://ebooks.abc-clio.com/?isbn=9781440862007</t>
    <phoneticPr fontId="64" type="noConversion"/>
  </si>
  <si>
    <t>The Emotional Life of Money: How Money Changes the Way We Think and Feel</t>
  </si>
  <si>
    <t>http://ebooks.abc-clio.com/?isbn=9781440850547</t>
    <phoneticPr fontId="64" type="noConversion"/>
  </si>
  <si>
    <t>Police on a Pedestal: Responsible Policing in a Culture of Worship</t>
  </si>
  <si>
    <t>Carter, Terrell</t>
  </si>
  <si>
    <t>http://ebooks.abc-clio.com/?isbn=9781440866371</t>
    <phoneticPr fontId="64" type="noConversion"/>
  </si>
  <si>
    <t>The Wise Inheritor's Guide to Freedom from Wealth: Making Family Wealth Work for You</t>
  </si>
  <si>
    <t>Lowenhaupt, Charles A.</t>
  </si>
  <si>
    <t>http://ebooks.abc-clio.com/?isbn=9781440865534</t>
    <phoneticPr fontId="64" type="noConversion"/>
  </si>
  <si>
    <r>
      <t xml:space="preserve">H22 </t>
    </r>
    <r>
      <rPr>
        <sz val="10"/>
        <color theme="1"/>
        <rFont val="新細明體"/>
        <family val="1"/>
        <charset val="136"/>
      </rPr>
      <t>區域研究及地理</t>
    </r>
  </si>
  <si>
    <r>
      <rPr>
        <sz val="10"/>
        <color theme="1"/>
        <rFont val="新細明體"/>
        <family val="1"/>
        <charset val="136"/>
      </rPr>
      <t>無光碟附件</t>
    </r>
  </si>
  <si>
    <r>
      <t xml:space="preserve">H40 </t>
    </r>
    <r>
      <rPr>
        <sz val="10"/>
        <color theme="1"/>
        <rFont val="新細明體"/>
        <family val="1"/>
        <charset val="136"/>
      </rPr>
      <t>財金及會計</t>
    </r>
  </si>
  <si>
    <r>
      <t xml:space="preserve">H13 </t>
    </r>
    <r>
      <rPr>
        <sz val="10"/>
        <color theme="1"/>
        <rFont val="新細明體"/>
        <family val="1"/>
        <charset val="136"/>
      </rPr>
      <t>法律學</t>
    </r>
  </si>
  <si>
    <r>
      <rPr>
        <sz val="10"/>
        <rFont val="新細明體"/>
        <family val="1"/>
        <charset val="136"/>
      </rPr>
      <t>序號</t>
    </r>
    <phoneticPr fontId="64" type="noConversion"/>
  </si>
  <si>
    <r>
      <rPr>
        <sz val="10"/>
        <rFont val="新細明體"/>
        <family val="1"/>
        <charset val="136"/>
      </rPr>
      <t>備註</t>
    </r>
    <phoneticPr fontId="64" type="noConversion"/>
  </si>
  <si>
    <r>
      <rPr>
        <b/>
        <sz val="10"/>
        <color indexed="13"/>
        <rFont val="新細明體"/>
        <family val="1"/>
        <charset val="136"/>
      </rPr>
      <t>連結</t>
    </r>
    <phoneticPr fontId="2" type="noConversion"/>
  </si>
  <si>
    <t>9781440856136</t>
  </si>
  <si>
    <t>9781440856129</t>
  </si>
  <si>
    <t>Engaging Design: Creating Libraries for Modern Users</t>
  </si>
  <si>
    <t>Decker, Emy Nelson</t>
  </si>
  <si>
    <t>http://ebooks.abc-clio.com/?isbn=9781440856136</t>
    <phoneticPr fontId="64" type="noConversion"/>
  </si>
  <si>
    <t>9781440864193</t>
  </si>
  <si>
    <t>9781440864186</t>
  </si>
  <si>
    <t>Information Literacy and Libraries in the Age of Fake News</t>
  </si>
  <si>
    <t>Agosto, Denise E.</t>
  </si>
  <si>
    <t>http://ebooks.abc-clio.com/?isbn=9781440864193</t>
    <phoneticPr fontId="64" type="noConversion"/>
  </si>
  <si>
    <t>9781440858994</t>
  </si>
  <si>
    <t>9781440858987</t>
  </si>
  <si>
    <t>Storytime and Beyond: Having Fun with Early Literacy</t>
  </si>
  <si>
    <t>Barco, Kathy</t>
  </si>
  <si>
    <t>http://ebooks.abc-clio.com/?isbn=9781440858994</t>
    <phoneticPr fontId="64" type="noConversion"/>
  </si>
  <si>
    <t>9781440853821</t>
  </si>
  <si>
    <t>9781440853814</t>
  </si>
  <si>
    <t>Misogyny in American Culture: Causes, Trends, and Solutions</t>
  </si>
  <si>
    <t>Guglielmo, Letizia</t>
  </si>
  <si>
    <t>9781440853838 (vol. 1);
9781440853845 (vol. 2)</t>
    <phoneticPr fontId="64" type="noConversion"/>
  </si>
  <si>
    <t>http://ebooks.abc-clio.com/?isbn=9781440853821</t>
    <phoneticPr fontId="64" type="noConversion"/>
  </si>
  <si>
    <t>9781440860621</t>
  </si>
  <si>
    <t>9781440860614</t>
  </si>
  <si>
    <t>The Reference Librarian's Bible: Print and Digital Reference Resources Every Library Should Own</t>
  </si>
  <si>
    <t>Sowards, Steven W.</t>
  </si>
  <si>
    <t>http://ebooks.abc-clio.com/?isbn=9781440860621</t>
    <phoneticPr fontId="64" type="noConversion"/>
  </si>
  <si>
    <t>9781440857294</t>
  </si>
  <si>
    <t>9781440857287</t>
  </si>
  <si>
    <t>Makers with a Cause: Creative Service Projects for Library Youth</t>
  </si>
  <si>
    <t>Seymour, Gina</t>
  </si>
  <si>
    <t>http://ebooks.abc-clio.com/?isbn=9781440857294</t>
    <phoneticPr fontId="64" type="noConversion"/>
  </si>
  <si>
    <t>9781440855399</t>
  </si>
  <si>
    <t>9781440855382</t>
  </si>
  <si>
    <t>Cultivating Connected Learning: Library Programs for Youth</t>
  </si>
  <si>
    <t>Barrett, Megan E.</t>
  </si>
  <si>
    <t>http://ebooks.abc-clio.com/?isbn=9781440855399</t>
    <phoneticPr fontId="64" type="noConversion"/>
  </si>
  <si>
    <t>9781440857799</t>
  </si>
  <si>
    <t>9781440857782</t>
  </si>
  <si>
    <t>Public Library Programs and Services for Midlife and Beyond: Expanding Opportunities for a Growing Population</t>
  </si>
  <si>
    <t>Bennett-Kapusniak, Reneé K.</t>
  </si>
  <si>
    <t>http://ebooks.abc-clio.com/?isbn=9781440857799</t>
    <phoneticPr fontId="64" type="noConversion"/>
  </si>
  <si>
    <t>9781440856716</t>
  </si>
  <si>
    <t>9781440856709</t>
  </si>
  <si>
    <t>From Library Volunteer to Library Advocate: Tapping into the Power of Community Engagement</t>
  </si>
  <si>
    <t>Lehn, Carla Campbell</t>
  </si>
  <si>
    <t>http://ebooks.abc-clio.com/?isbn=9781440856716</t>
    <phoneticPr fontId="64" type="noConversion"/>
  </si>
  <si>
    <t>9781440858789</t>
  </si>
  <si>
    <t>9781440858772</t>
  </si>
  <si>
    <t>Library Services for Immigrants and New Americans: Celebration and Integration</t>
  </si>
  <si>
    <t>Koerber, Jennifer</t>
  </si>
  <si>
    <t>http://ebooks.abc-clio.com/?isbn=9781440858789</t>
    <phoneticPr fontId="64" type="noConversion"/>
  </si>
  <si>
    <t>9781440861536</t>
  </si>
  <si>
    <t>9781440861529</t>
  </si>
  <si>
    <t>News Literacy: The Keys to Combating Fake News</t>
  </si>
  <si>
    <t>Luhtala, Michelle</t>
  </si>
  <si>
    <t>http://ebooks.abc-clio.com/?isbn=9781440861536</t>
    <phoneticPr fontId="64" type="noConversion"/>
  </si>
  <si>
    <t>9781440844409</t>
  </si>
  <si>
    <t>9781440844393</t>
  </si>
  <si>
    <t>Connecting Children with Classics: A Reader-Centered Approach to Selecting and Promoting Great Literature</t>
  </si>
  <si>
    <t>Lacy, Meagan</t>
  </si>
  <si>
    <t>http://ebooks.abc-clio.com/?isbn=9781440844409</t>
    <phoneticPr fontId="64" type="noConversion"/>
  </si>
  <si>
    <t>9781440855771</t>
  </si>
  <si>
    <t>9781440855764</t>
  </si>
  <si>
    <t>Reading Still Matters: What the Research Reveals about Reading, Libraries, and Community</t>
  </si>
  <si>
    <t>Ross, Catherine Sheldrick</t>
  </si>
  <si>
    <t>http://ebooks.abc-clio.com/?isbn=9781440855771</t>
    <phoneticPr fontId="64" type="noConversion"/>
  </si>
  <si>
    <t>9781440860645</t>
  </si>
  <si>
    <t>9781440860638</t>
  </si>
  <si>
    <t>The Girl-Positive Library: Inspiring Confidence, Creativity, and Curiosity in Young Women</t>
  </si>
  <si>
    <t>Harlan, Mary Ann</t>
  </si>
  <si>
    <t>http://ebooks.abc-clio.com/?isbn=9781440860645</t>
    <phoneticPr fontId="64" type="noConversion"/>
  </si>
  <si>
    <t>9781440862083</t>
  </si>
  <si>
    <t>9781440862076</t>
  </si>
  <si>
    <t>Information Literacy for Today's Diverse Students: Differentiated Instructional Techniques for Academic Librarians</t>
  </si>
  <si>
    <t>Matamoros, Alex Berrio</t>
  </si>
  <si>
    <t>http://ebooks.abc-clio.com/?isbn=9781440862083</t>
    <phoneticPr fontId="64" type="noConversion"/>
  </si>
  <si>
    <t>9781440859717</t>
  </si>
  <si>
    <t>9781440859700</t>
  </si>
  <si>
    <t>Climate Change Politics and Policies in America: Historical and Modern Documents in Context</t>
  </si>
  <si>
    <t>Mast, Jerald C.</t>
  </si>
  <si>
    <t>9781440859724 (vol. 1);
9781440859731 (vol. 2)</t>
    <phoneticPr fontId="64" type="noConversion"/>
  </si>
  <si>
    <t>http://ebooks.abc-clio.com/?isbn=9781440859717</t>
    <phoneticPr fontId="64" type="noConversion"/>
  </si>
  <si>
    <t>9781440867668</t>
  </si>
  <si>
    <t>9781440867651</t>
  </si>
  <si>
    <t>Dealing with Highly Anxious People: Smart Tactics to Cope with These People in Your Life</t>
  </si>
  <si>
    <t>http://ebooks.abc-clio.com/?isbn=9781440867668</t>
    <phoneticPr fontId="64" type="noConversion"/>
  </si>
  <si>
    <t>9781440865459</t>
  </si>
  <si>
    <t>9781440865442</t>
  </si>
  <si>
    <t>Teaching Adult Learners: A Guide for Public Librarians</t>
  </si>
  <si>
    <t>Curtis, Jessica A.</t>
  </si>
  <si>
    <t>http://ebooks.abc-clio.com/?isbn=9781440865459</t>
    <phoneticPr fontId="64" type="noConversion"/>
  </si>
  <si>
    <t>9781440868924</t>
  </si>
  <si>
    <t>9781440868917</t>
  </si>
  <si>
    <t>Community Partnerships with School Libraries: Creating Innovative Learning Experiences</t>
  </si>
  <si>
    <t>Crossman, Bridget</t>
  </si>
  <si>
    <t>http://ebooks.abc-clio.com/?isbn=9781440868924</t>
    <phoneticPr fontId="64" type="noConversion"/>
  </si>
  <si>
    <t>9781440863936</t>
  </si>
  <si>
    <t>9781440863929</t>
  </si>
  <si>
    <t>Partnering with Parents: Boosting Literacy for All Ages</t>
  </si>
  <si>
    <t>Schreiber, Mary</t>
  </si>
  <si>
    <t>http://ebooks.abc-clio.com/?isbn=9781440863936</t>
    <phoneticPr fontId="64" type="noConversion"/>
  </si>
  <si>
    <t>9781440872297</t>
  </si>
  <si>
    <t>9781440872280</t>
  </si>
  <si>
    <t>On the Go with Senior Services: Library Programs for Any Time and Any Place</t>
  </si>
  <si>
    <t>Goodman, Phyllis</t>
  </si>
  <si>
    <t>http://ebooks.abc-clio.com/?isbn=9781440872297</t>
    <phoneticPr fontId="64" type="noConversion"/>
  </si>
  <si>
    <t>9781440869808</t>
  </si>
  <si>
    <t>9781440869792</t>
  </si>
  <si>
    <t>Young Adult Nonfiction: A Readers' Advisory and Collection Development Guide</t>
  </si>
  <si>
    <t>Fraser, Elizabeth</t>
  </si>
  <si>
    <t>http://ebooks.abc-clio.com/?isbn=9781440869808</t>
    <phoneticPr fontId="64" type="noConversion"/>
  </si>
  <si>
    <t>9781440869266</t>
  </si>
  <si>
    <t>9781440869259</t>
  </si>
  <si>
    <t>A New Psychology Based on Community, Equality, and Care of the Earth: An Indigenous American Perspective</t>
  </si>
  <si>
    <t>http://ebooks.abc-clio.com/?isbn=9781440869266</t>
    <phoneticPr fontId="64" type="noConversion"/>
  </si>
  <si>
    <t>9781440873539</t>
  </si>
  <si>
    <t>9781440873522</t>
  </si>
  <si>
    <t>Science in the Ancient World: From Antiquity through the Middle Ages</t>
  </si>
  <si>
    <t>http://ebooks.abc-clio.com/?isbn=9781440873539</t>
    <phoneticPr fontId="64" type="noConversion"/>
  </si>
  <si>
    <t>9781440875649</t>
  </si>
  <si>
    <t>9781440875632</t>
  </si>
  <si>
    <t>Sports Injuries: Your Questions Answered</t>
  </si>
  <si>
    <t>Johnson, James H.</t>
  </si>
  <si>
    <t>http://ebooks.abc-clio.com/?isbn=9781440875649</t>
    <phoneticPr fontId="64" type="noConversion"/>
  </si>
  <si>
    <t>9781440877186</t>
  </si>
  <si>
    <t>9781440877179</t>
  </si>
  <si>
    <t>Bringing Heart and Mind into Storytime: Using Books and Activities to Teach Empathy, Tenacity, Kindness, and Other Big Ideas</t>
  </si>
  <si>
    <t>McNeil, Heather</t>
  </si>
  <si>
    <t>http://ebooks.abc-clio.com/?isbn=9781440877186</t>
    <phoneticPr fontId="64" type="noConversion"/>
  </si>
  <si>
    <t>9781440879005</t>
  </si>
  <si>
    <t>9781440878992</t>
  </si>
  <si>
    <t>#antisemitism: Coming of Age during the Resurgence of Hate</t>
  </si>
  <si>
    <t>Vinokor-Meinrath, Samantha A.</t>
  </si>
  <si>
    <t>http://ebooks.abc-clio.com/?isbn=9781440879005</t>
    <phoneticPr fontId="64" type="noConversion"/>
  </si>
  <si>
    <t>9781440877322</t>
  </si>
  <si>
    <t>9781440877315</t>
  </si>
  <si>
    <t>Hormones: Your Questions Answered</t>
  </si>
  <si>
    <t>Davidson, Tish</t>
  </si>
  <si>
    <t>http://ebooks.abc-clio.com/?isbn=9781440877322</t>
    <phoneticPr fontId="64" type="noConversion"/>
  </si>
  <si>
    <t>9781440876882</t>
  </si>
  <si>
    <t>9781440876875</t>
  </si>
  <si>
    <t>Teen Mental Health: An Encyclopedia of Issues and Solutions</t>
  </si>
  <si>
    <t>http://ebooks.abc-clio.com/?isbn=9781440876882</t>
    <phoneticPr fontId="64" type="noConversion"/>
  </si>
  <si>
    <t>9781440876981</t>
  </si>
  <si>
    <t>9781440876974</t>
  </si>
  <si>
    <t>Women, Power, and Rape Culture: The Politics and Policy of Underrepresentation</t>
  </si>
  <si>
    <t>Stabile, Bonnie</t>
  </si>
  <si>
    <t>http://ebooks.abc-clio.com/?isbn=9781440876981</t>
    <phoneticPr fontId="64" type="noConversion"/>
  </si>
  <si>
    <t>9781440879265</t>
  </si>
  <si>
    <t>9781440879258</t>
  </si>
  <si>
    <t>Sustainable Online Library Services and Resources: Learning from the Pandemic</t>
  </si>
  <si>
    <t>http://ebooks.abc-clio.com/?isbn=9781440879265</t>
    <phoneticPr fontId="64" type="noConversion"/>
  </si>
  <si>
    <t>9781440875687</t>
  </si>
  <si>
    <t>9781440875670</t>
  </si>
  <si>
    <t>Kids' Books and Maker Activities: 150 Perfect Pairings</t>
  </si>
  <si>
    <t>Cox, Marge</t>
  </si>
  <si>
    <t>http://ebooks.abc-clio.com/?isbn=9781440875687</t>
    <phoneticPr fontId="64" type="noConversion"/>
  </si>
  <si>
    <t>9781440878442</t>
  </si>
  <si>
    <t>9781440878435</t>
  </si>
  <si>
    <t>Exercise and Physical Activity: From Health Benefits to Fitness Crazes</t>
  </si>
  <si>
    <t>http://ebooks.abc-clio.com/?isbn=9781440878442</t>
    <phoneticPr fontId="64" type="noConversion"/>
  </si>
  <si>
    <r>
      <t xml:space="preserve">H09 </t>
    </r>
    <r>
      <rPr>
        <sz val="10"/>
        <rFont val="新細明體"/>
        <family val="1"/>
        <charset val="136"/>
      </rPr>
      <t>人類學</t>
    </r>
  </si>
  <si>
    <t>9781440873119</t>
  </si>
  <si>
    <t>9781440873102</t>
  </si>
  <si>
    <t>A Cultural Encyclopedia of Lost Cities and Civilizations</t>
  </si>
  <si>
    <t>http://ebooks.abc-clio.com/?isbn=9781440873119</t>
    <phoneticPr fontId="64" type="noConversion"/>
  </si>
  <si>
    <t>9781440879692</t>
  </si>
  <si>
    <t>9781440879685</t>
  </si>
  <si>
    <t>Acne: Your Questions Answered</t>
  </si>
  <si>
    <t>Waseh, Shayan</t>
  </si>
  <si>
    <t>http://ebooks.abc-clio.com/?isbn=9781440879692</t>
    <phoneticPr fontId="64" type="noConversion"/>
  </si>
  <si>
    <t>9781440858291</t>
  </si>
  <si>
    <t>9781440858284</t>
  </si>
  <si>
    <t>Artifacts from the Ancient Silk Road</t>
  </si>
  <si>
    <t>Mierse, William E.</t>
  </si>
  <si>
    <t>http://ebooks.abc-clio.com/?isbn=9781440858291</t>
    <phoneticPr fontId="64" type="noConversion"/>
  </si>
  <si>
    <t>9781440876387</t>
  </si>
  <si>
    <t>9781440876370</t>
  </si>
  <si>
    <t>Making the Most of Your ILS: A User's Guide to Evaluating and Optimizing Library Systems</t>
  </si>
  <si>
    <t>Gates, Lynn E.</t>
  </si>
  <si>
    <t>http://ebooks.abc-clio.com/?isbn=9781440876387</t>
    <phoneticPr fontId="64" type="noConversion"/>
  </si>
  <si>
    <t>9781440878480</t>
  </si>
  <si>
    <t>9781440878473</t>
  </si>
  <si>
    <t>They Believed That? A Cultural Encyclopedia of Superstitions and the Supernatural around the World</t>
  </si>
  <si>
    <t>http://ebooks.abc-clio.com/?isbn=9781440878480</t>
    <phoneticPr fontId="64" type="noConversion"/>
  </si>
  <si>
    <t>9781440867682</t>
  </si>
  <si>
    <t>9781440867675</t>
  </si>
  <si>
    <t>Rape and Dating Violence: Your Questions Answered</t>
  </si>
  <si>
    <t>Ritscher, Lee A.</t>
  </si>
  <si>
    <t>http://ebooks.abc-clio.com/?isbn=9781440867682</t>
    <phoneticPr fontId="64" type="noConversion"/>
  </si>
  <si>
    <t>9781440878923</t>
  </si>
  <si>
    <t>9781440878916</t>
  </si>
  <si>
    <t>Healthy Relationships: Your Questions Answered</t>
  </si>
  <si>
    <t>McKay, Charles A.</t>
  </si>
  <si>
    <t>http://ebooks.abc-clio.com/?isbn=9781440878923</t>
    <phoneticPr fontId="64" type="noConversion"/>
  </si>
  <si>
    <t>9781440879937</t>
  </si>
  <si>
    <t>9781440879920</t>
  </si>
  <si>
    <t>Sustaining America's Strategic Advantage</t>
  </si>
  <si>
    <t>Hillison, Joel R.</t>
  </si>
  <si>
    <t>http://ebooks.abc-clio.com/?isbn=9781440879937</t>
    <phoneticPr fontId="64" type="noConversion"/>
  </si>
  <si>
    <t>9781440871917</t>
  </si>
  <si>
    <t>9781440871900</t>
  </si>
  <si>
    <t>Women and Politics: Global Lives in Focus</t>
  </si>
  <si>
    <t>Och, Malliga</t>
  </si>
  <si>
    <t>http://ebooks.abc-clio.com/?isbn=9781440871917</t>
    <phoneticPr fontId="64" type="noConversion"/>
  </si>
  <si>
    <t>9781440873492</t>
  </si>
  <si>
    <t>9781440873485</t>
  </si>
  <si>
    <t>Encyclopedia of Hair: A Cultural History</t>
  </si>
  <si>
    <t>Sherrow, Victoria</t>
  </si>
  <si>
    <t>http://ebooks.abc-clio.com/?isbn=9781440873492</t>
    <phoneticPr fontId="64" type="noConversion"/>
  </si>
  <si>
    <t>9781440875922</t>
  </si>
  <si>
    <t>9781440875915</t>
  </si>
  <si>
    <t>Latino Literature: An Encyclopedia for Students</t>
  </si>
  <si>
    <t>der Plas, Christina Soto van</t>
  </si>
  <si>
    <t>http://ebooks.abc-clio.com/?isbn=9781440875922</t>
    <phoneticPr fontId="64" type="noConversion"/>
  </si>
  <si>
    <t>9781440874130</t>
  </si>
  <si>
    <t>9781440874123</t>
  </si>
  <si>
    <t>Women in Popular Culture: The Evolution of Women's Roles in American Entertainment</t>
  </si>
  <si>
    <t>9781440874147 (vol. 1);
9781440874154 (vol. 2)</t>
    <phoneticPr fontId="64" type="noConversion"/>
  </si>
  <si>
    <t>http://ebooks.abc-clio.com/?isbn=9781440874130</t>
    <phoneticPr fontId="6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</si>
</sst>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#######"/>
    <numFmt numFmtId="177" formatCode="0.00_ "/>
    <numFmt numFmtId="178" formatCode="0_ "/>
  </numFmts>
  <fonts count="7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Arial Unicode MS"/>
      <family val="2"/>
      <charset val="136"/>
    </font>
    <font>
      <sz val="9"/>
      <name val="新細明體"/>
      <family val="1"/>
      <charset val="136"/>
    </font>
    <font>
      <sz val="12"/>
      <name val="Arial Narrow"/>
      <family val="2"/>
    </font>
    <font>
      <sz val="12"/>
      <color indexed="16"/>
      <name val="Arial Narrow"/>
      <family val="2"/>
    </font>
    <font>
      <sz val="12"/>
      <color indexed="10"/>
      <name val="Arial Narrow"/>
      <family val="2"/>
    </font>
    <font>
      <sz val="9"/>
      <name val="新細明體"/>
      <family val="1"/>
      <charset val="136"/>
    </font>
    <font>
      <sz val="12"/>
      <name val="Arial Unicode MS"/>
      <family val="2"/>
      <charset val="136"/>
    </font>
    <font>
      <b/>
      <sz val="12"/>
      <color indexed="13"/>
      <name val="新細明體"/>
      <family val="1"/>
      <charset val="136"/>
    </font>
    <font>
      <sz val="10"/>
      <color indexed="12"/>
      <name val="新細明體"/>
      <family val="1"/>
      <charset val="136"/>
    </font>
    <font>
      <u/>
      <sz val="11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1"/>
      <name val="Arial Unicode MS"/>
      <family val="2"/>
      <charset val="136"/>
    </font>
    <font>
      <sz val="11"/>
      <name val="Arial Narrow"/>
      <family val="2"/>
    </font>
    <font>
      <sz val="11"/>
      <name val="細明體"/>
      <family val="3"/>
      <charset val="136"/>
    </font>
    <font>
      <b/>
      <sz val="11"/>
      <name val="Arial Unicode MS"/>
      <family val="2"/>
      <charset val="136"/>
    </font>
    <font>
      <sz val="12"/>
      <color indexed="8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color indexed="12"/>
      <name val="Times New Roman"/>
      <family val="1"/>
    </font>
    <font>
      <u/>
      <sz val="12"/>
      <color indexed="12"/>
      <name val="Times New Roman"/>
      <family val="1"/>
    </font>
    <font>
      <sz val="9"/>
      <name val="新細明體"/>
      <family val="1"/>
      <charset val="136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12"/>
      <color indexed="10"/>
      <name val="新細明體"/>
      <family val="1"/>
      <charset val="136"/>
      <scheme val="major"/>
    </font>
    <font>
      <u/>
      <sz val="12"/>
      <color indexed="12"/>
      <name val="新細明體"/>
      <family val="1"/>
      <charset val="136"/>
      <scheme val="major"/>
    </font>
    <font>
      <sz val="12"/>
      <color theme="1"/>
      <name val="Times New Roman"/>
      <family val="1"/>
    </font>
    <font>
      <sz val="12"/>
      <color rgb="FFFF0000"/>
      <name val="新細明體"/>
      <family val="1"/>
      <charset val="136"/>
    </font>
    <font>
      <sz val="11"/>
      <color theme="1"/>
      <name val="新細明體"/>
      <family val="1"/>
      <charset val="136"/>
      <scheme val="minor"/>
    </font>
    <font>
      <u/>
      <sz val="12"/>
      <color theme="10"/>
      <name val="Times New Roman"/>
      <family val="1"/>
    </font>
    <font>
      <sz val="12"/>
      <color rgb="FFFF0000"/>
      <name val="Arial"/>
      <family val="2"/>
    </font>
    <font>
      <sz val="9"/>
      <name val="新細明體"/>
      <family val="1"/>
      <charset val="136"/>
      <scheme val="minor"/>
    </font>
    <font>
      <sz val="12"/>
      <color theme="0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theme="1"/>
      <name val="新細明體"/>
      <family val="1"/>
      <charset val="136"/>
    </font>
    <font>
      <sz val="12"/>
      <color theme="0"/>
      <name val="Times New Roman"/>
      <family val="1"/>
    </font>
    <font>
      <sz val="12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inor"/>
    </font>
    <font>
      <u/>
      <sz val="12"/>
      <color indexed="12"/>
      <name val="新細明體"/>
      <family val="1"/>
      <charset val="136"/>
      <scheme val="minor"/>
    </font>
    <font>
      <sz val="12"/>
      <color indexed="10"/>
      <name val="新細明體"/>
      <family val="1"/>
      <charset val="136"/>
      <scheme val="minor"/>
    </font>
    <font>
      <sz val="10"/>
      <name val="Times New Roman"/>
      <family val="1"/>
    </font>
    <font>
      <sz val="10"/>
      <name val="新細明體"/>
      <family val="1"/>
      <charset val="136"/>
    </font>
    <font>
      <sz val="10"/>
      <color indexed="8"/>
      <name val="Times New Roman"/>
      <family val="1"/>
    </font>
    <font>
      <u/>
      <sz val="10"/>
      <color indexed="12"/>
      <name val="Times New Roman"/>
      <family val="1"/>
    </font>
    <font>
      <sz val="9"/>
      <name val="新細明體"/>
      <family val="2"/>
      <charset val="136"/>
      <scheme val="minor"/>
    </font>
    <font>
      <sz val="10"/>
      <color theme="1"/>
      <name val="Times New Roman"/>
      <family val="1"/>
    </font>
    <font>
      <sz val="10"/>
      <color theme="1"/>
      <name val="新細明體"/>
      <family val="1"/>
      <charset val="136"/>
    </font>
    <font>
      <u/>
      <sz val="10"/>
      <color theme="10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13"/>
      <name val="新細明體"/>
      <family val="1"/>
      <charset val="136"/>
    </font>
    <font>
      <u/>
      <sz val="10"/>
      <color rgb="FF0000FF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0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37" fillId="0" borderId="0">
      <alignment vertical="center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7" fillId="0" borderId="0">
      <alignment vertical="center"/>
    </xf>
  </cellStyleXfs>
  <cellXfs count="400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49" fontId="4" fillId="0" borderId="2" xfId="0" applyNumberFormat="1" applyFont="1" applyFill="1" applyBorder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4" fillId="2" borderId="2" xfId="0" applyFont="1" applyFill="1" applyBorder="1">
      <alignment vertical="center"/>
    </xf>
    <xf numFmtId="49" fontId="4" fillId="2" borderId="2" xfId="0" applyNumberFormat="1" applyFont="1" applyFill="1" applyBorder="1">
      <alignment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2" borderId="3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5" fillId="0" borderId="4" xfId="0" applyFont="1" applyBorder="1" applyAlignment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Fill="1" applyBorder="1">
      <alignment vertical="center"/>
    </xf>
    <xf numFmtId="49" fontId="4" fillId="0" borderId="6" xfId="0" applyNumberFormat="1" applyFont="1" applyFill="1" applyBorder="1">
      <alignment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1" fillId="0" borderId="6" xfId="0" applyFont="1" applyFill="1" applyBorder="1">
      <alignment vertical="center"/>
    </xf>
    <xf numFmtId="0" fontId="5" fillId="0" borderId="7" xfId="0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left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1" xfId="2" applyFont="1" applyFill="1" applyBorder="1" applyAlignment="1"/>
    <xf numFmtId="49" fontId="1" fillId="0" borderId="1" xfId="2" applyNumberFormat="1" applyFont="1" applyFill="1" applyBorder="1" applyAlignment="1"/>
    <xf numFmtId="0" fontId="3" fillId="0" borderId="0" xfId="3" applyFont="1" applyAlignment="1" applyProtection="1">
      <alignment vertical="center"/>
    </xf>
    <xf numFmtId="0" fontId="1" fillId="0" borderId="11" xfId="2" applyFont="1" applyFill="1" applyBorder="1" applyAlignment="1"/>
    <xf numFmtId="49" fontId="1" fillId="0" borderId="11" xfId="2" applyNumberFormat="1" applyFont="1" applyFill="1" applyBorder="1" applyAlignment="1"/>
    <xf numFmtId="49" fontId="4" fillId="0" borderId="0" xfId="0" applyNumberFormat="1" applyFont="1" applyAlignment="1">
      <alignment vertical="center"/>
    </xf>
    <xf numFmtId="0" fontId="7" fillId="4" borderId="2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/>
    </xf>
    <xf numFmtId="0" fontId="5" fillId="0" borderId="11" xfId="2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1" fillId="0" borderId="12" xfId="2" applyFont="1" applyFill="1" applyBorder="1" applyAlignment="1">
      <alignment horizontal="center"/>
    </xf>
    <xf numFmtId="0" fontId="1" fillId="0" borderId="1" xfId="2" applyFont="1" applyFill="1" applyBorder="1" applyAlignment="1">
      <alignment horizontal="center"/>
    </xf>
    <xf numFmtId="0" fontId="1" fillId="0" borderId="11" xfId="2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49" fontId="1" fillId="0" borderId="12" xfId="2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center" vertical="center"/>
    </xf>
    <xf numFmtId="49" fontId="40" fillId="0" borderId="8" xfId="0" applyNumberFormat="1" applyFont="1" applyFill="1" applyBorder="1" applyAlignment="1" applyProtection="1">
      <alignment horizontal="center" vertical="center"/>
    </xf>
    <xf numFmtId="49" fontId="40" fillId="0" borderId="9" xfId="0" applyNumberFormat="1" applyFont="1" applyFill="1" applyBorder="1" applyAlignment="1" applyProtection="1">
      <alignment horizontal="center" vertical="center"/>
    </xf>
    <xf numFmtId="49" fontId="40" fillId="0" borderId="9" xfId="0" applyNumberFormat="1" applyFont="1" applyFill="1" applyBorder="1" applyAlignment="1" applyProtection="1">
      <alignment horizontal="center" vertical="center" wrapText="1"/>
    </xf>
    <xf numFmtId="177" fontId="40" fillId="0" borderId="10" xfId="0" applyNumberFormat="1" applyFont="1" applyFill="1" applyBorder="1" applyAlignment="1" applyProtection="1">
      <alignment horizontal="center" vertical="center" wrapText="1"/>
    </xf>
    <xf numFmtId="0" fontId="41" fillId="0" borderId="3" xfId="0" applyFont="1" applyBorder="1" applyAlignment="1" applyProtection="1">
      <alignment horizontal="center" vertical="center"/>
    </xf>
    <xf numFmtId="49" fontId="41" fillId="0" borderId="2" xfId="0" applyNumberFormat="1" applyFont="1" applyBorder="1" applyAlignment="1" applyProtection="1">
      <alignment horizontal="left" vertical="center"/>
    </xf>
    <xf numFmtId="49" fontId="41" fillId="0" borderId="2" xfId="0" applyNumberFormat="1" applyFont="1" applyBorder="1" applyAlignment="1" applyProtection="1">
      <alignment horizontal="center" vertical="center"/>
    </xf>
    <xf numFmtId="0" fontId="41" fillId="0" borderId="4" xfId="0" applyFont="1" applyBorder="1" applyAlignment="1" applyProtection="1">
      <alignment horizontal="center" vertical="center"/>
    </xf>
    <xf numFmtId="49" fontId="42" fillId="0" borderId="2" xfId="0" applyNumberFormat="1" applyFont="1" applyBorder="1" applyAlignment="1" applyProtection="1">
      <alignment horizontal="left" vertical="center"/>
    </xf>
    <xf numFmtId="0" fontId="42" fillId="0" borderId="4" xfId="0" applyFont="1" applyBorder="1" applyAlignment="1" applyProtection="1">
      <alignment horizontal="center" vertical="center"/>
    </xf>
    <xf numFmtId="0" fontId="41" fillId="0" borderId="5" xfId="0" applyFont="1" applyBorder="1" applyAlignment="1" applyProtection="1">
      <alignment horizontal="center" vertical="center"/>
    </xf>
    <xf numFmtId="49" fontId="41" fillId="0" borderId="6" xfId="0" applyNumberFormat="1" applyFont="1" applyBorder="1" applyAlignment="1" applyProtection="1">
      <alignment horizontal="left" vertical="center"/>
    </xf>
    <xf numFmtId="49" fontId="41" fillId="0" borderId="6" xfId="0" applyNumberFormat="1" applyFont="1" applyBorder="1" applyAlignment="1" applyProtection="1">
      <alignment horizontal="center" vertical="center"/>
    </xf>
    <xf numFmtId="0" fontId="41" fillId="0" borderId="7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77" fontId="40" fillId="0" borderId="9" xfId="0" applyNumberFormat="1" applyFont="1" applyFill="1" applyBorder="1" applyAlignment="1" applyProtection="1">
      <alignment horizontal="left" vertical="center" wrapText="1"/>
    </xf>
    <xf numFmtId="178" fontId="43" fillId="0" borderId="2" xfId="3" applyNumberFormat="1" applyFont="1" applyBorder="1" applyAlignment="1" applyProtection="1">
      <alignment horizontal="left" vertical="center"/>
    </xf>
    <xf numFmtId="178" fontId="43" fillId="0" borderId="6" xfId="3" applyNumberFormat="1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49" fontId="41" fillId="0" borderId="7" xfId="0" applyNumberFormat="1" applyFont="1" applyBorder="1" applyAlignment="1" applyProtection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/>
    </xf>
    <xf numFmtId="0" fontId="14" fillId="0" borderId="2" xfId="0" applyFont="1" applyFill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left" vertical="center"/>
    </xf>
    <xf numFmtId="49" fontId="14" fillId="0" borderId="2" xfId="0" applyNumberFormat="1" applyFont="1" applyBorder="1" applyAlignment="1">
      <alignment horizontal="center" vertical="center"/>
    </xf>
    <xf numFmtId="0" fontId="3" fillId="0" borderId="4" xfId="3" applyFont="1" applyBorder="1" applyAlignment="1" applyProtection="1">
      <alignment vertical="center"/>
    </xf>
    <xf numFmtId="0" fontId="14" fillId="0" borderId="2" xfId="0" applyFont="1" applyBorder="1" applyAlignment="1">
      <alignment vertical="center"/>
    </xf>
    <xf numFmtId="49" fontId="14" fillId="5" borderId="2" xfId="0" applyNumberFormat="1" applyFont="1" applyFill="1" applyBorder="1" applyAlignment="1">
      <alignment horizontal="left" vertical="center"/>
    </xf>
    <xf numFmtId="49" fontId="14" fillId="5" borderId="2" xfId="0" applyNumberFormat="1" applyFont="1" applyFill="1" applyBorder="1" applyAlignment="1">
      <alignment horizontal="center" vertical="center"/>
    </xf>
    <xf numFmtId="0" fontId="3" fillId="5" borderId="4" xfId="3" applyFont="1" applyFill="1" applyBorder="1" applyAlignment="1" applyProtection="1">
      <alignment vertical="center"/>
    </xf>
    <xf numFmtId="49" fontId="15" fillId="0" borderId="2" xfId="0" applyNumberFormat="1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 applyProtection="1">
      <alignment horizontal="left" vertical="center"/>
    </xf>
    <xf numFmtId="178" fontId="3" fillId="0" borderId="4" xfId="3" applyNumberFormat="1" applyBorder="1" applyAlignment="1" applyProtection="1">
      <alignment horizontal="right" vertical="center"/>
    </xf>
    <xf numFmtId="49" fontId="4" fillId="0" borderId="5" xfId="0" applyNumberFormat="1" applyFont="1" applyBorder="1" applyAlignment="1" applyProtection="1">
      <alignment horizontal="left" vertical="center"/>
    </xf>
    <xf numFmtId="49" fontId="4" fillId="0" borderId="6" xfId="0" applyNumberFormat="1" applyFont="1" applyBorder="1" applyAlignment="1" applyProtection="1">
      <alignment horizontal="left" vertical="center"/>
    </xf>
    <xf numFmtId="49" fontId="4" fillId="0" borderId="6" xfId="0" applyNumberFormat="1" applyFont="1" applyBorder="1" applyAlignment="1" applyProtection="1">
      <alignment horizontal="center" vertical="center"/>
    </xf>
    <xf numFmtId="178" fontId="3" fillId="0" borderId="7" xfId="3" applyNumberFormat="1" applyBorder="1" applyAlignment="1" applyProtection="1">
      <alignment horizontal="right" vertical="center"/>
    </xf>
    <xf numFmtId="49" fontId="11" fillId="0" borderId="2" xfId="0" applyNumberFormat="1" applyFont="1" applyFill="1" applyBorder="1" applyAlignment="1" applyProtection="1">
      <alignment horizontal="center" vertical="center"/>
    </xf>
    <xf numFmtId="49" fontId="11" fillId="0" borderId="8" xfId="0" applyNumberFormat="1" applyFont="1" applyFill="1" applyBorder="1" applyAlignment="1" applyProtection="1">
      <alignment horizontal="center" vertical="center"/>
    </xf>
    <xf numFmtId="49" fontId="11" fillId="0" borderId="9" xfId="0" applyNumberFormat="1" applyFont="1" applyFill="1" applyBorder="1" applyAlignment="1" applyProtection="1">
      <alignment horizontal="center" vertical="center" wrapText="1"/>
    </xf>
    <xf numFmtId="49" fontId="11" fillId="0" borderId="9" xfId="0" applyNumberFormat="1" applyFont="1" applyFill="1" applyBorder="1" applyAlignment="1" applyProtection="1">
      <alignment horizontal="center" vertical="center"/>
    </xf>
    <xf numFmtId="177" fontId="11" fillId="0" borderId="10" xfId="0" applyNumberFormat="1" applyFont="1" applyFill="1" applyBorder="1" applyAlignment="1" applyProtection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1" fillId="0" borderId="0" xfId="2" applyFont="1" applyFill="1" applyBorder="1" applyAlignment="1">
      <alignment horizontal="center"/>
    </xf>
    <xf numFmtId="0" fontId="1" fillId="0" borderId="0" xfId="2" applyFont="1" applyFill="1" applyBorder="1" applyAlignment="1"/>
    <xf numFmtId="0" fontId="1" fillId="0" borderId="0" xfId="2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2" applyFont="1" applyFill="1" applyBorder="1" applyAlignment="1"/>
    <xf numFmtId="0" fontId="0" fillId="0" borderId="0" xfId="0" applyFont="1" applyBorder="1" applyAlignment="1">
      <alignment vertical="center"/>
    </xf>
    <xf numFmtId="0" fontId="45" fillId="0" borderId="0" xfId="2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Fill="1" applyBorder="1" applyAlignment="1">
      <alignment vertical="center" wrapText="1"/>
    </xf>
    <xf numFmtId="0" fontId="4" fillId="0" borderId="2" xfId="0" applyNumberFormat="1" applyFont="1" applyBorder="1" applyAlignment="1" applyProtection="1">
      <alignment horizontal="center" vertical="center"/>
    </xf>
    <xf numFmtId="0" fontId="4" fillId="0" borderId="6" xfId="0" applyNumberFormat="1" applyFont="1" applyBorder="1" applyAlignment="1" applyProtection="1">
      <alignment horizontal="center" vertical="center"/>
    </xf>
    <xf numFmtId="0" fontId="1" fillId="0" borderId="2" xfId="0" applyFont="1" applyBorder="1">
      <alignment vertical="center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176" fontId="0" fillId="0" borderId="2" xfId="0" applyNumberFormat="1" applyBorder="1">
      <alignment vertical="center"/>
    </xf>
    <xf numFmtId="0" fontId="0" fillId="0" borderId="0" xfId="0" applyFill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37" fillId="0" borderId="8" xfId="1" applyFill="1" applyBorder="1" applyAlignment="1">
      <alignment horizontal="center" vertical="center" wrapText="1"/>
    </xf>
    <xf numFmtId="0" fontId="37" fillId="0" borderId="9" xfId="1" applyFill="1" applyBorder="1" applyAlignment="1">
      <alignment horizontal="center" vertical="center" wrapText="1"/>
    </xf>
    <xf numFmtId="176" fontId="37" fillId="0" borderId="9" xfId="1" applyNumberFormat="1" applyFill="1" applyBorder="1" applyAlignment="1">
      <alignment horizontal="center" vertical="center" wrapText="1"/>
    </xf>
    <xf numFmtId="0" fontId="37" fillId="0" borderId="9" xfId="1" applyFont="1" applyFill="1" applyBorder="1" applyAlignment="1">
      <alignment horizontal="center" vertical="center" wrapText="1"/>
    </xf>
    <xf numFmtId="0" fontId="19" fillId="0" borderId="10" xfId="2" applyFont="1" applyFill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0" fillId="0" borderId="6" xfId="0" applyBorder="1">
      <alignment vertical="center"/>
    </xf>
    <xf numFmtId="49" fontId="0" fillId="0" borderId="6" xfId="0" applyNumberFormat="1" applyBorder="1">
      <alignment vertical="center"/>
    </xf>
    <xf numFmtId="176" fontId="0" fillId="0" borderId="6" xfId="0" applyNumberFormat="1" applyBorder="1">
      <alignment vertical="center"/>
    </xf>
    <xf numFmtId="0" fontId="1" fillId="0" borderId="6" xfId="0" applyFont="1" applyBorder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3" applyAlignment="1" applyProtection="1">
      <alignment vertical="center"/>
    </xf>
    <xf numFmtId="0" fontId="0" fillId="0" borderId="0" xfId="0" applyFill="1" applyAlignment="1">
      <alignment vertical="center"/>
    </xf>
    <xf numFmtId="0" fontId="19" fillId="0" borderId="12" xfId="2" applyFont="1" applyFill="1" applyBorder="1" applyAlignment="1">
      <alignment horizontal="right"/>
    </xf>
    <xf numFmtId="0" fontId="1" fillId="0" borderId="12" xfId="2" applyFont="1" applyFill="1" applyBorder="1" applyAlignment="1"/>
    <xf numFmtId="49" fontId="1" fillId="0" borderId="12" xfId="2" applyNumberFormat="1" applyFont="1" applyFill="1" applyBorder="1" applyAlignment="1"/>
    <xf numFmtId="0" fontId="3" fillId="0" borderId="1" xfId="3" applyFont="1" applyFill="1" applyBorder="1" applyAlignment="1" applyProtection="1">
      <alignment horizontal="right"/>
    </xf>
    <xf numFmtId="0" fontId="3" fillId="0" borderId="11" xfId="3" applyFont="1" applyFill="1" applyBorder="1" applyAlignment="1" applyProtection="1">
      <alignment horizontal="right"/>
    </xf>
    <xf numFmtId="0" fontId="24" fillId="0" borderId="2" xfId="0" applyFont="1" applyFill="1" applyBorder="1" applyAlignment="1">
      <alignment vertical="center" wrapText="1"/>
    </xf>
    <xf numFmtId="0" fontId="24" fillId="0" borderId="2" xfId="0" applyFont="1" applyBorder="1" applyAlignment="1">
      <alignment horizontal="center" vertical="center" wrapText="1"/>
    </xf>
    <xf numFmtId="49" fontId="24" fillId="0" borderId="2" xfId="0" applyNumberFormat="1" applyFont="1" applyBorder="1" applyAlignment="1">
      <alignment horizontal="left" vertical="center" wrapText="1"/>
    </xf>
    <xf numFmtId="49" fontId="24" fillId="0" borderId="2" xfId="0" applyNumberFormat="1" applyFont="1" applyBorder="1" applyAlignment="1">
      <alignment horizontal="center" vertical="center" wrapText="1"/>
    </xf>
    <xf numFmtId="49" fontId="24" fillId="0" borderId="2" xfId="0" applyNumberFormat="1" applyFont="1" applyBorder="1" applyAlignment="1">
      <alignment horizontal="right" vertical="center" wrapText="1"/>
    </xf>
    <xf numFmtId="0" fontId="21" fillId="0" borderId="2" xfId="3" applyFont="1" applyBorder="1" applyAlignment="1" applyProtection="1">
      <alignment vertical="center" wrapText="1"/>
    </xf>
    <xf numFmtId="0" fontId="24" fillId="0" borderId="2" xfId="0" applyFont="1" applyBorder="1" applyAlignment="1">
      <alignment vertical="center" wrapText="1"/>
    </xf>
    <xf numFmtId="49" fontId="24" fillId="3" borderId="2" xfId="0" applyNumberFormat="1" applyFont="1" applyFill="1" applyBorder="1" applyAlignment="1">
      <alignment horizontal="left" vertical="center" wrapText="1"/>
    </xf>
    <xf numFmtId="49" fontId="24" fillId="3" borderId="2" xfId="0" applyNumberFormat="1" applyFont="1" applyFill="1" applyBorder="1" applyAlignment="1">
      <alignment horizontal="center" vertical="center" wrapText="1"/>
    </xf>
    <xf numFmtId="49" fontId="24" fillId="3" borderId="2" xfId="0" applyNumberFormat="1" applyFont="1" applyFill="1" applyBorder="1" applyAlignment="1">
      <alignment horizontal="right" vertical="center" wrapText="1"/>
    </xf>
    <xf numFmtId="0" fontId="21" fillId="3" borderId="2" xfId="3" applyFont="1" applyFill="1" applyBorder="1" applyAlignment="1" applyProtection="1">
      <alignment vertical="center" wrapText="1"/>
    </xf>
    <xf numFmtId="0" fontId="24" fillId="3" borderId="2" xfId="0" applyFont="1" applyFill="1" applyBorder="1" applyAlignment="1">
      <alignment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49" fontId="23" fillId="0" borderId="8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right" vertical="center" wrapText="1"/>
    </xf>
    <xf numFmtId="49" fontId="23" fillId="0" borderId="9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49" fontId="24" fillId="0" borderId="6" xfId="0" applyNumberFormat="1" applyFont="1" applyBorder="1" applyAlignment="1">
      <alignment horizontal="left" vertical="center" wrapText="1"/>
    </xf>
    <xf numFmtId="49" fontId="24" fillId="0" borderId="6" xfId="0" applyNumberFormat="1" applyFont="1" applyBorder="1" applyAlignment="1">
      <alignment horizontal="center" vertical="center" wrapText="1"/>
    </xf>
    <xf numFmtId="49" fontId="24" fillId="0" borderId="6" xfId="0" applyNumberFormat="1" applyFont="1" applyBorder="1" applyAlignment="1">
      <alignment horizontal="right" vertical="center" wrapText="1"/>
    </xf>
    <xf numFmtId="0" fontId="21" fillId="0" borderId="6" xfId="3" applyFont="1" applyBorder="1" applyAlignment="1" applyProtection="1">
      <alignment vertical="center" wrapText="1"/>
    </xf>
    <xf numFmtId="0" fontId="24" fillId="0" borderId="7" xfId="0" applyFont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left" vertical="center"/>
    </xf>
    <xf numFmtId="176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vertical="center"/>
    </xf>
    <xf numFmtId="49" fontId="29" fillId="0" borderId="2" xfId="0" applyNumberFormat="1" applyFont="1" applyFill="1" applyBorder="1">
      <alignment vertical="center"/>
    </xf>
    <xf numFmtId="176" fontId="29" fillId="0" borderId="2" xfId="0" applyNumberFormat="1" applyFont="1" applyFill="1" applyBorder="1" applyAlignment="1">
      <alignment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 wrapText="1"/>
    </xf>
    <xf numFmtId="0" fontId="44" fillId="6" borderId="2" xfId="0" applyFont="1" applyFill="1" applyBorder="1" applyAlignment="1">
      <alignment horizontal="center" vertical="center"/>
    </xf>
    <xf numFmtId="176" fontId="29" fillId="6" borderId="2" xfId="0" applyNumberFormat="1" applyFont="1" applyFill="1" applyBorder="1">
      <alignment vertical="center"/>
    </xf>
    <xf numFmtId="0" fontId="29" fillId="6" borderId="2" xfId="0" applyFont="1" applyFill="1" applyBorder="1">
      <alignment vertical="center"/>
    </xf>
    <xf numFmtId="176" fontId="29" fillId="6" borderId="2" xfId="0" applyNumberFormat="1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center" vertical="center"/>
    </xf>
    <xf numFmtId="0" fontId="44" fillId="0" borderId="0" xfId="0" applyFont="1">
      <alignment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49" fontId="29" fillId="0" borderId="0" xfId="0" applyNumberFormat="1" applyFont="1">
      <alignment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49" fontId="29" fillId="6" borderId="2" xfId="0" applyNumberFormat="1" applyFont="1" applyFill="1" applyBorder="1">
      <alignment vertical="center"/>
    </xf>
    <xf numFmtId="0" fontId="27" fillId="0" borderId="10" xfId="0" applyFont="1" applyFill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6" borderId="2" xfId="3" applyFont="1" applyFill="1" applyBorder="1" applyAlignment="1" applyProtection="1">
      <alignment horizontal="left" vertical="center"/>
    </xf>
    <xf numFmtId="0" fontId="29" fillId="0" borderId="0" xfId="0" applyFont="1" applyAlignment="1">
      <alignment horizontal="left" vertical="center"/>
    </xf>
    <xf numFmtId="0" fontId="29" fillId="6" borderId="2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vertical="center"/>
    </xf>
    <xf numFmtId="0" fontId="27" fillId="0" borderId="13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2" xfId="0" applyFont="1" applyBorder="1" applyAlignment="1">
      <alignment vertical="center"/>
    </xf>
    <xf numFmtId="0" fontId="33" fillId="0" borderId="2" xfId="0" applyFont="1" applyBorder="1" applyAlignment="1">
      <alignment horizontal="left" vertical="center"/>
    </xf>
    <xf numFmtId="49" fontId="33" fillId="0" borderId="2" xfId="0" applyNumberFormat="1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49" fontId="33" fillId="0" borderId="2" xfId="0" applyNumberFormat="1" applyFont="1" applyBorder="1" applyAlignment="1">
      <alignment vertical="center"/>
    </xf>
    <xf numFmtId="176" fontId="33" fillId="0" borderId="2" xfId="0" applyNumberFormat="1" applyFont="1" applyBorder="1" applyAlignment="1">
      <alignment horizontal="center" vertical="center"/>
    </xf>
    <xf numFmtId="176" fontId="33" fillId="0" borderId="2" xfId="0" applyNumberFormat="1" applyFont="1" applyBorder="1" applyAlignment="1">
      <alignment vertical="center"/>
    </xf>
    <xf numFmtId="0" fontId="34" fillId="0" borderId="2" xfId="0" applyFont="1" applyBorder="1" applyAlignment="1">
      <alignment horizontal="center" vertical="center"/>
    </xf>
    <xf numFmtId="0" fontId="31" fillId="0" borderId="2" xfId="3" applyFont="1" applyBorder="1" applyAlignment="1" applyProtection="1">
      <alignment horizontal="left" vertical="center"/>
    </xf>
    <xf numFmtId="0" fontId="39" fillId="0" borderId="0" xfId="0" applyFont="1" applyBorder="1" applyAlignment="1">
      <alignment vertical="center"/>
    </xf>
    <xf numFmtId="0" fontId="33" fillId="0" borderId="0" xfId="0" applyFont="1" applyFill="1" applyAlignment="1">
      <alignment vertical="center"/>
    </xf>
    <xf numFmtId="0" fontId="35" fillId="0" borderId="2" xfId="0" applyFont="1" applyBorder="1" applyAlignment="1">
      <alignment horizontal="left" vertical="center"/>
    </xf>
    <xf numFmtId="0" fontId="34" fillId="0" borderId="2" xfId="0" applyFont="1" applyFill="1" applyBorder="1" applyAlignment="1">
      <alignment horizontal="left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vertical="center"/>
    </xf>
    <xf numFmtId="0" fontId="33" fillId="0" borderId="2" xfId="0" applyFont="1" applyFill="1" applyBorder="1" applyAlignment="1">
      <alignment horizontal="center" vertical="center"/>
    </xf>
    <xf numFmtId="49" fontId="34" fillId="0" borderId="2" xfId="0" applyNumberFormat="1" applyFont="1" applyFill="1" applyBorder="1" applyAlignment="1">
      <alignment vertical="center"/>
    </xf>
    <xf numFmtId="176" fontId="34" fillId="0" borderId="2" xfId="0" applyNumberFormat="1" applyFont="1" applyFill="1" applyBorder="1" applyAlignment="1">
      <alignment vertical="center"/>
    </xf>
    <xf numFmtId="0" fontId="34" fillId="0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vertical="center"/>
    </xf>
    <xf numFmtId="0" fontId="47" fillId="0" borderId="2" xfId="3" applyFont="1" applyBorder="1" applyAlignment="1" applyProtection="1">
      <alignment horizontal="left" vertical="center"/>
    </xf>
    <xf numFmtId="0" fontId="48" fillId="0" borderId="0" xfId="0" applyFont="1" applyFill="1" applyAlignment="1">
      <alignment vertical="center"/>
    </xf>
    <xf numFmtId="0" fontId="36" fillId="0" borderId="2" xfId="0" applyFont="1" applyFill="1" applyBorder="1" applyAlignment="1">
      <alignment vertical="center"/>
    </xf>
    <xf numFmtId="0" fontId="3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0" fontId="27" fillId="0" borderId="2" xfId="0" applyFont="1" applyFill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45" fillId="0" borderId="0" xfId="0" applyFont="1" applyAlignment="1">
      <alignment vertical="center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left" vertical="center"/>
    </xf>
    <xf numFmtId="176" fontId="27" fillId="0" borderId="2" xfId="0" applyNumberFormat="1" applyFont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3" fillId="0" borderId="2" xfId="3" applyFont="1" applyFill="1" applyBorder="1" applyAlignment="1" applyProtection="1">
      <alignment vertical="center"/>
    </xf>
    <xf numFmtId="0" fontId="27" fillId="0" borderId="3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left" vertical="center"/>
    </xf>
    <xf numFmtId="176" fontId="27" fillId="0" borderId="6" xfId="0" applyNumberFormat="1" applyFont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3" fillId="0" borderId="6" xfId="3" applyFont="1" applyFill="1" applyBorder="1" applyAlignment="1" applyProtection="1">
      <alignment vertical="center"/>
    </xf>
    <xf numFmtId="0" fontId="50" fillId="0" borderId="8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 wrapText="1"/>
    </xf>
    <xf numFmtId="49" fontId="29" fillId="0" borderId="2" xfId="0" applyNumberFormat="1" applyFont="1" applyFill="1" applyBorder="1" applyAlignment="1">
      <alignment vertical="center"/>
    </xf>
    <xf numFmtId="49" fontId="29" fillId="0" borderId="2" xfId="0" applyNumberFormat="1" applyFont="1" applyFill="1" applyBorder="1" applyAlignment="1">
      <alignment horizontal="center" vertical="center"/>
    </xf>
    <xf numFmtId="49" fontId="29" fillId="0" borderId="2" xfId="0" applyNumberFormat="1" applyFont="1" applyFill="1" applyBorder="1" applyAlignment="1">
      <alignment vertical="center" wrapText="1"/>
    </xf>
    <xf numFmtId="0" fontId="29" fillId="0" borderId="2" xfId="0" applyNumberFormat="1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>
      <alignment vertical="center"/>
    </xf>
    <xf numFmtId="0" fontId="29" fillId="7" borderId="2" xfId="0" applyFont="1" applyFill="1" applyBorder="1" applyAlignment="1">
      <alignment vertical="center"/>
    </xf>
    <xf numFmtId="0" fontId="29" fillId="0" borderId="3" xfId="0" applyFont="1" applyBorder="1" applyAlignment="1">
      <alignment horizontal="center" vertical="center"/>
    </xf>
    <xf numFmtId="0" fontId="3" fillId="0" borderId="4" xfId="3" applyFont="1" applyBorder="1" applyAlignment="1" applyProtection="1">
      <alignment horizontal="left" vertical="center"/>
    </xf>
    <xf numFmtId="0" fontId="1" fillId="0" borderId="8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49" fontId="29" fillId="0" borderId="6" xfId="0" applyNumberFormat="1" applyFont="1" applyFill="1" applyBorder="1" applyAlignment="1">
      <alignment vertical="center"/>
    </xf>
    <xf numFmtId="49" fontId="29" fillId="0" borderId="6" xfId="0" applyNumberFormat="1" applyFont="1" applyFill="1" applyBorder="1" applyAlignment="1">
      <alignment horizontal="center" vertical="center"/>
    </xf>
    <xf numFmtId="49" fontId="29" fillId="0" borderId="6" xfId="0" applyNumberFormat="1" applyFont="1" applyFill="1" applyBorder="1" applyAlignment="1">
      <alignment vertical="center" wrapText="1"/>
    </xf>
    <xf numFmtId="0" fontId="29" fillId="0" borderId="6" xfId="0" applyNumberFormat="1" applyFont="1" applyFill="1" applyBorder="1" applyAlignment="1">
      <alignment horizontal="center" vertical="center"/>
    </xf>
    <xf numFmtId="0" fontId="3" fillId="0" borderId="7" xfId="3" applyFont="1" applyBorder="1" applyAlignment="1" applyProtection="1">
      <alignment horizontal="left" vertical="center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176" fontId="29" fillId="0" borderId="9" xfId="0" applyNumberFormat="1" applyFont="1" applyFill="1" applyBorder="1" applyAlignment="1">
      <alignment horizontal="center" vertical="center" wrapText="1"/>
    </xf>
    <xf numFmtId="0" fontId="27" fillId="0" borderId="2" xfId="0" applyFont="1" applyBorder="1" applyAlignment="1">
      <alignment vertical="center"/>
    </xf>
    <xf numFmtId="0" fontId="30" fillId="0" borderId="4" xfId="3" applyFont="1" applyFill="1" applyBorder="1" applyAlignment="1" applyProtection="1">
      <alignment horizontal="left" vertical="center"/>
    </xf>
    <xf numFmtId="0" fontId="53" fillId="0" borderId="2" xfId="0" applyFont="1" applyBorder="1" applyAlignment="1">
      <alignment vertical="center"/>
    </xf>
    <xf numFmtId="0" fontId="27" fillId="0" borderId="6" xfId="0" applyFont="1" applyBorder="1" applyAlignment="1">
      <alignment vertical="center"/>
    </xf>
    <xf numFmtId="0" fontId="30" fillId="0" borderId="7" xfId="3" applyFont="1" applyFill="1" applyBorder="1" applyAlignment="1" applyProtection="1">
      <alignment horizontal="left" vertical="center"/>
    </xf>
    <xf numFmtId="0" fontId="29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vertical="center"/>
    </xf>
    <xf numFmtId="0" fontId="29" fillId="0" borderId="2" xfId="0" applyFont="1" applyFill="1" applyBorder="1" applyAlignment="1">
      <alignment horizontal="fill" vertical="center"/>
    </xf>
    <xf numFmtId="176" fontId="29" fillId="0" borderId="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0" xfId="0" applyFont="1" applyFill="1">
      <alignment vertical="center"/>
    </xf>
    <xf numFmtId="0" fontId="29" fillId="0" borderId="9" xfId="0" applyFont="1" applyFill="1" applyBorder="1" applyAlignment="1" applyProtection="1">
      <alignment horizontal="center" vertical="center" wrapText="1"/>
      <protection locked="0"/>
    </xf>
    <xf numFmtId="0" fontId="29" fillId="0" borderId="9" xfId="0" applyFont="1" applyFill="1" applyBorder="1" applyAlignment="1">
      <alignment horizontal="center" vertical="center"/>
    </xf>
    <xf numFmtId="0" fontId="29" fillId="0" borderId="6" xfId="0" applyFont="1" applyBorder="1" applyAlignment="1">
      <alignment vertical="center"/>
    </xf>
    <xf numFmtId="0" fontId="29" fillId="0" borderId="6" xfId="0" applyFont="1" applyFill="1" applyBorder="1" applyAlignment="1">
      <alignment horizontal="fill" vertical="center"/>
    </xf>
    <xf numFmtId="176" fontId="29" fillId="0" borderId="6" xfId="0" applyNumberFormat="1" applyFont="1" applyBorder="1" applyAlignment="1">
      <alignment horizontal="center" vertical="center"/>
    </xf>
    <xf numFmtId="0" fontId="29" fillId="0" borderId="6" xfId="0" applyFont="1" applyBorder="1" applyAlignment="1">
      <alignment vertical="center" wrapText="1"/>
    </xf>
    <xf numFmtId="0" fontId="29" fillId="0" borderId="6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31" fillId="0" borderId="4" xfId="3" applyFont="1" applyBorder="1" applyAlignment="1" applyProtection="1">
      <alignment horizontal="left" vertical="center"/>
    </xf>
    <xf numFmtId="0" fontId="31" fillId="0" borderId="7" xfId="3" applyFont="1" applyBorder="1" applyAlignment="1" applyProtection="1">
      <alignment horizontal="left" vertical="center"/>
    </xf>
    <xf numFmtId="0" fontId="52" fillId="0" borderId="10" xfId="2" applyFont="1" applyFill="1" applyBorder="1" applyAlignment="1">
      <alignment horizontal="center"/>
    </xf>
    <xf numFmtId="178" fontId="44" fillId="0" borderId="0" xfId="0" applyNumberFormat="1" applyFont="1">
      <alignment vertical="center"/>
    </xf>
    <xf numFmtId="0" fontId="44" fillId="0" borderId="0" xfId="0" applyFont="1" applyAlignment="1">
      <alignment horizontal="center" vertical="center"/>
    </xf>
    <xf numFmtId="178" fontId="44" fillId="0" borderId="0" xfId="0" applyNumberFormat="1" applyFont="1" applyAlignment="1">
      <alignment horizontal="center" vertical="center"/>
    </xf>
    <xf numFmtId="0" fontId="55" fillId="0" borderId="8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176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 applyProtection="1">
      <alignment horizontal="center" vertical="center"/>
      <protection locked="0"/>
    </xf>
    <xf numFmtId="0" fontId="55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3" fillId="0" borderId="2" xfId="3" applyFont="1" applyBorder="1" applyAlignment="1" applyProtection="1">
      <alignment horizontal="left" vertical="center"/>
    </xf>
    <xf numFmtId="0" fontId="38" fillId="0" borderId="0" xfId="0" applyFont="1" applyFill="1" applyAlignment="1">
      <alignment horizontal="center" vertical="center" wrapText="1"/>
    </xf>
    <xf numFmtId="0" fontId="50" fillId="0" borderId="10" xfId="2" applyFont="1" applyFill="1" applyBorder="1" applyAlignment="1">
      <alignment horizontal="left"/>
    </xf>
    <xf numFmtId="0" fontId="50" fillId="0" borderId="0" xfId="0" applyFont="1" applyFill="1" applyAlignment="1">
      <alignment horizontal="center" vertical="center" wrapText="1"/>
    </xf>
    <xf numFmtId="0" fontId="29" fillId="0" borderId="2" xfId="0" applyFont="1" applyBorder="1" applyAlignment="1">
      <alignment horizontal="left" vertical="center"/>
    </xf>
    <xf numFmtId="0" fontId="29" fillId="0" borderId="2" xfId="0" applyFont="1" applyBorder="1">
      <alignment vertical="center"/>
    </xf>
    <xf numFmtId="176" fontId="29" fillId="0" borderId="2" xfId="0" applyNumberFormat="1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9" fillId="0" borderId="6" xfId="0" applyFont="1" applyBorder="1">
      <alignment vertical="center"/>
    </xf>
    <xf numFmtId="176" fontId="29" fillId="0" borderId="6" xfId="0" applyNumberFormat="1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29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horizontal="left" vertical="center"/>
    </xf>
    <xf numFmtId="0" fontId="56" fillId="8" borderId="8" xfId="0" applyFont="1" applyFill="1" applyBorder="1" applyAlignment="1">
      <alignment horizontal="center" vertical="center" wrapText="1"/>
    </xf>
    <xf numFmtId="0" fontId="56" fillId="8" borderId="9" xfId="0" applyFont="1" applyFill="1" applyBorder="1" applyAlignment="1">
      <alignment horizontal="center" vertical="center" wrapText="1"/>
    </xf>
    <xf numFmtId="0" fontId="56" fillId="9" borderId="9" xfId="0" applyFont="1" applyFill="1" applyBorder="1" applyAlignment="1">
      <alignment horizontal="center" vertical="center" wrapText="1"/>
    </xf>
    <xf numFmtId="176" fontId="56" fillId="9" borderId="9" xfId="0" applyNumberFormat="1" applyFont="1" applyFill="1" applyBorder="1" applyAlignment="1">
      <alignment horizontal="center" vertical="center" wrapText="1"/>
    </xf>
    <xf numFmtId="0" fontId="56" fillId="9" borderId="9" xfId="0" applyFont="1" applyFill="1" applyBorder="1" applyAlignment="1" applyProtection="1">
      <alignment horizontal="center" vertical="center" wrapText="1"/>
      <protection locked="0"/>
    </xf>
    <xf numFmtId="0" fontId="56" fillId="10" borderId="10" xfId="2" applyFont="1" applyFill="1" applyBorder="1" applyAlignment="1">
      <alignment horizontal="center" vertical="center"/>
    </xf>
    <xf numFmtId="0" fontId="57" fillId="0" borderId="3" xfId="0" applyFont="1" applyBorder="1" applyAlignment="1">
      <alignment horizontal="center" vertical="center"/>
    </xf>
    <xf numFmtId="0" fontId="57" fillId="0" borderId="2" xfId="0" applyFont="1" applyBorder="1" applyAlignment="1">
      <alignment horizontal="left" vertical="center"/>
    </xf>
    <xf numFmtId="176" fontId="57" fillId="0" borderId="2" xfId="0" applyNumberFormat="1" applyFont="1" applyBorder="1" applyAlignment="1">
      <alignment horizontal="center" vertical="center"/>
    </xf>
    <xf numFmtId="0" fontId="57" fillId="0" borderId="2" xfId="0" applyFont="1" applyBorder="1" applyAlignment="1">
      <alignment horizontal="left" vertical="center" wrapText="1"/>
    </xf>
    <xf numFmtId="0" fontId="57" fillId="0" borderId="2" xfId="0" applyFont="1" applyBorder="1" applyAlignment="1">
      <alignment horizontal="center" vertical="center"/>
    </xf>
    <xf numFmtId="0" fontId="58" fillId="0" borderId="4" xfId="3" applyFont="1" applyBorder="1" applyAlignment="1" applyProtection="1">
      <alignment horizontal="left" vertical="center"/>
    </xf>
    <xf numFmtId="0" fontId="59" fillId="0" borderId="2" xfId="0" applyFont="1" applyBorder="1" applyAlignment="1">
      <alignment horizontal="center" vertical="center"/>
    </xf>
    <xf numFmtId="0" fontId="59" fillId="0" borderId="2" xfId="0" applyFont="1" applyBorder="1" applyAlignment="1">
      <alignment horizontal="left" vertical="center"/>
    </xf>
    <xf numFmtId="0" fontId="57" fillId="0" borderId="2" xfId="0" applyFont="1" applyBorder="1" applyAlignment="1">
      <alignment vertical="center"/>
    </xf>
    <xf numFmtId="0" fontId="57" fillId="0" borderId="2" xfId="0" applyFont="1" applyBorder="1" applyAlignment="1">
      <alignment vertical="center" wrapText="1"/>
    </xf>
    <xf numFmtId="0" fontId="57" fillId="0" borderId="5" xfId="0" applyFont="1" applyBorder="1" applyAlignment="1">
      <alignment horizontal="center" vertical="center"/>
    </xf>
    <xf numFmtId="0" fontId="57" fillId="0" borderId="6" xfId="0" applyFont="1" applyBorder="1" applyAlignment="1">
      <alignment vertical="center"/>
    </xf>
    <xf numFmtId="176" fontId="57" fillId="0" borderId="6" xfId="0" applyNumberFormat="1" applyFont="1" applyBorder="1" applyAlignment="1">
      <alignment horizontal="center" vertical="center"/>
    </xf>
    <xf numFmtId="0" fontId="57" fillId="0" borderId="6" xfId="0" applyFont="1" applyBorder="1" applyAlignment="1">
      <alignment vertical="center" wrapText="1"/>
    </xf>
    <xf numFmtId="0" fontId="57" fillId="0" borderId="6" xfId="0" applyFont="1" applyBorder="1" applyAlignment="1">
      <alignment horizontal="center" vertical="center"/>
    </xf>
    <xf numFmtId="0" fontId="58" fillId="0" borderId="7" xfId="3" applyFont="1" applyBorder="1" applyAlignment="1" applyProtection="1">
      <alignment horizontal="left" vertical="center"/>
    </xf>
    <xf numFmtId="0" fontId="60" fillId="8" borderId="2" xfId="0" applyFont="1" applyFill="1" applyBorder="1" applyAlignment="1">
      <alignment horizontal="center" vertical="center" wrapText="1"/>
    </xf>
    <xf numFmtId="176" fontId="60" fillId="8" borderId="2" xfId="0" applyNumberFormat="1" applyFont="1" applyFill="1" applyBorder="1" applyAlignment="1">
      <alignment horizontal="center" vertical="center" wrapText="1"/>
    </xf>
    <xf numFmtId="0" fontId="60" fillId="8" borderId="2" xfId="0" applyFont="1" applyFill="1" applyBorder="1" applyAlignment="1" applyProtection="1">
      <alignment horizontal="center" vertical="center" wrapText="1"/>
      <protection locked="0"/>
    </xf>
    <xf numFmtId="0" fontId="19" fillId="11" borderId="2" xfId="2" applyFont="1" applyFill="1" applyBorder="1" applyAlignment="1">
      <alignment horizontal="left"/>
    </xf>
    <xf numFmtId="0" fontId="62" fillId="0" borderId="0" xfId="0" applyFont="1" applyAlignment="1">
      <alignment vertical="center" wrapText="1"/>
    </xf>
    <xf numFmtId="0" fontId="60" fillId="0" borderId="2" xfId="0" applyFont="1" applyBorder="1" applyAlignment="1">
      <alignment horizontal="center" vertical="center"/>
    </xf>
    <xf numFmtId="0" fontId="60" fillId="0" borderId="2" xfId="0" applyFont="1" applyBorder="1" applyAlignment="1">
      <alignment vertical="center"/>
    </xf>
    <xf numFmtId="0" fontId="60" fillId="0" borderId="2" xfId="0" applyFont="1" applyBorder="1" applyAlignment="1" applyProtection="1">
      <alignment vertical="center"/>
      <protection locked="0"/>
    </xf>
    <xf numFmtId="49" fontId="60" fillId="0" borderId="2" xfId="0" applyNumberFormat="1" applyFont="1" applyBorder="1" applyAlignment="1">
      <alignment vertical="center"/>
    </xf>
    <xf numFmtId="0" fontId="60" fillId="0" borderId="2" xfId="0" applyFont="1" applyBorder="1" applyAlignment="1">
      <alignment vertical="center" wrapText="1"/>
    </xf>
    <xf numFmtId="0" fontId="62" fillId="0" borderId="2" xfId="0" applyFont="1" applyBorder="1" applyAlignment="1">
      <alignment horizontal="left" vertical="center"/>
    </xf>
    <xf numFmtId="0" fontId="63" fillId="0" borderId="2" xfId="3" applyFont="1" applyBorder="1" applyAlignment="1" applyProtection="1">
      <alignment horizontal="left" vertical="center"/>
    </xf>
    <xf numFmtId="0" fontId="62" fillId="0" borderId="0" xfId="0" applyFont="1">
      <alignment vertical="center"/>
    </xf>
    <xf numFmtId="0" fontId="60" fillId="0" borderId="2" xfId="0" applyFont="1" applyFill="1" applyBorder="1" applyAlignment="1" applyProtection="1">
      <alignment vertical="center"/>
      <protection locked="0"/>
    </xf>
    <xf numFmtId="0" fontId="65" fillId="0" borderId="15" xfId="0" applyFont="1" applyBorder="1">
      <alignment vertical="center"/>
    </xf>
    <xf numFmtId="176" fontId="65" fillId="0" borderId="15" xfId="0" applyNumberFormat="1" applyFont="1" applyBorder="1" applyAlignment="1">
      <alignment horizontal="center" vertical="center"/>
    </xf>
    <xf numFmtId="0" fontId="65" fillId="0" borderId="15" xfId="0" applyFont="1" applyBorder="1" applyAlignment="1">
      <alignment vertical="center" wrapText="1"/>
    </xf>
    <xf numFmtId="0" fontId="65" fillId="0" borderId="15" xfId="0" applyFont="1" applyBorder="1" applyAlignment="1">
      <alignment horizontal="center" vertical="center"/>
    </xf>
    <xf numFmtId="0" fontId="67" fillId="0" borderId="15" xfId="3" applyFont="1" applyBorder="1" applyAlignment="1" applyProtection="1">
      <alignment vertical="center" wrapText="1"/>
    </xf>
    <xf numFmtId="49" fontId="26" fillId="1" borderId="4" xfId="0" applyNumberFormat="1" applyFont="1" applyFill="1" applyBorder="1" applyAlignment="1">
      <alignment horizontal="right" vertical="center" wrapText="1"/>
    </xf>
    <xf numFmtId="0" fontId="46" fillId="0" borderId="14" xfId="0" applyFont="1" applyBorder="1" applyAlignment="1">
      <alignment horizontal="right" vertical="center" wrapText="1"/>
    </xf>
    <xf numFmtId="0" fontId="46" fillId="0" borderId="3" xfId="0" applyFont="1" applyBorder="1" applyAlignment="1">
      <alignment horizontal="right" vertical="center" wrapText="1"/>
    </xf>
    <xf numFmtId="0" fontId="60" fillId="12" borderId="15" xfId="0" applyFont="1" applyFill="1" applyBorder="1" applyAlignment="1">
      <alignment horizontal="center" vertical="center" wrapText="1"/>
    </xf>
    <xf numFmtId="176" fontId="60" fillId="12" borderId="15" xfId="0" applyNumberFormat="1" applyFont="1" applyFill="1" applyBorder="1" applyAlignment="1">
      <alignment horizontal="center" vertical="center" wrapText="1"/>
    </xf>
    <xf numFmtId="0" fontId="60" fillId="12" borderId="15" xfId="0" applyFont="1" applyFill="1" applyBorder="1" applyAlignment="1" applyProtection="1">
      <alignment horizontal="center" vertical="center" wrapText="1"/>
      <protection locked="0"/>
    </xf>
    <xf numFmtId="0" fontId="68" fillId="11" borderId="15" xfId="2" applyFont="1" applyFill="1" applyBorder="1" applyAlignment="1">
      <alignment horizontal="left"/>
    </xf>
    <xf numFmtId="0" fontId="6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0" fillId="0" borderId="15" xfId="0" applyFont="1" applyBorder="1" applyAlignment="1">
      <alignment horizontal="center" vertical="center"/>
    </xf>
    <xf numFmtId="0" fontId="60" fillId="0" borderId="15" xfId="4" applyFont="1" applyBorder="1">
      <alignment vertical="center"/>
    </xf>
    <xf numFmtId="49" fontId="60" fillId="0" borderId="15" xfId="4" applyNumberFormat="1" applyFont="1" applyBorder="1" applyAlignment="1">
      <alignment horizontal="center" vertical="center"/>
    </xf>
    <xf numFmtId="0" fontId="60" fillId="0" borderId="15" xfId="4" applyFont="1" applyBorder="1" applyAlignment="1">
      <alignment vertical="center" wrapText="1"/>
    </xf>
    <xf numFmtId="0" fontId="60" fillId="0" borderId="15" xfId="4" applyFont="1" applyBorder="1" applyAlignment="1">
      <alignment horizontal="center" vertical="center"/>
    </xf>
    <xf numFmtId="0" fontId="70" fillId="0" borderId="15" xfId="3" applyFont="1" applyBorder="1" applyAlignment="1" applyProtection="1">
      <alignment horizontal="right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 applyProtection="1">
      <alignment horizontal="left" vertical="center" wrapText="1"/>
      <protection locked="0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 wrapText="1"/>
    </xf>
    <xf numFmtId="0" fontId="65" fillId="0" borderId="0" xfId="0" applyFont="1">
      <alignment vertical="center"/>
    </xf>
  </cellXfs>
  <cellStyles count="5">
    <cellStyle name="一般" xfId="0" builtinId="0"/>
    <cellStyle name="一般 2" xfId="4" xr:uid="{0B49E8E5-59DE-4CA3-BAC6-A9E24B15A01B}"/>
    <cellStyle name="一般 3" xfId="1" xr:uid="{00000000-0005-0000-0000-000001000000}"/>
    <cellStyle name="一般_Sheet3" xfId="2" xr:uid="{00000000-0005-0000-0000-000002000000}"/>
    <cellStyle name="超連結" xfId="3" builtinId="8"/>
  </cellStyles>
  <dxfs count="346"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indexed="12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family val="1"/>
        <charset val="136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family val="1"/>
        <charset val="136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family val="1"/>
        <charset val="136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family val="1"/>
        <charset val="136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family val="1"/>
        <charset val="136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family val="1"/>
        <charset val="136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family val="1"/>
        <charset val="136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family val="1"/>
        <charset val="136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family val="1"/>
        <charset val="136"/>
        <scheme val="minor"/>
      </font>
      <numFmt numFmtId="176" formatCode="000#######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family val="1"/>
        <charset val="136"/>
        <scheme val="minor"/>
      </font>
      <numFmt numFmtId="176" formatCode="000#######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family val="1"/>
        <charset val="136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family val="1"/>
        <charset val="136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family val="1"/>
        <charset val="136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family val="1"/>
        <charset val="136"/>
        <scheme val="minor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indexed="12"/>
        <name val="新細明體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000#######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000#######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indexed="12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8" formatCode="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8" formatCode="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indexed="12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000#######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000#######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fil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76" formatCode="000#######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76" formatCode="000#######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indexed="12"/>
        <name val="新細明體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indexed="12"/>
        <name val="新細明體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76" formatCode="000#######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76" formatCode="000#######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新細明體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indexed="12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vertical="center" textRotation="0" wrapTex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76" formatCode="000#######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76" formatCode="000#######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alignment vertical="center" textRotation="0" wrapTex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vertical="center" textRotation="0" wrapTex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ont>
        <strike val="0"/>
        <outline val="0"/>
        <shadow val="0"/>
        <vertAlign val="baseline"/>
        <sz val="12"/>
      </font>
      <alignment vertical="center" textRotation="0" wrapTex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000#######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000#######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2"/>
        <name val="新細明體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6" formatCode="000#######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新細明體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indexed="12"/>
        <name val="新細明體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新細明體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新細明體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178" formatCode="0_ 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numFmt numFmtId="178" formatCode="0_ 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alignment horizontal="center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indexed="12"/>
        <name val="新細明體"/>
        <scheme val="major"/>
      </font>
      <numFmt numFmtId="178" formatCode="0_ 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indexed="12"/>
        <name val="新細明體"/>
        <scheme val="major"/>
      </font>
      <numFmt numFmtId="178" formatCode="0_ 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ajor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ajor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ajor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ajor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ajor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ajor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ajor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ajor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ajor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ajor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ajor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ajor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ajor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ajor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ajor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ajor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ajor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ajor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ajor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ajor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ajor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ajor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aj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aj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新細明體"/>
        <scheme val="maj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indexed="12"/>
        <name val="新細明體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indexed="12"/>
        <name val="新細明體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00000000}" name="表格53" displayName="表格53" ref="A1:M694" totalsRowShown="0" headerRowBorderDxfId="345" tableBorderDxfId="344" totalsRowBorderDxfId="343">
  <tableColumns count="13">
    <tableColumn id="1" xr3:uid="{00000000-0010-0000-0000-000001000000}" name="序號" dataDxfId="342"/>
    <tableColumn id="2" xr3:uid="{00000000-0010-0000-0000-000002000000}" name="主題" dataDxfId="341"/>
    <tableColumn id="3" xr3:uid="{00000000-0010-0000-0000-000003000000}" name="次主題" dataDxfId="340"/>
    <tableColumn id="4" xr3:uid="{00000000-0010-0000-0000-000004000000}" name="杜威分類號" dataDxfId="339"/>
    <tableColumn id="5" xr3:uid="{00000000-0010-0000-0000-000005000000}" name="國會分類號" dataDxfId="338"/>
    <tableColumn id="6" xr3:uid="{00000000-0010-0000-0000-000006000000}" name="電子書ISBN" dataDxfId="337"/>
    <tableColumn id="7" xr3:uid="{00000000-0010-0000-0000-000007000000}" name="題名" dataDxfId="336"/>
    <tableColumn id="8" xr3:uid="{00000000-0010-0000-0000-000008000000}" name="版次" dataDxfId="335"/>
    <tableColumn id="9" xr3:uid="{00000000-0010-0000-0000-000009000000}" name="著者" dataDxfId="334"/>
    <tableColumn id="10" xr3:uid="{00000000-0010-0000-0000-00000A000000}" name="出版者" dataDxfId="333"/>
    <tableColumn id="11" xr3:uid="{00000000-0010-0000-0000-00000B000000}" name="出版年" dataDxfId="332"/>
    <tableColumn id="12" xr3:uid="{00000000-0010-0000-0000-00000C000000}" name="連結" dataDxfId="331" dataCellStyle="超連結"/>
    <tableColumn id="13" xr3:uid="{00000000-0010-0000-0000-00000D000000}" name="冊數" dataDxfId="330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09000000}" name="表格63" displayName="表格63" ref="A1:N106" totalsRowShown="0" headerRowDxfId="175" dataDxfId="173" headerRowBorderDxfId="174" tableBorderDxfId="172" totalsRowBorderDxfId="171">
  <tableColumns count="14">
    <tableColumn id="1" xr3:uid="{00000000-0010-0000-0900-000001000000}" name="序號" dataDxfId="170"/>
    <tableColumn id="2" xr3:uid="{00000000-0010-0000-0900-000002000000}" name="主題" dataDxfId="169"/>
    <tableColumn id="3" xr3:uid="{00000000-0010-0000-0900-000003000000}" name="次主題" dataDxfId="168"/>
    <tableColumn id="4" xr3:uid="{00000000-0010-0000-0900-000004000000}" name="杜威十進分類號" dataDxfId="167"/>
    <tableColumn id="5" xr3:uid="{00000000-0010-0000-0900-000005000000}" name="國會分類號" dataDxfId="166"/>
    <tableColumn id="6" xr3:uid="{00000000-0010-0000-0900-000006000000}" name="電子書13碼ISBN" dataDxfId="165"/>
    <tableColumn id="7" xr3:uid="{00000000-0010-0000-0900-000007000000}" name="紙本ISBN" dataDxfId="164"/>
    <tableColumn id="8" xr3:uid="{00000000-0010-0000-0900-000008000000}" name="題名" dataDxfId="163"/>
    <tableColumn id="9" xr3:uid="{00000000-0010-0000-0900-000009000000}" name="冊數" dataDxfId="162"/>
    <tableColumn id="10" xr3:uid="{00000000-0010-0000-0900-00000A000000}" name="版次" dataDxfId="161"/>
    <tableColumn id="11" xr3:uid="{00000000-0010-0000-0900-00000B000000}" name="作者" dataDxfId="160"/>
    <tableColumn id="12" xr3:uid="{00000000-0010-0000-0900-00000C000000}" name="出版者" dataDxfId="159"/>
    <tableColumn id="13" xr3:uid="{00000000-0010-0000-0900-00000D000000}" name="出版年" dataDxfId="158"/>
    <tableColumn id="14" xr3:uid="{00000000-0010-0000-0900-00000E000000}" name="連結" dataDxfId="15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00000000-000C-0000-FFFF-FFFF0A000000}" name="表格1_85" displayName="表格1_85" ref="A1:O110" totalsRowShown="0" headerRowDxfId="156" dataDxfId="154" headerRowBorderDxfId="155" tableBorderDxfId="153">
  <sortState xmlns:xlrd2="http://schemas.microsoft.com/office/spreadsheetml/2017/richdata2" ref="A2:O110">
    <sortCondition ref="B2:B110"/>
    <sortCondition ref="C2:C110"/>
    <sortCondition descending="1" ref="M2:M110"/>
  </sortState>
  <tableColumns count="15">
    <tableColumn id="1" xr3:uid="{00000000-0010-0000-0A00-000001000000}" name="序號" dataDxfId="152"/>
    <tableColumn id="2" xr3:uid="{00000000-0010-0000-0A00-000002000000}" name="主題" dataDxfId="151"/>
    <tableColumn id="3" xr3:uid="{00000000-0010-0000-0A00-000003000000}" name="次主題" dataDxfId="150"/>
    <tableColumn id="4" xr3:uid="{00000000-0010-0000-0A00-000004000000}" name="杜威十進分類號" dataDxfId="149"/>
    <tableColumn id="5" xr3:uid="{00000000-0010-0000-0A00-000005000000}" name="國會分類號" dataDxfId="148"/>
    <tableColumn id="6" xr3:uid="{00000000-0010-0000-0A00-000006000000}" name="電子書ISBN" dataDxfId="147"/>
    <tableColumn id="7" xr3:uid="{00000000-0010-0000-0A00-000007000000}" name="紙本ISBN" dataDxfId="146"/>
    <tableColumn id="8" xr3:uid="{00000000-0010-0000-0A00-000008000000}" name="題名" dataDxfId="145"/>
    <tableColumn id="9" xr3:uid="{00000000-0010-0000-0A00-000009000000}" name="冊數" dataDxfId="144"/>
    <tableColumn id="10" xr3:uid="{00000000-0010-0000-0A00-00000A000000}" name="版次" dataDxfId="143"/>
    <tableColumn id="11" xr3:uid="{00000000-0010-0000-0A00-00000B000000}" name="作者" dataDxfId="142"/>
    <tableColumn id="12" xr3:uid="{00000000-0010-0000-0A00-00000C000000}" name="出版者" dataDxfId="141"/>
    <tableColumn id="13" xr3:uid="{00000000-0010-0000-0A00-00000D000000}" name="出版年" dataDxfId="140"/>
    <tableColumn id="14" xr3:uid="{00000000-0010-0000-0A00-00000E000000}" name="連結" dataDxfId="139" dataCellStyle="超連結"/>
    <tableColumn id="15" xr3:uid="{00000000-0010-0000-0A00-00000F000000}" name="備註" dataDxfId="138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00000000-000C-0000-FFFF-FFFF0B000000}" name="表格96" displayName="表格96" ref="A1:L98" totalsRowShown="0" headerRowDxfId="130" headerRowBorderDxfId="129" tableBorderDxfId="128" totalsRowBorderDxfId="127">
  <tableColumns count="12">
    <tableColumn id="1" xr3:uid="{00000000-0010-0000-0B00-000001000000}" name="序號" dataDxfId="126"/>
    <tableColumn id="2" xr3:uid="{00000000-0010-0000-0B00-000002000000}" name="主題" dataDxfId="125"/>
    <tableColumn id="3" xr3:uid="{00000000-0010-0000-0B00-000003000000}" name="次主題" dataDxfId="124"/>
    <tableColumn id="4" xr3:uid="{00000000-0010-0000-0B00-000004000000}" name="電子書13碼ISBN" dataDxfId="123"/>
    <tableColumn id="5" xr3:uid="{00000000-0010-0000-0B00-000005000000}" name="紙本ISBN" dataDxfId="122"/>
    <tableColumn id="6" xr3:uid="{00000000-0010-0000-0B00-000006000000}" name="題名" dataDxfId="121"/>
    <tableColumn id="7" xr3:uid="{00000000-0010-0000-0B00-000007000000}" name="冊數" dataDxfId="120"/>
    <tableColumn id="8" xr3:uid="{00000000-0010-0000-0B00-000008000000}" name="版次" dataDxfId="119"/>
    <tableColumn id="9" xr3:uid="{00000000-0010-0000-0B00-000009000000}" name="作者" dataDxfId="118"/>
    <tableColumn id="10" xr3:uid="{00000000-0010-0000-0B00-00000A000000}" name="出版者" dataDxfId="117"/>
    <tableColumn id="11" xr3:uid="{00000000-0010-0000-0B00-00000B000000}" name="出版年" dataDxfId="116"/>
    <tableColumn id="12" xr3:uid="{00000000-0010-0000-0B00-00000C000000}" name="連結" dataDxfId="115" dataCellStyle="超連結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C000000}" name="表格2" displayName="表格2" ref="A99:L133" totalsRowShown="0" headerRowDxfId="114" headerRowBorderDxfId="113" tableBorderDxfId="112" totalsRowBorderDxfId="111">
  <tableColumns count="12">
    <tableColumn id="1" xr3:uid="{00000000-0010-0000-0C00-000001000000}" name="序號" dataDxfId="110"/>
    <tableColumn id="2" xr3:uid="{00000000-0010-0000-0C00-000002000000}" name="主題" dataDxfId="109"/>
    <tableColumn id="3" xr3:uid="{00000000-0010-0000-0C00-000003000000}" name="次主題" dataDxfId="108"/>
    <tableColumn id="4" xr3:uid="{00000000-0010-0000-0C00-000004000000}" name="電子書13碼ISBN" dataDxfId="107"/>
    <tableColumn id="5" xr3:uid="{00000000-0010-0000-0C00-000005000000}" name="紙本ISBN" dataDxfId="106"/>
    <tableColumn id="6" xr3:uid="{00000000-0010-0000-0C00-000006000000}" name="題名" dataDxfId="105"/>
    <tableColumn id="7" xr3:uid="{00000000-0010-0000-0C00-000007000000}" name="冊數" dataDxfId="104"/>
    <tableColumn id="8" xr3:uid="{00000000-0010-0000-0C00-000008000000}" name="版次" dataDxfId="103"/>
    <tableColumn id="9" xr3:uid="{00000000-0010-0000-0C00-000009000000}" name="作者" dataDxfId="102"/>
    <tableColumn id="10" xr3:uid="{00000000-0010-0000-0C00-00000A000000}" name="出版者" dataDxfId="101"/>
    <tableColumn id="11" xr3:uid="{00000000-0010-0000-0C00-00000B000000}" name="出版年" dataDxfId="100"/>
    <tableColumn id="12" xr3:uid="{00000000-0010-0000-0C00-00000C000000}" name="連結" dataDxfId="99" dataCellStyle="超連結"/>
  </tableColumns>
  <tableStyleInfo name="TableStyleMedium7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D000000}" name="表格4" displayName="表格4" ref="A1:M96" totalsRowShown="0" headerRowDxfId="91" dataDxfId="89" headerRowBorderDxfId="90" tableBorderDxfId="88" totalsRowBorderDxfId="87">
  <sortState xmlns:xlrd2="http://schemas.microsoft.com/office/spreadsheetml/2017/richdata2" ref="A2:M96">
    <sortCondition ref="B2:B96"/>
    <sortCondition ref="C2:C96"/>
    <sortCondition descending="1" ref="K2:K96"/>
  </sortState>
  <tableColumns count="13">
    <tableColumn id="1" xr3:uid="{00000000-0010-0000-0D00-000001000000}" name="序號" dataDxfId="86"/>
    <tableColumn id="2" xr3:uid="{00000000-0010-0000-0D00-000002000000}" name="主題" dataDxfId="85"/>
    <tableColumn id="3" xr3:uid="{00000000-0010-0000-0D00-000003000000}" name="次主題" dataDxfId="84"/>
    <tableColumn id="4" xr3:uid="{00000000-0010-0000-0D00-000004000000}" name="電子書13碼ISBN" dataDxfId="83"/>
    <tableColumn id="5" xr3:uid="{00000000-0010-0000-0D00-000005000000}" name="紙本ISBN" dataDxfId="82"/>
    <tableColumn id="6" xr3:uid="{00000000-0010-0000-0D00-000006000000}" name="題名" dataDxfId="81"/>
    <tableColumn id="7" xr3:uid="{00000000-0010-0000-0D00-000007000000}" name="冊數" dataDxfId="80"/>
    <tableColumn id="8" xr3:uid="{00000000-0010-0000-0D00-000008000000}" name="版次" dataDxfId="79"/>
    <tableColumn id="9" xr3:uid="{00000000-0010-0000-0D00-000009000000}" name="作者" dataDxfId="78"/>
    <tableColumn id="10" xr3:uid="{00000000-0010-0000-0D00-00000A000000}" name="出版者" dataDxfId="77"/>
    <tableColumn id="11" xr3:uid="{00000000-0010-0000-0D00-00000B000000}" name="出版年" dataDxfId="76"/>
    <tableColumn id="12" xr3:uid="{00000000-0010-0000-0D00-00000C000000}" name="附件" dataDxfId="75"/>
    <tableColumn id="13" xr3:uid="{00000000-0010-0000-0D00-00000D000000}" name="連結" dataDxfId="74" dataCellStyle="超連結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E000000}" name="表格5" displayName="表格5" ref="A98:M124" totalsRowShown="0" headerRowDxfId="73" dataDxfId="71" headerRowBorderDxfId="72" tableBorderDxfId="70" totalsRowBorderDxfId="69">
  <tableColumns count="13">
    <tableColumn id="1" xr3:uid="{00000000-0010-0000-0E00-000001000000}" name="序號" dataDxfId="68"/>
    <tableColumn id="2" xr3:uid="{00000000-0010-0000-0E00-000002000000}" name="主題" dataDxfId="67"/>
    <tableColumn id="3" xr3:uid="{00000000-0010-0000-0E00-000003000000}" name="次主題" dataDxfId="66"/>
    <tableColumn id="4" xr3:uid="{00000000-0010-0000-0E00-000004000000}" name="電子書13碼ISBN" dataDxfId="65"/>
    <tableColumn id="5" xr3:uid="{00000000-0010-0000-0E00-000005000000}" name="紙本ISBN" dataDxfId="64"/>
    <tableColumn id="6" xr3:uid="{00000000-0010-0000-0E00-000006000000}" name="題名" dataDxfId="63"/>
    <tableColumn id="7" xr3:uid="{00000000-0010-0000-0E00-000007000000}" name="冊數" dataDxfId="62"/>
    <tableColumn id="8" xr3:uid="{00000000-0010-0000-0E00-000008000000}" name="版次" dataDxfId="61"/>
    <tableColumn id="9" xr3:uid="{00000000-0010-0000-0E00-000009000000}" name="作者" dataDxfId="60"/>
    <tableColumn id="10" xr3:uid="{00000000-0010-0000-0E00-00000A000000}" name="出版者" dataDxfId="59"/>
    <tableColumn id="11" xr3:uid="{00000000-0010-0000-0E00-00000B000000}" name="出版年" dataDxfId="58"/>
    <tableColumn id="12" xr3:uid="{00000000-0010-0000-0E00-00000C000000}" name="附件" dataDxfId="57"/>
    <tableColumn id="14" xr3:uid="{00000000-0010-0000-0E00-00000E000000}" name="連結" dataDxfId="56" dataCellStyle="超連結"/>
  </tableColumns>
  <tableStyleInfo name="TableStyleMedium7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F000000}" name="表格6" displayName="表格6" ref="A1:N71" totalsRowShown="0" headerRowDxfId="55" dataDxfId="54">
  <autoFilter ref="A1:N71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F00-000001000000}" name="序號" dataDxfId="53"/>
    <tableColumn id="2" xr3:uid="{00000000-0010-0000-0F00-000002000000}" name="主題" dataDxfId="52"/>
    <tableColumn id="3" xr3:uid="{00000000-0010-0000-0F00-000003000000}" name="次主題" dataDxfId="51"/>
    <tableColumn id="4" xr3:uid="{00000000-0010-0000-0F00-000004000000}" name="電子書13碼ISBN" dataDxfId="50"/>
    <tableColumn id="5" xr3:uid="{00000000-0010-0000-0F00-000005000000}" name="紙本ISBN" dataDxfId="49"/>
    <tableColumn id="6" xr3:uid="{00000000-0010-0000-0F00-000006000000}" name="題名" dataDxfId="48"/>
    <tableColumn id="7" xr3:uid="{00000000-0010-0000-0F00-000007000000}" name="冊數" dataDxfId="47"/>
    <tableColumn id="8" xr3:uid="{00000000-0010-0000-0F00-000008000000}" name="版次" dataDxfId="46"/>
    <tableColumn id="9" xr3:uid="{00000000-0010-0000-0F00-000009000000}" name="作者" dataDxfId="45"/>
    <tableColumn id="10" xr3:uid="{00000000-0010-0000-0F00-00000A000000}" name="出版者" dataDxfId="44"/>
    <tableColumn id="11" xr3:uid="{00000000-0010-0000-0F00-00000B000000}" name="出版年" dataDxfId="43"/>
    <tableColumn id="12" xr3:uid="{00000000-0010-0000-0F00-00000C000000}" name="附件" dataDxfId="42"/>
    <tableColumn id="13" xr3:uid="{00000000-0010-0000-0F00-00000D000000}" name="備註" dataDxfId="41"/>
    <tableColumn id="14" xr3:uid="{00000000-0010-0000-0F00-00000E000000}" name="連結" dataDxfId="40" dataCellStyle="超連結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10000000}" name="表格7" displayName="表格7" ref="A1:M39" totalsRowShown="0" headerRowDxfId="38" dataDxfId="36" headerRowBorderDxfId="37" tableBorderDxfId="35" totalsRowBorderDxfId="34">
  <autoFilter ref="A1:M39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1000-000001000000}" name="序號" dataDxfId="33"/>
    <tableColumn id="2" xr3:uid="{00000000-0010-0000-1000-000002000000}" name="主題" dataDxfId="32"/>
    <tableColumn id="3" xr3:uid="{00000000-0010-0000-1000-000003000000}" name="次主題" dataDxfId="31"/>
    <tableColumn id="4" xr3:uid="{00000000-0010-0000-1000-000004000000}" name="電子書13碼ISBN" dataDxfId="30"/>
    <tableColumn id="5" xr3:uid="{00000000-0010-0000-1000-000005000000}" name="紙本ISBN" dataDxfId="29"/>
    <tableColumn id="6" xr3:uid="{00000000-0010-0000-1000-000006000000}" name="題名" dataDxfId="28"/>
    <tableColumn id="7" xr3:uid="{00000000-0010-0000-1000-000007000000}" name="冊數" dataDxfId="27"/>
    <tableColumn id="8" xr3:uid="{00000000-0010-0000-1000-000008000000}" name="版次" dataDxfId="26"/>
    <tableColumn id="9" xr3:uid="{00000000-0010-0000-1000-000009000000}" name="作者" dataDxfId="25"/>
    <tableColumn id="10" xr3:uid="{00000000-0010-0000-1000-00000A000000}" name="出版者" dataDxfId="24"/>
    <tableColumn id="11" xr3:uid="{00000000-0010-0000-1000-00000B000000}" name="出版年" dataDxfId="23"/>
    <tableColumn id="12" xr3:uid="{00000000-0010-0000-1000-00000C000000}" name="附件" dataDxfId="22"/>
    <tableColumn id="13" xr3:uid="{00000000-0010-0000-1000-00000D000000}" name="連結" dataDxfId="21" dataCellStyle="超連結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21B0616-1E48-474A-A5C8-BD194655A899}" name="表格9" displayName="表格9" ref="A1:N68" totalsRowShown="0" headerRowDxfId="18" dataDxfId="16" headerRowBorderDxfId="17" tableBorderDxfId="15" totalsRowBorderDxfId="14">
  <sortState xmlns:xlrd2="http://schemas.microsoft.com/office/spreadsheetml/2017/richdata2" ref="A2:N68">
    <sortCondition ref="C2:C68"/>
  </sortState>
  <tableColumns count="14">
    <tableColumn id="1" xr3:uid="{01859815-E727-40F3-9D5C-93DC57505F54}" name="序號" dataDxfId="13"/>
    <tableColumn id="2" xr3:uid="{F6FDBE89-EDA3-4626-BADD-DF5008DDC284}" name="主題" dataDxfId="12"/>
    <tableColumn id="3" xr3:uid="{9E6FBB4F-5CA8-4158-B56D-19482D8A6677}" name="次主題" dataDxfId="11"/>
    <tableColumn id="4" xr3:uid="{14B397B4-74B3-48D6-82AE-6DD2150A2953}" name="電子書13碼ISBN" dataDxfId="10"/>
    <tableColumn id="5" xr3:uid="{876FB2E8-B614-4C69-99C8-E6563542D60E}" name="紙本ISBN" dataDxfId="9"/>
    <tableColumn id="6" xr3:uid="{9AAE2915-1176-4AF3-8EFD-D7D346B4FC9C}" name="題名" dataDxfId="8"/>
    <tableColumn id="7" xr3:uid="{B8944F93-489A-40CF-A030-AA9B6FDE0E05}" name="冊數" dataDxfId="7"/>
    <tableColumn id="8" xr3:uid="{051070F2-AC9F-4536-BB32-6978C8E44974}" name="版次" dataDxfId="6"/>
    <tableColumn id="9" xr3:uid="{A8FB6563-C13D-4C16-8717-D6B767A13F9E}" name="作者" dataDxfId="5"/>
    <tableColumn id="10" xr3:uid="{3F812822-B36E-45EA-A91A-FEF57D8D46B9}" name="出版者" dataDxfId="4"/>
    <tableColumn id="11" xr3:uid="{F1161AB1-D708-4F5B-B266-05FE23A2708C}" name="出版年" dataDxfId="3"/>
    <tableColumn id="12" xr3:uid="{B2C54220-0B4B-4DB7-BD36-A04AFCBBC333}" name="附件" dataDxfId="2"/>
    <tableColumn id="13" xr3:uid="{67CEDA1D-FA98-4753-85A6-1C7B1AC06A80}" name="備註" dataDxfId="1"/>
    <tableColumn id="14" xr3:uid="{D3F545C4-1CE8-4326-BE73-630DB14D9A56}" name="連結" dataDxfId="0" dataCellStyle="超連結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表格1_13" displayName="表格1_13" ref="A1:L1625" totalsRowShown="0" headerRowDxfId="329" dataDxfId="327" headerRowBorderDxfId="328" tableBorderDxfId="326" totalsRowBorderDxfId="325">
  <sortState xmlns:xlrd2="http://schemas.microsoft.com/office/spreadsheetml/2017/richdata2" ref="A2:L1625">
    <sortCondition ref="B2:B1625"/>
    <sortCondition ref="C2:C1625"/>
    <sortCondition ref="E2:E1625"/>
    <sortCondition ref="G2:G1625"/>
  </sortState>
  <tableColumns count="12">
    <tableColumn id="1" xr3:uid="{00000000-0010-0000-0100-000001000000}" name="序號" dataDxfId="324"/>
    <tableColumn id="2" xr3:uid="{00000000-0010-0000-0100-000002000000}" name="主題" dataDxfId="323"/>
    <tableColumn id="3" xr3:uid="{00000000-0010-0000-0100-000003000000}" name="次主題" dataDxfId="322"/>
    <tableColumn id="4" xr3:uid="{00000000-0010-0000-0100-000004000000}" name="杜威分類號" dataDxfId="321"/>
    <tableColumn id="5" xr3:uid="{00000000-0010-0000-0100-000005000000}" name="國會分類號" dataDxfId="320"/>
    <tableColumn id="6" xr3:uid="{00000000-0010-0000-0100-000006000000}" name="電子書ISBN" dataDxfId="319"/>
    <tableColumn id="7" xr3:uid="{00000000-0010-0000-0100-000007000000}" name="題名" dataDxfId="318"/>
    <tableColumn id="8" xr3:uid="{00000000-0010-0000-0100-000008000000}" name="版次" dataDxfId="317"/>
    <tableColumn id="9" xr3:uid="{00000000-0010-0000-0100-000009000000}" name="著者" dataDxfId="316"/>
    <tableColumn id="10" xr3:uid="{00000000-0010-0000-0100-00000A000000}" name="出版者" dataDxfId="315"/>
    <tableColumn id="11" xr3:uid="{00000000-0010-0000-0100-00000B000000}" name="出版年" dataDxfId="314"/>
    <tableColumn id="12" xr3:uid="{00000000-0010-0000-0100-00000C000000}" name="連結" dataDxfId="313" dataCellStyle="超連結">
      <calculatedColumnFormula>HYPERLINK(CONCATENATE("http://ebooks.abc-clio.com/?isbn=",F2))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表格8" displayName="表格8" ref="A1:M350" totalsRowCount="1" headerRowDxfId="312" dataDxfId="310" headerRowBorderDxfId="311" tableBorderDxfId="309" totalsRowBorderDxfId="308">
  <sortState xmlns:xlrd2="http://schemas.microsoft.com/office/spreadsheetml/2017/richdata2" ref="A2:M349">
    <sortCondition ref="B2:B349"/>
    <sortCondition ref="C2:C349"/>
    <sortCondition ref="E2:E349"/>
    <sortCondition ref="G2:G349"/>
  </sortState>
  <tableColumns count="13">
    <tableColumn id="1" xr3:uid="{00000000-0010-0000-0200-000001000000}" name="序號" dataDxfId="307" totalsRowDxfId="306"/>
    <tableColumn id="2" xr3:uid="{00000000-0010-0000-0200-000002000000}" name="主題" dataDxfId="305" totalsRowDxfId="304"/>
    <tableColumn id="3" xr3:uid="{00000000-0010-0000-0200-000003000000}" name="次主題" dataDxfId="303" totalsRowDxfId="302"/>
    <tableColumn id="4" xr3:uid="{00000000-0010-0000-0200-000004000000}" name="杜威十進分類號" dataDxfId="301" totalsRowDxfId="300"/>
    <tableColumn id="5" xr3:uid="{00000000-0010-0000-0200-000005000000}" name="國會分類號" dataDxfId="299" totalsRowDxfId="298"/>
    <tableColumn id="6" xr3:uid="{00000000-0010-0000-0200-000006000000}" name="電子書ISBN" dataDxfId="297" totalsRowDxfId="296"/>
    <tableColumn id="7" xr3:uid="{00000000-0010-0000-0200-000007000000}" name="題名" dataDxfId="295" totalsRowDxfId="294"/>
    <tableColumn id="9" xr3:uid="{00000000-0010-0000-0200-000009000000}" name="著者" dataDxfId="293" totalsRowDxfId="292"/>
    <tableColumn id="8" xr3:uid="{00000000-0010-0000-0200-000008000000}" name="版次" dataDxfId="291" totalsRowDxfId="290"/>
    <tableColumn id="13" xr3:uid="{00000000-0010-0000-0200-00000D000000}" name="冊數" totalsRowFunction="custom" dataDxfId="289" totalsRowDxfId="288">
      <totalsRowFormula>SUM(J2:J349)</totalsRowFormula>
    </tableColumn>
    <tableColumn id="10" xr3:uid="{00000000-0010-0000-0200-00000A000000}" name="出版者" dataDxfId="287" totalsRowDxfId="286"/>
    <tableColumn id="11" xr3:uid="{00000000-0010-0000-0200-00000B000000}" name="出版年" dataDxfId="285" totalsRowDxfId="284"/>
    <tableColumn id="12" xr3:uid="{00000000-0010-0000-0200-00000C000000}" name="電子書連結" dataDxfId="283" totalsRowDxfId="282" dataCellStyle="超連結">
      <calculatedColumnFormula>HYPERLINK("http://ebooks.abc-clio.com/?isbn=" &amp; F2)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表格13" displayName="表格13" ref="F353:M365" totalsRowCount="1" headerRowDxfId="281" dataDxfId="279" headerRowBorderDxfId="280" tableBorderDxfId="278" totalsRowBorderDxfId="277">
  <tableColumns count="8">
    <tableColumn id="1" xr3:uid="{00000000-0010-0000-0300-000001000000}" name="電子書13碼ISBN" dataDxfId="276" totalsRowDxfId="275"/>
    <tableColumn id="2" xr3:uid="{00000000-0010-0000-0300-000002000000}" name="題名" dataDxfId="274" totalsRowDxfId="273"/>
    <tableColumn id="3" xr3:uid="{00000000-0010-0000-0300-000003000000}" name="著者" dataDxfId="272" totalsRowDxfId="271"/>
    <tableColumn id="4" xr3:uid="{00000000-0010-0000-0300-000004000000}" name="版次" dataDxfId="270" totalsRowDxfId="269"/>
    <tableColumn id="5" xr3:uid="{00000000-0010-0000-0300-000005000000}" name="冊數" totalsRowFunction="custom" dataDxfId="268" totalsRowDxfId="267">
      <totalsRowFormula>SUM(J354:J364)</totalsRowFormula>
    </tableColumn>
    <tableColumn id="6" xr3:uid="{00000000-0010-0000-0300-000006000000}" name="出版者" dataDxfId="266" totalsRowDxfId="265"/>
    <tableColumn id="7" xr3:uid="{00000000-0010-0000-0300-000007000000}" name="出版年" dataDxfId="264" totalsRowDxfId="263"/>
    <tableColumn id="8" xr3:uid="{00000000-0010-0000-0300-000008000000}" name="電子書連結" dataDxfId="262" totalsRowDxfId="261" dataCellStyle="超連結" totalsRowCellStyle="超連結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4000000}" name="表格19" displayName="表格19" ref="A1:I219" totalsRowShown="0" headerRowDxfId="260">
  <tableColumns count="9">
    <tableColumn id="1" xr3:uid="{00000000-0010-0000-0400-000001000000}" name="序號" dataDxfId="259" dataCellStyle="一般_Sheet3"/>
    <tableColumn id="2" xr3:uid="{00000000-0010-0000-0400-000002000000}" name="主題" dataDxfId="258" dataCellStyle="一般_Sheet3"/>
    <tableColumn id="3" xr3:uid="{00000000-0010-0000-0400-000003000000}" name="電子書ISBN" dataDxfId="257" dataCellStyle="一般_Sheet3"/>
    <tableColumn id="4" xr3:uid="{00000000-0010-0000-0400-000004000000}" name="著者" dataDxfId="256" dataCellStyle="一般_Sheet3"/>
    <tableColumn id="5" xr3:uid="{00000000-0010-0000-0400-000005000000}" name="出版者" dataDxfId="255" dataCellStyle="一般_Sheet3"/>
    <tableColumn id="6" xr3:uid="{00000000-0010-0000-0400-000006000000}" name="題名" dataDxfId="254" dataCellStyle="一般_Sheet3"/>
    <tableColumn id="7" xr3:uid="{00000000-0010-0000-0400-000007000000}" name="冊數" dataDxfId="253"/>
    <tableColumn id="8" xr3:uid="{00000000-0010-0000-0400-000008000000}" name="出版年" dataDxfId="252"/>
    <tableColumn id="9" xr3:uid="{00000000-0010-0000-0400-000009000000}" name="連結" dataDxfId="251" dataCellStyle="一般_Sheet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5000000}" name="表格1_4" displayName="表格1_4" ref="A1:N286" totalsRowShown="0" headerRowDxfId="250" dataDxfId="248" headerRowBorderDxfId="249" tableBorderDxfId="247" totalsRowBorderDxfId="246" headerRowCellStyle="一般_Sheet3" dataCellStyle="一般_Sheet3">
  <sortState xmlns:xlrd2="http://schemas.microsoft.com/office/spreadsheetml/2017/richdata2" ref="A2:N286">
    <sortCondition ref="B2:B286"/>
    <sortCondition ref="C2:C286"/>
    <sortCondition ref="E2:E286"/>
    <sortCondition ref="H2:H286"/>
  </sortState>
  <tableColumns count="14">
    <tableColumn id="1" xr3:uid="{00000000-0010-0000-0500-000001000000}" name="序號" dataDxfId="245" dataCellStyle="一般_Sheet3"/>
    <tableColumn id="2" xr3:uid="{00000000-0010-0000-0500-000002000000}" name="主題" dataDxfId="244" dataCellStyle="一般_Sheet3"/>
    <tableColumn id="3" xr3:uid="{00000000-0010-0000-0500-000003000000}" name="次主題" dataDxfId="243" dataCellStyle="一般_Sheet3"/>
    <tableColumn id="4" xr3:uid="{00000000-0010-0000-0500-000004000000}" name="杜威十進分類號" dataDxfId="242" dataCellStyle="一般_Sheet3"/>
    <tableColumn id="5" xr3:uid="{00000000-0010-0000-0500-000005000000}" name="國會分類號" dataDxfId="241" dataCellStyle="一般_Sheet3"/>
    <tableColumn id="6" xr3:uid="{00000000-0010-0000-0500-000006000000}" name="電子書ISBN" dataDxfId="240" dataCellStyle="一般_Sheet3"/>
    <tableColumn id="7" xr3:uid="{00000000-0010-0000-0500-000007000000}" name="紙本ISBN" dataDxfId="239" dataCellStyle="一般_Sheet3"/>
    <tableColumn id="8" xr3:uid="{00000000-0010-0000-0500-000008000000}" name="題名" dataDxfId="238" dataCellStyle="一般_Sheet3"/>
    <tableColumn id="11" xr3:uid="{00000000-0010-0000-0500-00000B000000}" name="著者" dataDxfId="237" dataCellStyle="一般_Sheet3"/>
    <tableColumn id="13" xr3:uid="{00000000-0010-0000-0500-00000D000000}" name="出版年" dataDxfId="236" dataCellStyle="一般_Sheet3"/>
    <tableColumn id="9" xr3:uid="{00000000-0010-0000-0500-000009000000}" name="冊數" dataDxfId="235" dataCellStyle="一般_Sheet3"/>
    <tableColumn id="10" xr3:uid="{00000000-0010-0000-0500-00000A000000}" name="版次" dataDxfId="234" dataCellStyle="一般_Sheet3"/>
    <tableColumn id="12" xr3:uid="{00000000-0010-0000-0500-00000C000000}" name="出版者" dataDxfId="233" dataCellStyle="一般_Sheet3"/>
    <tableColumn id="14" xr3:uid="{00000000-0010-0000-0500-00000E000000}" name="連結" dataDxfId="232" dataCellStyle="一般_Sheet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06000000}" name="表格52" displayName="表格52" ref="A290:N307" totalsRowShown="0" headerRowDxfId="231" dataDxfId="229" headerRowBorderDxfId="230" tableBorderDxfId="228" totalsRowBorderDxfId="227" headerRowCellStyle="一般_Sheet3" dataCellStyle="一般_Sheet3">
  <tableColumns count="14">
    <tableColumn id="1" xr3:uid="{00000000-0010-0000-0600-000001000000}" name="序號" dataDxfId="226" dataCellStyle="一般_Sheet3"/>
    <tableColumn id="2" xr3:uid="{00000000-0010-0000-0600-000002000000}" name="主題" dataDxfId="225" dataCellStyle="一般_Sheet3"/>
    <tableColumn id="3" xr3:uid="{00000000-0010-0000-0600-000003000000}" name="次主題" dataDxfId="224" dataCellStyle="一般_Sheet3"/>
    <tableColumn id="4" xr3:uid="{00000000-0010-0000-0600-000004000000}" name="杜威十進分類號" dataDxfId="223" dataCellStyle="一般_Sheet3"/>
    <tableColumn id="5" xr3:uid="{00000000-0010-0000-0600-000005000000}" name="國會分類號" dataDxfId="222" dataCellStyle="一般_Sheet3"/>
    <tableColumn id="6" xr3:uid="{00000000-0010-0000-0600-000006000000}" name="電子書13碼ISBN" dataDxfId="221" dataCellStyle="一般_Sheet3"/>
    <tableColumn id="7" xr3:uid="{00000000-0010-0000-0600-000007000000}" name="紙本ISBN" dataDxfId="220" dataCellStyle="一般_Sheet3"/>
    <tableColumn id="8" xr3:uid="{00000000-0010-0000-0600-000008000000}" name="題名" dataDxfId="219" dataCellStyle="一般_Sheet3"/>
    <tableColumn id="11" xr3:uid="{00000000-0010-0000-0600-00000B000000}" name="著者" dataDxfId="218" dataCellStyle="一般_Sheet3"/>
    <tableColumn id="12" xr3:uid="{00000000-0010-0000-0600-00000C000000}" name="出版者" dataDxfId="217" dataCellStyle="一般_Sheet3"/>
    <tableColumn id="9" xr3:uid="{00000000-0010-0000-0600-000009000000}" name="冊數" dataDxfId="216" dataCellStyle="一般_Sheet3"/>
    <tableColumn id="10" xr3:uid="{00000000-0010-0000-0600-00000A000000}" name="版次" dataDxfId="215" dataCellStyle="一般_Sheet3"/>
    <tableColumn id="13" xr3:uid="{00000000-0010-0000-0600-00000D000000}" name="出版年" dataDxfId="214" dataCellStyle="一般_Sheet3"/>
    <tableColumn id="14" xr3:uid="{00000000-0010-0000-0600-00000E000000}" name="連結" dataDxfId="213" dataCellStyle="超連結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7000000}" name="表格1" displayName="表格1" ref="B1:O157" totalsRowShown="0" headerRowDxfId="212" headerRowBorderDxfId="211" tableBorderDxfId="210" totalsRowBorderDxfId="209">
  <tableColumns count="14">
    <tableColumn id="1" xr3:uid="{00000000-0010-0000-0700-000001000000}" name="主題" dataDxfId="208"/>
    <tableColumn id="2" xr3:uid="{00000000-0010-0000-0700-000002000000}" name="次主題" dataDxfId="207"/>
    <tableColumn id="3" xr3:uid="{00000000-0010-0000-0700-000003000000}" name="杜威十進分類號" dataDxfId="206"/>
    <tableColumn id="4" xr3:uid="{00000000-0010-0000-0700-000004000000}" name="國會分類號" dataDxfId="205"/>
    <tableColumn id="5" xr3:uid="{00000000-0010-0000-0700-000005000000}" name="電子書ISBN" dataDxfId="204"/>
    <tableColumn id="6" xr3:uid="{00000000-0010-0000-0700-000006000000}" name="紙本ISBN" dataDxfId="203"/>
    <tableColumn id="7" xr3:uid="{00000000-0010-0000-0700-000007000000}" name="題名" dataDxfId="202"/>
    <tableColumn id="10" xr3:uid="{00000000-0010-0000-0700-00000A000000}" name="作者" dataDxfId="201"/>
    <tableColumn id="8" xr3:uid="{00000000-0010-0000-0700-000008000000}" name="出版年" dataDxfId="200"/>
    <tableColumn id="9" xr3:uid="{00000000-0010-0000-0700-000009000000}" name="版次" dataDxfId="199"/>
    <tableColumn id="11" xr3:uid="{00000000-0010-0000-0700-00000B000000}" name="出版者" dataDxfId="198"/>
    <tableColumn id="12" xr3:uid="{00000000-0010-0000-0700-00000C000000}" name="冊數" dataDxfId="197"/>
    <tableColumn id="13" xr3:uid="{00000000-0010-0000-0700-00000D000000}" name="平台" dataDxfId="196"/>
    <tableColumn id="14" xr3:uid="{00000000-0010-0000-0700-00000E000000}" name="連結" dataDxfId="195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08000000}" name="表格44" displayName="表格44" ref="A161:O163" totalsRowShown="0" headerRowBorderDxfId="194" tableBorderDxfId="193" totalsRowBorderDxfId="192">
  <tableColumns count="15">
    <tableColumn id="1" xr3:uid="{00000000-0010-0000-0800-000001000000}" name="清單流水號" dataDxfId="191"/>
    <tableColumn id="2" xr3:uid="{00000000-0010-0000-0800-000002000000}" name="主題" dataDxfId="190"/>
    <tableColumn id="3" xr3:uid="{00000000-0010-0000-0800-000003000000}" name="次主題" dataDxfId="189"/>
    <tableColumn id="4" xr3:uid="{00000000-0010-0000-0800-000004000000}" name="杜威十進分類號" dataDxfId="188"/>
    <tableColumn id="5" xr3:uid="{00000000-0010-0000-0800-000005000000}" name="國會分類號" dataDxfId="187"/>
    <tableColumn id="6" xr3:uid="{00000000-0010-0000-0800-000006000000}" name="電子書13碼ISBN" dataDxfId="186"/>
    <tableColumn id="7" xr3:uid="{00000000-0010-0000-0800-000007000000}" name="紙本ISBN" dataDxfId="185"/>
    <tableColumn id="8" xr3:uid="{00000000-0010-0000-0800-000008000000}" name="題名" dataDxfId="184"/>
    <tableColumn id="9" xr3:uid="{00000000-0010-0000-0800-000009000000}" name="作者" dataDxfId="183"/>
    <tableColumn id="10" xr3:uid="{00000000-0010-0000-0800-00000A000000}" name="出版年" dataDxfId="182"/>
    <tableColumn id="11" xr3:uid="{00000000-0010-0000-0800-00000B000000}" name="版次" dataDxfId="181"/>
    <tableColumn id="12" xr3:uid="{00000000-0010-0000-0800-00000C000000}" name="出版者" dataDxfId="180"/>
    <tableColumn id="13" xr3:uid="{00000000-0010-0000-0800-00000D000000}" name="冊數" dataDxfId="179"/>
    <tableColumn id="14" xr3:uid="{00000000-0010-0000-0800-00000E000000}" name="平台" dataDxfId="178"/>
    <tableColumn id="15" xr3:uid="{00000000-0010-0000-0800-00000F000000}" name="連結" dataDxfId="177">
      <calculatedColumnFormula>HYPERLINK("http://ebooks.abc-clio.com/?isbn=9780313391248")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://ebooks.abc-clio.com/?isbn=9781440853357" TargetMode="External"/><Relationship Id="rId117" Type="http://schemas.openxmlformats.org/officeDocument/2006/relationships/hyperlink" Target="http://ebooks.abc-clio.com/?isbn=9781440847141" TargetMode="External"/><Relationship Id="rId21" Type="http://schemas.openxmlformats.org/officeDocument/2006/relationships/hyperlink" Target="http://ebooks.abc-clio.com/?isbn=9781440854781" TargetMode="External"/><Relationship Id="rId42" Type="http://schemas.openxmlformats.org/officeDocument/2006/relationships/hyperlink" Target="http://ebooks.abc-clio.com/?isbn=9781440855511" TargetMode="External"/><Relationship Id="rId47" Type="http://schemas.openxmlformats.org/officeDocument/2006/relationships/hyperlink" Target="http://ebooks.abc-clio.com/?isbn=9781440843204" TargetMode="External"/><Relationship Id="rId63" Type="http://schemas.openxmlformats.org/officeDocument/2006/relationships/hyperlink" Target="http://ebooks.abc-clio.com/?isbn=9781440834417" TargetMode="External"/><Relationship Id="rId68" Type="http://schemas.openxmlformats.org/officeDocument/2006/relationships/hyperlink" Target="http://ebooks.abc-clio.com/?isbn=9781440803406" TargetMode="External"/><Relationship Id="rId84" Type="http://schemas.openxmlformats.org/officeDocument/2006/relationships/hyperlink" Target="http://ebooks.abc-clio.com/?isbn=9781440851148" TargetMode="External"/><Relationship Id="rId89" Type="http://schemas.openxmlformats.org/officeDocument/2006/relationships/hyperlink" Target="http://ebooks.abc-clio.com/?isbn=9781440834752" TargetMode="External"/><Relationship Id="rId112" Type="http://schemas.openxmlformats.org/officeDocument/2006/relationships/hyperlink" Target="http://ebooks.abc-clio.com/?isbn=9781440837913" TargetMode="External"/><Relationship Id="rId16" Type="http://schemas.openxmlformats.org/officeDocument/2006/relationships/hyperlink" Target="http://ebooks.abc-clio.com/?isbn=9781610694124" TargetMode="External"/><Relationship Id="rId107" Type="http://schemas.openxmlformats.org/officeDocument/2006/relationships/hyperlink" Target="http://ebooks.abc-clio.com/?isbn=9781440849657" TargetMode="External"/><Relationship Id="rId11" Type="http://schemas.openxmlformats.org/officeDocument/2006/relationships/hyperlink" Target="http://ebooks.abc-clio.com/?isbn=9781610692564" TargetMode="External"/><Relationship Id="rId32" Type="http://schemas.openxmlformats.org/officeDocument/2006/relationships/hyperlink" Target="http://ebooks.abc-clio.com/?isbn=9781440834813" TargetMode="External"/><Relationship Id="rId37" Type="http://schemas.openxmlformats.org/officeDocument/2006/relationships/hyperlink" Target="http://ebooks.abc-clio.com/?isbn=9781440828065" TargetMode="External"/><Relationship Id="rId53" Type="http://schemas.openxmlformats.org/officeDocument/2006/relationships/hyperlink" Target="http://ebooks.abc-clio.com/?isbn=9781440833885" TargetMode="External"/><Relationship Id="rId58" Type="http://schemas.openxmlformats.org/officeDocument/2006/relationships/hyperlink" Target="http://ebooks.abc-clio.com/?isbn=9781440839832" TargetMode="External"/><Relationship Id="rId74" Type="http://schemas.openxmlformats.org/officeDocument/2006/relationships/hyperlink" Target="http://ebooks.abc-clio.com/?isbn=9781440855337" TargetMode="External"/><Relationship Id="rId79" Type="http://schemas.openxmlformats.org/officeDocument/2006/relationships/hyperlink" Target="http://ebooks.abc-clio.com/?isbn=9781440842399" TargetMode="External"/><Relationship Id="rId102" Type="http://schemas.openxmlformats.org/officeDocument/2006/relationships/hyperlink" Target="http://ebooks.abc-clio.com/?isbn=9781610693165" TargetMode="External"/><Relationship Id="rId123" Type="http://schemas.openxmlformats.org/officeDocument/2006/relationships/table" Target="../tables/table14.xml"/><Relationship Id="rId5" Type="http://schemas.openxmlformats.org/officeDocument/2006/relationships/hyperlink" Target="http://ebooks.abc-clio.com/?isbn=9781440854804" TargetMode="External"/><Relationship Id="rId90" Type="http://schemas.openxmlformats.org/officeDocument/2006/relationships/hyperlink" Target="http://ebooks.abc-clio.com/?isbn=9781440850615" TargetMode="External"/><Relationship Id="rId95" Type="http://schemas.openxmlformats.org/officeDocument/2006/relationships/hyperlink" Target="http://ebooks.abc-clio.com/?isbn=9781440839252" TargetMode="External"/><Relationship Id="rId22" Type="http://schemas.openxmlformats.org/officeDocument/2006/relationships/hyperlink" Target="http://ebooks.abc-clio.com/?isbn=9781440844584" TargetMode="External"/><Relationship Id="rId27" Type="http://schemas.openxmlformats.org/officeDocument/2006/relationships/hyperlink" Target="http://ebooks.abc-clio.com/?isbn=9781440838316" TargetMode="External"/><Relationship Id="rId43" Type="http://schemas.openxmlformats.org/officeDocument/2006/relationships/hyperlink" Target="http://ebooks.abc-clio.com/?isbn=9781440844386" TargetMode="External"/><Relationship Id="rId48" Type="http://schemas.openxmlformats.org/officeDocument/2006/relationships/hyperlink" Target="http://ebooks.abc-clio.com/?isbn=9781440854125" TargetMode="External"/><Relationship Id="rId64" Type="http://schemas.openxmlformats.org/officeDocument/2006/relationships/hyperlink" Target="http://ebooks.abc-clio.com/?isbn=9781610699457" TargetMode="External"/><Relationship Id="rId69" Type="http://schemas.openxmlformats.org/officeDocument/2006/relationships/hyperlink" Target="http://ebooks.abc-clio.com/?isbn=9781440831911" TargetMode="External"/><Relationship Id="rId113" Type="http://schemas.openxmlformats.org/officeDocument/2006/relationships/hyperlink" Target="http://ebooks.abc-clio.com/?isbn=9781440803161" TargetMode="External"/><Relationship Id="rId118" Type="http://schemas.openxmlformats.org/officeDocument/2006/relationships/hyperlink" Target="http://ebooks.abc-clio.com/?isbn=9781440831898" TargetMode="External"/><Relationship Id="rId80" Type="http://schemas.openxmlformats.org/officeDocument/2006/relationships/hyperlink" Target="http://ebooks.abc-clio.com/?isbn=9781440852558" TargetMode="External"/><Relationship Id="rId85" Type="http://schemas.openxmlformats.org/officeDocument/2006/relationships/hyperlink" Target="http://ebooks.abc-clio.com/?isbn=9781440843488" TargetMode="External"/><Relationship Id="rId12" Type="http://schemas.openxmlformats.org/officeDocument/2006/relationships/hyperlink" Target="http://ebooks.abc-clio.com/?isbn=9781440849756" TargetMode="External"/><Relationship Id="rId17" Type="http://schemas.openxmlformats.org/officeDocument/2006/relationships/hyperlink" Target="http://ebooks.abc-clio.com/?isbn=9781440835490" TargetMode="External"/><Relationship Id="rId33" Type="http://schemas.openxmlformats.org/officeDocument/2006/relationships/hyperlink" Target="http://ebooks.abc-clio.com/?isbn=9781440855009" TargetMode="External"/><Relationship Id="rId38" Type="http://schemas.openxmlformats.org/officeDocument/2006/relationships/hyperlink" Target="http://ebooks.abc-clio.com/?isbn=9781440829260" TargetMode="External"/><Relationship Id="rId59" Type="http://schemas.openxmlformats.org/officeDocument/2006/relationships/hyperlink" Target="http://ebooks.abc-clio.com/?isbn=9781440833953" TargetMode="External"/><Relationship Id="rId103" Type="http://schemas.openxmlformats.org/officeDocument/2006/relationships/hyperlink" Target="http://ebooks.abc-clio.com/?isbn=9780313392412" TargetMode="External"/><Relationship Id="rId108" Type="http://schemas.openxmlformats.org/officeDocument/2006/relationships/hyperlink" Target="http://ebooks.abc-clio.com/?isbn=9781610695299" TargetMode="External"/><Relationship Id="rId124" Type="http://schemas.openxmlformats.org/officeDocument/2006/relationships/table" Target="../tables/table15.xml"/><Relationship Id="rId54" Type="http://schemas.openxmlformats.org/officeDocument/2006/relationships/hyperlink" Target="http://ebooks.abc-clio.com/?isbn=9781440832963" TargetMode="External"/><Relationship Id="rId70" Type="http://schemas.openxmlformats.org/officeDocument/2006/relationships/hyperlink" Target="http://ebooks.abc-clio.com/?isbn=9781440829956" TargetMode="External"/><Relationship Id="rId75" Type="http://schemas.openxmlformats.org/officeDocument/2006/relationships/hyperlink" Target="http://ebooks.abc-clio.com/?isbn=9781440856631" TargetMode="External"/><Relationship Id="rId91" Type="http://schemas.openxmlformats.org/officeDocument/2006/relationships/hyperlink" Target="http://ebooks.abc-clio.com/?isbn=9781440843877" TargetMode="External"/><Relationship Id="rId96" Type="http://schemas.openxmlformats.org/officeDocument/2006/relationships/hyperlink" Target="http://ebooks.abc-clio.com/?isbn=9781610695152" TargetMode="External"/><Relationship Id="rId1" Type="http://schemas.openxmlformats.org/officeDocument/2006/relationships/hyperlink" Target="http://ebooks.abc-clio.com/?isbn=9780313377518" TargetMode="External"/><Relationship Id="rId6" Type="http://schemas.openxmlformats.org/officeDocument/2006/relationships/hyperlink" Target="http://ebooks.abc-clio.com/?isbn=9781440840470" TargetMode="External"/><Relationship Id="rId23" Type="http://schemas.openxmlformats.org/officeDocument/2006/relationships/hyperlink" Target="http://ebooks.abc-clio.com/?isbn=9781440847042" TargetMode="External"/><Relationship Id="rId28" Type="http://schemas.openxmlformats.org/officeDocument/2006/relationships/hyperlink" Target="http://ebooks.abc-clio.com/?isbn=9781440844683" TargetMode="External"/><Relationship Id="rId49" Type="http://schemas.openxmlformats.org/officeDocument/2006/relationships/hyperlink" Target="http://ebooks.abc-clio.com/?isbn=9781440855252" TargetMode="External"/><Relationship Id="rId114" Type="http://schemas.openxmlformats.org/officeDocument/2006/relationships/hyperlink" Target="http://ebooks.abc-clio.com/?isbn=9781440832345" TargetMode="External"/><Relationship Id="rId119" Type="http://schemas.openxmlformats.org/officeDocument/2006/relationships/hyperlink" Target="http://ebooks.abc-clio.com/?isbn=9781440850127" TargetMode="External"/><Relationship Id="rId44" Type="http://schemas.openxmlformats.org/officeDocument/2006/relationships/hyperlink" Target="http://ebooks.abc-clio.com/?isbn=9781440829710" TargetMode="External"/><Relationship Id="rId60" Type="http://schemas.openxmlformats.org/officeDocument/2006/relationships/hyperlink" Target="http://ebooks.abc-clio.com/?isbn=9781440838873" TargetMode="External"/><Relationship Id="rId65" Type="http://schemas.openxmlformats.org/officeDocument/2006/relationships/hyperlink" Target="http://ebooks.abc-clio.com/?isbn=9781440854392" TargetMode="External"/><Relationship Id="rId81" Type="http://schemas.openxmlformats.org/officeDocument/2006/relationships/hyperlink" Target="http://ebooks.abc-clio.com/?isbn=9781440843976" TargetMode="External"/><Relationship Id="rId86" Type="http://schemas.openxmlformats.org/officeDocument/2006/relationships/hyperlink" Target="http://ebooks.abc-clio.com/?isbn=9781440852855" TargetMode="External"/><Relationship Id="rId4" Type="http://schemas.openxmlformats.org/officeDocument/2006/relationships/hyperlink" Target="http://ebooks.abc-clio.com/?isbn=9781440839436" TargetMode="External"/><Relationship Id="rId9" Type="http://schemas.openxmlformats.org/officeDocument/2006/relationships/hyperlink" Target="http://ebooks.abc-clio.com/?isbn=9781610699020" TargetMode="External"/><Relationship Id="rId13" Type="http://schemas.openxmlformats.org/officeDocument/2006/relationships/hyperlink" Target="http://ebooks.abc-clio.com/?isbn=9781440835513" TargetMode="External"/><Relationship Id="rId18" Type="http://schemas.openxmlformats.org/officeDocument/2006/relationships/hyperlink" Target="http://ebooks.abc-clio.com/?isbn=9781440840630" TargetMode="External"/><Relationship Id="rId39" Type="http://schemas.openxmlformats.org/officeDocument/2006/relationships/hyperlink" Target="http://ebooks.abc-clio.com/?isbn=9781440845505" TargetMode="External"/><Relationship Id="rId109" Type="http://schemas.openxmlformats.org/officeDocument/2006/relationships/hyperlink" Target="http://ebooks.abc-clio.com/?isbn=9781440833823" TargetMode="External"/><Relationship Id="rId34" Type="http://schemas.openxmlformats.org/officeDocument/2006/relationships/hyperlink" Target="http://ebooks.abc-clio.com/?isbn=9781440841965" TargetMode="External"/><Relationship Id="rId50" Type="http://schemas.openxmlformats.org/officeDocument/2006/relationships/hyperlink" Target="http://ebooks.abc-clio.com/?isbn=9781440852633" TargetMode="External"/><Relationship Id="rId55" Type="http://schemas.openxmlformats.org/officeDocument/2006/relationships/hyperlink" Target="http://ebooks.abc-clio.com/?isbn=9781440852374" TargetMode="External"/><Relationship Id="rId76" Type="http://schemas.openxmlformats.org/officeDocument/2006/relationships/hyperlink" Target="http://ebooks.abc-clio.com/?isbn=9781440835551" TargetMode="External"/><Relationship Id="rId97" Type="http://schemas.openxmlformats.org/officeDocument/2006/relationships/hyperlink" Target="http://ebooks.abc-clio.com/?isbn=9781440840050" TargetMode="External"/><Relationship Id="rId104" Type="http://schemas.openxmlformats.org/officeDocument/2006/relationships/hyperlink" Target="http://ebooks.abc-clio.com/?isbn=9781440851933" TargetMode="External"/><Relationship Id="rId120" Type="http://schemas.openxmlformats.org/officeDocument/2006/relationships/hyperlink" Target="http://ebooks.abc-clio.com/?isbn=9781440860584" TargetMode="External"/><Relationship Id="rId7" Type="http://schemas.openxmlformats.org/officeDocument/2006/relationships/hyperlink" Target="http://ebooks.abc-clio.com/?isbn=9781440837951" TargetMode="External"/><Relationship Id="rId71" Type="http://schemas.openxmlformats.org/officeDocument/2006/relationships/hyperlink" Target="http://ebooks.abc-clio.com/?isbn=9780313391729" TargetMode="External"/><Relationship Id="rId92" Type="http://schemas.openxmlformats.org/officeDocument/2006/relationships/hyperlink" Target="http://ebooks.abc-clio.com/?isbn=9781610698719" TargetMode="External"/><Relationship Id="rId2" Type="http://schemas.openxmlformats.org/officeDocument/2006/relationships/hyperlink" Target="http://ebooks.abc-clio.com/?isbn=9781440839870" TargetMode="External"/><Relationship Id="rId29" Type="http://schemas.openxmlformats.org/officeDocument/2006/relationships/hyperlink" Target="http://ebooks.abc-clio.com/?isbn=9781440842290" TargetMode="External"/><Relationship Id="rId24" Type="http://schemas.openxmlformats.org/officeDocument/2006/relationships/hyperlink" Target="http://ebooks.abc-clio.com/?isbn=9781440836787" TargetMode="External"/><Relationship Id="rId40" Type="http://schemas.openxmlformats.org/officeDocument/2006/relationships/hyperlink" Target="http://ebooks.abc-clio.com/?isbn=9781440841408" TargetMode="External"/><Relationship Id="rId45" Type="http://schemas.openxmlformats.org/officeDocument/2006/relationships/hyperlink" Target="http://ebooks.abc-clio.com/?isbn=9781440842757" TargetMode="External"/><Relationship Id="rId66" Type="http://schemas.openxmlformats.org/officeDocument/2006/relationships/hyperlink" Target="http://ebooks.abc-clio.com/?isbn=9781440852695" TargetMode="External"/><Relationship Id="rId87" Type="http://schemas.openxmlformats.org/officeDocument/2006/relationships/hyperlink" Target="http://ebooks.abc-clio.com/?isbn=9781440837517" TargetMode="External"/><Relationship Id="rId110" Type="http://schemas.openxmlformats.org/officeDocument/2006/relationships/hyperlink" Target="http://ebooks.abc-clio.com/?isbn=9781440803109" TargetMode="External"/><Relationship Id="rId115" Type="http://schemas.openxmlformats.org/officeDocument/2006/relationships/hyperlink" Target="http://ebooks.abc-clio.com/?isbn=9781440834110" TargetMode="External"/><Relationship Id="rId61" Type="http://schemas.openxmlformats.org/officeDocument/2006/relationships/hyperlink" Target="http://ebooks.abc-clio.com/?isbn=9781440849619" TargetMode="External"/><Relationship Id="rId82" Type="http://schemas.openxmlformats.org/officeDocument/2006/relationships/hyperlink" Target="http://ebooks.abc-clio.com/?isbn=9781440841736" TargetMode="External"/><Relationship Id="rId19" Type="http://schemas.openxmlformats.org/officeDocument/2006/relationships/hyperlink" Target="http://ebooks.abc-clio.com/?isbn=9781440857157" TargetMode="External"/><Relationship Id="rId14" Type="http://schemas.openxmlformats.org/officeDocument/2006/relationships/hyperlink" Target="http://ebooks.abc-clio.com/?isbn=9780313051098" TargetMode="External"/><Relationship Id="rId30" Type="http://schemas.openxmlformats.org/officeDocument/2006/relationships/hyperlink" Target="http://ebooks.abc-clio.com/?isbn=9781440841040" TargetMode="External"/><Relationship Id="rId35" Type="http://schemas.openxmlformats.org/officeDocument/2006/relationships/hyperlink" Target="http://ebooks.abc-clio.com/?isbn=9781440841286" TargetMode="External"/><Relationship Id="rId56" Type="http://schemas.openxmlformats.org/officeDocument/2006/relationships/hyperlink" Target="http://ebooks.abc-clio.com/?isbn=9781440843266" TargetMode="External"/><Relationship Id="rId77" Type="http://schemas.openxmlformats.org/officeDocument/2006/relationships/hyperlink" Target="http://ebooks.abc-clio.com/?isbn=9781440833120" TargetMode="External"/><Relationship Id="rId100" Type="http://schemas.openxmlformats.org/officeDocument/2006/relationships/hyperlink" Target="http://ebooks.abc-clio.com/?isbn=9781440835476" TargetMode="External"/><Relationship Id="rId105" Type="http://schemas.openxmlformats.org/officeDocument/2006/relationships/hyperlink" Target="http://ebooks.abc-clio.com/?isbn=9781440837159" TargetMode="External"/><Relationship Id="rId8" Type="http://schemas.openxmlformats.org/officeDocument/2006/relationships/hyperlink" Target="http://ebooks.abc-clio.com/?isbn=9781440838118" TargetMode="External"/><Relationship Id="rId51" Type="http://schemas.openxmlformats.org/officeDocument/2006/relationships/hyperlink" Target="http://ebooks.abc-clio.com/?isbn=9781440832840" TargetMode="External"/><Relationship Id="rId72" Type="http://schemas.openxmlformats.org/officeDocument/2006/relationships/hyperlink" Target="http://ebooks.abc-clio.com/?isbn=9781440800979" TargetMode="External"/><Relationship Id="rId93" Type="http://schemas.openxmlformats.org/officeDocument/2006/relationships/hyperlink" Target="http://ebooks.abc-clio.com/?isbn=9781610690591" TargetMode="External"/><Relationship Id="rId98" Type="http://schemas.openxmlformats.org/officeDocument/2006/relationships/hyperlink" Target="http://ebooks.abc-clio.com/?isbn=9781440850790" TargetMode="External"/><Relationship Id="rId121" Type="http://schemas.openxmlformats.org/officeDocument/2006/relationships/hyperlink" Target="http://ebooks.abc-clio.com/?isbn=9781440828386" TargetMode="External"/><Relationship Id="rId3" Type="http://schemas.openxmlformats.org/officeDocument/2006/relationships/hyperlink" Target="http://ebooks.abc-clio.com/?isbn=9780313082757" TargetMode="External"/><Relationship Id="rId25" Type="http://schemas.openxmlformats.org/officeDocument/2006/relationships/hyperlink" Target="http://ebooks.abc-clio.com/?isbn=9781440843938" TargetMode="External"/><Relationship Id="rId46" Type="http://schemas.openxmlformats.org/officeDocument/2006/relationships/hyperlink" Target="http://ebooks.abc-clio.com/?isbn=9781440849848" TargetMode="External"/><Relationship Id="rId67" Type="http://schemas.openxmlformats.org/officeDocument/2006/relationships/hyperlink" Target="http://ebooks.abc-clio.com/?isbn=9781440835148" TargetMode="External"/><Relationship Id="rId116" Type="http://schemas.openxmlformats.org/officeDocument/2006/relationships/hyperlink" Target="http://ebooks.abc-clio.com/?isbn=9781440833601" TargetMode="External"/><Relationship Id="rId20" Type="http://schemas.openxmlformats.org/officeDocument/2006/relationships/hyperlink" Target="http://ebooks.abc-clio.com/?isbn=9781440836732" TargetMode="External"/><Relationship Id="rId41" Type="http://schemas.openxmlformats.org/officeDocument/2006/relationships/hyperlink" Target="http://ebooks.abc-clio.com/?isbn=9781440843730" TargetMode="External"/><Relationship Id="rId62" Type="http://schemas.openxmlformats.org/officeDocument/2006/relationships/hyperlink" Target="http://ebooks.abc-clio.com/?isbn=9781440843563" TargetMode="External"/><Relationship Id="rId83" Type="http://schemas.openxmlformats.org/officeDocument/2006/relationships/hyperlink" Target="http://ebooks.abc-clio.com/?isbn=9781440850707" TargetMode="External"/><Relationship Id="rId88" Type="http://schemas.openxmlformats.org/officeDocument/2006/relationships/hyperlink" Target="http://ebooks.abc-clio.com/?isbn=9781610698634" TargetMode="External"/><Relationship Id="rId111" Type="http://schemas.openxmlformats.org/officeDocument/2006/relationships/hyperlink" Target="http://ebooks.abc-clio.com/?isbn=9781440837791" TargetMode="External"/><Relationship Id="rId15" Type="http://schemas.openxmlformats.org/officeDocument/2006/relationships/hyperlink" Target="http://ebooks.abc-clio.com/?isbn=9781610697743" TargetMode="External"/><Relationship Id="rId36" Type="http://schemas.openxmlformats.org/officeDocument/2006/relationships/hyperlink" Target="http://ebooks.abc-clio.com/?isbn=9781440830020" TargetMode="External"/><Relationship Id="rId57" Type="http://schemas.openxmlformats.org/officeDocument/2006/relationships/hyperlink" Target="http://ebooks.abc-clio.com/?isbn=9781440839238" TargetMode="External"/><Relationship Id="rId106" Type="http://schemas.openxmlformats.org/officeDocument/2006/relationships/hyperlink" Target="http://ebooks.abc-clio.com/?isbn=9781610697248" TargetMode="External"/><Relationship Id="rId10" Type="http://schemas.openxmlformats.org/officeDocument/2006/relationships/hyperlink" Target="http://ebooks.abc-clio.com/?isbn=9781440840210" TargetMode="External"/><Relationship Id="rId31" Type="http://schemas.openxmlformats.org/officeDocument/2006/relationships/hyperlink" Target="http://ebooks.abc-clio.com/?isbn=9781440857072" TargetMode="External"/><Relationship Id="rId52" Type="http://schemas.openxmlformats.org/officeDocument/2006/relationships/hyperlink" Target="http://ebooks.abc-clio.com/?isbn=9781440831553" TargetMode="External"/><Relationship Id="rId73" Type="http://schemas.openxmlformats.org/officeDocument/2006/relationships/hyperlink" Target="http://ebooks.abc-clio.com/?isbn=9781440855351" TargetMode="External"/><Relationship Id="rId78" Type="http://schemas.openxmlformats.org/officeDocument/2006/relationships/hyperlink" Target="http://ebooks.abc-clio.com/?isbn=9781440802607" TargetMode="External"/><Relationship Id="rId94" Type="http://schemas.openxmlformats.org/officeDocument/2006/relationships/hyperlink" Target="http://ebooks.abc-clio.com/?isbn=9781440849985" TargetMode="External"/><Relationship Id="rId99" Type="http://schemas.openxmlformats.org/officeDocument/2006/relationships/hyperlink" Target="http://ebooks.abc-clio.com/?isbn=9781440835353" TargetMode="External"/><Relationship Id="rId101" Type="http://schemas.openxmlformats.org/officeDocument/2006/relationships/hyperlink" Target="http://ebooks.abc-clio.com/?isbn=9781440834738" TargetMode="External"/><Relationship Id="rId122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://ebooks.abc-clio.com/?isbn=9781440829642" TargetMode="External"/><Relationship Id="rId21" Type="http://schemas.openxmlformats.org/officeDocument/2006/relationships/hyperlink" Target="http://ebooks.abc-clio.com/?isbn=9781440838231" TargetMode="External"/><Relationship Id="rId42" Type="http://schemas.openxmlformats.org/officeDocument/2006/relationships/hyperlink" Target="http://ebooks.abc-clio.com/?isbn=9781440862816" TargetMode="External"/><Relationship Id="rId47" Type="http://schemas.openxmlformats.org/officeDocument/2006/relationships/hyperlink" Target="http://ebooks.abc-clio.com/?isbn=9781440859595" TargetMode="External"/><Relationship Id="rId63" Type="http://schemas.openxmlformats.org/officeDocument/2006/relationships/hyperlink" Target="http://ebooks.abc-clio.com/?isbn=9781440859755" TargetMode="External"/><Relationship Id="rId68" Type="http://schemas.openxmlformats.org/officeDocument/2006/relationships/hyperlink" Target="http://ebooks.abc-clio.com/?isbn=9781440865756" TargetMode="External"/><Relationship Id="rId7" Type="http://schemas.openxmlformats.org/officeDocument/2006/relationships/hyperlink" Target="http://ebooks.abc-clio.com/?isbn=9781440837197" TargetMode="External"/><Relationship Id="rId71" Type="http://schemas.openxmlformats.org/officeDocument/2006/relationships/table" Target="../tables/table16.xml"/><Relationship Id="rId2" Type="http://schemas.openxmlformats.org/officeDocument/2006/relationships/hyperlink" Target="http://ebooks.abc-clio.com/?isbn=9780313396182" TargetMode="External"/><Relationship Id="rId16" Type="http://schemas.openxmlformats.org/officeDocument/2006/relationships/hyperlink" Target="http://ebooks.abc-clio.com/?isbn=9781610699204" TargetMode="External"/><Relationship Id="rId29" Type="http://schemas.openxmlformats.org/officeDocument/2006/relationships/hyperlink" Target="http://ebooks.abc-clio.com/?isbn=9781610696074" TargetMode="External"/><Relationship Id="rId11" Type="http://schemas.openxmlformats.org/officeDocument/2006/relationships/hyperlink" Target="http://ebooks.abc-clio.com/?isbn=9781440804236" TargetMode="External"/><Relationship Id="rId24" Type="http://schemas.openxmlformats.org/officeDocument/2006/relationships/hyperlink" Target="http://ebooks.abc-clio.com/?isbn=9781440845093" TargetMode="External"/><Relationship Id="rId32" Type="http://schemas.openxmlformats.org/officeDocument/2006/relationships/hyperlink" Target="http://ebooks.abc-clio.com/?isbn=9781440841828" TargetMode="External"/><Relationship Id="rId37" Type="http://schemas.openxmlformats.org/officeDocument/2006/relationships/hyperlink" Target="http://ebooks.abc-clio.com/?isbn=9780313399282" TargetMode="External"/><Relationship Id="rId40" Type="http://schemas.openxmlformats.org/officeDocument/2006/relationships/hyperlink" Target="http://ebooks.abc-clio.com/?isbn=9781440851438" TargetMode="External"/><Relationship Id="rId45" Type="http://schemas.openxmlformats.org/officeDocument/2006/relationships/hyperlink" Target="http://ebooks.abc-clio.com/?isbn=9781440856297" TargetMode="External"/><Relationship Id="rId53" Type="http://schemas.openxmlformats.org/officeDocument/2006/relationships/hyperlink" Target="http://ebooks.abc-clio.com/?isbn=9781440844485" TargetMode="External"/><Relationship Id="rId58" Type="http://schemas.openxmlformats.org/officeDocument/2006/relationships/hyperlink" Target="http://ebooks.abc-clio.com/?isbn=9781440861086" TargetMode="External"/><Relationship Id="rId66" Type="http://schemas.openxmlformats.org/officeDocument/2006/relationships/hyperlink" Target="http://ebooks.abc-clio.com/?isbn=9781440864827" TargetMode="External"/><Relationship Id="rId5" Type="http://schemas.openxmlformats.org/officeDocument/2006/relationships/hyperlink" Target="http://ebooks.abc-clio.com/?isbn=9781610691826" TargetMode="External"/><Relationship Id="rId61" Type="http://schemas.openxmlformats.org/officeDocument/2006/relationships/hyperlink" Target="http://ebooks.abc-clio.com/?isbn=9781440860447" TargetMode="External"/><Relationship Id="rId19" Type="http://schemas.openxmlformats.org/officeDocument/2006/relationships/hyperlink" Target="http://ebooks.abc-clio.com/?isbn=9781610698009" TargetMode="External"/><Relationship Id="rId14" Type="http://schemas.openxmlformats.org/officeDocument/2006/relationships/hyperlink" Target="http://ebooks.abc-clio.com/?isbn=9781610698610" TargetMode="External"/><Relationship Id="rId22" Type="http://schemas.openxmlformats.org/officeDocument/2006/relationships/hyperlink" Target="http://ebooks.abc-clio.com/?isbn=9781440851254" TargetMode="External"/><Relationship Id="rId27" Type="http://schemas.openxmlformats.org/officeDocument/2006/relationships/hyperlink" Target="http://ebooks.abc-clio.com/?isbn=9781440833373" TargetMode="External"/><Relationship Id="rId30" Type="http://schemas.openxmlformats.org/officeDocument/2006/relationships/hyperlink" Target="http://ebooks.abc-clio.com/?isbn=9781440851162" TargetMode="External"/><Relationship Id="rId35" Type="http://schemas.openxmlformats.org/officeDocument/2006/relationships/hyperlink" Target="http://ebooks.abc-clio.com/?isbn=9781440854002" TargetMode="External"/><Relationship Id="rId43" Type="http://schemas.openxmlformats.org/officeDocument/2006/relationships/hyperlink" Target="http://ebooks.abc-clio.com/?isbn=9781440861314" TargetMode="External"/><Relationship Id="rId48" Type="http://schemas.openxmlformats.org/officeDocument/2006/relationships/hyperlink" Target="http://ebooks.abc-clio.com/?isbn=9781440863233" TargetMode="External"/><Relationship Id="rId56" Type="http://schemas.openxmlformats.org/officeDocument/2006/relationships/hyperlink" Target="http://ebooks.abc-clio.com/?isbn=9781610695015" TargetMode="External"/><Relationship Id="rId64" Type="http://schemas.openxmlformats.org/officeDocument/2006/relationships/hyperlink" Target="http://ebooks.abc-clio.com/?isbn=9781440862939" TargetMode="External"/><Relationship Id="rId69" Type="http://schemas.openxmlformats.org/officeDocument/2006/relationships/hyperlink" Target="http://ebooks.abc-clio.com/?isbn=9781440854330" TargetMode="External"/><Relationship Id="rId8" Type="http://schemas.openxmlformats.org/officeDocument/2006/relationships/hyperlink" Target="http://ebooks.abc-clio.com/?isbn=9781440837098" TargetMode="External"/><Relationship Id="rId51" Type="http://schemas.openxmlformats.org/officeDocument/2006/relationships/hyperlink" Target="http://ebooks.abc-clio.com/?isbn=9781440841804" TargetMode="External"/><Relationship Id="rId3" Type="http://schemas.openxmlformats.org/officeDocument/2006/relationships/hyperlink" Target="http://ebooks.abc-clio.com/?isbn=9781440831539" TargetMode="External"/><Relationship Id="rId12" Type="http://schemas.openxmlformats.org/officeDocument/2006/relationships/hyperlink" Target="http://ebooks.abc-clio.com/?isbn=9781610692502" TargetMode="External"/><Relationship Id="rId17" Type="http://schemas.openxmlformats.org/officeDocument/2006/relationships/hyperlink" Target="http://ebooks.abc-clio.com/?isbn=9781440850103" TargetMode="External"/><Relationship Id="rId25" Type="http://schemas.openxmlformats.org/officeDocument/2006/relationships/hyperlink" Target="http://ebooks.abc-clio.com/?isbn=9781440857133" TargetMode="External"/><Relationship Id="rId33" Type="http://schemas.openxmlformats.org/officeDocument/2006/relationships/hyperlink" Target="http://ebooks.abc-clio.com/?isbn=9781440837852" TargetMode="External"/><Relationship Id="rId38" Type="http://schemas.openxmlformats.org/officeDocument/2006/relationships/hyperlink" Target="http://ebooks.abc-clio.com/?isbn=9781440851896" TargetMode="External"/><Relationship Id="rId46" Type="http://schemas.openxmlformats.org/officeDocument/2006/relationships/hyperlink" Target="http://ebooks.abc-clio.com/?isbn=9781440833861" TargetMode="External"/><Relationship Id="rId59" Type="http://schemas.openxmlformats.org/officeDocument/2006/relationships/hyperlink" Target="http://ebooks.abc-clio.com/?isbn=9781440862670" TargetMode="External"/><Relationship Id="rId67" Type="http://schemas.openxmlformats.org/officeDocument/2006/relationships/hyperlink" Target="http://ebooks.abc-clio.com/?isbn=9781440860836" TargetMode="External"/><Relationship Id="rId20" Type="http://schemas.openxmlformats.org/officeDocument/2006/relationships/hyperlink" Target="http://ebooks.abc-clio.com/?isbn=9781440832246" TargetMode="External"/><Relationship Id="rId41" Type="http://schemas.openxmlformats.org/officeDocument/2006/relationships/hyperlink" Target="http://ebooks.abc-clio.com/?isbn=9781440853074" TargetMode="External"/><Relationship Id="rId54" Type="http://schemas.openxmlformats.org/officeDocument/2006/relationships/hyperlink" Target="http://ebooks.abc-clio.com/?isbn=9781610697521" TargetMode="External"/><Relationship Id="rId62" Type="http://schemas.openxmlformats.org/officeDocument/2006/relationships/hyperlink" Target="http://ebooks.abc-clio.com/?isbn=9781610699747" TargetMode="External"/><Relationship Id="rId70" Type="http://schemas.openxmlformats.org/officeDocument/2006/relationships/hyperlink" Target="http://ebooks.abc-clio.com/?isbn=9781440864681" TargetMode="External"/><Relationship Id="rId1" Type="http://schemas.openxmlformats.org/officeDocument/2006/relationships/hyperlink" Target="http://ebooks.abc-clio.com/?isbn=9781440831331" TargetMode="External"/><Relationship Id="rId6" Type="http://schemas.openxmlformats.org/officeDocument/2006/relationships/hyperlink" Target="http://ebooks.abc-clio.com/?isbn=9781610695275" TargetMode="External"/><Relationship Id="rId15" Type="http://schemas.openxmlformats.org/officeDocument/2006/relationships/hyperlink" Target="http://ebooks.abc-clio.com/?isbn=9781610694674" TargetMode="External"/><Relationship Id="rId23" Type="http://schemas.openxmlformats.org/officeDocument/2006/relationships/hyperlink" Target="http://ebooks.abc-clio.com/?isbn=9781440839412" TargetMode="External"/><Relationship Id="rId28" Type="http://schemas.openxmlformats.org/officeDocument/2006/relationships/hyperlink" Target="http://ebooks.abc-clio.com/?isbn=9781440843129" TargetMode="External"/><Relationship Id="rId36" Type="http://schemas.openxmlformats.org/officeDocument/2006/relationships/hyperlink" Target="http://ebooks.abc-clio.com/?isbn=9781440851797" TargetMode="External"/><Relationship Id="rId49" Type="http://schemas.openxmlformats.org/officeDocument/2006/relationships/hyperlink" Target="http://ebooks.abc-clio.com/?isbn=9781440844997" TargetMode="External"/><Relationship Id="rId57" Type="http://schemas.openxmlformats.org/officeDocument/2006/relationships/hyperlink" Target="http://ebooks.abc-clio.com/?isbn=9781440863875" TargetMode="External"/><Relationship Id="rId10" Type="http://schemas.openxmlformats.org/officeDocument/2006/relationships/hyperlink" Target="http://ebooks.abc-clio.com/?isbn=9781610699471" TargetMode="External"/><Relationship Id="rId31" Type="http://schemas.openxmlformats.org/officeDocument/2006/relationships/hyperlink" Target="http://ebooks.abc-clio.com/?isbn=9781610695923" TargetMode="External"/><Relationship Id="rId44" Type="http://schemas.openxmlformats.org/officeDocument/2006/relationships/hyperlink" Target="http://ebooks.abc-clio.com/?isbn=9781440852756" TargetMode="External"/><Relationship Id="rId52" Type="http://schemas.openxmlformats.org/officeDocument/2006/relationships/hyperlink" Target="http://ebooks.abc-clio.com/?isbn=9781610697125" TargetMode="External"/><Relationship Id="rId60" Type="http://schemas.openxmlformats.org/officeDocument/2006/relationships/hyperlink" Target="http://ebooks.abc-clio.com/?isbn=9781440858079" TargetMode="External"/><Relationship Id="rId65" Type="http://schemas.openxmlformats.org/officeDocument/2006/relationships/hyperlink" Target="http://ebooks.abc-clio.com/?isbn=9781440857171" TargetMode="External"/><Relationship Id="rId4" Type="http://schemas.openxmlformats.org/officeDocument/2006/relationships/hyperlink" Target="http://ebooks.abc-clio.com/?isbn=9781610695404" TargetMode="External"/><Relationship Id="rId9" Type="http://schemas.openxmlformats.org/officeDocument/2006/relationships/hyperlink" Target="http://ebooks.abc-clio.com/?isbn=9781610697866" TargetMode="External"/><Relationship Id="rId13" Type="http://schemas.openxmlformats.org/officeDocument/2006/relationships/hyperlink" Target="http://ebooks.abc-clio.com/?isbn=9781440831454" TargetMode="External"/><Relationship Id="rId18" Type="http://schemas.openxmlformats.org/officeDocument/2006/relationships/hyperlink" Target="http://ebooks.abc-clio.com/?isbn=9781440833496" TargetMode="External"/><Relationship Id="rId39" Type="http://schemas.openxmlformats.org/officeDocument/2006/relationships/hyperlink" Target="http://ebooks.abc-clio.com/?isbn=9781440857416" TargetMode="External"/><Relationship Id="rId34" Type="http://schemas.openxmlformats.org/officeDocument/2006/relationships/hyperlink" Target="http://ebooks.abc-clio.com/?isbn=9781440830402" TargetMode="External"/><Relationship Id="rId50" Type="http://schemas.openxmlformats.org/officeDocument/2006/relationships/hyperlink" Target="http://ebooks.abc-clio.com/?isbn=9781440850325" TargetMode="External"/><Relationship Id="rId55" Type="http://schemas.openxmlformats.org/officeDocument/2006/relationships/hyperlink" Target="http://ebooks.abc-clio.com/?isbn=9781440861840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://ebooks.abc-clio.com/?isbn=9781440860744" TargetMode="External"/><Relationship Id="rId18" Type="http://schemas.openxmlformats.org/officeDocument/2006/relationships/hyperlink" Target="http://ebooks.abc-clio.com/?isbn=9781440867507" TargetMode="External"/><Relationship Id="rId26" Type="http://schemas.openxmlformats.org/officeDocument/2006/relationships/hyperlink" Target="http://ebooks.abc-clio.com/?isbn=9781440839191" TargetMode="External"/><Relationship Id="rId39" Type="http://schemas.openxmlformats.org/officeDocument/2006/relationships/table" Target="../tables/table17.xml"/><Relationship Id="rId21" Type="http://schemas.openxmlformats.org/officeDocument/2006/relationships/hyperlink" Target="http://ebooks.abc-clio.com/?isbn=9781440864070" TargetMode="External"/><Relationship Id="rId34" Type="http://schemas.openxmlformats.org/officeDocument/2006/relationships/hyperlink" Target="http://ebooks.abc-clio.com/?isbn=9781440873218" TargetMode="External"/><Relationship Id="rId7" Type="http://schemas.openxmlformats.org/officeDocument/2006/relationships/hyperlink" Target="http://ebooks.abc-clio.com/?isbn=9781440852954" TargetMode="External"/><Relationship Id="rId12" Type="http://schemas.openxmlformats.org/officeDocument/2006/relationships/hyperlink" Target="http://ebooks.abc-clio.com/?isbn=9781440854583" TargetMode="External"/><Relationship Id="rId17" Type="http://schemas.openxmlformats.org/officeDocument/2006/relationships/hyperlink" Target="http://ebooks.abc-clio.com/?isbn=9781440858031" TargetMode="External"/><Relationship Id="rId25" Type="http://schemas.openxmlformats.org/officeDocument/2006/relationships/hyperlink" Target="http://ebooks.abc-clio.com/?isbn=9781440872532" TargetMode="External"/><Relationship Id="rId33" Type="http://schemas.openxmlformats.org/officeDocument/2006/relationships/hyperlink" Target="http://ebooks.abc-clio.com/?isbn=9781440867088" TargetMode="External"/><Relationship Id="rId38" Type="http://schemas.openxmlformats.org/officeDocument/2006/relationships/hyperlink" Target="http://ebooks.abc-clio.com/?isbn=9781440867248" TargetMode="External"/><Relationship Id="rId2" Type="http://schemas.openxmlformats.org/officeDocument/2006/relationships/hyperlink" Target="http://ebooks.abc-clio.com/?isbn=9781440844119" TargetMode="External"/><Relationship Id="rId16" Type="http://schemas.openxmlformats.org/officeDocument/2006/relationships/hyperlink" Target="http://ebooks.abc-clio.com/?isbn=9781440844508" TargetMode="External"/><Relationship Id="rId20" Type="http://schemas.openxmlformats.org/officeDocument/2006/relationships/hyperlink" Target="http://ebooks.abc-clio.com/?isbn=9781440861260" TargetMode="External"/><Relationship Id="rId29" Type="http://schemas.openxmlformats.org/officeDocument/2006/relationships/hyperlink" Target="http://ebooks.abc-clio.com/?isbn=9781440860898" TargetMode="External"/><Relationship Id="rId1" Type="http://schemas.openxmlformats.org/officeDocument/2006/relationships/hyperlink" Target="http://ebooks.abc-clio.com/?isbn=9781610692977" TargetMode="External"/><Relationship Id="rId6" Type="http://schemas.openxmlformats.org/officeDocument/2006/relationships/hyperlink" Target="http://ebooks.abc-clio.com/?isbn=9781440851292" TargetMode="External"/><Relationship Id="rId11" Type="http://schemas.openxmlformats.org/officeDocument/2006/relationships/hyperlink" Target="http://ebooks.abc-clio.com/?isbn=9781440862267" TargetMode="External"/><Relationship Id="rId24" Type="http://schemas.openxmlformats.org/officeDocument/2006/relationships/hyperlink" Target="http://ebooks.abc-clio.com/?isbn=9781440864506" TargetMode="External"/><Relationship Id="rId32" Type="http://schemas.openxmlformats.org/officeDocument/2006/relationships/hyperlink" Target="http://ebooks.abc-clio.com/?isbn=9781440864568" TargetMode="External"/><Relationship Id="rId37" Type="http://schemas.openxmlformats.org/officeDocument/2006/relationships/hyperlink" Target="http://ebooks.abc-clio.com/?isbn=9781440869945" TargetMode="External"/><Relationship Id="rId5" Type="http://schemas.openxmlformats.org/officeDocument/2006/relationships/hyperlink" Target="http://ebooks.abc-clio.com/?isbn=9781440859342" TargetMode="External"/><Relationship Id="rId15" Type="http://schemas.openxmlformats.org/officeDocument/2006/relationships/hyperlink" Target="http://ebooks.abc-clio.com/?isbn=9781440852596" TargetMode="External"/><Relationship Id="rId23" Type="http://schemas.openxmlformats.org/officeDocument/2006/relationships/hyperlink" Target="http://ebooks.abc-clio.com/?isbn=9781440868412" TargetMode="External"/><Relationship Id="rId28" Type="http://schemas.openxmlformats.org/officeDocument/2006/relationships/hyperlink" Target="http://ebooks.abc-clio.com/?isbn=9781440869525" TargetMode="External"/><Relationship Id="rId36" Type="http://schemas.openxmlformats.org/officeDocument/2006/relationships/hyperlink" Target="http://ebooks.abc-clio.com/?isbn=9781440864254" TargetMode="External"/><Relationship Id="rId10" Type="http://schemas.openxmlformats.org/officeDocument/2006/relationships/hyperlink" Target="http://ebooks.abc-clio.com/?isbn=9781440865718" TargetMode="External"/><Relationship Id="rId19" Type="http://schemas.openxmlformats.org/officeDocument/2006/relationships/hyperlink" Target="http://ebooks.abc-clio.com/?isbn=9781440872877" TargetMode="External"/><Relationship Id="rId31" Type="http://schemas.openxmlformats.org/officeDocument/2006/relationships/hyperlink" Target="http://ebooks.abc-clio.com/?isbn=9781440856419" TargetMode="External"/><Relationship Id="rId4" Type="http://schemas.openxmlformats.org/officeDocument/2006/relationships/hyperlink" Target="http://ebooks.abc-clio.com/?isbn=9781440831317" TargetMode="External"/><Relationship Id="rId9" Type="http://schemas.openxmlformats.org/officeDocument/2006/relationships/hyperlink" Target="http://ebooks.abc-clio.com/?isbn=9781440862991" TargetMode="External"/><Relationship Id="rId14" Type="http://schemas.openxmlformats.org/officeDocument/2006/relationships/hyperlink" Target="http://ebooks.abc-clio.com/?isbn=9781440865237" TargetMode="External"/><Relationship Id="rId22" Type="http://schemas.openxmlformats.org/officeDocument/2006/relationships/hyperlink" Target="http://ebooks.abc-clio.com/?isbn=9781440859205" TargetMode="External"/><Relationship Id="rId27" Type="http://schemas.openxmlformats.org/officeDocument/2006/relationships/hyperlink" Target="http://ebooks.abc-clio.com/?isbn=9781440853869" TargetMode="External"/><Relationship Id="rId30" Type="http://schemas.openxmlformats.org/officeDocument/2006/relationships/hyperlink" Target="http://ebooks.abc-clio.com/?isbn=9781440866074" TargetMode="External"/><Relationship Id="rId35" Type="http://schemas.openxmlformats.org/officeDocument/2006/relationships/hyperlink" Target="http://ebooks.abc-clio.com/?isbn=9781440868672" TargetMode="External"/><Relationship Id="rId8" Type="http://schemas.openxmlformats.org/officeDocument/2006/relationships/hyperlink" Target="http://ebooks.abc-clio.com/?isbn=9781440843839" TargetMode="External"/><Relationship Id="rId3" Type="http://schemas.openxmlformats.org/officeDocument/2006/relationships/hyperlink" Target="http://ebooks.abc-clio.com/?isbn=9781610699303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://ebooks.abc-clio.com/?isbn=9781440866883" TargetMode="External"/><Relationship Id="rId21" Type="http://schemas.openxmlformats.org/officeDocument/2006/relationships/hyperlink" Target="http://ebooks.abc-clio.com/?isbn=9781440867484" TargetMode="External"/><Relationship Id="rId42" Type="http://schemas.openxmlformats.org/officeDocument/2006/relationships/hyperlink" Target="http://ebooks.abc-clio.com/?isbn=9781440846939" TargetMode="External"/><Relationship Id="rId47" Type="http://schemas.openxmlformats.org/officeDocument/2006/relationships/hyperlink" Target="http://ebooks.abc-clio.com/?isbn=9781440869440" TargetMode="External"/><Relationship Id="rId63" Type="http://schemas.openxmlformats.org/officeDocument/2006/relationships/hyperlink" Target="http://ebooks.abc-clio.com/?isbn=9781440861826" TargetMode="External"/><Relationship Id="rId68" Type="http://schemas.openxmlformats.org/officeDocument/2006/relationships/printerSettings" Target="../printerSettings/printerSettings4.bin"/><Relationship Id="rId7" Type="http://schemas.openxmlformats.org/officeDocument/2006/relationships/hyperlink" Target="http://ebooks.abc-clio.com/?isbn=9781440861123" TargetMode="External"/><Relationship Id="rId2" Type="http://schemas.openxmlformats.org/officeDocument/2006/relationships/hyperlink" Target="http://ebooks.abc-clio.com/?isbn=9781440836534" TargetMode="External"/><Relationship Id="rId16" Type="http://schemas.openxmlformats.org/officeDocument/2006/relationships/hyperlink" Target="http://ebooks.abc-clio.com/?isbn=9781440865091" TargetMode="External"/><Relationship Id="rId29" Type="http://schemas.openxmlformats.org/officeDocument/2006/relationships/hyperlink" Target="http://ebooks.abc-clio.com/?isbn=9781440872655" TargetMode="External"/><Relationship Id="rId11" Type="http://schemas.openxmlformats.org/officeDocument/2006/relationships/hyperlink" Target="http://ebooks.abc-clio.com/?isbn=9781440861413" TargetMode="External"/><Relationship Id="rId24" Type="http://schemas.openxmlformats.org/officeDocument/2006/relationships/hyperlink" Target="http://ebooks.abc-clio.com/?isbn=9781440837319" TargetMode="External"/><Relationship Id="rId32" Type="http://schemas.openxmlformats.org/officeDocument/2006/relationships/hyperlink" Target="http://ebooks.abc-clio.com/?isbn=9781440868573" TargetMode="External"/><Relationship Id="rId37" Type="http://schemas.openxmlformats.org/officeDocument/2006/relationships/hyperlink" Target="http://ebooks.abc-clio.com/?isbn=9781440868016" TargetMode="External"/><Relationship Id="rId40" Type="http://schemas.openxmlformats.org/officeDocument/2006/relationships/hyperlink" Target="http://ebooks.abc-clio.com/?isbn=9781610694568" TargetMode="External"/><Relationship Id="rId45" Type="http://schemas.openxmlformats.org/officeDocument/2006/relationships/hyperlink" Target="http://ebooks.abc-clio.com/?isbn=9781440863790" TargetMode="External"/><Relationship Id="rId53" Type="http://schemas.openxmlformats.org/officeDocument/2006/relationships/hyperlink" Target="http://ebooks.abc-clio.com/?isbn=9781440857232" TargetMode="External"/><Relationship Id="rId58" Type="http://schemas.openxmlformats.org/officeDocument/2006/relationships/hyperlink" Target="http://ebooks.abc-clio.com/?isbn=9781440860133" TargetMode="External"/><Relationship Id="rId66" Type="http://schemas.openxmlformats.org/officeDocument/2006/relationships/hyperlink" Target="http://ebooks.abc-clio.com/?isbn=9781440861987" TargetMode="External"/><Relationship Id="rId5" Type="http://schemas.openxmlformats.org/officeDocument/2006/relationships/hyperlink" Target="http://ebooks.abc-clio.com/?isbn=9781440828348" TargetMode="External"/><Relationship Id="rId61" Type="http://schemas.openxmlformats.org/officeDocument/2006/relationships/hyperlink" Target="http://ebooks.abc-clio.com/?isbn=9781440861598" TargetMode="External"/><Relationship Id="rId19" Type="http://schemas.openxmlformats.org/officeDocument/2006/relationships/hyperlink" Target="http://ebooks.abc-clio.com/?isbn=9781440854149" TargetMode="External"/><Relationship Id="rId14" Type="http://schemas.openxmlformats.org/officeDocument/2006/relationships/hyperlink" Target="http://ebooks.abc-clio.com/?isbn=9781440857997" TargetMode="External"/><Relationship Id="rId22" Type="http://schemas.openxmlformats.org/officeDocument/2006/relationships/hyperlink" Target="http://ebooks.abc-clio.com/?isbn=9781440866593" TargetMode="External"/><Relationship Id="rId27" Type="http://schemas.openxmlformats.org/officeDocument/2006/relationships/hyperlink" Target="http://ebooks.abc-clio.com/?isbn=9781440868450" TargetMode="External"/><Relationship Id="rId30" Type="http://schemas.openxmlformats.org/officeDocument/2006/relationships/hyperlink" Target="http://ebooks.abc-clio.com/?isbn=9781440869549" TargetMode="External"/><Relationship Id="rId35" Type="http://schemas.openxmlformats.org/officeDocument/2006/relationships/hyperlink" Target="http://ebooks.abc-clio.com/?isbn=9781440860768" TargetMode="External"/><Relationship Id="rId43" Type="http://schemas.openxmlformats.org/officeDocument/2006/relationships/hyperlink" Target="http://ebooks.abc-clio.com/?isbn=9781440862144" TargetMode="External"/><Relationship Id="rId48" Type="http://schemas.openxmlformats.org/officeDocument/2006/relationships/hyperlink" Target="http://ebooks.abc-clio.com/?isbn=9781440863516" TargetMode="External"/><Relationship Id="rId56" Type="http://schemas.openxmlformats.org/officeDocument/2006/relationships/hyperlink" Target="http://ebooks.abc-clio.com/?isbn=9781440849022" TargetMode="External"/><Relationship Id="rId64" Type="http://schemas.openxmlformats.org/officeDocument/2006/relationships/hyperlink" Target="http://ebooks.abc-clio.com/?isbn=9781440865978" TargetMode="External"/><Relationship Id="rId69" Type="http://schemas.openxmlformats.org/officeDocument/2006/relationships/table" Target="../tables/table18.xml"/><Relationship Id="rId8" Type="http://schemas.openxmlformats.org/officeDocument/2006/relationships/hyperlink" Target="http://ebooks.abc-clio.com/?isbn=9781440863776" TargetMode="External"/><Relationship Id="rId51" Type="http://schemas.openxmlformats.org/officeDocument/2006/relationships/hyperlink" Target="http://ebooks.abc-clio.com/?isbn=9781610698924" TargetMode="External"/><Relationship Id="rId3" Type="http://schemas.openxmlformats.org/officeDocument/2006/relationships/hyperlink" Target="http://ebooks.abc-clio.com/?isbn=9781610699518" TargetMode="External"/><Relationship Id="rId12" Type="http://schemas.openxmlformats.org/officeDocument/2006/relationships/hyperlink" Target="http://ebooks.abc-clio.com/?isbn=9781440857331" TargetMode="External"/><Relationship Id="rId17" Type="http://schemas.openxmlformats.org/officeDocument/2006/relationships/hyperlink" Target="http://ebooks.abc-clio.com/?isbn=9781440870675" TargetMode="External"/><Relationship Id="rId25" Type="http://schemas.openxmlformats.org/officeDocument/2006/relationships/hyperlink" Target="http://ebooks.abc-clio.com/?isbn=9781440865794" TargetMode="External"/><Relationship Id="rId33" Type="http://schemas.openxmlformats.org/officeDocument/2006/relationships/hyperlink" Target="http://ebooks.abc-clio.com/?isbn=9781440866753" TargetMode="External"/><Relationship Id="rId38" Type="http://schemas.openxmlformats.org/officeDocument/2006/relationships/hyperlink" Target="http://ebooks.abc-clio.com/?isbn=9781440866869" TargetMode="External"/><Relationship Id="rId46" Type="http://schemas.openxmlformats.org/officeDocument/2006/relationships/hyperlink" Target="http://ebooks.abc-clio.com/?isbn=9781440864704" TargetMode="External"/><Relationship Id="rId59" Type="http://schemas.openxmlformats.org/officeDocument/2006/relationships/hyperlink" Target="http://ebooks.abc-clio.com/?isbn=9781440832826" TargetMode="External"/><Relationship Id="rId67" Type="http://schemas.openxmlformats.org/officeDocument/2006/relationships/hyperlink" Target="http://ebooks.abc-clio.com/?isbn=9781440873294" TargetMode="External"/><Relationship Id="rId20" Type="http://schemas.openxmlformats.org/officeDocument/2006/relationships/hyperlink" Target="http://ebooks.abc-clio.com/?isbn=9781440866159" TargetMode="External"/><Relationship Id="rId41" Type="http://schemas.openxmlformats.org/officeDocument/2006/relationships/hyperlink" Target="http://ebooks.abc-clio.com/?isbn=9781440870088" TargetMode="External"/><Relationship Id="rId54" Type="http://schemas.openxmlformats.org/officeDocument/2006/relationships/hyperlink" Target="http://ebooks.abc-clio.com/?isbn=9781440834639" TargetMode="External"/><Relationship Id="rId62" Type="http://schemas.openxmlformats.org/officeDocument/2006/relationships/hyperlink" Target="http://ebooks.abc-clio.com/?isbn=9781440856457" TargetMode="External"/><Relationship Id="rId1" Type="http://schemas.openxmlformats.org/officeDocument/2006/relationships/hyperlink" Target="http://ebooks.abc-clio.com/?isbn=9781440841941" TargetMode="External"/><Relationship Id="rId6" Type="http://schemas.openxmlformats.org/officeDocument/2006/relationships/hyperlink" Target="http://ebooks.abc-clio.com/?isbn=9781440842450" TargetMode="External"/><Relationship Id="rId15" Type="http://schemas.openxmlformats.org/officeDocument/2006/relationships/hyperlink" Target="http://ebooks.abc-clio.com/?isbn=9781440834233" TargetMode="External"/><Relationship Id="rId23" Type="http://schemas.openxmlformats.org/officeDocument/2006/relationships/hyperlink" Target="http://ebooks.abc-clio.com/?isbn=9781440869860" TargetMode="External"/><Relationship Id="rId28" Type="http://schemas.openxmlformats.org/officeDocument/2006/relationships/hyperlink" Target="http://ebooks.abc-clio.com/?isbn=9781440868054" TargetMode="External"/><Relationship Id="rId36" Type="http://schemas.openxmlformats.org/officeDocument/2006/relationships/hyperlink" Target="http://ebooks.abc-clio.com/?isbn=9781440877247" TargetMode="External"/><Relationship Id="rId49" Type="http://schemas.openxmlformats.org/officeDocument/2006/relationships/hyperlink" Target="http://ebooks.abc-clio.com/?isbn=9781440862557" TargetMode="External"/><Relationship Id="rId57" Type="http://schemas.openxmlformats.org/officeDocument/2006/relationships/hyperlink" Target="http://ebooks.abc-clio.com/?isbn=9781440833649" TargetMode="External"/><Relationship Id="rId10" Type="http://schemas.openxmlformats.org/officeDocument/2006/relationships/hyperlink" Target="http://ebooks.abc-clio.com/?isbn=9781440858505" TargetMode="External"/><Relationship Id="rId31" Type="http://schemas.openxmlformats.org/officeDocument/2006/relationships/hyperlink" Target="http://ebooks.abc-clio.com/?isbn=9781440872075" TargetMode="External"/><Relationship Id="rId44" Type="http://schemas.openxmlformats.org/officeDocument/2006/relationships/hyperlink" Target="http://ebooks.abc-clio.com/?isbn=9781440875168" TargetMode="External"/><Relationship Id="rId52" Type="http://schemas.openxmlformats.org/officeDocument/2006/relationships/hyperlink" Target="http://ebooks.abc-clio.com/?isbn=9781440843389" TargetMode="External"/><Relationship Id="rId60" Type="http://schemas.openxmlformats.org/officeDocument/2006/relationships/hyperlink" Target="http://ebooks.abc-clio.com/?isbn=9781440851872" TargetMode="External"/><Relationship Id="rId65" Type="http://schemas.openxmlformats.org/officeDocument/2006/relationships/hyperlink" Target="http://ebooks.abc-clio.com/?isbn=9781440873614" TargetMode="External"/><Relationship Id="rId4" Type="http://schemas.openxmlformats.org/officeDocument/2006/relationships/hyperlink" Target="http://ebooks.abc-clio.com/?isbn=9781440843402" TargetMode="External"/><Relationship Id="rId9" Type="http://schemas.openxmlformats.org/officeDocument/2006/relationships/hyperlink" Target="http://ebooks.abc-clio.com/?isbn=9781440845178" TargetMode="External"/><Relationship Id="rId13" Type="http://schemas.openxmlformats.org/officeDocument/2006/relationships/hyperlink" Target="http://ebooks.abc-clio.com/?isbn=9781440840159" TargetMode="External"/><Relationship Id="rId18" Type="http://schemas.openxmlformats.org/officeDocument/2006/relationships/hyperlink" Target="http://ebooks.abc-clio.com/?isbn=9781440863387" TargetMode="External"/><Relationship Id="rId39" Type="http://schemas.openxmlformats.org/officeDocument/2006/relationships/hyperlink" Target="http://ebooks.abc-clio.com/?isbn=9781440862632" TargetMode="External"/><Relationship Id="rId34" Type="http://schemas.openxmlformats.org/officeDocument/2006/relationships/hyperlink" Target="http://ebooks.abc-clio.com/?isbn=9781440865596" TargetMode="External"/><Relationship Id="rId50" Type="http://schemas.openxmlformats.org/officeDocument/2006/relationships/hyperlink" Target="http://ebooks.abc-clio.com/?isbn=9781440874741" TargetMode="External"/><Relationship Id="rId55" Type="http://schemas.openxmlformats.org/officeDocument/2006/relationships/hyperlink" Target="http://ebooks.abc-clio.com/?isbn=9781440857836" TargetMode="Externa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hyperlink" Target="http://ebooks.abc-clio.com/?isbn=9781440873850" TargetMode="External"/><Relationship Id="rId18" Type="http://schemas.openxmlformats.org/officeDocument/2006/relationships/hyperlink" Target="http://ebooks.abc-clio.com/?isbn=9781440869273" TargetMode="External"/><Relationship Id="rId26" Type="http://schemas.openxmlformats.org/officeDocument/2006/relationships/hyperlink" Target="http://ebooks.abc-clio.com/?isbn=9781440838996" TargetMode="External"/><Relationship Id="rId39" Type="http://schemas.openxmlformats.org/officeDocument/2006/relationships/hyperlink" Target="http://ebooks.abc-clio.com/?isbn=9781440865534" TargetMode="External"/><Relationship Id="rId21" Type="http://schemas.openxmlformats.org/officeDocument/2006/relationships/hyperlink" Target="http://ebooks.abc-clio.com/?isbn=9781440858253" TargetMode="External"/><Relationship Id="rId34" Type="http://schemas.openxmlformats.org/officeDocument/2006/relationships/hyperlink" Target="http://ebooks.abc-clio.com/?isbn=9781440853258" TargetMode="External"/><Relationship Id="rId7" Type="http://schemas.openxmlformats.org/officeDocument/2006/relationships/hyperlink" Target="http://ebooks.abc-clio.com/?isbn=9781440866845" TargetMode="External"/><Relationship Id="rId12" Type="http://schemas.openxmlformats.org/officeDocument/2006/relationships/hyperlink" Target="http://ebooks.abc-clio.com/?isbn=9781440869907" TargetMode="External"/><Relationship Id="rId17" Type="http://schemas.openxmlformats.org/officeDocument/2006/relationships/hyperlink" Target="http://ebooks.abc-clio.com/?isbn=9781440862069" TargetMode="External"/><Relationship Id="rId25" Type="http://schemas.openxmlformats.org/officeDocument/2006/relationships/hyperlink" Target="http://ebooks.abc-clio.com/?isbn=9781440843365" TargetMode="External"/><Relationship Id="rId33" Type="http://schemas.openxmlformats.org/officeDocument/2006/relationships/hyperlink" Target="http://ebooks.abc-clio.com/?isbn=9781440840616" TargetMode="External"/><Relationship Id="rId38" Type="http://schemas.openxmlformats.org/officeDocument/2006/relationships/hyperlink" Target="http://ebooks.abc-clio.com/?isbn=9781440866371" TargetMode="External"/><Relationship Id="rId2" Type="http://schemas.openxmlformats.org/officeDocument/2006/relationships/hyperlink" Target="http://ebooks.abc-clio.com/?isbn=9781440875960" TargetMode="External"/><Relationship Id="rId16" Type="http://schemas.openxmlformats.org/officeDocument/2006/relationships/hyperlink" Target="http://ebooks.abc-clio.com/?isbn=9781440861024" TargetMode="External"/><Relationship Id="rId20" Type="http://schemas.openxmlformats.org/officeDocument/2006/relationships/hyperlink" Target="http://ebooks.abc-clio.com/?isbn=9781440850721" TargetMode="External"/><Relationship Id="rId29" Type="http://schemas.openxmlformats.org/officeDocument/2006/relationships/hyperlink" Target="http://ebooks.abc-clio.com/?isbn=9781440878947" TargetMode="External"/><Relationship Id="rId1" Type="http://schemas.openxmlformats.org/officeDocument/2006/relationships/hyperlink" Target="http://ebooks.abc-clio.com/?isbn=9781440876028" TargetMode="External"/><Relationship Id="rId6" Type="http://schemas.openxmlformats.org/officeDocument/2006/relationships/hyperlink" Target="http://ebooks.abc-clio.com/?isbn=9781440872051" TargetMode="External"/><Relationship Id="rId11" Type="http://schemas.openxmlformats.org/officeDocument/2006/relationships/hyperlink" Target="http://ebooks.abc-clio.com/?isbn=9781440873379" TargetMode="External"/><Relationship Id="rId24" Type="http://schemas.openxmlformats.org/officeDocument/2006/relationships/hyperlink" Target="http://ebooks.abc-clio.com/?isbn=9781440859694" TargetMode="External"/><Relationship Id="rId32" Type="http://schemas.openxmlformats.org/officeDocument/2006/relationships/hyperlink" Target="http://ebooks.abc-clio.com/?isbn=9781440852978" TargetMode="External"/><Relationship Id="rId37" Type="http://schemas.openxmlformats.org/officeDocument/2006/relationships/hyperlink" Target="http://ebooks.abc-clio.com/?isbn=9781440850547" TargetMode="External"/><Relationship Id="rId40" Type="http://schemas.openxmlformats.org/officeDocument/2006/relationships/printerSettings" Target="../printerSettings/printerSettings5.bin"/><Relationship Id="rId5" Type="http://schemas.openxmlformats.org/officeDocument/2006/relationships/hyperlink" Target="http://ebooks.abc-clio.com/?isbn=9781440867606" TargetMode="External"/><Relationship Id="rId15" Type="http://schemas.openxmlformats.org/officeDocument/2006/relationships/hyperlink" Target="http://ebooks.abc-clio.com/?isbn=9781440865275" TargetMode="External"/><Relationship Id="rId23" Type="http://schemas.openxmlformats.org/officeDocument/2006/relationships/hyperlink" Target="http://ebooks.abc-clio.com/?isbn=9781440862519" TargetMode="External"/><Relationship Id="rId28" Type="http://schemas.openxmlformats.org/officeDocument/2006/relationships/hyperlink" Target="http://ebooks.abc-clio.com/?isbn=9781440843891" TargetMode="External"/><Relationship Id="rId36" Type="http://schemas.openxmlformats.org/officeDocument/2006/relationships/hyperlink" Target="http://ebooks.abc-clio.com/?isbn=9781440862007" TargetMode="External"/><Relationship Id="rId10" Type="http://schemas.openxmlformats.org/officeDocument/2006/relationships/hyperlink" Target="http://ebooks.abc-clio.com/?isbn=9781440862106" TargetMode="External"/><Relationship Id="rId19" Type="http://schemas.openxmlformats.org/officeDocument/2006/relationships/hyperlink" Target="http://ebooks.abc-clio.com/?isbn=9781440864117" TargetMode="External"/><Relationship Id="rId31" Type="http://schemas.openxmlformats.org/officeDocument/2006/relationships/hyperlink" Target="http://ebooks.abc-clio.com/?isbn=9781440869242" TargetMode="External"/><Relationship Id="rId4" Type="http://schemas.openxmlformats.org/officeDocument/2006/relationships/hyperlink" Target="http://ebooks.abc-clio.com/?isbn=9781440875243" TargetMode="External"/><Relationship Id="rId9" Type="http://schemas.openxmlformats.org/officeDocument/2006/relationships/hyperlink" Target="http://ebooks.abc-clio.com/?isbn=9781440875304" TargetMode="External"/><Relationship Id="rId14" Type="http://schemas.openxmlformats.org/officeDocument/2006/relationships/hyperlink" Target="http://ebooks.abc-clio.com/?isbn=9781440869884" TargetMode="External"/><Relationship Id="rId22" Type="http://schemas.openxmlformats.org/officeDocument/2006/relationships/hyperlink" Target="http://ebooks.abc-clio.com/?isbn=9781440836497" TargetMode="External"/><Relationship Id="rId27" Type="http://schemas.openxmlformats.org/officeDocument/2006/relationships/hyperlink" Target="http://ebooks.abc-clio.com/?isbn=9781440843280" TargetMode="External"/><Relationship Id="rId30" Type="http://schemas.openxmlformats.org/officeDocument/2006/relationships/hyperlink" Target="http://ebooks.abc-clio.com/?isbn=9781440875564" TargetMode="External"/><Relationship Id="rId35" Type="http://schemas.openxmlformats.org/officeDocument/2006/relationships/hyperlink" Target="http://ebooks.abc-clio.com/?isbn=9781440832222" TargetMode="External"/><Relationship Id="rId8" Type="http://schemas.openxmlformats.org/officeDocument/2006/relationships/hyperlink" Target="http://ebooks.abc-clio.com/?isbn=9781440870163" TargetMode="External"/><Relationship Id="rId3" Type="http://schemas.openxmlformats.org/officeDocument/2006/relationships/hyperlink" Target="http://ebooks.abc-clio.com/?isbn=9781440876820" TargetMode="External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hyperlink" Target="http://ebooks.abc-clio.com/?isbn=9781440855771" TargetMode="External"/><Relationship Id="rId18" Type="http://schemas.openxmlformats.org/officeDocument/2006/relationships/hyperlink" Target="http://ebooks.abc-clio.com/?isbn=9781440865459" TargetMode="External"/><Relationship Id="rId26" Type="http://schemas.openxmlformats.org/officeDocument/2006/relationships/hyperlink" Target="http://ebooks.abc-clio.com/?isbn=9781440877186" TargetMode="External"/><Relationship Id="rId39" Type="http://schemas.openxmlformats.org/officeDocument/2006/relationships/hyperlink" Target="http://ebooks.abc-clio.com/?isbn=9781440867682" TargetMode="External"/><Relationship Id="rId21" Type="http://schemas.openxmlformats.org/officeDocument/2006/relationships/hyperlink" Target="http://ebooks.abc-clio.com/?isbn=9781440872297" TargetMode="External"/><Relationship Id="rId34" Type="http://schemas.openxmlformats.org/officeDocument/2006/relationships/hyperlink" Target="http://ebooks.abc-clio.com/?isbn=9781440873119" TargetMode="External"/><Relationship Id="rId42" Type="http://schemas.openxmlformats.org/officeDocument/2006/relationships/hyperlink" Target="http://ebooks.abc-clio.com/?isbn=9781440871917" TargetMode="External"/><Relationship Id="rId7" Type="http://schemas.openxmlformats.org/officeDocument/2006/relationships/hyperlink" Target="http://ebooks.abc-clio.com/?isbn=9781440855399" TargetMode="External"/><Relationship Id="rId2" Type="http://schemas.openxmlformats.org/officeDocument/2006/relationships/hyperlink" Target="http://ebooks.abc-clio.com/?isbn=9781440864193" TargetMode="External"/><Relationship Id="rId16" Type="http://schemas.openxmlformats.org/officeDocument/2006/relationships/hyperlink" Target="http://ebooks.abc-clio.com/?isbn=9781440859717" TargetMode="External"/><Relationship Id="rId29" Type="http://schemas.openxmlformats.org/officeDocument/2006/relationships/hyperlink" Target="http://ebooks.abc-clio.com/?isbn=9781440876882" TargetMode="External"/><Relationship Id="rId1" Type="http://schemas.openxmlformats.org/officeDocument/2006/relationships/hyperlink" Target="http://ebooks.abc-clio.com/?isbn=9781440856136" TargetMode="External"/><Relationship Id="rId6" Type="http://schemas.openxmlformats.org/officeDocument/2006/relationships/hyperlink" Target="http://ebooks.abc-clio.com/?isbn=9781440857294" TargetMode="External"/><Relationship Id="rId11" Type="http://schemas.openxmlformats.org/officeDocument/2006/relationships/hyperlink" Target="http://ebooks.abc-clio.com/?isbn=9781440861536" TargetMode="External"/><Relationship Id="rId24" Type="http://schemas.openxmlformats.org/officeDocument/2006/relationships/hyperlink" Target="http://ebooks.abc-clio.com/?isbn=9781440873539" TargetMode="External"/><Relationship Id="rId32" Type="http://schemas.openxmlformats.org/officeDocument/2006/relationships/hyperlink" Target="http://ebooks.abc-clio.com/?isbn=9781440875687" TargetMode="External"/><Relationship Id="rId37" Type="http://schemas.openxmlformats.org/officeDocument/2006/relationships/hyperlink" Target="http://ebooks.abc-clio.com/?isbn=9781440876387" TargetMode="External"/><Relationship Id="rId40" Type="http://schemas.openxmlformats.org/officeDocument/2006/relationships/hyperlink" Target="http://ebooks.abc-clio.com/?isbn=9781440878923" TargetMode="External"/><Relationship Id="rId45" Type="http://schemas.openxmlformats.org/officeDocument/2006/relationships/hyperlink" Target="http://ebooks.abc-clio.com/?isbn=9781440874130" TargetMode="External"/><Relationship Id="rId5" Type="http://schemas.openxmlformats.org/officeDocument/2006/relationships/hyperlink" Target="http://ebooks.abc-clio.com/?isbn=9781440860621" TargetMode="External"/><Relationship Id="rId15" Type="http://schemas.openxmlformats.org/officeDocument/2006/relationships/hyperlink" Target="http://ebooks.abc-clio.com/?isbn=9781440862083" TargetMode="External"/><Relationship Id="rId23" Type="http://schemas.openxmlformats.org/officeDocument/2006/relationships/hyperlink" Target="http://ebooks.abc-clio.com/?isbn=9781440869266" TargetMode="External"/><Relationship Id="rId28" Type="http://schemas.openxmlformats.org/officeDocument/2006/relationships/hyperlink" Target="http://ebooks.abc-clio.com/?isbn=9781440877322" TargetMode="External"/><Relationship Id="rId36" Type="http://schemas.openxmlformats.org/officeDocument/2006/relationships/hyperlink" Target="http://ebooks.abc-clio.com/?isbn=9781440858291" TargetMode="External"/><Relationship Id="rId10" Type="http://schemas.openxmlformats.org/officeDocument/2006/relationships/hyperlink" Target="http://ebooks.abc-clio.com/?isbn=9781440858789" TargetMode="External"/><Relationship Id="rId19" Type="http://schemas.openxmlformats.org/officeDocument/2006/relationships/hyperlink" Target="http://ebooks.abc-clio.com/?isbn=9781440868924" TargetMode="External"/><Relationship Id="rId31" Type="http://schemas.openxmlformats.org/officeDocument/2006/relationships/hyperlink" Target="http://ebooks.abc-clio.com/?isbn=9781440879265" TargetMode="External"/><Relationship Id="rId44" Type="http://schemas.openxmlformats.org/officeDocument/2006/relationships/hyperlink" Target="http://ebooks.abc-clio.com/?isbn=9781440875922" TargetMode="External"/><Relationship Id="rId4" Type="http://schemas.openxmlformats.org/officeDocument/2006/relationships/hyperlink" Target="http://ebooks.abc-clio.com/?isbn=9781440853821" TargetMode="External"/><Relationship Id="rId9" Type="http://schemas.openxmlformats.org/officeDocument/2006/relationships/hyperlink" Target="http://ebooks.abc-clio.com/?isbn=9781440856716" TargetMode="External"/><Relationship Id="rId14" Type="http://schemas.openxmlformats.org/officeDocument/2006/relationships/hyperlink" Target="http://ebooks.abc-clio.com/?isbn=9781440860645" TargetMode="External"/><Relationship Id="rId22" Type="http://schemas.openxmlformats.org/officeDocument/2006/relationships/hyperlink" Target="http://ebooks.abc-clio.com/?isbn=9781440869808" TargetMode="External"/><Relationship Id="rId27" Type="http://schemas.openxmlformats.org/officeDocument/2006/relationships/hyperlink" Target="http://ebooks.abc-clio.com/?isbn=9781440879005" TargetMode="External"/><Relationship Id="rId30" Type="http://schemas.openxmlformats.org/officeDocument/2006/relationships/hyperlink" Target="http://ebooks.abc-clio.com/?isbn=9781440876981" TargetMode="External"/><Relationship Id="rId35" Type="http://schemas.openxmlformats.org/officeDocument/2006/relationships/hyperlink" Target="http://ebooks.abc-clio.com/?isbn=9781440879692" TargetMode="External"/><Relationship Id="rId43" Type="http://schemas.openxmlformats.org/officeDocument/2006/relationships/hyperlink" Target="http://ebooks.abc-clio.com/?isbn=9781440873492" TargetMode="External"/><Relationship Id="rId8" Type="http://schemas.openxmlformats.org/officeDocument/2006/relationships/hyperlink" Target="http://ebooks.abc-clio.com/?isbn=9781440857799" TargetMode="External"/><Relationship Id="rId3" Type="http://schemas.openxmlformats.org/officeDocument/2006/relationships/hyperlink" Target="http://ebooks.abc-clio.com/?isbn=9781440858994" TargetMode="External"/><Relationship Id="rId12" Type="http://schemas.openxmlformats.org/officeDocument/2006/relationships/hyperlink" Target="http://ebooks.abc-clio.com/?isbn=9781440844409" TargetMode="External"/><Relationship Id="rId17" Type="http://schemas.openxmlformats.org/officeDocument/2006/relationships/hyperlink" Target="http://ebooks.abc-clio.com/?isbn=9781440867668" TargetMode="External"/><Relationship Id="rId25" Type="http://schemas.openxmlformats.org/officeDocument/2006/relationships/hyperlink" Target="http://ebooks.abc-clio.com/?isbn=9781440875649" TargetMode="External"/><Relationship Id="rId33" Type="http://schemas.openxmlformats.org/officeDocument/2006/relationships/hyperlink" Target="http://ebooks.abc-clio.com/?isbn=9781440878442" TargetMode="External"/><Relationship Id="rId38" Type="http://schemas.openxmlformats.org/officeDocument/2006/relationships/hyperlink" Target="http://ebooks.abc-clio.com/?isbn=9781440878480" TargetMode="External"/><Relationship Id="rId20" Type="http://schemas.openxmlformats.org/officeDocument/2006/relationships/hyperlink" Target="http://ebooks.abc-clio.com/?isbn=9781440863936" TargetMode="External"/><Relationship Id="rId41" Type="http://schemas.openxmlformats.org/officeDocument/2006/relationships/hyperlink" Target="http://ebooks.abc-clio.com/?isbn=978144087993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ebooks.abc-clio.com/?isbn=9780313347443" TargetMode="External"/><Relationship Id="rId13" Type="http://schemas.openxmlformats.org/officeDocument/2006/relationships/table" Target="../tables/table3.xml"/><Relationship Id="rId3" Type="http://schemas.openxmlformats.org/officeDocument/2006/relationships/hyperlink" Target="http://ebooks.abc-clio.com/?isbn=9780313058417" TargetMode="External"/><Relationship Id="rId7" Type="http://schemas.openxmlformats.org/officeDocument/2006/relationships/hyperlink" Target="http://ebooks.abc-clio.com/?isbn=9780313359842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ebooks.abc-clio.com/?isbn=9781851098613" TargetMode="External"/><Relationship Id="rId1" Type="http://schemas.openxmlformats.org/officeDocument/2006/relationships/hyperlink" Target="http://ebooks.abc-clio.com/?isbn=9780313087288" TargetMode="External"/><Relationship Id="rId6" Type="http://schemas.openxmlformats.org/officeDocument/2006/relationships/hyperlink" Target="http://ebooks.abc-clio.com/?isbn=9780313011290" TargetMode="External"/><Relationship Id="rId11" Type="http://schemas.openxmlformats.org/officeDocument/2006/relationships/hyperlink" Target="http://ebooks.abc-clio.com/?isbn=9780313059087" TargetMode="External"/><Relationship Id="rId5" Type="http://schemas.openxmlformats.org/officeDocument/2006/relationships/hyperlink" Target="http://ebooks.abc-clio.com/?isbn=9780313017711" TargetMode="External"/><Relationship Id="rId10" Type="http://schemas.openxmlformats.org/officeDocument/2006/relationships/hyperlink" Target="http://ebooks.abc-clio.com/?isbn=9780313071805" TargetMode="External"/><Relationship Id="rId4" Type="http://schemas.openxmlformats.org/officeDocument/2006/relationships/hyperlink" Target="http://ebooks.abc-clio.com/?isbn=9781576074350" TargetMode="External"/><Relationship Id="rId9" Type="http://schemas.openxmlformats.org/officeDocument/2006/relationships/hyperlink" Target="http://ebooks.abc-clio.com/?isbn=9780313059070" TargetMode="External"/><Relationship Id="rId1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table" Target="../tables/table8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ebooks.abc-clio.com/?isbn=9781598848915" TargetMode="External"/><Relationship Id="rId13" Type="http://schemas.openxmlformats.org/officeDocument/2006/relationships/hyperlink" Target="http://ebooks.abc-clio.com/?isbn=9781440828768" TargetMode="External"/><Relationship Id="rId18" Type="http://schemas.openxmlformats.org/officeDocument/2006/relationships/hyperlink" Target="http://ebooks.abc-clio.com/?isbn=9781610696623" TargetMode="External"/><Relationship Id="rId26" Type="http://schemas.openxmlformats.org/officeDocument/2006/relationships/hyperlink" Target="http://ebooks.abc-clio.com/?isbn=9781610693202" TargetMode="External"/><Relationship Id="rId3" Type="http://schemas.openxmlformats.org/officeDocument/2006/relationships/hyperlink" Target="http://ebooks.abc-clio.com/?isbn=9781598844528" TargetMode="External"/><Relationship Id="rId21" Type="http://schemas.openxmlformats.org/officeDocument/2006/relationships/hyperlink" Target="http://ebooks.abc-clio.com/?isbn=9781610690706" TargetMode="External"/><Relationship Id="rId7" Type="http://schemas.openxmlformats.org/officeDocument/2006/relationships/hyperlink" Target="http://ebooks.abc-clio.com/?isbn=9781440804113" TargetMode="External"/><Relationship Id="rId12" Type="http://schemas.openxmlformats.org/officeDocument/2006/relationships/hyperlink" Target="http://ebooks.abc-clio.com/?isbn=9781440829123" TargetMode="External"/><Relationship Id="rId17" Type="http://schemas.openxmlformats.org/officeDocument/2006/relationships/hyperlink" Target="http://ebooks.abc-clio.com/?isbn=9780313382918" TargetMode="External"/><Relationship Id="rId25" Type="http://schemas.openxmlformats.org/officeDocument/2006/relationships/hyperlink" Target="http://ebooks.abc-clio.com/?isbn=9780313398469" TargetMode="External"/><Relationship Id="rId2" Type="http://schemas.openxmlformats.org/officeDocument/2006/relationships/hyperlink" Target="http://ebooks.abc-clio.com/?isbn=9780313381034" TargetMode="External"/><Relationship Id="rId16" Type="http://schemas.openxmlformats.org/officeDocument/2006/relationships/hyperlink" Target="http://ebooks.abc-clio.com/?isbn=9781610691291" TargetMode="External"/><Relationship Id="rId20" Type="http://schemas.openxmlformats.org/officeDocument/2006/relationships/hyperlink" Target="http://ebooks.abc-clio.com/?isbn=9780313038426" TargetMode="External"/><Relationship Id="rId29" Type="http://schemas.openxmlformats.org/officeDocument/2006/relationships/hyperlink" Target="http://ebooks.abc-clio.com/?isbn=9780313082733" TargetMode="External"/><Relationship Id="rId1" Type="http://schemas.openxmlformats.org/officeDocument/2006/relationships/hyperlink" Target="http://ebooks.abc-clio.com/?isbn=9781440830501" TargetMode="External"/><Relationship Id="rId6" Type="http://schemas.openxmlformats.org/officeDocument/2006/relationships/hyperlink" Target="http://ebooks.abc-clio.com/?isbn=9780313363238" TargetMode="External"/><Relationship Id="rId11" Type="http://schemas.openxmlformats.org/officeDocument/2006/relationships/hyperlink" Target="http://ebooks.abc-clio.com/?isbn=9780313350375" TargetMode="External"/><Relationship Id="rId24" Type="http://schemas.openxmlformats.org/officeDocument/2006/relationships/hyperlink" Target="http://ebooks.abc-clio.com/?isbn=9780313351242" TargetMode="External"/><Relationship Id="rId5" Type="http://schemas.openxmlformats.org/officeDocument/2006/relationships/hyperlink" Target="http://ebooks.abc-clio.com/?isbn=9781610692427" TargetMode="External"/><Relationship Id="rId15" Type="http://schemas.openxmlformats.org/officeDocument/2006/relationships/hyperlink" Target="http://ebooks.abc-clio.com/?isbn=9780313352041" TargetMode="External"/><Relationship Id="rId23" Type="http://schemas.openxmlformats.org/officeDocument/2006/relationships/hyperlink" Target="http://ebooks.abc-clio.com/?isbn=9781598846508" TargetMode="External"/><Relationship Id="rId28" Type="http://schemas.openxmlformats.org/officeDocument/2006/relationships/hyperlink" Target="http://ebooks.abc-clio.com/?isbn=9781610693189" TargetMode="External"/><Relationship Id="rId10" Type="http://schemas.openxmlformats.org/officeDocument/2006/relationships/hyperlink" Target="http://ebooks.abc-clio.com/?isbn=9781440803185" TargetMode="External"/><Relationship Id="rId19" Type="http://schemas.openxmlformats.org/officeDocument/2006/relationships/hyperlink" Target="http://ebooks.abc-clio.com/?isbn=9780313378546" TargetMode="External"/><Relationship Id="rId4" Type="http://schemas.openxmlformats.org/officeDocument/2006/relationships/hyperlink" Target="http://ebooks.abc-clio.com/?isbn=9780313359170" TargetMode="External"/><Relationship Id="rId9" Type="http://schemas.openxmlformats.org/officeDocument/2006/relationships/hyperlink" Target="http://ebooks.abc-clio.com/?isbn=9781610694148" TargetMode="External"/><Relationship Id="rId14" Type="http://schemas.openxmlformats.org/officeDocument/2006/relationships/hyperlink" Target="http://ebooks.abc-clio.com/?isbn=9780313376078" TargetMode="External"/><Relationship Id="rId22" Type="http://schemas.openxmlformats.org/officeDocument/2006/relationships/hyperlink" Target="http://ebooks.abc-clio.com/?isbn=9780313379635" TargetMode="External"/><Relationship Id="rId27" Type="http://schemas.openxmlformats.org/officeDocument/2006/relationships/hyperlink" Target="http://ebooks.abc-clio.com/?isbn=9780313396366" TargetMode="External"/><Relationship Id="rId30" Type="http://schemas.openxmlformats.org/officeDocument/2006/relationships/table" Target="../tables/table10.xm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://ebooks.abc-clio.com/?isbn=9781610698504" TargetMode="External"/><Relationship Id="rId21" Type="http://schemas.openxmlformats.org/officeDocument/2006/relationships/hyperlink" Target="http://ebooks.abc-clio.com/?isbn=9781610697842" TargetMode="External"/><Relationship Id="rId42" Type="http://schemas.openxmlformats.org/officeDocument/2006/relationships/hyperlink" Target="http://ebooks.abc-clio.com/?isbn=9781610694520" TargetMode="External"/><Relationship Id="rId47" Type="http://schemas.openxmlformats.org/officeDocument/2006/relationships/hyperlink" Target="http://ebooks.abc-clio.com/?isbn=9781440803833" TargetMode="External"/><Relationship Id="rId63" Type="http://schemas.openxmlformats.org/officeDocument/2006/relationships/hyperlink" Target="http://ebooks.abc-clio.com/?isbn=9781610695848" TargetMode="External"/><Relationship Id="rId68" Type="http://schemas.openxmlformats.org/officeDocument/2006/relationships/hyperlink" Target="http://ebooks.abc-clio.com/?isbn=9781440842771" TargetMode="External"/><Relationship Id="rId84" Type="http://schemas.openxmlformats.org/officeDocument/2006/relationships/hyperlink" Target="http://ebooks.abc-clio.com/?isbn=9781440838279" TargetMode="External"/><Relationship Id="rId89" Type="http://schemas.openxmlformats.org/officeDocument/2006/relationships/hyperlink" Target="http://ebooks.abc-clio.com/?isbn=9781440840135" TargetMode="External"/><Relationship Id="rId16" Type="http://schemas.openxmlformats.org/officeDocument/2006/relationships/hyperlink" Target="http://ebooks.abc-clio.com/?isbn=9781610695503" TargetMode="External"/><Relationship Id="rId107" Type="http://schemas.openxmlformats.org/officeDocument/2006/relationships/hyperlink" Target="http://ebooks.abc-clio.com/?isbn=9780313055065" TargetMode="External"/><Relationship Id="rId11" Type="http://schemas.openxmlformats.org/officeDocument/2006/relationships/hyperlink" Target="http://ebooks.abc-clio.com/?isbn=9781598843316" TargetMode="External"/><Relationship Id="rId32" Type="http://schemas.openxmlformats.org/officeDocument/2006/relationships/hyperlink" Target="http://ebooks.abc-clio.com/?isbn=9781440835377" TargetMode="External"/><Relationship Id="rId37" Type="http://schemas.openxmlformats.org/officeDocument/2006/relationships/hyperlink" Target="http://ebooks.abc-clio.com/?isbn=9781598849592" TargetMode="External"/><Relationship Id="rId53" Type="http://schemas.openxmlformats.org/officeDocument/2006/relationships/hyperlink" Target="http://ebooks.abc-clio.com/?isbn=9781610698900" TargetMode="External"/><Relationship Id="rId58" Type="http://schemas.openxmlformats.org/officeDocument/2006/relationships/hyperlink" Target="http://ebooks.abc-clio.com/?isbn=9781610699006" TargetMode="External"/><Relationship Id="rId74" Type="http://schemas.openxmlformats.org/officeDocument/2006/relationships/hyperlink" Target="http://ebooks.abc-clio.com/?isbn=9781440835162" TargetMode="External"/><Relationship Id="rId79" Type="http://schemas.openxmlformats.org/officeDocument/2006/relationships/hyperlink" Target="http://ebooks.abc-clio.com/?isbn=9781598844580" TargetMode="External"/><Relationship Id="rId102" Type="http://schemas.openxmlformats.org/officeDocument/2006/relationships/hyperlink" Target="http://ebooks.abc-clio.com/?isbn=9781610697729" TargetMode="External"/><Relationship Id="rId5" Type="http://schemas.openxmlformats.org/officeDocument/2006/relationships/hyperlink" Target="http://ebooks.abc-clio.com/?isbn=9781610692076" TargetMode="External"/><Relationship Id="rId90" Type="http://schemas.openxmlformats.org/officeDocument/2006/relationships/hyperlink" Target="http://ebooks.abc-clio.com/?isbn=9781440833588" TargetMode="External"/><Relationship Id="rId95" Type="http://schemas.openxmlformats.org/officeDocument/2006/relationships/hyperlink" Target="http://ebooks.abc-clio.com/?isbn=9781440830327" TargetMode="External"/><Relationship Id="rId22" Type="http://schemas.openxmlformats.org/officeDocument/2006/relationships/hyperlink" Target="http://ebooks.abc-clio.com/?isbn=9780313038525" TargetMode="External"/><Relationship Id="rId27" Type="http://schemas.openxmlformats.org/officeDocument/2006/relationships/hyperlink" Target="http://ebooks.abc-clio.com/?isbn=9781440834516" TargetMode="External"/><Relationship Id="rId43" Type="http://schemas.openxmlformats.org/officeDocument/2006/relationships/hyperlink" Target="http://ebooks.abc-clio.com/?isbn=9781610698184" TargetMode="External"/><Relationship Id="rId48" Type="http://schemas.openxmlformats.org/officeDocument/2006/relationships/hyperlink" Target="http://ebooks.abc-clio.com/?isbn=9781610694506" TargetMode="External"/><Relationship Id="rId64" Type="http://schemas.openxmlformats.org/officeDocument/2006/relationships/hyperlink" Target="http://ebooks.abc-clio.com/?isbn=9781610692212" TargetMode="External"/><Relationship Id="rId69" Type="http://schemas.openxmlformats.org/officeDocument/2006/relationships/hyperlink" Target="http://ebooks.abc-clio.com/?isbn=9780313399541" TargetMode="External"/><Relationship Id="rId80" Type="http://schemas.openxmlformats.org/officeDocument/2006/relationships/hyperlink" Target="http://ebooks.abc-clio.com/?isbn=9781610695312" TargetMode="External"/><Relationship Id="rId85" Type="http://schemas.openxmlformats.org/officeDocument/2006/relationships/hyperlink" Target="http://ebooks.abc-clio.com/?isbn=9781598847215" TargetMode="External"/><Relationship Id="rId12" Type="http://schemas.openxmlformats.org/officeDocument/2006/relationships/hyperlink" Target="http://ebooks.abc-clio.com/?isbn=9781440831751" TargetMode="External"/><Relationship Id="rId17" Type="http://schemas.openxmlformats.org/officeDocument/2006/relationships/hyperlink" Target="http://ebooks.abc-clio.com/?isbn=9781610696944" TargetMode="External"/><Relationship Id="rId33" Type="http://schemas.openxmlformats.org/officeDocument/2006/relationships/hyperlink" Target="http://ebooks.abc-clio.com/?isbn=9781610699525" TargetMode="External"/><Relationship Id="rId38" Type="http://schemas.openxmlformats.org/officeDocument/2006/relationships/hyperlink" Target="http://ebooks.abc-clio.com/?isbn=9780313391644" TargetMode="External"/><Relationship Id="rId59" Type="http://schemas.openxmlformats.org/officeDocument/2006/relationships/hyperlink" Target="http://ebooks.abc-clio.com/?isbn=9781610696968" TargetMode="External"/><Relationship Id="rId103" Type="http://schemas.openxmlformats.org/officeDocument/2006/relationships/hyperlink" Target="http://ebooks.abc-clio.com/?isbn=9781610696463" TargetMode="External"/><Relationship Id="rId108" Type="http://schemas.openxmlformats.org/officeDocument/2006/relationships/hyperlink" Target="http://ebooks.abc-clio.com/?isbn=9781610692687" TargetMode="External"/><Relationship Id="rId54" Type="http://schemas.openxmlformats.org/officeDocument/2006/relationships/hyperlink" Target="http://ebooks.abc-clio.com/?isbn=9781440834936" TargetMode="External"/><Relationship Id="rId70" Type="http://schemas.openxmlformats.org/officeDocument/2006/relationships/hyperlink" Target="http://ebooks.abc-clio.com/?isbn=9781440836473" TargetMode="External"/><Relationship Id="rId75" Type="http://schemas.openxmlformats.org/officeDocument/2006/relationships/hyperlink" Target="http://ebooks.abc-clio.com/?isbn=9781610694353" TargetMode="External"/><Relationship Id="rId91" Type="http://schemas.openxmlformats.org/officeDocument/2006/relationships/hyperlink" Target="http://ebooks.abc-clio.com/?isbn=9781440834592" TargetMode="External"/><Relationship Id="rId96" Type="http://schemas.openxmlformats.org/officeDocument/2006/relationships/hyperlink" Target="http://ebooks.abc-clio.com/?isbn=9781440838590" TargetMode="External"/><Relationship Id="rId1" Type="http://schemas.openxmlformats.org/officeDocument/2006/relationships/hyperlink" Target="http://ebooks.abc-clio.com/?isbn=9781440834196" TargetMode="External"/><Relationship Id="rId6" Type="http://schemas.openxmlformats.org/officeDocument/2006/relationships/hyperlink" Target="http://ebooks.abc-clio.com/?isbn=9781610698320" TargetMode="External"/><Relationship Id="rId15" Type="http://schemas.openxmlformats.org/officeDocument/2006/relationships/hyperlink" Target="http://ebooks.abc-clio.com/?isbn=9781610697705" TargetMode="External"/><Relationship Id="rId23" Type="http://schemas.openxmlformats.org/officeDocument/2006/relationships/hyperlink" Target="http://ebooks.abc-clio.com/?isbn=9781610696302" TargetMode="External"/><Relationship Id="rId28" Type="http://schemas.openxmlformats.org/officeDocument/2006/relationships/hyperlink" Target="http://ebooks.abc-clio.com/?isbn=9781440833410" TargetMode="External"/><Relationship Id="rId36" Type="http://schemas.openxmlformats.org/officeDocument/2006/relationships/hyperlink" Target="http://ebooks.abc-clio.com/?isbn=9781440841651" TargetMode="External"/><Relationship Id="rId49" Type="http://schemas.openxmlformats.org/officeDocument/2006/relationships/hyperlink" Target="http://ebooks.abc-clio.com/?isbn=9781440835186" TargetMode="External"/><Relationship Id="rId57" Type="http://schemas.openxmlformats.org/officeDocument/2006/relationships/hyperlink" Target="http://ebooks.abc-clio.com/?isbn=9781610695466" TargetMode="External"/><Relationship Id="rId106" Type="http://schemas.openxmlformats.org/officeDocument/2006/relationships/hyperlink" Target="http://ebooks.abc-clio.com/?isbn=9781610698696" TargetMode="External"/><Relationship Id="rId10" Type="http://schemas.openxmlformats.org/officeDocument/2006/relationships/hyperlink" Target="http://ebooks.abc-clio.com/?isbn=9781567206906" TargetMode="External"/><Relationship Id="rId31" Type="http://schemas.openxmlformats.org/officeDocument/2006/relationships/hyperlink" Target="http://ebooks.abc-clio.com/?isbn=9780313345814" TargetMode="External"/><Relationship Id="rId44" Type="http://schemas.openxmlformats.org/officeDocument/2006/relationships/hyperlink" Target="http://ebooks.abc-clio.com/?isbn=9781440842214" TargetMode="External"/><Relationship Id="rId52" Type="http://schemas.openxmlformats.org/officeDocument/2006/relationships/hyperlink" Target="http://ebooks.abc-clio.com/?isbn=9781610695763" TargetMode="External"/><Relationship Id="rId60" Type="http://schemas.openxmlformats.org/officeDocument/2006/relationships/hyperlink" Target="http://ebooks.abc-clio.com/?isbn=9781610698122" TargetMode="External"/><Relationship Id="rId65" Type="http://schemas.openxmlformats.org/officeDocument/2006/relationships/hyperlink" Target="http://ebooks.abc-clio.com/?isbn=9780313397363" TargetMode="External"/><Relationship Id="rId73" Type="http://schemas.openxmlformats.org/officeDocument/2006/relationships/hyperlink" Target="http://ebooks.abc-clio.com/?isbn=9781440835032" TargetMode="External"/><Relationship Id="rId78" Type="http://schemas.openxmlformats.org/officeDocument/2006/relationships/hyperlink" Target="http://ebooks.abc-clio.com/?isbn=9781610696784" TargetMode="External"/><Relationship Id="rId81" Type="http://schemas.openxmlformats.org/officeDocument/2006/relationships/hyperlink" Target="http://ebooks.abc-clio.com/?isbn=9781610695312" TargetMode="External"/><Relationship Id="rId86" Type="http://schemas.openxmlformats.org/officeDocument/2006/relationships/hyperlink" Target="http://ebooks.abc-clio.com/?isbn=9781610698818" TargetMode="External"/><Relationship Id="rId94" Type="http://schemas.openxmlformats.org/officeDocument/2006/relationships/hyperlink" Target="http://ebooks.abc-clio.com/?isbn=9781440836879" TargetMode="External"/><Relationship Id="rId99" Type="http://schemas.openxmlformats.org/officeDocument/2006/relationships/hyperlink" Target="http://ebooks.abc-clio.com/?isbn=9781610694094" TargetMode="External"/><Relationship Id="rId101" Type="http://schemas.openxmlformats.org/officeDocument/2006/relationships/hyperlink" Target="http://ebooks.abc-clio.com/?isbn=9781610695572" TargetMode="External"/><Relationship Id="rId4" Type="http://schemas.openxmlformats.org/officeDocument/2006/relationships/hyperlink" Target="http://ebooks.abc-clio.com/?isbn=9781440838910" TargetMode="External"/><Relationship Id="rId9" Type="http://schemas.openxmlformats.org/officeDocument/2006/relationships/hyperlink" Target="http://ebooks.abc-clio.com/?isbn=9781610699433" TargetMode="External"/><Relationship Id="rId13" Type="http://schemas.openxmlformats.org/officeDocument/2006/relationships/hyperlink" Target="http://ebooks.abc-clio.com/?isbn=9781440837333" TargetMode="External"/><Relationship Id="rId18" Type="http://schemas.openxmlformats.org/officeDocument/2006/relationships/hyperlink" Target="http://ebooks.abc-clio.com/?isbn=9781610693103" TargetMode="External"/><Relationship Id="rId39" Type="http://schemas.openxmlformats.org/officeDocument/2006/relationships/hyperlink" Target="http://ebooks.abc-clio.com/?isbn=9781440837456" TargetMode="External"/><Relationship Id="rId109" Type="http://schemas.openxmlformats.org/officeDocument/2006/relationships/hyperlink" Target="http://ebooks.abc-clio.com/?isbn=9781610697620" TargetMode="External"/><Relationship Id="rId34" Type="http://schemas.openxmlformats.org/officeDocument/2006/relationships/hyperlink" Target="http://ebooks.abc-clio.com/?isbn=9781440837395" TargetMode="External"/><Relationship Id="rId50" Type="http://schemas.openxmlformats.org/officeDocument/2006/relationships/hyperlink" Target="http://ebooks.abc-clio.com/?isbn=9781440839115" TargetMode="External"/><Relationship Id="rId55" Type="http://schemas.openxmlformats.org/officeDocument/2006/relationships/hyperlink" Target="http://ebooks.abc-clio.com/?isbn=9781610694865" TargetMode="External"/><Relationship Id="rId76" Type="http://schemas.openxmlformats.org/officeDocument/2006/relationships/hyperlink" Target="http://ebooks.abc-clio.com/?isbn=9781440838033" TargetMode="External"/><Relationship Id="rId97" Type="http://schemas.openxmlformats.org/officeDocument/2006/relationships/hyperlink" Target="http://ebooks.abc-clio.com/?isbn=9781610693066" TargetMode="External"/><Relationship Id="rId104" Type="http://schemas.openxmlformats.org/officeDocument/2006/relationships/hyperlink" Target="http://ebooks.abc-clio.com/?isbn=9781610698085" TargetMode="External"/><Relationship Id="rId7" Type="http://schemas.openxmlformats.org/officeDocument/2006/relationships/hyperlink" Target="http://ebooks.abc-clio.com/?isbn=9780313399343" TargetMode="External"/><Relationship Id="rId71" Type="http://schemas.openxmlformats.org/officeDocument/2006/relationships/hyperlink" Target="http://ebooks.abc-clio.com/?isbn=9781440836459" TargetMode="External"/><Relationship Id="rId92" Type="http://schemas.openxmlformats.org/officeDocument/2006/relationships/hyperlink" Target="http://ebooks.abc-clio.com/?isbn=9781440838057" TargetMode="External"/><Relationship Id="rId2" Type="http://schemas.openxmlformats.org/officeDocument/2006/relationships/hyperlink" Target="http://ebooks.abc-clio.com/?isbn=9781610699785" TargetMode="External"/><Relationship Id="rId29" Type="http://schemas.openxmlformats.org/officeDocument/2006/relationships/hyperlink" Target="http://ebooks.abc-clio.com/?isbn=9781440831959" TargetMode="External"/><Relationship Id="rId24" Type="http://schemas.openxmlformats.org/officeDocument/2006/relationships/hyperlink" Target="http://ebooks.abc-clio.com/?isbn=9781610692625" TargetMode="External"/><Relationship Id="rId40" Type="http://schemas.openxmlformats.org/officeDocument/2006/relationships/hyperlink" Target="http://ebooks.abc-clio.com/?isbn=9780313397400" TargetMode="External"/><Relationship Id="rId45" Type="http://schemas.openxmlformats.org/officeDocument/2006/relationships/hyperlink" Target="http://ebooks.abc-clio.com/?isbn=9780313378508" TargetMode="External"/><Relationship Id="rId66" Type="http://schemas.openxmlformats.org/officeDocument/2006/relationships/hyperlink" Target="http://ebooks.abc-clio.com/?isbn=9781440804052" TargetMode="External"/><Relationship Id="rId87" Type="http://schemas.openxmlformats.org/officeDocument/2006/relationships/hyperlink" Target="http://ebooks.abc-clio.com/?isbn=9781440831218" TargetMode="External"/><Relationship Id="rId110" Type="http://schemas.openxmlformats.org/officeDocument/2006/relationships/table" Target="../tables/table11.xml"/><Relationship Id="rId61" Type="http://schemas.openxmlformats.org/officeDocument/2006/relationships/hyperlink" Target="http://ebooks.abc-clio.com/?isbn=9781440835285" TargetMode="External"/><Relationship Id="rId82" Type="http://schemas.openxmlformats.org/officeDocument/2006/relationships/hyperlink" Target="http://ebooks.abc-clio.com/?isbn=9781440836893" TargetMode="External"/><Relationship Id="rId19" Type="http://schemas.openxmlformats.org/officeDocument/2006/relationships/hyperlink" Target="http://ebooks.abc-clio.com/?isbn=9781610699686" TargetMode="External"/><Relationship Id="rId14" Type="http://schemas.openxmlformats.org/officeDocument/2006/relationships/hyperlink" Target="http://ebooks.abc-clio.com/?isbn=9781440831676" TargetMode="External"/><Relationship Id="rId30" Type="http://schemas.openxmlformats.org/officeDocument/2006/relationships/hyperlink" Target="http://ebooks.abc-clio.com/?isbn=9781440832147" TargetMode="External"/><Relationship Id="rId35" Type="http://schemas.openxmlformats.org/officeDocument/2006/relationships/hyperlink" Target="http://ebooks.abc-clio.com/?isbn=9781610699662" TargetMode="External"/><Relationship Id="rId56" Type="http://schemas.openxmlformats.org/officeDocument/2006/relationships/hyperlink" Target="http://ebooks.abc-clio.com/?isbn=9780313397851" TargetMode="External"/><Relationship Id="rId77" Type="http://schemas.openxmlformats.org/officeDocument/2006/relationships/hyperlink" Target="http://ebooks.abc-clio.com/?isbn=9781610694056" TargetMode="External"/><Relationship Id="rId100" Type="http://schemas.openxmlformats.org/officeDocument/2006/relationships/hyperlink" Target="http://ebooks.abc-clio.com/?isbn=9781610695787" TargetMode="External"/><Relationship Id="rId105" Type="http://schemas.openxmlformats.org/officeDocument/2006/relationships/hyperlink" Target="http://ebooks.abc-clio.com/?isbn=9781610691024" TargetMode="External"/><Relationship Id="rId8" Type="http://schemas.openxmlformats.org/officeDocument/2006/relationships/hyperlink" Target="http://ebooks.abc-clio.com/?isbn=9780313398711" TargetMode="External"/><Relationship Id="rId51" Type="http://schemas.openxmlformats.org/officeDocument/2006/relationships/hyperlink" Target="http://ebooks.abc-clio.com/?isbn=9780313384271" TargetMode="External"/><Relationship Id="rId72" Type="http://schemas.openxmlformats.org/officeDocument/2006/relationships/hyperlink" Target="http://ebooks.abc-clio.com/?isbn=9781610694711" TargetMode="External"/><Relationship Id="rId93" Type="http://schemas.openxmlformats.org/officeDocument/2006/relationships/hyperlink" Target="http://ebooks.abc-clio.com/?isbn=9781440829383" TargetMode="External"/><Relationship Id="rId98" Type="http://schemas.openxmlformats.org/officeDocument/2006/relationships/hyperlink" Target="http://ebooks.abc-clio.com/?isbn=9781440804298" TargetMode="External"/><Relationship Id="rId3" Type="http://schemas.openxmlformats.org/officeDocument/2006/relationships/hyperlink" Target="http://ebooks.abc-clio.com/?isbn=9781440833281" TargetMode="External"/><Relationship Id="rId25" Type="http://schemas.openxmlformats.org/officeDocument/2006/relationships/hyperlink" Target="http://ebooks.abc-clio.com/?isbn=9781440837418" TargetMode="External"/><Relationship Id="rId46" Type="http://schemas.openxmlformats.org/officeDocument/2006/relationships/hyperlink" Target="http://ebooks.abc-clio.com/?isbn=9781440839993" TargetMode="External"/><Relationship Id="rId67" Type="http://schemas.openxmlformats.org/officeDocument/2006/relationships/hyperlink" Target="http://ebooks.abc-clio.com/?isbn=9781610698429" TargetMode="External"/><Relationship Id="rId20" Type="http://schemas.openxmlformats.org/officeDocument/2006/relationships/hyperlink" Target="http://ebooks.abc-clio.com/?isbn=9781440837777" TargetMode="External"/><Relationship Id="rId41" Type="http://schemas.openxmlformats.org/officeDocument/2006/relationships/hyperlink" Target="http://ebooks.abc-clio.com/?isbn=9781610699990" TargetMode="External"/><Relationship Id="rId62" Type="http://schemas.openxmlformats.org/officeDocument/2006/relationships/hyperlink" Target="http://ebooks.abc-clio.com/?isbn=9781440838392" TargetMode="External"/><Relationship Id="rId83" Type="http://schemas.openxmlformats.org/officeDocument/2006/relationships/hyperlink" Target="http://ebooks.abc-clio.com/?isbn=9781610694445" TargetMode="External"/><Relationship Id="rId88" Type="http://schemas.openxmlformats.org/officeDocument/2006/relationships/hyperlink" Target="http://ebooks.abc-clio.com/?isbn=9781440834837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ebooks.abc-clio.com/?isbn=9781440841927" TargetMode="External"/><Relationship Id="rId18" Type="http://schemas.openxmlformats.org/officeDocument/2006/relationships/hyperlink" Target="http://ebooks.abc-clio.com/?isbn=9781440840753" TargetMode="External"/><Relationship Id="rId26" Type="http://schemas.openxmlformats.org/officeDocument/2006/relationships/hyperlink" Target="http://ebooks.abc-clio.com/?isbn=9781610693387" TargetMode="External"/><Relationship Id="rId3" Type="http://schemas.openxmlformats.org/officeDocument/2006/relationships/hyperlink" Target="http://ebooks.abc-clio.com/?isbn=9781440841590" TargetMode="External"/><Relationship Id="rId21" Type="http://schemas.openxmlformats.org/officeDocument/2006/relationships/hyperlink" Target="http://ebooks.abc-clio.com/?isbn=9781610697149" TargetMode="External"/><Relationship Id="rId34" Type="http://schemas.openxmlformats.org/officeDocument/2006/relationships/hyperlink" Target="http://ebooks.abc-clio.com/?isbn=9781598846386" TargetMode="External"/><Relationship Id="rId7" Type="http://schemas.openxmlformats.org/officeDocument/2006/relationships/hyperlink" Target="http://ebooks.abc-clio.com/?isbn=9781440840777" TargetMode="External"/><Relationship Id="rId12" Type="http://schemas.openxmlformats.org/officeDocument/2006/relationships/hyperlink" Target="http://ebooks.abc-clio.com/?isbn=9781610696821" TargetMode="External"/><Relationship Id="rId17" Type="http://schemas.openxmlformats.org/officeDocument/2006/relationships/hyperlink" Target="http://ebooks.abc-clio.com/?isbn=9781610699600" TargetMode="External"/><Relationship Id="rId25" Type="http://schemas.openxmlformats.org/officeDocument/2006/relationships/hyperlink" Target="http://ebooks.abc-clio.com/?isbn=9781440832468" TargetMode="External"/><Relationship Id="rId33" Type="http://schemas.openxmlformats.org/officeDocument/2006/relationships/hyperlink" Target="http://ebooks.abc-clio.com/?isbn=9781440803758" TargetMode="External"/><Relationship Id="rId2" Type="http://schemas.openxmlformats.org/officeDocument/2006/relationships/hyperlink" Target="http://ebooks.abc-clio.com/?isbn=9781440838477" TargetMode="External"/><Relationship Id="rId16" Type="http://schemas.openxmlformats.org/officeDocument/2006/relationships/hyperlink" Target="http://ebooks.abc-clio.com/?isbn=9781440842351" TargetMode="External"/><Relationship Id="rId20" Type="http://schemas.openxmlformats.org/officeDocument/2006/relationships/hyperlink" Target="http://ebooks.abc-clio.com/?isbn=9781440831515" TargetMode="External"/><Relationship Id="rId29" Type="http://schemas.openxmlformats.org/officeDocument/2006/relationships/hyperlink" Target="http://ebooks.abc-clio.com/?isbn=9781610696241" TargetMode="External"/><Relationship Id="rId1" Type="http://schemas.openxmlformats.org/officeDocument/2006/relationships/hyperlink" Target="http://ebooks.abc-clio.com/?isbn=9781440842009" TargetMode="External"/><Relationship Id="rId6" Type="http://schemas.openxmlformats.org/officeDocument/2006/relationships/hyperlink" Target="http://ebooks.abc-clio.com/?isbn=9781440850509" TargetMode="External"/><Relationship Id="rId11" Type="http://schemas.openxmlformats.org/officeDocument/2006/relationships/hyperlink" Target="http://ebooks.abc-clio.com/?isbn=9781440838576" TargetMode="External"/><Relationship Id="rId24" Type="http://schemas.openxmlformats.org/officeDocument/2006/relationships/hyperlink" Target="http://ebooks.abc-clio.com/?isbn=9781440834370" TargetMode="External"/><Relationship Id="rId32" Type="http://schemas.openxmlformats.org/officeDocument/2006/relationships/hyperlink" Target="http://ebooks.abc-clio.com/?isbn=9781440828690" TargetMode="External"/><Relationship Id="rId5" Type="http://schemas.openxmlformats.org/officeDocument/2006/relationships/hyperlink" Target="http://ebooks.abc-clio.com/?isbn=9781440833779" TargetMode="External"/><Relationship Id="rId15" Type="http://schemas.openxmlformats.org/officeDocument/2006/relationships/hyperlink" Target="http://ebooks.abc-clio.com/?isbn=9781440845352" TargetMode="External"/><Relationship Id="rId23" Type="http://schemas.openxmlformats.org/officeDocument/2006/relationships/hyperlink" Target="http://ebooks.abc-clio.com/?isbn=9781440831775" TargetMode="External"/><Relationship Id="rId28" Type="http://schemas.openxmlformats.org/officeDocument/2006/relationships/hyperlink" Target="http://ebooks.abc-clio.com/?isbn=9781610696869" TargetMode="External"/><Relationship Id="rId36" Type="http://schemas.openxmlformats.org/officeDocument/2006/relationships/table" Target="../tables/table13.xml"/><Relationship Id="rId10" Type="http://schemas.openxmlformats.org/officeDocument/2006/relationships/hyperlink" Target="http://ebooks.abc-clio.com/?isbn=9781610698658" TargetMode="External"/><Relationship Id="rId19" Type="http://schemas.openxmlformats.org/officeDocument/2006/relationships/hyperlink" Target="http://ebooks.abc-clio.com/?isbn=9781610698733" TargetMode="External"/><Relationship Id="rId31" Type="http://schemas.openxmlformats.org/officeDocument/2006/relationships/hyperlink" Target="http://ebooks.abc-clio.com/?isbn=9781440830068" TargetMode="External"/><Relationship Id="rId4" Type="http://schemas.openxmlformats.org/officeDocument/2006/relationships/hyperlink" Target="http://ebooks.abc-clio.com/?isbn=9781440843242" TargetMode="External"/><Relationship Id="rId9" Type="http://schemas.openxmlformats.org/officeDocument/2006/relationships/hyperlink" Target="http://ebooks.abc-clio.com/?isbn=9781440837234" TargetMode="External"/><Relationship Id="rId14" Type="http://schemas.openxmlformats.org/officeDocument/2006/relationships/hyperlink" Target="http://ebooks.abc-clio.com/?isbn=9781440831614" TargetMode="External"/><Relationship Id="rId22" Type="http://schemas.openxmlformats.org/officeDocument/2006/relationships/hyperlink" Target="http://ebooks.abc-clio.com/?isbn=9780313038211" TargetMode="External"/><Relationship Id="rId27" Type="http://schemas.openxmlformats.org/officeDocument/2006/relationships/hyperlink" Target="http://ebooks.abc-clio.com/?isbn=9781440830754" TargetMode="External"/><Relationship Id="rId30" Type="http://schemas.openxmlformats.org/officeDocument/2006/relationships/hyperlink" Target="http://ebooks.abc-clio.com/?isbn=9781610698573" TargetMode="External"/><Relationship Id="rId35" Type="http://schemas.openxmlformats.org/officeDocument/2006/relationships/table" Target="../tables/table12.xml"/><Relationship Id="rId8" Type="http://schemas.openxmlformats.org/officeDocument/2006/relationships/hyperlink" Target="http://ebooks.abc-clio.com/?isbn=9781440851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95"/>
  <sheetViews>
    <sheetView workbookViewId="0">
      <selection activeCell="H1" sqref="H1:H65536"/>
    </sheetView>
  </sheetViews>
  <sheetFormatPr defaultColWidth="9" defaultRowHeight="20.100000000000001" customHeight="1"/>
  <cols>
    <col min="1" max="1" width="6.44140625" style="148" customWidth="1"/>
    <col min="2" max="2" width="11" style="149" hidden="1" customWidth="1"/>
    <col min="3" max="3" width="13.109375" style="149" customWidth="1"/>
    <col min="4" max="5" width="12.109375" style="149" hidden="1" customWidth="1"/>
    <col min="6" max="6" width="12.6640625" style="149" hidden="1" customWidth="1"/>
    <col min="7" max="7" width="86.44140625" style="149" customWidth="1"/>
    <col min="8" max="8" width="6.44140625" style="150" hidden="1" customWidth="1"/>
    <col min="9" max="9" width="24.33203125" style="149" customWidth="1"/>
    <col min="10" max="10" width="8.44140625" style="149" hidden="1" customWidth="1"/>
    <col min="11" max="11" width="7.77734375" style="151" bestFit="1" customWidth="1"/>
    <col min="12" max="12" width="64.6640625" style="153" bestFit="1" customWidth="1"/>
    <col min="13" max="16384" width="9" style="153"/>
  </cols>
  <sheetData>
    <row r="1" spans="1:13" s="147" customFormat="1" ht="20.100000000000001" customHeight="1">
      <c r="A1" s="163" t="s">
        <v>11431</v>
      </c>
      <c r="B1" s="164" t="s">
        <v>11432</v>
      </c>
      <c r="C1" s="164" t="s">
        <v>11433</v>
      </c>
      <c r="D1" s="164" t="s">
        <v>11434</v>
      </c>
      <c r="E1" s="164" t="s">
        <v>11435</v>
      </c>
      <c r="F1" s="164" t="s">
        <v>14485</v>
      </c>
      <c r="G1" s="164" t="s">
        <v>11436</v>
      </c>
      <c r="H1" s="164" t="s">
        <v>11437</v>
      </c>
      <c r="I1" s="164" t="s">
        <v>11438</v>
      </c>
      <c r="J1" s="164" t="s">
        <v>11439</v>
      </c>
      <c r="K1" s="165" t="s">
        <v>11440</v>
      </c>
      <c r="L1" s="166" t="s">
        <v>11441</v>
      </c>
      <c r="M1" s="167" t="s">
        <v>11442</v>
      </c>
    </row>
    <row r="2" spans="1:13" ht="20.100000000000001" customHeight="1">
      <c r="A2" s="159">
        <v>1</v>
      </c>
      <c r="B2" s="149" t="s">
        <v>11443</v>
      </c>
      <c r="C2" s="149" t="s">
        <v>11444</v>
      </c>
      <c r="D2" s="149" t="s">
        <v>11445</v>
      </c>
      <c r="E2" s="149" t="s">
        <v>11446</v>
      </c>
      <c r="F2" s="149" t="s">
        <v>11447</v>
      </c>
      <c r="G2" s="149" t="s">
        <v>11448</v>
      </c>
      <c r="H2" s="150">
        <v>1</v>
      </c>
      <c r="I2" s="149" t="s">
        <v>11449</v>
      </c>
      <c r="J2" s="149" t="s">
        <v>11450</v>
      </c>
      <c r="K2" s="151">
        <v>1998</v>
      </c>
      <c r="L2" s="152" t="str">
        <f>HYPERLINK("http://www.ebooks.greenwood.com/reader.jsp?x=0313302987&amp;p=cover")</f>
        <v>http://www.ebooks.greenwood.com/reader.jsp?x=0313302987&amp;p=cover</v>
      </c>
      <c r="M2" s="161">
        <v>1</v>
      </c>
    </row>
    <row r="3" spans="1:13" ht="20.100000000000001" customHeight="1">
      <c r="A3" s="159">
        <v>2</v>
      </c>
      <c r="B3" s="149" t="s">
        <v>2696</v>
      </c>
      <c r="C3" s="149" t="s">
        <v>8285</v>
      </c>
      <c r="D3" s="149" t="s">
        <v>487</v>
      </c>
      <c r="E3" s="149" t="s">
        <v>9640</v>
      </c>
      <c r="F3" s="149" t="s">
        <v>11451</v>
      </c>
      <c r="G3" s="149" t="s">
        <v>11452</v>
      </c>
      <c r="H3" s="150">
        <v>1</v>
      </c>
      <c r="I3" s="149" t="s">
        <v>11453</v>
      </c>
      <c r="J3" s="149" t="s">
        <v>553</v>
      </c>
      <c r="K3" s="151">
        <v>2007</v>
      </c>
      <c r="L3" s="152" t="str">
        <f>HYPERLINK("http://ebooks.greenwood.com/reader.jsp?x=Q485&amp;p=cover")</f>
        <v>http://ebooks.greenwood.com/reader.jsp?x=Q485&amp;p=cover</v>
      </c>
      <c r="M3" s="161">
        <v>1</v>
      </c>
    </row>
    <row r="4" spans="1:13" ht="20.100000000000001" customHeight="1">
      <c r="A4" s="159">
        <v>3</v>
      </c>
      <c r="B4" s="149" t="s">
        <v>2696</v>
      </c>
      <c r="C4" s="149" t="s">
        <v>8285</v>
      </c>
      <c r="D4" s="149" t="s">
        <v>11454</v>
      </c>
      <c r="E4" s="149" t="s">
        <v>11</v>
      </c>
      <c r="F4" s="149" t="s">
        <v>11455</v>
      </c>
      <c r="G4" s="149" t="s">
        <v>11456</v>
      </c>
      <c r="H4" s="150">
        <v>1</v>
      </c>
      <c r="I4" s="149" t="s">
        <v>11457</v>
      </c>
      <c r="J4" s="149" t="s">
        <v>553</v>
      </c>
      <c r="K4" s="151">
        <v>2007</v>
      </c>
      <c r="L4" s="152" t="str">
        <f>HYPERLINK("http://ebooks.greenwood.com/reader.jsp?x=C9371&amp;p=cover")</f>
        <v>http://ebooks.greenwood.com/reader.jsp?x=C9371&amp;p=cover</v>
      </c>
      <c r="M4" s="161">
        <v>1</v>
      </c>
    </row>
    <row r="5" spans="1:13" ht="20.100000000000001" customHeight="1">
      <c r="A5" s="159">
        <v>4</v>
      </c>
      <c r="B5" s="149" t="s">
        <v>2696</v>
      </c>
      <c r="C5" s="149" t="s">
        <v>2733</v>
      </c>
      <c r="D5" s="149" t="s">
        <v>11458</v>
      </c>
      <c r="E5" s="149" t="s">
        <v>11459</v>
      </c>
      <c r="F5" s="149" t="s">
        <v>11460</v>
      </c>
      <c r="G5" s="149" t="s">
        <v>11461</v>
      </c>
      <c r="H5" s="150">
        <v>1</v>
      </c>
      <c r="I5" s="149" t="s">
        <v>11462</v>
      </c>
      <c r="J5" s="149" t="s">
        <v>553</v>
      </c>
      <c r="K5" s="151">
        <v>2007</v>
      </c>
      <c r="L5" s="152" t="str">
        <f>HYPERLINK("http://ebooks.greenwood.com/reader.jsp?x=GR3850&amp;p=cover")</f>
        <v>http://ebooks.greenwood.com/reader.jsp?x=GR3850&amp;p=cover</v>
      </c>
      <c r="M5" s="161">
        <v>1</v>
      </c>
    </row>
    <row r="6" spans="1:13" ht="20.100000000000001" customHeight="1">
      <c r="A6" s="159">
        <v>5</v>
      </c>
      <c r="B6" s="149" t="s">
        <v>2696</v>
      </c>
      <c r="C6" s="149" t="s">
        <v>2733</v>
      </c>
      <c r="D6" s="149" t="s">
        <v>11463</v>
      </c>
      <c r="E6" s="149" t="s">
        <v>19</v>
      </c>
      <c r="F6" s="149" t="s">
        <v>11464</v>
      </c>
      <c r="G6" s="149" t="s">
        <v>11465</v>
      </c>
      <c r="H6" s="150">
        <v>1</v>
      </c>
      <c r="I6" s="149" t="s">
        <v>11466</v>
      </c>
      <c r="J6" s="149" t="s">
        <v>553</v>
      </c>
      <c r="K6" s="151">
        <v>2007</v>
      </c>
      <c r="L6" s="152" t="str">
        <f>HYPERLINK("http://ebooks.greenwood.com/reader.jsp?x=C8959&amp;p=cover")</f>
        <v>http://ebooks.greenwood.com/reader.jsp?x=C8959&amp;p=cover</v>
      </c>
      <c r="M6" s="161">
        <v>1</v>
      </c>
    </row>
    <row r="7" spans="1:13" ht="20.100000000000001" customHeight="1">
      <c r="A7" s="159">
        <v>6</v>
      </c>
      <c r="B7" s="149" t="s">
        <v>2696</v>
      </c>
      <c r="C7" s="149" t="s">
        <v>8285</v>
      </c>
      <c r="D7" s="149" t="s">
        <v>11467</v>
      </c>
      <c r="E7" s="149" t="s">
        <v>8106</v>
      </c>
      <c r="F7" s="149" t="s">
        <v>11468</v>
      </c>
      <c r="G7" s="149" t="s">
        <v>11469</v>
      </c>
      <c r="H7" s="150">
        <v>1</v>
      </c>
      <c r="I7" s="149" t="s">
        <v>11470</v>
      </c>
      <c r="J7" s="149" t="s">
        <v>553</v>
      </c>
      <c r="K7" s="151">
        <v>2006</v>
      </c>
      <c r="L7" s="152" t="str">
        <f>HYPERLINK("http://ebooks.greenwood.com/reader.jsp?x=C9282&amp;p=cover")</f>
        <v>http://ebooks.greenwood.com/reader.jsp?x=C9282&amp;p=cover</v>
      </c>
      <c r="M7" s="161">
        <v>1</v>
      </c>
    </row>
    <row r="8" spans="1:13" ht="20.100000000000001" customHeight="1">
      <c r="A8" s="159">
        <v>7</v>
      </c>
      <c r="B8" s="149" t="s">
        <v>2696</v>
      </c>
      <c r="C8" s="149" t="s">
        <v>2733</v>
      </c>
      <c r="D8" s="149" t="s">
        <v>11471</v>
      </c>
      <c r="E8" s="149" t="s">
        <v>11472</v>
      </c>
      <c r="F8" s="149" t="s">
        <v>11473</v>
      </c>
      <c r="G8" s="149" t="s">
        <v>11474</v>
      </c>
      <c r="H8" s="150">
        <v>4</v>
      </c>
      <c r="I8" s="149" t="s">
        <v>11475</v>
      </c>
      <c r="J8" s="149" t="s">
        <v>553</v>
      </c>
      <c r="K8" s="151">
        <v>2007</v>
      </c>
      <c r="L8" s="152" t="str">
        <f>HYPERLINK("http://ebooks.greenwood.com/reader.jsp?x=C9668&amp;p=cover")</f>
        <v>http://ebooks.greenwood.com/reader.jsp?x=C9668&amp;p=cover</v>
      </c>
      <c r="M8" s="161">
        <v>1</v>
      </c>
    </row>
    <row r="9" spans="1:13" ht="20.100000000000001" customHeight="1">
      <c r="A9" s="159">
        <v>8</v>
      </c>
      <c r="B9" s="149" t="s">
        <v>2696</v>
      </c>
      <c r="C9" s="149" t="s">
        <v>11476</v>
      </c>
      <c r="D9" s="149" t="s">
        <v>11477</v>
      </c>
      <c r="E9" s="149" t="s">
        <v>11478</v>
      </c>
      <c r="F9" s="149" t="s">
        <v>11479</v>
      </c>
      <c r="G9" s="149" t="s">
        <v>11480</v>
      </c>
      <c r="H9" s="150">
        <v>1</v>
      </c>
      <c r="I9" s="149" t="s">
        <v>11481</v>
      </c>
      <c r="J9" s="149" t="s">
        <v>553</v>
      </c>
      <c r="K9" s="151">
        <v>2000</v>
      </c>
      <c r="L9" s="152" t="str">
        <f>HYPERLINK("http://www.ebooks.greenwood.com/reader.jsp?x=1567200427&amp;p=cover")</f>
        <v>http://www.ebooks.greenwood.com/reader.jsp?x=1567200427&amp;p=cover</v>
      </c>
      <c r="M9" s="161">
        <v>1</v>
      </c>
    </row>
    <row r="10" spans="1:13" ht="20.100000000000001" customHeight="1">
      <c r="A10" s="159">
        <v>9</v>
      </c>
      <c r="B10" s="149" t="s">
        <v>2696</v>
      </c>
      <c r="C10" s="149" t="s">
        <v>2733</v>
      </c>
      <c r="D10" s="149" t="s">
        <v>11482</v>
      </c>
      <c r="E10" s="149" t="s">
        <v>11483</v>
      </c>
      <c r="F10" s="149" t="s">
        <v>11484</v>
      </c>
      <c r="G10" s="149" t="s">
        <v>11485</v>
      </c>
      <c r="H10" s="150">
        <v>1</v>
      </c>
      <c r="I10" s="149" t="s">
        <v>11486</v>
      </c>
      <c r="J10" s="149" t="s">
        <v>553</v>
      </c>
      <c r="K10" s="151">
        <v>2007</v>
      </c>
      <c r="L10" s="152" t="str">
        <f>HYPERLINK("http://ebooks.greenwood.com/reader.jsp?x=GR3100&amp;p=cover")</f>
        <v>http://ebooks.greenwood.com/reader.jsp?x=GR3100&amp;p=cover</v>
      </c>
      <c r="M10" s="161">
        <v>4</v>
      </c>
    </row>
    <row r="11" spans="1:13" ht="20.100000000000001" customHeight="1">
      <c r="A11" s="159">
        <v>10</v>
      </c>
      <c r="B11" s="149" t="s">
        <v>11443</v>
      </c>
      <c r="C11" s="149" t="s">
        <v>11487</v>
      </c>
      <c r="D11" s="149" t="s">
        <v>11488</v>
      </c>
      <c r="E11" s="149" t="s">
        <v>11489</v>
      </c>
      <c r="F11" s="149" t="s">
        <v>11490</v>
      </c>
      <c r="G11" s="149" t="s">
        <v>11491</v>
      </c>
      <c r="H11" s="150">
        <v>1</v>
      </c>
      <c r="I11" s="149" t="s">
        <v>11492</v>
      </c>
      <c r="J11" s="149" t="s">
        <v>553</v>
      </c>
      <c r="K11" s="151">
        <v>2006</v>
      </c>
      <c r="L11" s="152" t="str">
        <f>HYPERLINK("http://ebooks.greenwood.com/reader.jsp?x=C8690&amp;p=cover")</f>
        <v>http://ebooks.greenwood.com/reader.jsp?x=C8690&amp;p=cover</v>
      </c>
      <c r="M11" s="161">
        <v>1</v>
      </c>
    </row>
    <row r="12" spans="1:13" ht="20.100000000000001" customHeight="1">
      <c r="A12" s="159">
        <v>11</v>
      </c>
      <c r="B12" s="149" t="s">
        <v>11443</v>
      </c>
      <c r="C12" s="149" t="s">
        <v>11493</v>
      </c>
      <c r="D12" s="149" t="s">
        <v>11494</v>
      </c>
      <c r="E12" s="149" t="s">
        <v>11495</v>
      </c>
      <c r="F12" s="149" t="s">
        <v>11496</v>
      </c>
      <c r="G12" s="149" t="s">
        <v>11497</v>
      </c>
      <c r="H12" s="150" t="s">
        <v>11498</v>
      </c>
      <c r="I12" s="149" t="s">
        <v>11499</v>
      </c>
      <c r="J12" s="149" t="s">
        <v>11450</v>
      </c>
      <c r="K12" s="151">
        <v>2001</v>
      </c>
      <c r="L12" s="152" t="str">
        <f>HYPERLINK("http://www.ebooks.greenwood.com/reader.jsp?x=20004DDC&amp;p=cover")</f>
        <v>http://www.ebooks.greenwood.com/reader.jsp?x=20004DDC&amp;p=cover</v>
      </c>
      <c r="M12" s="161">
        <v>1</v>
      </c>
    </row>
    <row r="13" spans="1:13" ht="20.100000000000001" customHeight="1">
      <c r="A13" s="159">
        <v>12</v>
      </c>
      <c r="B13" s="149" t="s">
        <v>2359</v>
      </c>
      <c r="C13" s="149" t="s">
        <v>11500</v>
      </c>
      <c r="D13" s="149" t="s">
        <v>11501</v>
      </c>
      <c r="E13" s="149" t="s">
        <v>11502</v>
      </c>
      <c r="F13" s="149" t="s">
        <v>11503</v>
      </c>
      <c r="G13" s="149" t="s">
        <v>11504</v>
      </c>
      <c r="H13" s="150">
        <v>1</v>
      </c>
      <c r="I13" s="149" t="s">
        <v>11505</v>
      </c>
      <c r="J13" s="149" t="s">
        <v>560</v>
      </c>
      <c r="K13" s="151">
        <v>2007</v>
      </c>
      <c r="L13" s="152" t="str">
        <f>HYPERLINK("http://ebooks.greenwood.com/reader.jsp?x=GR3760&amp;p=cover")</f>
        <v>http://ebooks.greenwood.com/reader.jsp?x=GR3760&amp;p=cover</v>
      </c>
      <c r="M13" s="161">
        <v>1</v>
      </c>
    </row>
    <row r="14" spans="1:13" ht="20.100000000000001" customHeight="1">
      <c r="A14" s="159">
        <v>13</v>
      </c>
      <c r="B14" s="149" t="s">
        <v>2696</v>
      </c>
      <c r="C14" s="149" t="s">
        <v>8285</v>
      </c>
      <c r="D14" s="149" t="s">
        <v>4385</v>
      </c>
      <c r="E14" s="149" t="s">
        <v>9321</v>
      </c>
      <c r="F14" s="149" t="s">
        <v>11506</v>
      </c>
      <c r="G14" s="149" t="s">
        <v>11507</v>
      </c>
      <c r="H14" s="150">
        <v>1</v>
      </c>
      <c r="I14" s="149" t="s">
        <v>11508</v>
      </c>
      <c r="J14" s="149" t="s">
        <v>553</v>
      </c>
      <c r="K14" s="151">
        <v>2006</v>
      </c>
      <c r="L14" s="152" t="str">
        <f>HYPERLINK("http://ebooks.greenwood.com/reader.jsp?x=C9018&amp;p=cover")</f>
        <v>http://ebooks.greenwood.com/reader.jsp?x=C9018&amp;p=cover</v>
      </c>
      <c r="M14" s="161">
        <v>1</v>
      </c>
    </row>
    <row r="15" spans="1:13" ht="20.100000000000001" customHeight="1">
      <c r="A15" s="159">
        <v>14</v>
      </c>
      <c r="B15" s="149" t="s">
        <v>11443</v>
      </c>
      <c r="C15" s="149" t="s">
        <v>2817</v>
      </c>
      <c r="D15" s="149" t="s">
        <v>11509</v>
      </c>
      <c r="E15" s="149" t="s">
        <v>11510</v>
      </c>
      <c r="F15" s="149" t="s">
        <v>11511</v>
      </c>
      <c r="G15" s="149" t="s">
        <v>11512</v>
      </c>
      <c r="H15" s="150">
        <v>1</v>
      </c>
      <c r="I15" s="149" t="s">
        <v>11513</v>
      </c>
      <c r="J15" s="149" t="s">
        <v>11450</v>
      </c>
      <c r="K15" s="151">
        <v>2004</v>
      </c>
      <c r="L15" s="152" t="str">
        <f>HYPERLINK("http://www.ebooks.greenwood.com/reader.jsp?x=GR2956&amp;p=cover")</f>
        <v>http://www.ebooks.greenwood.com/reader.jsp?x=GR2956&amp;p=cover</v>
      </c>
      <c r="M15" s="161">
        <v>1</v>
      </c>
    </row>
    <row r="16" spans="1:13" ht="20.100000000000001" customHeight="1">
      <c r="A16" s="159">
        <v>15</v>
      </c>
      <c r="B16" s="149" t="s">
        <v>2696</v>
      </c>
      <c r="C16" s="149" t="s">
        <v>11476</v>
      </c>
      <c r="D16" s="149" t="s">
        <v>11514</v>
      </c>
      <c r="E16" s="149" t="s">
        <v>11515</v>
      </c>
      <c r="F16" s="149" t="s">
        <v>11516</v>
      </c>
      <c r="G16" s="149" t="s">
        <v>11517</v>
      </c>
      <c r="H16" s="150">
        <v>1</v>
      </c>
      <c r="I16" s="149" t="s">
        <v>11518</v>
      </c>
      <c r="J16" s="149" t="s">
        <v>553</v>
      </c>
      <c r="K16" s="151">
        <v>2006</v>
      </c>
      <c r="L16" s="152" t="str">
        <f>HYPERLINK("http://www.ebooks.greenwood.com/reader.jsp?x=C8415&amp;p=cover")</f>
        <v>http://www.ebooks.greenwood.com/reader.jsp?x=C8415&amp;p=cover</v>
      </c>
      <c r="M16" s="161">
        <v>1</v>
      </c>
    </row>
    <row r="17" spans="1:13" ht="20.100000000000001" customHeight="1">
      <c r="A17" s="159">
        <v>16</v>
      </c>
      <c r="B17" s="149" t="s">
        <v>2696</v>
      </c>
      <c r="C17" s="149" t="s">
        <v>2733</v>
      </c>
      <c r="D17" s="149" t="s">
        <v>11519</v>
      </c>
      <c r="E17" s="149" t="s">
        <v>11520</v>
      </c>
      <c r="F17" s="149" t="s">
        <v>11521</v>
      </c>
      <c r="G17" s="149" t="s">
        <v>11522</v>
      </c>
      <c r="H17" s="150">
        <v>1</v>
      </c>
      <c r="I17" s="149" t="s">
        <v>11523</v>
      </c>
      <c r="J17" s="149" t="s">
        <v>11524</v>
      </c>
      <c r="K17" s="151">
        <v>2007</v>
      </c>
      <c r="L17" s="152" t="str">
        <f>HYPERLINK("http://ebooks.greenwood.com/reader.jsp?x=C9146&amp;p=cover")</f>
        <v>http://ebooks.greenwood.com/reader.jsp?x=C9146&amp;p=cover</v>
      </c>
      <c r="M17" s="161">
        <v>1</v>
      </c>
    </row>
    <row r="18" spans="1:13" ht="20.100000000000001" customHeight="1">
      <c r="A18" s="159">
        <v>17</v>
      </c>
      <c r="B18" s="149" t="s">
        <v>2696</v>
      </c>
      <c r="C18" s="149" t="s">
        <v>2733</v>
      </c>
      <c r="D18" s="149" t="s">
        <v>11525</v>
      </c>
      <c r="E18" s="149" t="s">
        <v>11526</v>
      </c>
      <c r="F18" s="149" t="s">
        <v>11527</v>
      </c>
      <c r="G18" s="149" t="s">
        <v>11528</v>
      </c>
      <c r="H18" s="150">
        <v>1</v>
      </c>
      <c r="I18" s="149" t="s">
        <v>11529</v>
      </c>
      <c r="J18" s="149" t="s">
        <v>560</v>
      </c>
      <c r="K18" s="151">
        <v>2007</v>
      </c>
      <c r="L18" s="152" t="str">
        <f>HYPERLINK("http://ebooks.greenwood.com/reader.jsp?x=GR3633&amp;p=cover")</f>
        <v>http://ebooks.greenwood.com/reader.jsp?x=GR3633&amp;p=cover</v>
      </c>
      <c r="M18" s="161">
        <v>1</v>
      </c>
    </row>
    <row r="19" spans="1:13" ht="20.100000000000001" customHeight="1">
      <c r="A19" s="159">
        <v>18</v>
      </c>
      <c r="B19" s="149" t="s">
        <v>2696</v>
      </c>
      <c r="C19" s="149" t="s">
        <v>2733</v>
      </c>
      <c r="D19" s="149" t="s">
        <v>11530</v>
      </c>
      <c r="E19" s="149" t="s">
        <v>11531</v>
      </c>
      <c r="F19" s="149" t="s">
        <v>11532</v>
      </c>
      <c r="G19" s="149" t="s">
        <v>11533</v>
      </c>
      <c r="H19" s="150">
        <v>1</v>
      </c>
      <c r="I19" s="149" t="s">
        <v>11534</v>
      </c>
      <c r="J19" s="149" t="s">
        <v>553</v>
      </c>
      <c r="K19" s="151">
        <v>2002</v>
      </c>
      <c r="L19" s="152" t="str">
        <f>HYPERLINK("http://www.ebooks.greenwood.com/reader.jsp?x=200071E4&amp;p=cover")</f>
        <v>http://www.ebooks.greenwood.com/reader.jsp?x=200071E4&amp;p=cover</v>
      </c>
      <c r="M19" s="161">
        <v>1</v>
      </c>
    </row>
    <row r="20" spans="1:13" ht="20.100000000000001" customHeight="1">
      <c r="A20" s="159">
        <v>19</v>
      </c>
      <c r="B20" s="149" t="s">
        <v>2696</v>
      </c>
      <c r="C20" s="149" t="s">
        <v>11476</v>
      </c>
      <c r="D20" s="149" t="s">
        <v>11535</v>
      </c>
      <c r="E20" s="149" t="s">
        <v>11536</v>
      </c>
      <c r="F20" s="149" t="s">
        <v>11537</v>
      </c>
      <c r="G20" s="149" t="s">
        <v>11538</v>
      </c>
      <c r="H20" s="150">
        <v>1</v>
      </c>
      <c r="I20" s="149" t="s">
        <v>11539</v>
      </c>
      <c r="J20" s="149" t="s">
        <v>553</v>
      </c>
      <c r="K20" s="151">
        <v>1999</v>
      </c>
      <c r="L20" s="152" t="str">
        <f>HYPERLINK("http://www.ebooks.greenwood.com/reader.jsp?x=0275964140&amp;p=cover")</f>
        <v>http://www.ebooks.greenwood.com/reader.jsp?x=0275964140&amp;p=cover</v>
      </c>
      <c r="M20" s="161">
        <v>1</v>
      </c>
    </row>
    <row r="21" spans="1:13" ht="20.100000000000001" customHeight="1">
      <c r="A21" s="159">
        <v>20</v>
      </c>
      <c r="B21" s="149" t="s">
        <v>2696</v>
      </c>
      <c r="C21" s="149" t="s">
        <v>11476</v>
      </c>
      <c r="D21" s="149" t="s">
        <v>11540</v>
      </c>
      <c r="E21" s="149" t="s">
        <v>529</v>
      </c>
      <c r="F21" s="149" t="s">
        <v>11541</v>
      </c>
      <c r="G21" s="149" t="s">
        <v>11542</v>
      </c>
      <c r="H21" s="150">
        <v>1</v>
      </c>
      <c r="I21" s="149" t="s">
        <v>11543</v>
      </c>
      <c r="J21" s="149" t="s">
        <v>560</v>
      </c>
      <c r="K21" s="151">
        <v>2005</v>
      </c>
      <c r="L21" s="152" t="str">
        <f>HYPERLINK("http://www.ebooks.greenwood.com/reader.jsp?x=GR3586&amp;p=cover")</f>
        <v>http://www.ebooks.greenwood.com/reader.jsp?x=GR3586&amp;p=cover</v>
      </c>
      <c r="M21" s="161">
        <v>1</v>
      </c>
    </row>
    <row r="22" spans="1:13" ht="20.100000000000001" customHeight="1">
      <c r="A22" s="159">
        <v>21</v>
      </c>
      <c r="B22" s="149" t="s">
        <v>11443</v>
      </c>
      <c r="C22" s="149" t="s">
        <v>3507</v>
      </c>
      <c r="D22" s="149" t="s">
        <v>11544</v>
      </c>
      <c r="E22" s="149" t="s">
        <v>11545</v>
      </c>
      <c r="F22" s="149" t="s">
        <v>11546</v>
      </c>
      <c r="G22" s="149" t="s">
        <v>11547</v>
      </c>
      <c r="H22" s="150">
        <v>1</v>
      </c>
      <c r="I22" s="149" t="s">
        <v>11548</v>
      </c>
      <c r="J22" s="149" t="s">
        <v>11450</v>
      </c>
      <c r="K22" s="151">
        <v>2000</v>
      </c>
      <c r="L22" s="152" t="str">
        <f>HYPERLINK("http://www.ebooks.greenwood.com/reader.jsp?x=20005CD1&amp;p=cover")</f>
        <v>http://www.ebooks.greenwood.com/reader.jsp?x=20005CD1&amp;p=cover</v>
      </c>
      <c r="M22" s="161">
        <v>1</v>
      </c>
    </row>
    <row r="23" spans="1:13" ht="20.100000000000001" customHeight="1">
      <c r="A23" s="159">
        <v>22</v>
      </c>
      <c r="B23" s="149" t="s">
        <v>11443</v>
      </c>
      <c r="C23" s="149" t="s">
        <v>11444</v>
      </c>
      <c r="D23" s="149" t="s">
        <v>1306</v>
      </c>
      <c r="E23" s="149" t="s">
        <v>1307</v>
      </c>
      <c r="F23" s="149" t="s">
        <v>11549</v>
      </c>
      <c r="G23" s="149" t="s">
        <v>11550</v>
      </c>
      <c r="H23" s="150">
        <v>1</v>
      </c>
      <c r="I23" s="149" t="s">
        <v>11551</v>
      </c>
      <c r="J23" s="149" t="s">
        <v>560</v>
      </c>
      <c r="K23" s="151">
        <v>2000</v>
      </c>
      <c r="L23" s="152" t="str">
        <f>HYPERLINK("http://www.ebooks.greenwood.com/reader.jsp?x=20005CCE&amp;p=cover")</f>
        <v>http://www.ebooks.greenwood.com/reader.jsp?x=20005CCE&amp;p=cover</v>
      </c>
      <c r="M23" s="161">
        <v>1</v>
      </c>
    </row>
    <row r="24" spans="1:13" ht="20.100000000000001" customHeight="1">
      <c r="A24" s="159">
        <v>23</v>
      </c>
      <c r="B24" s="149" t="s">
        <v>11443</v>
      </c>
      <c r="C24" s="149" t="s">
        <v>11444</v>
      </c>
      <c r="D24" s="149" t="s">
        <v>11552</v>
      </c>
      <c r="E24" s="149" t="s">
        <v>11553</v>
      </c>
      <c r="F24" s="149" t="s">
        <v>11554</v>
      </c>
      <c r="G24" s="149" t="s">
        <v>11555</v>
      </c>
      <c r="H24" s="150">
        <v>1</v>
      </c>
      <c r="I24" s="149" t="s">
        <v>11556</v>
      </c>
      <c r="J24" s="149" t="s">
        <v>560</v>
      </c>
      <c r="K24" s="151">
        <v>2004</v>
      </c>
      <c r="L24" s="152" t="str">
        <f>HYPERLINK("http://www.ebooks.greenwood.com/reader.jsp?x=GR2128&amp;p=cover")</f>
        <v>http://www.ebooks.greenwood.com/reader.jsp?x=GR2128&amp;p=cover</v>
      </c>
      <c r="M24" s="161">
        <v>1</v>
      </c>
    </row>
    <row r="25" spans="1:13" s="158" customFormat="1" ht="20.100000000000001" customHeight="1">
      <c r="A25" s="160">
        <v>24</v>
      </c>
      <c r="B25" s="154" t="s">
        <v>11443</v>
      </c>
      <c r="C25" s="154" t="s">
        <v>3507</v>
      </c>
      <c r="D25" s="154" t="s">
        <v>11557</v>
      </c>
      <c r="E25" s="154" t="s">
        <v>7911</v>
      </c>
      <c r="F25" s="154" t="s">
        <v>11558</v>
      </c>
      <c r="G25" s="154" t="s">
        <v>11559</v>
      </c>
      <c r="H25" s="155">
        <v>1</v>
      </c>
      <c r="I25" s="154" t="s">
        <v>11560</v>
      </c>
      <c r="J25" s="154" t="s">
        <v>560</v>
      </c>
      <c r="K25" s="156">
        <v>2004</v>
      </c>
      <c r="L25" s="157" t="str">
        <f>HYPERLINK("http://www.ebooks.greenwood.com/reader.jsp?x=2000BDE3&amp;p=cover")</f>
        <v>http://www.ebooks.greenwood.com/reader.jsp?x=2000BDE3&amp;p=cover</v>
      </c>
      <c r="M25" s="162">
        <v>1</v>
      </c>
    </row>
    <row r="26" spans="1:13" ht="20.100000000000001" customHeight="1">
      <c r="A26" s="159">
        <v>25</v>
      </c>
      <c r="B26" s="149" t="s">
        <v>11443</v>
      </c>
      <c r="C26" s="149" t="s">
        <v>11493</v>
      </c>
      <c r="D26" s="149" t="s">
        <v>11561</v>
      </c>
      <c r="E26" s="149" t="s">
        <v>11562</v>
      </c>
      <c r="F26" s="149" t="s">
        <v>11563</v>
      </c>
      <c r="G26" s="149" t="s">
        <v>11564</v>
      </c>
      <c r="H26" s="150">
        <v>1</v>
      </c>
      <c r="I26" s="149" t="s">
        <v>11565</v>
      </c>
      <c r="J26" s="149" t="s">
        <v>553</v>
      </c>
      <c r="K26" s="151">
        <v>2000</v>
      </c>
      <c r="L26" s="152" t="str">
        <f>HYPERLINK("http://www.ebooks.greenwood.com/reader.jsp?x=0275968308&amp;p=cover")</f>
        <v>http://www.ebooks.greenwood.com/reader.jsp?x=0275968308&amp;p=cover</v>
      </c>
      <c r="M26" s="161">
        <v>1</v>
      </c>
    </row>
    <row r="27" spans="1:13" ht="20.100000000000001" customHeight="1">
      <c r="A27" s="159">
        <v>26</v>
      </c>
      <c r="B27" s="149" t="s">
        <v>11443</v>
      </c>
      <c r="C27" s="149" t="s">
        <v>11444</v>
      </c>
      <c r="D27" s="149" t="s">
        <v>11566</v>
      </c>
      <c r="E27" s="149" t="s">
        <v>11567</v>
      </c>
      <c r="F27" s="149" t="s">
        <v>11568</v>
      </c>
      <c r="G27" s="149" t="s">
        <v>11569</v>
      </c>
      <c r="H27" s="150">
        <v>3</v>
      </c>
      <c r="I27" s="149" t="s">
        <v>11570</v>
      </c>
      <c r="J27" s="149" t="s">
        <v>553</v>
      </c>
      <c r="K27" s="151">
        <v>2002</v>
      </c>
      <c r="L27" s="152" t="str">
        <f>HYPERLINK("http://www.ebooks.greenwood.com/reader.jsp?x=200071E5&amp;p=cover")</f>
        <v>http://www.ebooks.greenwood.com/reader.jsp?x=200071E5&amp;p=cover</v>
      </c>
      <c r="M27" s="161">
        <v>1</v>
      </c>
    </row>
    <row r="28" spans="1:13" ht="20.100000000000001" customHeight="1">
      <c r="A28" s="159">
        <v>27</v>
      </c>
      <c r="B28" s="149" t="s">
        <v>11443</v>
      </c>
      <c r="C28" s="149" t="s">
        <v>11444</v>
      </c>
      <c r="D28" s="149" t="s">
        <v>11571</v>
      </c>
      <c r="E28" s="149" t="s">
        <v>11572</v>
      </c>
      <c r="F28" s="149" t="s">
        <v>11573</v>
      </c>
      <c r="G28" s="149" t="s">
        <v>11574</v>
      </c>
      <c r="H28" s="150">
        <v>1</v>
      </c>
      <c r="I28" s="149" t="s">
        <v>11575</v>
      </c>
      <c r="J28" s="149" t="s">
        <v>553</v>
      </c>
      <c r="K28" s="151">
        <v>1999</v>
      </c>
      <c r="L28" s="152" t="str">
        <f>HYPERLINK("http://www.ebooks.greenwood.com/reader.jsp?x=0275962458&amp;p=cover")</f>
        <v>http://www.ebooks.greenwood.com/reader.jsp?x=0275962458&amp;p=cover</v>
      </c>
      <c r="M28" s="161">
        <v>1</v>
      </c>
    </row>
    <row r="29" spans="1:13" ht="20.100000000000001" customHeight="1">
      <c r="A29" s="159">
        <v>28</v>
      </c>
      <c r="B29" s="149" t="s">
        <v>11443</v>
      </c>
      <c r="C29" s="149" t="s">
        <v>3507</v>
      </c>
      <c r="D29" s="149" t="s">
        <v>11576</v>
      </c>
      <c r="E29" s="149" t="s">
        <v>11577</v>
      </c>
      <c r="F29" s="149" t="s">
        <v>11578</v>
      </c>
      <c r="G29" s="149" t="s">
        <v>11579</v>
      </c>
      <c r="H29" s="150">
        <v>1</v>
      </c>
      <c r="I29" s="149" t="s">
        <v>11580</v>
      </c>
      <c r="J29" s="149" t="s">
        <v>11450</v>
      </c>
      <c r="K29" s="151">
        <v>2000</v>
      </c>
      <c r="L29" s="152" t="str">
        <f>HYPERLINK("http://www.ebooks.greenwood.com/reader.jsp?x=0313309434&amp;p=cover")</f>
        <v>http://www.ebooks.greenwood.com/reader.jsp?x=0313309434&amp;p=cover</v>
      </c>
      <c r="M29" s="161">
        <v>1</v>
      </c>
    </row>
    <row r="30" spans="1:13" ht="20.100000000000001" customHeight="1">
      <c r="A30" s="159">
        <v>29</v>
      </c>
      <c r="B30" s="149" t="s">
        <v>11443</v>
      </c>
      <c r="C30" s="149" t="s">
        <v>11581</v>
      </c>
      <c r="D30" s="149" t="s">
        <v>11582</v>
      </c>
      <c r="E30" s="149" t="s">
        <v>11583</v>
      </c>
      <c r="F30" s="149" t="s">
        <v>11584</v>
      </c>
      <c r="G30" s="149" t="s">
        <v>11585</v>
      </c>
      <c r="H30" s="150">
        <v>1</v>
      </c>
      <c r="I30" s="149" t="s">
        <v>11586</v>
      </c>
      <c r="J30" s="149" t="s">
        <v>560</v>
      </c>
      <c r="K30" s="151">
        <v>2005</v>
      </c>
      <c r="L30" s="152" t="str">
        <f>HYPERLINK("http://www.ebooks.greenwood.com/reader.jsp?x=GR2170&amp;p=cover")</f>
        <v>http://www.ebooks.greenwood.com/reader.jsp?x=GR2170&amp;p=cover</v>
      </c>
      <c r="M30" s="161">
        <v>2</v>
      </c>
    </row>
    <row r="31" spans="1:13" ht="20.100000000000001" customHeight="1">
      <c r="A31" s="159">
        <v>30</v>
      </c>
      <c r="B31" s="149" t="s">
        <v>2696</v>
      </c>
      <c r="C31" s="149" t="s">
        <v>8285</v>
      </c>
      <c r="D31" s="149" t="s">
        <v>11587</v>
      </c>
      <c r="E31" s="149" t="s">
        <v>11588</v>
      </c>
      <c r="F31" s="149" t="s">
        <v>11589</v>
      </c>
      <c r="G31" s="149" t="s">
        <v>11590</v>
      </c>
      <c r="H31" s="150">
        <v>1</v>
      </c>
      <c r="I31" s="149" t="s">
        <v>11591</v>
      </c>
      <c r="J31" s="149" t="s">
        <v>553</v>
      </c>
      <c r="K31" s="151">
        <v>2007</v>
      </c>
      <c r="L31" s="152" t="str">
        <f>HYPERLINK("http://ebooks.greenwood.com/reader.jsp?x=C9290&amp;p=cover")</f>
        <v>http://ebooks.greenwood.com/reader.jsp?x=C9290&amp;p=cover</v>
      </c>
      <c r="M31" s="161">
        <v>1</v>
      </c>
    </row>
    <row r="32" spans="1:13" ht="20.100000000000001" customHeight="1">
      <c r="A32" s="159">
        <v>31</v>
      </c>
      <c r="B32" s="149" t="s">
        <v>2696</v>
      </c>
      <c r="C32" s="149" t="s">
        <v>8285</v>
      </c>
      <c r="D32" s="149" t="s">
        <v>11592</v>
      </c>
      <c r="E32" s="149" t="s">
        <v>11593</v>
      </c>
      <c r="F32" s="149" t="s">
        <v>11594</v>
      </c>
      <c r="G32" s="149" t="s">
        <v>11595</v>
      </c>
      <c r="H32" s="150">
        <v>1</v>
      </c>
      <c r="I32" s="149" t="s">
        <v>11596</v>
      </c>
      <c r="J32" s="149" t="s">
        <v>553</v>
      </c>
      <c r="K32" s="151">
        <v>2006</v>
      </c>
      <c r="L32" s="152" t="str">
        <f>HYPERLINK("http://www.ebooks.greenwood.com/reader.jsp?x=C8985&amp;p=cover")</f>
        <v>http://www.ebooks.greenwood.com/reader.jsp?x=C8985&amp;p=cover</v>
      </c>
      <c r="M32" s="161">
        <v>1</v>
      </c>
    </row>
    <row r="33" spans="1:13" ht="20.100000000000001" customHeight="1">
      <c r="A33" s="159">
        <v>32</v>
      </c>
      <c r="B33" s="149" t="s">
        <v>2696</v>
      </c>
      <c r="C33" s="149" t="s">
        <v>2733</v>
      </c>
      <c r="D33" s="149" t="s">
        <v>1513</v>
      </c>
      <c r="E33" s="149" t="s">
        <v>2916</v>
      </c>
      <c r="F33" s="149" t="s">
        <v>11597</v>
      </c>
      <c r="G33" s="149" t="s">
        <v>11598</v>
      </c>
      <c r="H33" s="150">
        <v>1</v>
      </c>
      <c r="I33" s="149" t="s">
        <v>11599</v>
      </c>
      <c r="J33" s="149" t="s">
        <v>553</v>
      </c>
      <c r="K33" s="151">
        <v>2006</v>
      </c>
      <c r="L33" s="152" t="str">
        <f>HYPERLINK("http://www.ebooks.greenwood.com/reader.jsp?x=C8965&amp;p=cover")</f>
        <v>http://www.ebooks.greenwood.com/reader.jsp?x=C8965&amp;p=cover</v>
      </c>
      <c r="M33" s="161">
        <v>1</v>
      </c>
    </row>
    <row r="34" spans="1:13" s="158" customFormat="1" ht="20.100000000000001" customHeight="1">
      <c r="A34" s="160">
        <v>33</v>
      </c>
      <c r="B34" s="154" t="s">
        <v>2696</v>
      </c>
      <c r="C34" s="154" t="s">
        <v>8285</v>
      </c>
      <c r="D34" s="154" t="s">
        <v>3705</v>
      </c>
      <c r="E34" s="154" t="s">
        <v>11600</v>
      </c>
      <c r="F34" s="154" t="s">
        <v>11601</v>
      </c>
      <c r="G34" s="154" t="s">
        <v>11602</v>
      </c>
      <c r="H34" s="155">
        <v>1</v>
      </c>
      <c r="I34" s="154" t="s">
        <v>11603</v>
      </c>
      <c r="J34" s="154" t="s">
        <v>553</v>
      </c>
      <c r="K34" s="156">
        <v>2006</v>
      </c>
      <c r="L34" s="157" t="str">
        <f>HYPERLINK("http://www.ebooks.greenwood.com/reader.jsp?x=C8937&amp;p=cover")</f>
        <v>http://www.ebooks.greenwood.com/reader.jsp?x=C8937&amp;p=cover</v>
      </c>
      <c r="M34" s="162">
        <v>1</v>
      </c>
    </row>
    <row r="35" spans="1:13" ht="20.100000000000001" customHeight="1">
      <c r="A35" s="159">
        <v>34</v>
      </c>
      <c r="B35" s="149" t="s">
        <v>2696</v>
      </c>
      <c r="C35" s="149" t="s">
        <v>8285</v>
      </c>
      <c r="D35" s="149" t="s">
        <v>11604</v>
      </c>
      <c r="E35" s="149" t="s">
        <v>11605</v>
      </c>
      <c r="F35" s="149" t="s">
        <v>11606</v>
      </c>
      <c r="G35" s="149" t="s">
        <v>11607</v>
      </c>
      <c r="H35" s="150">
        <v>1</v>
      </c>
      <c r="I35" s="149" t="s">
        <v>11608</v>
      </c>
      <c r="J35" s="149" t="s">
        <v>553</v>
      </c>
      <c r="K35" s="151">
        <v>2003</v>
      </c>
      <c r="L35" s="152" t="str">
        <f>HYPERLINK("http://www.ebooks.greenwood.com/reader.jsp?x=C8069&amp;p=cover")</f>
        <v>http://www.ebooks.greenwood.com/reader.jsp?x=C8069&amp;p=cover</v>
      </c>
      <c r="M35" s="161">
        <v>1</v>
      </c>
    </row>
    <row r="36" spans="1:13" ht="20.100000000000001" customHeight="1">
      <c r="A36" s="159">
        <v>35</v>
      </c>
      <c r="B36" s="149" t="s">
        <v>2696</v>
      </c>
      <c r="C36" s="149" t="s">
        <v>2733</v>
      </c>
      <c r="D36" s="149" t="s">
        <v>11609</v>
      </c>
      <c r="E36" s="149" t="s">
        <v>3323</v>
      </c>
      <c r="F36" s="149" t="s">
        <v>11610</v>
      </c>
      <c r="G36" s="149" t="s">
        <v>11611</v>
      </c>
      <c r="H36" s="150">
        <v>1</v>
      </c>
      <c r="I36" s="149" t="s">
        <v>11612</v>
      </c>
      <c r="J36" s="149" t="s">
        <v>11524</v>
      </c>
      <c r="K36" s="151">
        <v>2006</v>
      </c>
      <c r="L36" s="152" t="str">
        <f>HYPERLINK("http://ebooks.greenwood.com/reader.jsp?x=C9092&amp;p=cover")</f>
        <v>http://ebooks.greenwood.com/reader.jsp?x=C9092&amp;p=cover</v>
      </c>
      <c r="M36" s="161">
        <v>1</v>
      </c>
    </row>
    <row r="37" spans="1:13" ht="20.100000000000001" customHeight="1">
      <c r="A37" s="159">
        <v>36</v>
      </c>
      <c r="B37" s="149" t="s">
        <v>2696</v>
      </c>
      <c r="C37" s="149" t="s">
        <v>8285</v>
      </c>
      <c r="D37" s="149" t="s">
        <v>11613</v>
      </c>
      <c r="E37" s="149" t="s">
        <v>8686</v>
      </c>
      <c r="F37" s="149" t="s">
        <v>11614</v>
      </c>
      <c r="G37" s="149" t="s">
        <v>11615</v>
      </c>
      <c r="H37" s="150">
        <v>1</v>
      </c>
      <c r="I37" s="149" t="s">
        <v>11616</v>
      </c>
      <c r="J37" s="149" t="s">
        <v>553</v>
      </c>
      <c r="K37" s="151">
        <v>2006</v>
      </c>
      <c r="L37" s="152" t="str">
        <f>HYPERLINK("http://ebooks.greenwood.com/reader.jsp?x=C8904&amp;p=cover")</f>
        <v>http://ebooks.greenwood.com/reader.jsp?x=C8904&amp;p=cover</v>
      </c>
      <c r="M37" s="161">
        <v>1</v>
      </c>
    </row>
    <row r="38" spans="1:13" ht="20.100000000000001" customHeight="1">
      <c r="A38" s="159">
        <v>37</v>
      </c>
      <c r="B38" s="149" t="s">
        <v>2696</v>
      </c>
      <c r="C38" s="149" t="s">
        <v>8285</v>
      </c>
      <c r="D38" s="149" t="s">
        <v>11617</v>
      </c>
      <c r="E38" s="149" t="s">
        <v>11618</v>
      </c>
      <c r="F38" s="149" t="s">
        <v>11619</v>
      </c>
      <c r="G38" s="149" t="s">
        <v>11620</v>
      </c>
      <c r="H38" s="150">
        <v>1</v>
      </c>
      <c r="I38" s="149" t="s">
        <v>11621</v>
      </c>
      <c r="J38" s="149" t="s">
        <v>553</v>
      </c>
      <c r="K38" s="151">
        <v>2006</v>
      </c>
      <c r="L38" s="152" t="str">
        <f>HYPERLINK("http://ebooks.greenwood.com/reader.jsp?x=C9220&amp;p=cover")</f>
        <v>http://ebooks.greenwood.com/reader.jsp?x=C9220&amp;p=cover</v>
      </c>
      <c r="M38" s="161">
        <v>1</v>
      </c>
    </row>
    <row r="39" spans="1:13" ht="20.100000000000001" customHeight="1">
      <c r="A39" s="159">
        <v>38</v>
      </c>
      <c r="B39" s="149" t="s">
        <v>2696</v>
      </c>
      <c r="C39" s="149" t="s">
        <v>2733</v>
      </c>
      <c r="D39" s="149" t="s">
        <v>11622</v>
      </c>
      <c r="E39" s="149" t="s">
        <v>11623</v>
      </c>
      <c r="F39" s="149" t="s">
        <v>11624</v>
      </c>
      <c r="G39" s="149" t="s">
        <v>11625</v>
      </c>
      <c r="H39" s="150">
        <v>1</v>
      </c>
      <c r="I39" s="149" t="s">
        <v>11626</v>
      </c>
      <c r="J39" s="149" t="s">
        <v>553</v>
      </c>
      <c r="K39" s="151">
        <v>2005</v>
      </c>
      <c r="L39" s="152" t="str">
        <f>HYPERLINK("http://www.ebooks.greenwood.com/reader.jsp?x=C8216&amp;p=cover")</f>
        <v>http://www.ebooks.greenwood.com/reader.jsp?x=C8216&amp;p=cover</v>
      </c>
      <c r="M39" s="161">
        <v>1</v>
      </c>
    </row>
    <row r="40" spans="1:13" ht="20.100000000000001" customHeight="1">
      <c r="A40" s="159">
        <v>39</v>
      </c>
      <c r="B40" s="149" t="s">
        <v>2696</v>
      </c>
      <c r="C40" s="149" t="s">
        <v>11627</v>
      </c>
      <c r="D40" s="149" t="s">
        <v>11628</v>
      </c>
      <c r="E40" s="149" t="s">
        <v>11629</v>
      </c>
      <c r="F40" s="149" t="s">
        <v>11630</v>
      </c>
      <c r="G40" s="149" t="s">
        <v>11631</v>
      </c>
      <c r="H40" s="150">
        <v>1</v>
      </c>
      <c r="I40" s="149" t="s">
        <v>11632</v>
      </c>
      <c r="J40" s="149" t="s">
        <v>6678</v>
      </c>
      <c r="K40" s="151">
        <v>2007</v>
      </c>
      <c r="L40" s="152" t="str">
        <f>HYPERLINK("http://ebooks.greenwood.com/reader.jsp?x=C9426&amp;p=cover")</f>
        <v>http://ebooks.greenwood.com/reader.jsp?x=C9426&amp;p=cover</v>
      </c>
      <c r="M40" s="161">
        <v>1</v>
      </c>
    </row>
    <row r="41" spans="1:13" ht="20.100000000000001" customHeight="1">
      <c r="A41" s="159">
        <v>40</v>
      </c>
      <c r="B41" s="149" t="s">
        <v>2696</v>
      </c>
      <c r="C41" s="149" t="s">
        <v>11627</v>
      </c>
      <c r="D41" s="149" t="s">
        <v>11633</v>
      </c>
      <c r="E41" s="149" t="s">
        <v>9846</v>
      </c>
      <c r="F41" s="149" t="s">
        <v>11634</v>
      </c>
      <c r="G41" s="149" t="s">
        <v>11635</v>
      </c>
      <c r="H41" s="150">
        <v>1</v>
      </c>
      <c r="I41" s="149" t="s">
        <v>11636</v>
      </c>
      <c r="J41" s="149" t="s">
        <v>6678</v>
      </c>
      <c r="K41" s="151">
        <v>2005</v>
      </c>
      <c r="L41" s="152" t="str">
        <f>HYPERLINK("http://www.ebooks.greenwood.com/reader.jsp?x=C8476&amp;p=cover")</f>
        <v>http://www.ebooks.greenwood.com/reader.jsp?x=C8476&amp;p=cover</v>
      </c>
      <c r="M41" s="161">
        <v>1</v>
      </c>
    </row>
    <row r="42" spans="1:13" ht="20.100000000000001" customHeight="1">
      <c r="A42" s="159">
        <v>41</v>
      </c>
      <c r="B42" s="149" t="s">
        <v>2696</v>
      </c>
      <c r="C42" s="149" t="s">
        <v>11637</v>
      </c>
      <c r="D42" s="149" t="s">
        <v>6946</v>
      </c>
      <c r="E42" s="149" t="s">
        <v>11638</v>
      </c>
      <c r="F42" s="149" t="s">
        <v>11639</v>
      </c>
      <c r="G42" s="149" t="s">
        <v>11640</v>
      </c>
      <c r="H42" s="150">
        <v>1</v>
      </c>
      <c r="I42" s="149" t="s">
        <v>11641</v>
      </c>
      <c r="J42" s="149" t="s">
        <v>553</v>
      </c>
      <c r="K42" s="151">
        <v>2007</v>
      </c>
      <c r="L42" s="152" t="str">
        <f>HYPERLINK("http://ebooks.greenwood.com/reader.jsp?x=C8996&amp;p=cover")</f>
        <v>http://ebooks.greenwood.com/reader.jsp?x=C8996&amp;p=cover</v>
      </c>
      <c r="M42" s="161">
        <v>1</v>
      </c>
    </row>
    <row r="43" spans="1:13" ht="20.100000000000001" customHeight="1">
      <c r="A43" s="159">
        <v>42</v>
      </c>
      <c r="B43" s="149" t="s">
        <v>11443</v>
      </c>
      <c r="C43" s="149" t="s">
        <v>2817</v>
      </c>
      <c r="D43" s="149" t="s">
        <v>11642</v>
      </c>
      <c r="E43" s="149" t="s">
        <v>11643</v>
      </c>
      <c r="F43" s="149" t="s">
        <v>11644</v>
      </c>
      <c r="G43" s="149" t="s">
        <v>11645</v>
      </c>
      <c r="H43" s="150">
        <v>1</v>
      </c>
      <c r="I43" s="149" t="s">
        <v>11646</v>
      </c>
      <c r="J43" s="149" t="s">
        <v>11450</v>
      </c>
      <c r="K43" s="151">
        <v>2003</v>
      </c>
      <c r="L43" s="152" t="str">
        <f>HYPERLINK("http://www.ebooks.greenwood.com/reader.jsp?x=GR2438&amp;p=cover")</f>
        <v>http://www.ebooks.greenwood.com/reader.jsp?x=GR2438&amp;p=cover</v>
      </c>
      <c r="M43" s="161">
        <v>1</v>
      </c>
    </row>
    <row r="44" spans="1:13" ht="20.100000000000001" customHeight="1">
      <c r="A44" s="159">
        <v>43</v>
      </c>
      <c r="B44" s="149" t="s">
        <v>2696</v>
      </c>
      <c r="C44" s="149" t="s">
        <v>11476</v>
      </c>
      <c r="D44" s="149" t="s">
        <v>11647</v>
      </c>
      <c r="E44" s="149" t="s">
        <v>11648</v>
      </c>
      <c r="F44" s="149" t="s">
        <v>11649</v>
      </c>
      <c r="G44" s="149" t="s">
        <v>11650</v>
      </c>
      <c r="H44" s="150">
        <v>1</v>
      </c>
      <c r="I44" s="149" t="s">
        <v>11651</v>
      </c>
      <c r="J44" s="149" t="s">
        <v>560</v>
      </c>
      <c r="K44" s="151">
        <v>2006</v>
      </c>
      <c r="L44" s="152" t="str">
        <f>HYPERLINK("http://ebooks.greenwood.com/reader.jsp?x=GR3852&amp;p=cover")</f>
        <v>http://ebooks.greenwood.com/reader.jsp?x=GR3852&amp;p=cover</v>
      </c>
      <c r="M44" s="161">
        <v>1</v>
      </c>
    </row>
    <row r="45" spans="1:13" ht="20.100000000000001" customHeight="1">
      <c r="A45" s="159">
        <v>44</v>
      </c>
      <c r="B45" s="149" t="s">
        <v>2696</v>
      </c>
      <c r="C45" s="149" t="s">
        <v>11476</v>
      </c>
      <c r="D45" s="149" t="s">
        <v>11652</v>
      </c>
      <c r="E45" s="149" t="s">
        <v>11653</v>
      </c>
      <c r="F45" s="149" t="s">
        <v>11654</v>
      </c>
      <c r="G45" s="149" t="s">
        <v>11655</v>
      </c>
      <c r="H45" s="150">
        <v>1</v>
      </c>
      <c r="I45" s="149" t="s">
        <v>11656</v>
      </c>
      <c r="J45" s="149" t="s">
        <v>560</v>
      </c>
      <c r="K45" s="151">
        <v>2006</v>
      </c>
      <c r="L45" s="152" t="str">
        <f>HYPERLINK("http://ebooks.greenwood.com/reader.jsp?x=GR3824&amp;p=cover")</f>
        <v>http://ebooks.greenwood.com/reader.jsp?x=GR3824&amp;p=cover</v>
      </c>
      <c r="M45" s="161">
        <v>1</v>
      </c>
    </row>
    <row r="46" spans="1:13" ht="20.100000000000001" customHeight="1">
      <c r="A46" s="159">
        <v>45</v>
      </c>
      <c r="B46" s="149" t="s">
        <v>2696</v>
      </c>
      <c r="C46" s="149" t="s">
        <v>11627</v>
      </c>
      <c r="D46" s="149" t="s">
        <v>11657</v>
      </c>
      <c r="E46" s="149" t="s">
        <v>11658</v>
      </c>
      <c r="F46" s="149" t="s">
        <v>11659</v>
      </c>
      <c r="G46" s="149" t="s">
        <v>11660</v>
      </c>
      <c r="H46" s="150">
        <v>1</v>
      </c>
      <c r="I46" s="149" t="s">
        <v>11661</v>
      </c>
      <c r="J46" s="149" t="s">
        <v>560</v>
      </c>
      <c r="K46" s="151">
        <v>2006</v>
      </c>
      <c r="L46" s="152" t="str">
        <f>HYPERLINK("http://ebooks.greenwood.com/reader.jsp?x=GR4011&amp;p=cover")</f>
        <v>http://ebooks.greenwood.com/reader.jsp?x=GR4011&amp;p=cover</v>
      </c>
      <c r="M46" s="161">
        <v>1</v>
      </c>
    </row>
    <row r="47" spans="1:13" ht="20.100000000000001" customHeight="1">
      <c r="A47" s="159">
        <v>46</v>
      </c>
      <c r="B47" s="149" t="s">
        <v>2696</v>
      </c>
      <c r="C47" s="149" t="s">
        <v>11476</v>
      </c>
      <c r="D47" s="149" t="s">
        <v>11662</v>
      </c>
      <c r="E47" s="149" t="s">
        <v>11663</v>
      </c>
      <c r="F47" s="149" t="s">
        <v>11664</v>
      </c>
      <c r="G47" s="149" t="s">
        <v>11665</v>
      </c>
      <c r="H47" s="150">
        <v>1</v>
      </c>
      <c r="I47" s="149" t="s">
        <v>11666</v>
      </c>
      <c r="J47" s="149" t="s">
        <v>553</v>
      </c>
      <c r="K47" s="151">
        <v>1994</v>
      </c>
      <c r="L47" s="152" t="str">
        <f>HYPERLINK("http://www.ebooks.greenwood.com/reader.jsp?x=0275946878&amp;p=cover")</f>
        <v>http://www.ebooks.greenwood.com/reader.jsp?x=0275946878&amp;p=cover</v>
      </c>
      <c r="M47" s="161">
        <v>1</v>
      </c>
    </row>
    <row r="48" spans="1:13" ht="20.100000000000001" customHeight="1">
      <c r="A48" s="159">
        <v>47</v>
      </c>
      <c r="B48" s="149" t="s">
        <v>2696</v>
      </c>
      <c r="C48" s="149" t="s">
        <v>11627</v>
      </c>
      <c r="D48" s="149" t="s">
        <v>11667</v>
      </c>
      <c r="E48" s="149" t="s">
        <v>9430</v>
      </c>
      <c r="F48" s="149" t="s">
        <v>11668</v>
      </c>
      <c r="G48" s="149" t="s">
        <v>11669</v>
      </c>
      <c r="H48" s="150">
        <v>1</v>
      </c>
      <c r="I48" s="149" t="s">
        <v>11670</v>
      </c>
      <c r="J48" s="149" t="s">
        <v>553</v>
      </c>
      <c r="K48" s="151">
        <v>2003</v>
      </c>
      <c r="L48" s="152" t="str">
        <f>HYPERLINK("http://www.ebooks.greenwood.com/reader.jsp?x=C7388&amp;p=cover")</f>
        <v>http://www.ebooks.greenwood.com/reader.jsp?x=C7388&amp;p=cover</v>
      </c>
      <c r="M48" s="161">
        <v>1</v>
      </c>
    </row>
    <row r="49" spans="1:13" ht="20.100000000000001" customHeight="1">
      <c r="A49" s="159">
        <v>48</v>
      </c>
      <c r="B49" s="149" t="s">
        <v>2696</v>
      </c>
      <c r="C49" s="149" t="s">
        <v>11671</v>
      </c>
      <c r="D49" s="149" t="s">
        <v>3358</v>
      </c>
      <c r="E49" s="149" t="s">
        <v>1584</v>
      </c>
      <c r="F49" s="149" t="s">
        <v>11672</v>
      </c>
      <c r="G49" s="149" t="s">
        <v>11673</v>
      </c>
      <c r="H49" s="150">
        <v>1</v>
      </c>
      <c r="I49" s="149" t="s">
        <v>11674</v>
      </c>
      <c r="J49" s="149" t="s">
        <v>11450</v>
      </c>
      <c r="K49" s="151">
        <v>2005</v>
      </c>
      <c r="L49" s="152" t="str">
        <f>HYPERLINK("http://www.ebooks.greenwood.com/reader.jsp?x=GR2387&amp;p=cover")</f>
        <v>http://www.ebooks.greenwood.com/reader.jsp?x=GR2387&amp;p=cover</v>
      </c>
      <c r="M49" s="161">
        <v>1</v>
      </c>
    </row>
    <row r="50" spans="1:13" ht="20.100000000000001" customHeight="1">
      <c r="A50" s="159">
        <v>49</v>
      </c>
      <c r="B50" s="149" t="s">
        <v>2696</v>
      </c>
      <c r="C50" s="149" t="s">
        <v>11627</v>
      </c>
      <c r="D50" s="149" t="s">
        <v>11675</v>
      </c>
      <c r="E50" s="149" t="s">
        <v>11676</v>
      </c>
      <c r="F50" s="149" t="s">
        <v>11677</v>
      </c>
      <c r="G50" s="149" t="s">
        <v>11678</v>
      </c>
      <c r="H50" s="150">
        <v>1</v>
      </c>
      <c r="I50" s="149" t="s">
        <v>11679</v>
      </c>
      <c r="J50" s="149" t="s">
        <v>553</v>
      </c>
      <c r="K50" s="151">
        <v>2002</v>
      </c>
      <c r="L50" s="152" t="str">
        <f>HYPERLINK("http://www.ebooks.greenwood.com/reader.jsp?x=200071DA&amp;p=cover")</f>
        <v>http://www.ebooks.greenwood.com/reader.jsp?x=200071DA&amp;p=cover</v>
      </c>
      <c r="M50" s="161">
        <v>1</v>
      </c>
    </row>
    <row r="51" spans="1:13" ht="20.100000000000001" customHeight="1">
      <c r="A51" s="159">
        <v>50</v>
      </c>
      <c r="B51" s="149" t="s">
        <v>2696</v>
      </c>
      <c r="C51" s="149" t="s">
        <v>11476</v>
      </c>
      <c r="D51" s="149" t="s">
        <v>11680</v>
      </c>
      <c r="E51" s="149" t="s">
        <v>11681</v>
      </c>
      <c r="F51" s="149" t="s">
        <v>11682</v>
      </c>
      <c r="G51" s="149" t="s">
        <v>11683</v>
      </c>
      <c r="H51" s="150">
        <v>1</v>
      </c>
      <c r="I51" s="149" t="s">
        <v>11684</v>
      </c>
      <c r="J51" s="149" t="s">
        <v>553</v>
      </c>
      <c r="K51" s="151">
        <v>2003</v>
      </c>
      <c r="L51" s="152" t="str">
        <f>HYPERLINK("http://www.ebooks.greenwood.com/reader.jsp?x=C7454&amp;p=cover")</f>
        <v>http://www.ebooks.greenwood.com/reader.jsp?x=C7454&amp;p=cover</v>
      </c>
      <c r="M51" s="161">
        <v>1</v>
      </c>
    </row>
    <row r="52" spans="1:13" ht="20.100000000000001" customHeight="1">
      <c r="A52" s="159">
        <v>51</v>
      </c>
      <c r="B52" s="149" t="s">
        <v>2696</v>
      </c>
      <c r="C52" s="149" t="s">
        <v>2733</v>
      </c>
      <c r="D52" s="149" t="s">
        <v>2943</v>
      </c>
      <c r="E52" s="149" t="s">
        <v>11685</v>
      </c>
      <c r="F52" s="149" t="s">
        <v>11686</v>
      </c>
      <c r="G52" s="149" t="s">
        <v>11687</v>
      </c>
      <c r="H52" s="150">
        <v>1</v>
      </c>
      <c r="I52" s="149" t="s">
        <v>11688</v>
      </c>
      <c r="J52" s="149" t="s">
        <v>553</v>
      </c>
      <c r="K52" s="151">
        <v>2003</v>
      </c>
      <c r="L52" s="152" t="str">
        <f>HYPERLINK("http://www.ebooks.greenwood.com/reader.jsp?x=H901&amp;p=cover")</f>
        <v>http://www.ebooks.greenwood.com/reader.jsp?x=H901&amp;p=cover</v>
      </c>
      <c r="M52" s="161">
        <v>1</v>
      </c>
    </row>
    <row r="53" spans="1:13" ht="20.100000000000001" customHeight="1">
      <c r="A53" s="159">
        <v>52</v>
      </c>
      <c r="B53" s="149" t="s">
        <v>2696</v>
      </c>
      <c r="C53" s="149" t="s">
        <v>11627</v>
      </c>
      <c r="D53" s="149" t="s">
        <v>11689</v>
      </c>
      <c r="E53" s="149" t="s">
        <v>9483</v>
      </c>
      <c r="F53" s="149" t="s">
        <v>11690</v>
      </c>
      <c r="G53" s="149" t="s">
        <v>11691</v>
      </c>
      <c r="H53" s="150">
        <v>2</v>
      </c>
      <c r="I53" s="149" t="s">
        <v>11692</v>
      </c>
      <c r="J53" s="149" t="s">
        <v>553</v>
      </c>
      <c r="K53" s="151">
        <v>2003</v>
      </c>
      <c r="L53" s="152" t="str">
        <f>HYPERLINK("http://www.ebooks.greenwood.com/reader.jsp?x=C7297&amp;p=cover")</f>
        <v>http://www.ebooks.greenwood.com/reader.jsp?x=C7297&amp;p=cover</v>
      </c>
      <c r="M53" s="161">
        <v>1</v>
      </c>
    </row>
    <row r="54" spans="1:13" ht="20.100000000000001" customHeight="1">
      <c r="A54" s="159">
        <v>53</v>
      </c>
      <c r="B54" s="149" t="s">
        <v>2696</v>
      </c>
      <c r="C54" s="149" t="s">
        <v>11476</v>
      </c>
      <c r="D54" s="149" t="s">
        <v>1934</v>
      </c>
      <c r="E54" s="149" t="s">
        <v>11693</v>
      </c>
      <c r="F54" s="149" t="s">
        <v>11694</v>
      </c>
      <c r="G54" s="149" t="s">
        <v>11695</v>
      </c>
      <c r="H54" s="150">
        <v>1</v>
      </c>
      <c r="I54" s="149" t="s">
        <v>11696</v>
      </c>
      <c r="J54" s="149" t="s">
        <v>553</v>
      </c>
      <c r="K54" s="151">
        <v>2002</v>
      </c>
      <c r="L54" s="152" t="str">
        <f>HYPERLINK("http://www.ebooks.greenwood.com/reader.jsp?x=20007011&amp;p=cover")</f>
        <v>http://www.ebooks.greenwood.com/reader.jsp?x=20007011&amp;p=cover</v>
      </c>
      <c r="M54" s="161">
        <v>1</v>
      </c>
    </row>
    <row r="55" spans="1:13" ht="20.100000000000001" customHeight="1">
      <c r="A55" s="159">
        <v>54</v>
      </c>
      <c r="B55" s="149" t="s">
        <v>2696</v>
      </c>
      <c r="C55" s="149" t="s">
        <v>11627</v>
      </c>
      <c r="D55" s="149" t="s">
        <v>11697</v>
      </c>
      <c r="E55" s="149" t="s">
        <v>9846</v>
      </c>
      <c r="F55" s="149" t="s">
        <v>11698</v>
      </c>
      <c r="G55" s="149" t="s">
        <v>11699</v>
      </c>
      <c r="H55" s="150">
        <v>1</v>
      </c>
      <c r="I55" s="149" t="s">
        <v>11700</v>
      </c>
      <c r="J55" s="149" t="s">
        <v>553</v>
      </c>
      <c r="K55" s="151">
        <v>2002</v>
      </c>
      <c r="L55" s="152" t="str">
        <f>HYPERLINK("http://www.ebooks.greenwood.com/reader.jsp?x=20006F6C&amp;p=cover")</f>
        <v>http://www.ebooks.greenwood.com/reader.jsp?x=20006F6C&amp;p=cover</v>
      </c>
      <c r="M55" s="161">
        <v>1</v>
      </c>
    </row>
    <row r="56" spans="1:13" ht="20.100000000000001" customHeight="1">
      <c r="A56" s="159">
        <v>55</v>
      </c>
      <c r="B56" s="149" t="s">
        <v>2696</v>
      </c>
      <c r="C56" s="149" t="s">
        <v>8285</v>
      </c>
      <c r="D56" s="149" t="s">
        <v>11701</v>
      </c>
      <c r="E56" s="149" t="s">
        <v>11702</v>
      </c>
      <c r="F56" s="149" t="s">
        <v>11703</v>
      </c>
      <c r="G56" s="149" t="s">
        <v>11704</v>
      </c>
      <c r="H56" s="150">
        <v>1</v>
      </c>
      <c r="I56" s="149" t="s">
        <v>11705</v>
      </c>
      <c r="J56" s="149" t="s">
        <v>553</v>
      </c>
      <c r="K56" s="151">
        <v>2002</v>
      </c>
      <c r="L56" s="152" t="str">
        <f>HYPERLINK("http://www.ebooks.greenwood.com/reader.jsp?x=20005C3A&amp;p=cover")</f>
        <v>http://www.ebooks.greenwood.com/reader.jsp?x=20005C3A&amp;p=cover</v>
      </c>
      <c r="M56" s="161">
        <v>1</v>
      </c>
    </row>
    <row r="57" spans="1:13" ht="20.100000000000001" customHeight="1">
      <c r="A57" s="159">
        <v>56</v>
      </c>
      <c r="B57" s="149" t="s">
        <v>2696</v>
      </c>
      <c r="C57" s="149" t="s">
        <v>2733</v>
      </c>
      <c r="D57" s="149" t="s">
        <v>11706</v>
      </c>
      <c r="E57" s="149" t="s">
        <v>11707</v>
      </c>
      <c r="F57" s="149" t="s">
        <v>11708</v>
      </c>
      <c r="G57" s="149" t="s">
        <v>11709</v>
      </c>
      <c r="H57" s="150">
        <v>1</v>
      </c>
      <c r="I57" s="149" t="s">
        <v>11710</v>
      </c>
      <c r="J57" s="149" t="s">
        <v>560</v>
      </c>
      <c r="K57" s="151">
        <v>2004</v>
      </c>
      <c r="L57" s="152" t="str">
        <f>HYPERLINK("http://www.ebooks.greenwood.com/reader.jsp?x=GR2389&amp;p=cover")</f>
        <v>http://www.ebooks.greenwood.com/reader.jsp?x=GR2389&amp;p=cover</v>
      </c>
      <c r="M57" s="161">
        <v>1</v>
      </c>
    </row>
    <row r="58" spans="1:13" ht="20.100000000000001" customHeight="1">
      <c r="A58" s="159">
        <v>57</v>
      </c>
      <c r="B58" s="149" t="s">
        <v>2696</v>
      </c>
      <c r="C58" s="149" t="s">
        <v>11476</v>
      </c>
      <c r="D58" s="149" t="s">
        <v>11711</v>
      </c>
      <c r="E58" s="149" t="s">
        <v>11712</v>
      </c>
      <c r="F58" s="149" t="s">
        <v>11713</v>
      </c>
      <c r="G58" s="149" t="s">
        <v>11714</v>
      </c>
      <c r="H58" s="150">
        <v>1</v>
      </c>
      <c r="I58" s="149" t="s">
        <v>11715</v>
      </c>
      <c r="J58" s="149" t="s">
        <v>553</v>
      </c>
      <c r="K58" s="151">
        <v>1990</v>
      </c>
      <c r="L58" s="152" t="str">
        <f>HYPERLINK("http://www.ebooks.greenwood.com/reader.jsp?x=0313268983&amp;p=cover")</f>
        <v>http://www.ebooks.greenwood.com/reader.jsp?x=0313268983&amp;p=cover</v>
      </c>
      <c r="M58" s="161">
        <v>1</v>
      </c>
    </row>
    <row r="59" spans="1:13" ht="20.100000000000001" customHeight="1">
      <c r="A59" s="159">
        <v>58</v>
      </c>
      <c r="B59" s="149" t="s">
        <v>2696</v>
      </c>
      <c r="C59" s="149" t="s">
        <v>11627</v>
      </c>
      <c r="D59" s="149" t="s">
        <v>11716</v>
      </c>
      <c r="E59" s="149" t="s">
        <v>11717</v>
      </c>
      <c r="F59" s="149" t="s">
        <v>11718</v>
      </c>
      <c r="G59" s="149" t="s">
        <v>11719</v>
      </c>
      <c r="H59" s="150">
        <v>1</v>
      </c>
      <c r="I59" s="149" t="s">
        <v>11720</v>
      </c>
      <c r="J59" s="149" t="s">
        <v>553</v>
      </c>
      <c r="K59" s="151">
        <v>2000</v>
      </c>
      <c r="L59" s="152" t="str">
        <f>HYPERLINK("http://www.ebooks.greenwood.com/reader.jsp?x=2000547E&amp;p=cover")</f>
        <v>http://www.ebooks.greenwood.com/reader.jsp?x=2000547E&amp;p=cover</v>
      </c>
      <c r="M59" s="161">
        <v>1</v>
      </c>
    </row>
    <row r="60" spans="1:13" ht="20.100000000000001" customHeight="1">
      <c r="A60" s="159">
        <v>59</v>
      </c>
      <c r="B60" s="149" t="s">
        <v>2696</v>
      </c>
      <c r="C60" s="149" t="s">
        <v>2733</v>
      </c>
      <c r="D60" s="149" t="s">
        <v>11721</v>
      </c>
      <c r="E60" s="149" t="s">
        <v>11722</v>
      </c>
      <c r="F60" s="149" t="s">
        <v>11723</v>
      </c>
      <c r="G60" s="149" t="s">
        <v>11724</v>
      </c>
      <c r="H60" s="150">
        <v>1</v>
      </c>
      <c r="I60" s="149" t="s">
        <v>11725</v>
      </c>
      <c r="J60" s="149" t="s">
        <v>553</v>
      </c>
      <c r="K60" s="151">
        <v>2000</v>
      </c>
      <c r="L60" s="152" t="str">
        <f>HYPERLINK("http://www.ebooks.greenwood.com/reader.jsp?x=20004EFC&amp;p=cover")</f>
        <v>http://www.ebooks.greenwood.com/reader.jsp?x=20004EFC&amp;p=cover</v>
      </c>
      <c r="M60" s="161">
        <v>1</v>
      </c>
    </row>
    <row r="61" spans="1:13" ht="20.100000000000001" customHeight="1">
      <c r="A61" s="159">
        <v>60</v>
      </c>
      <c r="B61" s="149" t="s">
        <v>2696</v>
      </c>
      <c r="C61" s="149" t="s">
        <v>8285</v>
      </c>
      <c r="D61" s="149" t="s">
        <v>11726</v>
      </c>
      <c r="E61" s="149" t="s">
        <v>464</v>
      </c>
      <c r="F61" s="149" t="s">
        <v>11727</v>
      </c>
      <c r="G61" s="149" t="s">
        <v>11728</v>
      </c>
      <c r="H61" s="150">
        <v>1</v>
      </c>
      <c r="I61" s="149" t="s">
        <v>11729</v>
      </c>
      <c r="J61" s="149" t="s">
        <v>553</v>
      </c>
      <c r="K61" s="151">
        <v>1990</v>
      </c>
      <c r="L61" s="152" t="str">
        <f>HYPERLINK("http://www.ebooks.greenwood.com/reader.jsp?x=0899305504&amp;p=cover")</f>
        <v>http://www.ebooks.greenwood.com/reader.jsp?x=0899305504&amp;p=cover</v>
      </c>
      <c r="M61" s="161">
        <v>1</v>
      </c>
    </row>
    <row r="62" spans="1:13" ht="20.100000000000001" customHeight="1">
      <c r="A62" s="159">
        <v>61</v>
      </c>
      <c r="B62" s="149" t="s">
        <v>2696</v>
      </c>
      <c r="C62" s="149" t="s">
        <v>8285</v>
      </c>
      <c r="D62" s="149" t="s">
        <v>11730</v>
      </c>
      <c r="E62" s="149" t="s">
        <v>11731</v>
      </c>
      <c r="F62" s="149" t="s">
        <v>11732</v>
      </c>
      <c r="G62" s="149" t="s">
        <v>11733</v>
      </c>
      <c r="H62" s="150">
        <v>1</v>
      </c>
      <c r="I62" s="149" t="s">
        <v>11734</v>
      </c>
      <c r="J62" s="149" t="s">
        <v>553</v>
      </c>
      <c r="K62" s="151">
        <v>2004</v>
      </c>
      <c r="L62" s="152" t="str">
        <f>HYPERLINK("http://www.ebooks.greenwood.com/reader.jsp?x=Q545&amp;p=cover")</f>
        <v>http://www.ebooks.greenwood.com/reader.jsp?x=Q545&amp;p=cover</v>
      </c>
      <c r="M62" s="161">
        <v>1</v>
      </c>
    </row>
    <row r="63" spans="1:13" ht="20.100000000000001" customHeight="1">
      <c r="A63" s="159">
        <v>62</v>
      </c>
      <c r="B63" s="149" t="s">
        <v>2696</v>
      </c>
      <c r="C63" s="149" t="s">
        <v>11476</v>
      </c>
      <c r="D63" s="149" t="s">
        <v>11662</v>
      </c>
      <c r="E63" s="149" t="s">
        <v>11735</v>
      </c>
      <c r="F63" s="149" t="s">
        <v>11736</v>
      </c>
      <c r="G63" s="149" t="s">
        <v>11737</v>
      </c>
      <c r="H63" s="150">
        <v>1</v>
      </c>
      <c r="I63" s="149" t="s">
        <v>11539</v>
      </c>
      <c r="J63" s="149" t="s">
        <v>553</v>
      </c>
      <c r="K63" s="151">
        <v>1996</v>
      </c>
      <c r="L63" s="152" t="str">
        <f>HYPERLINK("http://www.ebooks.greenwood.com/reader.jsp?x=027595479X&amp;p=cover")</f>
        <v>http://www.ebooks.greenwood.com/reader.jsp?x=027595479X&amp;p=cover</v>
      </c>
      <c r="M63" s="161">
        <v>1</v>
      </c>
    </row>
    <row r="64" spans="1:13" ht="20.100000000000001" customHeight="1">
      <c r="A64" s="159">
        <v>63</v>
      </c>
      <c r="B64" s="149" t="s">
        <v>2696</v>
      </c>
      <c r="C64" s="149" t="s">
        <v>11476</v>
      </c>
      <c r="D64" s="149" t="s">
        <v>11738</v>
      </c>
      <c r="E64" s="149" t="s">
        <v>11739</v>
      </c>
      <c r="F64" s="149" t="s">
        <v>11740</v>
      </c>
      <c r="G64" s="149" t="s">
        <v>11741</v>
      </c>
      <c r="H64" s="150">
        <v>1</v>
      </c>
      <c r="I64" s="149" t="s">
        <v>11742</v>
      </c>
      <c r="J64" s="149" t="s">
        <v>560</v>
      </c>
      <c r="K64" s="151">
        <v>2002</v>
      </c>
      <c r="L64" s="152" t="str">
        <f>HYPERLINK("http://www.ebooks.greenwood.com/reader.jsp?x=2000A231&amp;p=cover")</f>
        <v>http://www.ebooks.greenwood.com/reader.jsp?x=2000A231&amp;p=cover</v>
      </c>
      <c r="M64" s="161">
        <v>1</v>
      </c>
    </row>
    <row r="65" spans="1:13" ht="20.100000000000001" customHeight="1">
      <c r="A65" s="159">
        <v>64</v>
      </c>
      <c r="B65" s="149" t="s">
        <v>2696</v>
      </c>
      <c r="C65" s="149" t="s">
        <v>8285</v>
      </c>
      <c r="D65" s="149" t="s">
        <v>11743</v>
      </c>
      <c r="E65" s="149" t="s">
        <v>529</v>
      </c>
      <c r="F65" s="149" t="s">
        <v>11744</v>
      </c>
      <c r="G65" s="149" t="s">
        <v>11745</v>
      </c>
      <c r="H65" s="150">
        <v>1</v>
      </c>
      <c r="I65" s="149" t="s">
        <v>11746</v>
      </c>
      <c r="J65" s="149" t="s">
        <v>553</v>
      </c>
      <c r="K65" s="151">
        <v>1995</v>
      </c>
      <c r="L65" s="152" t="str">
        <f>HYPERLINK("http://www.ebooks.greenwood.com/reader.jsp?x=0899309569&amp;p=cover")</f>
        <v>http://www.ebooks.greenwood.com/reader.jsp?x=0899309569&amp;p=cover</v>
      </c>
      <c r="M65" s="161">
        <v>1</v>
      </c>
    </row>
    <row r="66" spans="1:13" ht="20.100000000000001" customHeight="1">
      <c r="A66" s="159">
        <v>65</v>
      </c>
      <c r="B66" s="149" t="s">
        <v>2696</v>
      </c>
      <c r="C66" s="149" t="s">
        <v>11627</v>
      </c>
      <c r="D66" s="149" t="s">
        <v>11747</v>
      </c>
      <c r="E66" s="149" t="s">
        <v>11748</v>
      </c>
      <c r="F66" s="149" t="s">
        <v>11749</v>
      </c>
      <c r="G66" s="149" t="s">
        <v>11750</v>
      </c>
      <c r="H66" s="150">
        <v>1</v>
      </c>
      <c r="I66" s="149" t="s">
        <v>11751</v>
      </c>
      <c r="J66" s="149" t="s">
        <v>553</v>
      </c>
      <c r="K66" s="151">
        <v>2005</v>
      </c>
      <c r="L66" s="152" t="str">
        <f>HYPERLINK("http://www.ebooks.greenwood.com/reader.jsp?x=C8511&amp;p=cover")</f>
        <v>http://www.ebooks.greenwood.com/reader.jsp?x=C8511&amp;p=cover</v>
      </c>
      <c r="M66" s="161">
        <v>1</v>
      </c>
    </row>
    <row r="67" spans="1:13" ht="20.100000000000001" customHeight="1">
      <c r="A67" s="159">
        <v>66</v>
      </c>
      <c r="B67" s="149" t="s">
        <v>2696</v>
      </c>
      <c r="C67" s="149" t="s">
        <v>11476</v>
      </c>
      <c r="D67" s="149" t="s">
        <v>11752</v>
      </c>
      <c r="E67" s="149" t="s">
        <v>11753</v>
      </c>
      <c r="F67" s="149" t="s">
        <v>11754</v>
      </c>
      <c r="G67" s="149" t="s">
        <v>11755</v>
      </c>
      <c r="H67" s="150">
        <v>1</v>
      </c>
      <c r="I67" s="149" t="s">
        <v>11756</v>
      </c>
      <c r="J67" s="149" t="s">
        <v>553</v>
      </c>
      <c r="K67" s="151">
        <v>1997</v>
      </c>
      <c r="L67" s="152" t="str">
        <f>HYPERLINK("http://www.ebooks.greenwood.com/reader.jsp?x=027595322X&amp;p=cover")</f>
        <v>http://www.ebooks.greenwood.com/reader.jsp?x=027595322X&amp;p=cover</v>
      </c>
      <c r="M67" s="161">
        <v>1</v>
      </c>
    </row>
    <row r="68" spans="1:13" ht="20.100000000000001" customHeight="1">
      <c r="A68" s="159">
        <v>67</v>
      </c>
      <c r="B68" s="149" t="s">
        <v>2696</v>
      </c>
      <c r="C68" s="149" t="s">
        <v>11627</v>
      </c>
      <c r="D68" s="149" t="s">
        <v>11757</v>
      </c>
      <c r="E68" s="149" t="s">
        <v>9957</v>
      </c>
      <c r="F68" s="149" t="s">
        <v>11758</v>
      </c>
      <c r="G68" s="149" t="s">
        <v>11759</v>
      </c>
      <c r="H68" s="150">
        <v>1</v>
      </c>
      <c r="I68" s="149" t="s">
        <v>11760</v>
      </c>
      <c r="J68" s="149" t="s">
        <v>553</v>
      </c>
      <c r="K68" s="151">
        <v>2000</v>
      </c>
      <c r="L68" s="152" t="str">
        <f>HYPERLINK("http://www.ebooks.greenwood.com/reader.jsp?x=2000543B&amp;p=cover")</f>
        <v>http://www.ebooks.greenwood.com/reader.jsp?x=2000543B&amp;p=cover</v>
      </c>
      <c r="M68" s="161">
        <v>1</v>
      </c>
    </row>
    <row r="69" spans="1:13" ht="20.100000000000001" customHeight="1">
      <c r="A69" s="159">
        <v>68</v>
      </c>
      <c r="B69" s="149" t="s">
        <v>2696</v>
      </c>
      <c r="C69" s="149" t="s">
        <v>11476</v>
      </c>
      <c r="D69" s="149" t="s">
        <v>11761</v>
      </c>
      <c r="E69" s="149" t="s">
        <v>11762</v>
      </c>
      <c r="F69" s="149" t="s">
        <v>11763</v>
      </c>
      <c r="G69" s="149" t="s">
        <v>11764</v>
      </c>
      <c r="H69" s="150">
        <v>2</v>
      </c>
      <c r="I69" s="149" t="s">
        <v>11765</v>
      </c>
      <c r="J69" s="149" t="s">
        <v>553</v>
      </c>
      <c r="K69" s="151">
        <v>1998</v>
      </c>
      <c r="L69" s="152" t="str">
        <f>HYPERLINK("http://www.ebooks.greenwood.com/reader.jsp?x=0275958698&amp;p=cover")</f>
        <v>http://www.ebooks.greenwood.com/reader.jsp?x=0275958698&amp;p=cover</v>
      </c>
      <c r="M69" s="161">
        <v>1</v>
      </c>
    </row>
    <row r="70" spans="1:13" ht="20.100000000000001" customHeight="1">
      <c r="A70" s="159">
        <v>69</v>
      </c>
      <c r="B70" s="149" t="s">
        <v>2696</v>
      </c>
      <c r="C70" s="149" t="s">
        <v>11476</v>
      </c>
      <c r="D70" s="149" t="s">
        <v>11766</v>
      </c>
      <c r="E70" s="149" t="s">
        <v>11767</v>
      </c>
      <c r="F70" s="149" t="s">
        <v>11768</v>
      </c>
      <c r="G70" s="149" t="s">
        <v>11769</v>
      </c>
      <c r="H70" s="150">
        <v>1</v>
      </c>
      <c r="I70" s="149" t="s">
        <v>11770</v>
      </c>
      <c r="J70" s="149" t="s">
        <v>553</v>
      </c>
      <c r="K70" s="151">
        <v>1999</v>
      </c>
      <c r="L70" s="152" t="str">
        <f>HYPERLINK("http://www.ebooks.greenwood.com/reader.jsp?x=0275964442&amp;p=cover")</f>
        <v>http://www.ebooks.greenwood.com/reader.jsp?x=0275964442&amp;p=cover</v>
      </c>
      <c r="M70" s="161">
        <v>1</v>
      </c>
    </row>
    <row r="71" spans="1:13" ht="20.100000000000001" customHeight="1">
      <c r="A71" s="159">
        <v>70</v>
      </c>
      <c r="B71" s="149" t="s">
        <v>2696</v>
      </c>
      <c r="C71" s="149" t="s">
        <v>11476</v>
      </c>
      <c r="D71" s="149" t="s">
        <v>11771</v>
      </c>
      <c r="E71" s="149" t="s">
        <v>11663</v>
      </c>
      <c r="F71" s="149" t="s">
        <v>11772</v>
      </c>
      <c r="G71" s="149" t="s">
        <v>11773</v>
      </c>
      <c r="H71" s="150">
        <v>1</v>
      </c>
      <c r="I71" s="149" t="s">
        <v>11774</v>
      </c>
      <c r="J71" s="149" t="s">
        <v>553</v>
      </c>
      <c r="K71" s="151">
        <v>2000</v>
      </c>
      <c r="L71" s="152" t="str">
        <f>HYPERLINK("http://www.ebooks.greenwood.com/reader.jsp?x=0275967816&amp;p=cover")</f>
        <v>http://www.ebooks.greenwood.com/reader.jsp?x=0275967816&amp;p=cover</v>
      </c>
      <c r="M71" s="161">
        <v>1</v>
      </c>
    </row>
    <row r="72" spans="1:13" ht="20.100000000000001" customHeight="1">
      <c r="A72" s="159">
        <v>71</v>
      </c>
      <c r="B72" s="149" t="s">
        <v>2696</v>
      </c>
      <c r="C72" s="149" t="s">
        <v>2733</v>
      </c>
      <c r="D72" s="149" t="s">
        <v>11775</v>
      </c>
      <c r="E72" s="149" t="s">
        <v>11776</v>
      </c>
      <c r="F72" s="149" t="s">
        <v>11777</v>
      </c>
      <c r="G72" s="149" t="s">
        <v>11778</v>
      </c>
      <c r="H72" s="150" t="s">
        <v>11498</v>
      </c>
      <c r="I72" s="149" t="s">
        <v>11779</v>
      </c>
      <c r="J72" s="149" t="s">
        <v>11450</v>
      </c>
      <c r="K72" s="151">
        <v>2001</v>
      </c>
      <c r="L72" s="152" t="str">
        <f>HYPERLINK("http://www.ebooks.greenwood.com/reader.jsp?x=2000840B&amp;p=cover")</f>
        <v>http://www.ebooks.greenwood.com/reader.jsp?x=2000840B&amp;p=cover</v>
      </c>
      <c r="M72" s="161">
        <v>1</v>
      </c>
    </row>
    <row r="73" spans="1:13" ht="20.100000000000001" customHeight="1">
      <c r="A73" s="159">
        <v>72</v>
      </c>
      <c r="B73" s="149" t="s">
        <v>2696</v>
      </c>
      <c r="C73" s="149" t="s">
        <v>11476</v>
      </c>
      <c r="D73" s="149" t="s">
        <v>11662</v>
      </c>
      <c r="E73" s="149" t="s">
        <v>11663</v>
      </c>
      <c r="F73" s="149" t="s">
        <v>11780</v>
      </c>
      <c r="G73" s="149" t="s">
        <v>11781</v>
      </c>
      <c r="H73" s="150">
        <v>1</v>
      </c>
      <c r="I73" s="149" t="s">
        <v>11782</v>
      </c>
      <c r="J73" s="149" t="s">
        <v>553</v>
      </c>
      <c r="K73" s="151">
        <v>1998</v>
      </c>
      <c r="L73" s="152" t="str">
        <f>HYPERLINK("http://www.ebooks.greenwood.com/reader.jsp?x=0275959678&amp;p=cover")</f>
        <v>http://www.ebooks.greenwood.com/reader.jsp?x=0275959678&amp;p=cover</v>
      </c>
      <c r="M73" s="161">
        <v>1</v>
      </c>
    </row>
    <row r="74" spans="1:13" ht="20.100000000000001" customHeight="1">
      <c r="A74" s="159">
        <v>73</v>
      </c>
      <c r="B74" s="149" t="s">
        <v>2696</v>
      </c>
      <c r="C74" s="149" t="s">
        <v>11476</v>
      </c>
      <c r="D74" s="149" t="s">
        <v>11783</v>
      </c>
      <c r="E74" s="149" t="s">
        <v>11784</v>
      </c>
      <c r="F74" s="149" t="s">
        <v>11785</v>
      </c>
      <c r="G74" s="149" t="s">
        <v>11786</v>
      </c>
      <c r="H74" s="150">
        <v>5</v>
      </c>
      <c r="I74" s="149" t="s">
        <v>11787</v>
      </c>
      <c r="J74" s="149" t="s">
        <v>553</v>
      </c>
      <c r="K74" s="151">
        <v>2001</v>
      </c>
      <c r="L74" s="152" t="str">
        <f>HYPERLINK("http://www.ebooks.greenwood.com/reader.jsp?x=2000840F&amp;p=cover")</f>
        <v>http://www.ebooks.greenwood.com/reader.jsp?x=2000840F&amp;p=cover</v>
      </c>
      <c r="M74" s="161">
        <v>1</v>
      </c>
    </row>
    <row r="75" spans="1:13" ht="20.100000000000001" customHeight="1">
      <c r="A75" s="159">
        <v>74</v>
      </c>
      <c r="B75" s="149" t="s">
        <v>2696</v>
      </c>
      <c r="C75" s="149" t="s">
        <v>11476</v>
      </c>
      <c r="D75" s="149" t="s">
        <v>11788</v>
      </c>
      <c r="E75" s="149" t="s">
        <v>11789</v>
      </c>
      <c r="F75" s="149" t="s">
        <v>11790</v>
      </c>
      <c r="G75" s="149" t="s">
        <v>11791</v>
      </c>
      <c r="H75" s="150">
        <v>1</v>
      </c>
      <c r="I75" s="149" t="s">
        <v>11792</v>
      </c>
      <c r="J75" s="149" t="s">
        <v>553</v>
      </c>
      <c r="K75" s="151">
        <v>2005</v>
      </c>
      <c r="L75" s="152" t="str">
        <f>HYPERLINK("http://www.ebooks.greenwood.com/reader.jsp?x=Q486&amp;p=cover")</f>
        <v>http://www.ebooks.greenwood.com/reader.jsp?x=Q486&amp;p=cover</v>
      </c>
      <c r="M75" s="161">
        <v>1</v>
      </c>
    </row>
    <row r="76" spans="1:13" ht="20.100000000000001" customHeight="1">
      <c r="A76" s="159">
        <v>75</v>
      </c>
      <c r="B76" s="149" t="s">
        <v>11443</v>
      </c>
      <c r="C76" s="149" t="s">
        <v>3507</v>
      </c>
      <c r="D76" s="149" t="s">
        <v>3506</v>
      </c>
      <c r="E76" s="149" t="s">
        <v>11793</v>
      </c>
      <c r="F76" s="149" t="s">
        <v>11794</v>
      </c>
      <c r="G76" s="149" t="s">
        <v>11795</v>
      </c>
      <c r="H76" s="150">
        <v>1</v>
      </c>
      <c r="I76" s="149" t="s">
        <v>11796</v>
      </c>
      <c r="J76" s="149" t="s">
        <v>553</v>
      </c>
      <c r="K76" s="151">
        <v>2006</v>
      </c>
      <c r="L76" s="152" t="str">
        <f>HYPERLINK("http://www.ebooks.greenwood.com/reader.jsp?x=C8956&amp;p=cover")</f>
        <v>http://www.ebooks.greenwood.com/reader.jsp?x=C8956&amp;p=cover</v>
      </c>
      <c r="M76" s="161">
        <v>1</v>
      </c>
    </row>
    <row r="77" spans="1:13" ht="20.100000000000001" customHeight="1">
      <c r="A77" s="159">
        <v>76</v>
      </c>
      <c r="B77" s="149" t="s">
        <v>11443</v>
      </c>
      <c r="C77" s="149" t="s">
        <v>3507</v>
      </c>
      <c r="D77" s="149" t="s">
        <v>3506</v>
      </c>
      <c r="E77" s="149" t="s">
        <v>11797</v>
      </c>
      <c r="F77" s="149" t="s">
        <v>11798</v>
      </c>
      <c r="G77" s="149" t="s">
        <v>11799</v>
      </c>
      <c r="H77" s="150">
        <v>1</v>
      </c>
      <c r="I77" s="149" t="s">
        <v>11800</v>
      </c>
      <c r="J77" s="149" t="s">
        <v>553</v>
      </c>
      <c r="K77" s="151">
        <v>2005</v>
      </c>
      <c r="L77" s="152" t="str">
        <f>HYPERLINK("http://www.ebooks.greenwood.com/reader.jsp?x=C8527&amp;p=cover")</f>
        <v>http://www.ebooks.greenwood.com/reader.jsp?x=C8527&amp;p=cover</v>
      </c>
      <c r="M77" s="161">
        <v>1</v>
      </c>
    </row>
    <row r="78" spans="1:13" ht="20.100000000000001" customHeight="1">
      <c r="A78" s="159">
        <v>77</v>
      </c>
      <c r="B78" s="149" t="s">
        <v>11443</v>
      </c>
      <c r="C78" s="149" t="s">
        <v>3507</v>
      </c>
      <c r="D78" s="149" t="s">
        <v>11801</v>
      </c>
      <c r="E78" s="149" t="s">
        <v>11802</v>
      </c>
      <c r="F78" s="149" t="s">
        <v>11803</v>
      </c>
      <c r="G78" s="149" t="s">
        <v>11804</v>
      </c>
      <c r="H78" s="150">
        <v>1</v>
      </c>
      <c r="I78" s="149" t="s">
        <v>11805</v>
      </c>
      <c r="J78" s="149" t="s">
        <v>11450</v>
      </c>
      <c r="K78" s="151">
        <v>2001</v>
      </c>
      <c r="L78" s="152" t="str">
        <f>HYPERLINK("http://www.ebooks.greenwood.com/reader.jsp?x=20005CB5&amp;p=cover")</f>
        <v>http://www.ebooks.greenwood.com/reader.jsp?x=20005CB5&amp;p=cover</v>
      </c>
      <c r="M78" s="161">
        <v>1</v>
      </c>
    </row>
    <row r="79" spans="1:13" ht="20.100000000000001" customHeight="1">
      <c r="A79" s="159">
        <v>78</v>
      </c>
      <c r="B79" s="149" t="s">
        <v>11443</v>
      </c>
      <c r="C79" s="149" t="s">
        <v>11581</v>
      </c>
      <c r="D79" s="149" t="s">
        <v>11445</v>
      </c>
      <c r="E79" s="149" t="s">
        <v>11806</v>
      </c>
      <c r="F79" s="149" t="s">
        <v>11807</v>
      </c>
      <c r="G79" s="149" t="s">
        <v>11808</v>
      </c>
      <c r="H79" s="150">
        <v>1</v>
      </c>
      <c r="I79" s="149" t="s">
        <v>11809</v>
      </c>
      <c r="J79" s="149" t="s">
        <v>553</v>
      </c>
      <c r="K79" s="151">
        <v>2003</v>
      </c>
      <c r="L79" s="152" t="str">
        <f>HYPERLINK("http://www.ebooks.greenwood.com/reader.jsp?x=C8131&amp;p=cover")</f>
        <v>http://www.ebooks.greenwood.com/reader.jsp?x=C8131&amp;p=cover</v>
      </c>
      <c r="M79" s="161">
        <v>1</v>
      </c>
    </row>
    <row r="80" spans="1:13" ht="20.100000000000001" customHeight="1">
      <c r="A80" s="159">
        <v>79</v>
      </c>
      <c r="B80" s="149" t="s">
        <v>11443</v>
      </c>
      <c r="C80" s="149" t="s">
        <v>11493</v>
      </c>
      <c r="D80" s="149" t="s">
        <v>11810</v>
      </c>
      <c r="E80" s="149" t="s">
        <v>11811</v>
      </c>
      <c r="F80" s="149" t="s">
        <v>11812</v>
      </c>
      <c r="G80" s="149" t="s">
        <v>11813</v>
      </c>
      <c r="H80" s="150" t="s">
        <v>11498</v>
      </c>
      <c r="I80" s="149" t="s">
        <v>11814</v>
      </c>
      <c r="J80" s="149" t="s">
        <v>11450</v>
      </c>
      <c r="K80" s="151">
        <v>2002</v>
      </c>
      <c r="L80" s="152" t="str">
        <f>HYPERLINK("http://www.ebooks.greenwood.com/reader.jsp?x=200076C9&amp;p=cover")</f>
        <v>http://www.ebooks.greenwood.com/reader.jsp?x=200076C9&amp;p=cover</v>
      </c>
      <c r="M80" s="161">
        <v>1</v>
      </c>
    </row>
    <row r="81" spans="1:13" ht="20.100000000000001" customHeight="1">
      <c r="A81" s="159">
        <v>80</v>
      </c>
      <c r="B81" s="149" t="s">
        <v>11443</v>
      </c>
      <c r="C81" s="149" t="s">
        <v>3507</v>
      </c>
      <c r="D81" s="149" t="s">
        <v>11761</v>
      </c>
      <c r="E81" s="149" t="s">
        <v>11815</v>
      </c>
      <c r="F81" s="149" t="s">
        <v>11816</v>
      </c>
      <c r="G81" s="149" t="s">
        <v>11817</v>
      </c>
      <c r="H81" s="150">
        <v>1</v>
      </c>
      <c r="I81" s="149" t="s">
        <v>11818</v>
      </c>
      <c r="J81" s="149" t="s">
        <v>11450</v>
      </c>
      <c r="K81" s="151">
        <v>2005</v>
      </c>
      <c r="L81" s="152" t="str">
        <f>HYPERLINK("http://www.ebooks.greenwood.com/reader.jsp?x=GR2040&amp;p=cover")</f>
        <v>http://www.ebooks.greenwood.com/reader.jsp?x=GR2040&amp;p=cover</v>
      </c>
      <c r="M81" s="161">
        <v>1</v>
      </c>
    </row>
    <row r="82" spans="1:13" ht="20.100000000000001" customHeight="1">
      <c r="A82" s="159">
        <v>81</v>
      </c>
      <c r="B82" s="149" t="s">
        <v>11443</v>
      </c>
      <c r="C82" s="149" t="s">
        <v>2817</v>
      </c>
      <c r="D82" s="149" t="s">
        <v>11819</v>
      </c>
      <c r="E82" s="149" t="s">
        <v>11820</v>
      </c>
      <c r="F82" s="149" t="s">
        <v>11821</v>
      </c>
      <c r="G82" s="149" t="s">
        <v>11822</v>
      </c>
      <c r="H82" s="150">
        <v>1</v>
      </c>
      <c r="I82" s="149" t="s">
        <v>11823</v>
      </c>
      <c r="J82" s="149" t="s">
        <v>560</v>
      </c>
      <c r="K82" s="151">
        <v>2006</v>
      </c>
      <c r="L82" s="152" t="str">
        <f>HYPERLINK("http://ebooks.greenwood.com/reader.jsp?x=GR2797&amp;p=cover")</f>
        <v>http://ebooks.greenwood.com/reader.jsp?x=GR2797&amp;p=cover</v>
      </c>
      <c r="M82" s="161">
        <v>1</v>
      </c>
    </row>
    <row r="83" spans="1:13" ht="20.100000000000001" customHeight="1">
      <c r="A83" s="159">
        <v>82</v>
      </c>
      <c r="B83" s="149" t="s">
        <v>11443</v>
      </c>
      <c r="C83" s="149" t="s">
        <v>2817</v>
      </c>
      <c r="D83" s="149" t="s">
        <v>11824</v>
      </c>
      <c r="E83" s="149" t="s">
        <v>6613</v>
      </c>
      <c r="F83" s="149" t="s">
        <v>11825</v>
      </c>
      <c r="G83" s="149" t="s">
        <v>11826</v>
      </c>
      <c r="H83" s="150">
        <v>1</v>
      </c>
      <c r="I83" s="149" t="s">
        <v>11827</v>
      </c>
      <c r="J83" s="149" t="s">
        <v>560</v>
      </c>
      <c r="K83" s="151">
        <v>2004</v>
      </c>
      <c r="L83" s="152" t="str">
        <f>HYPERLINK("http://www.ebooks.greenwood.com/reader.jsp?x=GR2798&amp;p=cover")</f>
        <v>http://www.ebooks.greenwood.com/reader.jsp?x=GR2798&amp;p=cover</v>
      </c>
      <c r="M83" s="161">
        <v>1</v>
      </c>
    </row>
    <row r="84" spans="1:13" ht="20.100000000000001" customHeight="1">
      <c r="A84" s="159">
        <v>83</v>
      </c>
      <c r="B84" s="149" t="s">
        <v>11443</v>
      </c>
      <c r="C84" s="149" t="s">
        <v>2817</v>
      </c>
      <c r="D84" s="149" t="s">
        <v>11828</v>
      </c>
      <c r="E84" s="149" t="s">
        <v>11829</v>
      </c>
      <c r="F84" s="149" t="s">
        <v>11830</v>
      </c>
      <c r="G84" s="149" t="s">
        <v>11831</v>
      </c>
      <c r="H84" s="150">
        <v>1</v>
      </c>
      <c r="I84" s="149" t="s">
        <v>11832</v>
      </c>
      <c r="J84" s="149" t="s">
        <v>560</v>
      </c>
      <c r="K84" s="151">
        <v>2004</v>
      </c>
      <c r="L84" s="152" t="str">
        <f>HYPERLINK("http://www.ebooks.greenwood.com/reader.jsp?x=GR2487&amp;p=cover")</f>
        <v>http://www.ebooks.greenwood.com/reader.jsp?x=GR2487&amp;p=cover</v>
      </c>
      <c r="M84" s="161">
        <v>1</v>
      </c>
    </row>
    <row r="85" spans="1:13" ht="20.100000000000001" customHeight="1">
      <c r="A85" s="159">
        <v>84</v>
      </c>
      <c r="B85" s="149" t="s">
        <v>11443</v>
      </c>
      <c r="C85" s="149" t="s">
        <v>2817</v>
      </c>
      <c r="D85" s="149" t="s">
        <v>11833</v>
      </c>
      <c r="E85" s="149" t="s">
        <v>11834</v>
      </c>
      <c r="F85" s="149" t="s">
        <v>11835</v>
      </c>
      <c r="G85" s="149" t="s">
        <v>11836</v>
      </c>
      <c r="H85" s="150">
        <v>1</v>
      </c>
      <c r="I85" s="149" t="s">
        <v>11837</v>
      </c>
      <c r="J85" s="149" t="s">
        <v>560</v>
      </c>
      <c r="K85" s="151">
        <v>2004</v>
      </c>
      <c r="L85" s="152" t="str">
        <f>HYPERLINK("http://www.ebooks.greenwood.com/reader.jsp?x=GR2726&amp;p=cover")</f>
        <v>http://www.ebooks.greenwood.com/reader.jsp?x=GR2726&amp;p=cover</v>
      </c>
      <c r="M85" s="161">
        <v>1</v>
      </c>
    </row>
    <row r="86" spans="1:13" ht="20.100000000000001" customHeight="1">
      <c r="A86" s="159">
        <v>85</v>
      </c>
      <c r="B86" s="149" t="s">
        <v>11443</v>
      </c>
      <c r="C86" s="149" t="s">
        <v>2817</v>
      </c>
      <c r="D86" s="149" t="s">
        <v>11838</v>
      </c>
      <c r="E86" s="149" t="s">
        <v>11839</v>
      </c>
      <c r="F86" s="149" t="s">
        <v>11840</v>
      </c>
      <c r="G86" s="149" t="s">
        <v>11841</v>
      </c>
      <c r="H86" s="150">
        <v>1</v>
      </c>
      <c r="I86" s="149" t="s">
        <v>11842</v>
      </c>
      <c r="J86" s="149" t="s">
        <v>560</v>
      </c>
      <c r="K86" s="151">
        <v>2005</v>
      </c>
      <c r="L86" s="152" t="str">
        <f>HYPERLINK("http://www.ebooks.greenwood.com/reader.jsp?x=GR2773&amp;p=cover")</f>
        <v>http://www.ebooks.greenwood.com/reader.jsp?x=GR2773&amp;p=cover</v>
      </c>
      <c r="M86" s="161">
        <v>1</v>
      </c>
    </row>
    <row r="87" spans="1:13" ht="20.100000000000001" customHeight="1">
      <c r="A87" s="159">
        <v>86</v>
      </c>
      <c r="B87" s="149" t="s">
        <v>11443</v>
      </c>
      <c r="C87" s="149" t="s">
        <v>2817</v>
      </c>
      <c r="D87" s="149" t="s">
        <v>11843</v>
      </c>
      <c r="E87" s="149" t="s">
        <v>6302</v>
      </c>
      <c r="F87" s="149" t="s">
        <v>11844</v>
      </c>
      <c r="G87" s="149" t="s">
        <v>11845</v>
      </c>
      <c r="H87" s="150">
        <v>1</v>
      </c>
      <c r="I87" s="149" t="s">
        <v>11846</v>
      </c>
      <c r="J87" s="149" t="s">
        <v>553</v>
      </c>
      <c r="K87" s="151">
        <v>2007</v>
      </c>
      <c r="L87" s="152" t="str">
        <f>HYPERLINK("http://ebooks.greenwood.com/reader.jsp?x=C9900&amp;p=cover")</f>
        <v>http://ebooks.greenwood.com/reader.jsp?x=C9900&amp;p=cover</v>
      </c>
      <c r="M87" s="161">
        <v>1</v>
      </c>
    </row>
    <row r="88" spans="1:13" ht="20.100000000000001" customHeight="1">
      <c r="A88" s="159">
        <v>87</v>
      </c>
      <c r="B88" s="149" t="s">
        <v>11443</v>
      </c>
      <c r="C88" s="149" t="s">
        <v>11847</v>
      </c>
      <c r="D88" s="149" t="s">
        <v>11848</v>
      </c>
      <c r="E88" s="149" t="s">
        <v>11849</v>
      </c>
      <c r="F88" s="149" t="s">
        <v>11850</v>
      </c>
      <c r="G88" s="149" t="s">
        <v>11851</v>
      </c>
      <c r="H88" s="150">
        <v>1</v>
      </c>
      <c r="I88" s="149" t="s">
        <v>11852</v>
      </c>
      <c r="J88" s="149" t="s">
        <v>553</v>
      </c>
      <c r="K88" s="151">
        <v>2006</v>
      </c>
      <c r="L88" s="152" t="str">
        <f>HYPERLINK("http://www.ebooks.greenwood.com/reader.jsp?x=C9061&amp;p=cover")</f>
        <v>http://www.ebooks.greenwood.com/reader.jsp?x=C9061&amp;p=cover</v>
      </c>
      <c r="M88" s="161">
        <v>1</v>
      </c>
    </row>
    <row r="89" spans="1:13" ht="20.100000000000001" customHeight="1">
      <c r="A89" s="159">
        <v>88</v>
      </c>
      <c r="B89" s="149" t="s">
        <v>11443</v>
      </c>
      <c r="C89" s="149" t="s">
        <v>11847</v>
      </c>
      <c r="D89" s="149" t="s">
        <v>11853</v>
      </c>
      <c r="E89" s="149" t="s">
        <v>11854</v>
      </c>
      <c r="F89" s="149" t="s">
        <v>11855</v>
      </c>
      <c r="G89" s="149" t="s">
        <v>11856</v>
      </c>
      <c r="H89" s="150">
        <v>1</v>
      </c>
      <c r="I89" s="149" t="s">
        <v>11857</v>
      </c>
      <c r="J89" s="149" t="s">
        <v>553</v>
      </c>
      <c r="K89" s="151">
        <v>2006</v>
      </c>
      <c r="L89" s="152" t="str">
        <f>HYPERLINK("http://ebooks.greenwood.com/reader.jsp?x=C9313&amp;p=cover")</f>
        <v>http://ebooks.greenwood.com/reader.jsp?x=C9313&amp;p=cover</v>
      </c>
      <c r="M89" s="161">
        <v>1</v>
      </c>
    </row>
    <row r="90" spans="1:13" ht="20.100000000000001" customHeight="1">
      <c r="A90" s="159">
        <v>89</v>
      </c>
      <c r="B90" s="149" t="s">
        <v>11443</v>
      </c>
      <c r="C90" s="149" t="s">
        <v>11444</v>
      </c>
      <c r="D90" s="149" t="s">
        <v>11858</v>
      </c>
      <c r="E90" s="149" t="s">
        <v>11859</v>
      </c>
      <c r="F90" s="149" t="s">
        <v>11860</v>
      </c>
      <c r="G90" s="149" t="s">
        <v>11861</v>
      </c>
      <c r="H90" s="150">
        <v>1</v>
      </c>
      <c r="I90" s="149" t="s">
        <v>11862</v>
      </c>
      <c r="J90" s="149" t="s">
        <v>560</v>
      </c>
      <c r="K90" s="151">
        <v>2004</v>
      </c>
      <c r="L90" s="152" t="str">
        <f>HYPERLINK("http://www.ebooks.greenwood.com/reader.jsp?x=GR2169&amp;p=cover")</f>
        <v>http://www.ebooks.greenwood.com/reader.jsp?x=GR2169&amp;p=cover</v>
      </c>
      <c r="M90" s="161">
        <v>1</v>
      </c>
    </row>
    <row r="91" spans="1:13" ht="20.100000000000001" customHeight="1">
      <c r="A91" s="159">
        <v>90</v>
      </c>
      <c r="B91" s="149" t="s">
        <v>11443</v>
      </c>
      <c r="C91" s="149" t="s">
        <v>11581</v>
      </c>
      <c r="D91" s="149" t="s">
        <v>303</v>
      </c>
      <c r="E91" s="149" t="s">
        <v>11863</v>
      </c>
      <c r="F91" s="149" t="s">
        <v>11864</v>
      </c>
      <c r="G91" s="149" t="s">
        <v>11865</v>
      </c>
      <c r="H91" s="150">
        <v>1</v>
      </c>
      <c r="I91" s="149" t="s">
        <v>11866</v>
      </c>
      <c r="J91" s="149" t="s">
        <v>560</v>
      </c>
      <c r="K91" s="151">
        <v>2003</v>
      </c>
      <c r="L91" s="152" t="str">
        <f>HYPERLINK("http://ebooks.greenwood.com/reader.jsp?x=GR0495&amp;p=cover")</f>
        <v>http://ebooks.greenwood.com/reader.jsp?x=GR0495&amp;p=cover</v>
      </c>
      <c r="M91" s="161">
        <v>1</v>
      </c>
    </row>
    <row r="92" spans="1:13" ht="20.100000000000001" customHeight="1">
      <c r="A92" s="159">
        <v>91</v>
      </c>
      <c r="B92" s="149" t="s">
        <v>11443</v>
      </c>
      <c r="C92" s="149" t="s">
        <v>11444</v>
      </c>
      <c r="D92" s="149" t="s">
        <v>11867</v>
      </c>
      <c r="E92" s="149" t="s">
        <v>11868</v>
      </c>
      <c r="F92" s="149" t="s">
        <v>11869</v>
      </c>
      <c r="G92" s="149" t="s">
        <v>11870</v>
      </c>
      <c r="H92" s="150">
        <v>1</v>
      </c>
      <c r="I92" s="149" t="s">
        <v>11871</v>
      </c>
      <c r="J92" s="149" t="s">
        <v>560</v>
      </c>
      <c r="K92" s="151">
        <v>2000</v>
      </c>
      <c r="L92" s="152" t="str">
        <f>HYPERLINK("http://www.ebooks.greenwood.com/reader.jsp?x=20005CC4&amp;p=cover")</f>
        <v>http://www.ebooks.greenwood.com/reader.jsp?x=20005CC4&amp;p=cover</v>
      </c>
      <c r="M92" s="161">
        <v>1</v>
      </c>
    </row>
    <row r="93" spans="1:13" ht="20.100000000000001" customHeight="1">
      <c r="A93" s="159">
        <v>92</v>
      </c>
      <c r="B93" s="149" t="s">
        <v>11443</v>
      </c>
      <c r="C93" s="149" t="s">
        <v>11444</v>
      </c>
      <c r="D93" s="149" t="s">
        <v>11872</v>
      </c>
      <c r="E93" s="149" t="s">
        <v>11873</v>
      </c>
      <c r="F93" s="149" t="s">
        <v>11874</v>
      </c>
      <c r="G93" s="149" t="s">
        <v>11875</v>
      </c>
      <c r="H93" s="150">
        <v>1</v>
      </c>
      <c r="I93" s="149" t="s">
        <v>11876</v>
      </c>
      <c r="J93" s="149" t="s">
        <v>560</v>
      </c>
      <c r="K93" s="151">
        <v>2002</v>
      </c>
      <c r="L93" s="152" t="str">
        <f>HYPERLINK("http://www.ebooks.greenwood.com/reader.jsp?x=20006C3D&amp;p=cover")</f>
        <v>http://www.ebooks.greenwood.com/reader.jsp?x=20006C3D&amp;p=cover</v>
      </c>
      <c r="M93" s="161">
        <v>1</v>
      </c>
    </row>
    <row r="94" spans="1:13" ht="20.100000000000001" customHeight="1">
      <c r="A94" s="159">
        <v>93</v>
      </c>
      <c r="B94" s="149" t="s">
        <v>11443</v>
      </c>
      <c r="C94" s="149" t="s">
        <v>11444</v>
      </c>
      <c r="D94" s="149" t="s">
        <v>11877</v>
      </c>
      <c r="E94" s="149" t="s">
        <v>11878</v>
      </c>
      <c r="F94" s="149" t="s">
        <v>11879</v>
      </c>
      <c r="G94" s="149" t="s">
        <v>11880</v>
      </c>
      <c r="H94" s="150">
        <v>1</v>
      </c>
      <c r="I94" s="149" t="s">
        <v>11881</v>
      </c>
      <c r="J94" s="149" t="s">
        <v>560</v>
      </c>
      <c r="K94" s="151">
        <v>2002</v>
      </c>
      <c r="L94" s="152" t="str">
        <f>HYPERLINK("http://www.ebooks.greenwood.com/reader.jsp?x=GR0513&amp;p=cover")</f>
        <v>http://www.ebooks.greenwood.com/reader.jsp?x=GR0513&amp;p=cover</v>
      </c>
      <c r="M94" s="161">
        <v>1</v>
      </c>
    </row>
    <row r="95" spans="1:13" ht="20.100000000000001" customHeight="1">
      <c r="A95" s="159">
        <v>94</v>
      </c>
      <c r="B95" s="149" t="s">
        <v>11443</v>
      </c>
      <c r="C95" s="149" t="s">
        <v>3507</v>
      </c>
      <c r="D95" s="149" t="s">
        <v>11882</v>
      </c>
      <c r="E95" s="149" t="s">
        <v>11883</v>
      </c>
      <c r="F95" s="149" t="s">
        <v>11884</v>
      </c>
      <c r="G95" s="149" t="s">
        <v>11885</v>
      </c>
      <c r="H95" s="150">
        <v>1</v>
      </c>
      <c r="I95" s="149" t="s">
        <v>11886</v>
      </c>
      <c r="J95" s="149" t="s">
        <v>560</v>
      </c>
      <c r="K95" s="151">
        <v>2003</v>
      </c>
      <c r="L95" s="152" t="str">
        <f>HYPERLINK("http://www.ebooks.greenwood.com/reader.jsp?x=GR1950&amp;p=cover")</f>
        <v>http://www.ebooks.greenwood.com/reader.jsp?x=GR1950&amp;p=cover</v>
      </c>
      <c r="M95" s="161">
        <v>1</v>
      </c>
    </row>
    <row r="96" spans="1:13" ht="20.100000000000001" customHeight="1">
      <c r="A96" s="159">
        <v>95</v>
      </c>
      <c r="B96" s="149" t="s">
        <v>2696</v>
      </c>
      <c r="C96" s="149" t="s">
        <v>11887</v>
      </c>
      <c r="D96" s="149" t="s">
        <v>11888</v>
      </c>
      <c r="E96" s="149" t="s">
        <v>11889</v>
      </c>
      <c r="F96" s="149" t="s">
        <v>11890</v>
      </c>
      <c r="G96" s="149" t="s">
        <v>11891</v>
      </c>
      <c r="H96" s="150">
        <v>1</v>
      </c>
      <c r="I96" s="149" t="s">
        <v>11892</v>
      </c>
      <c r="J96" s="149" t="s">
        <v>4580</v>
      </c>
      <c r="K96" s="151">
        <v>2003</v>
      </c>
      <c r="L96" s="152" t="str">
        <f>HYPERLINK("http://www.ebooks.greenwood.com/reader.jsp?x=2000B85C&amp;p=cover")</f>
        <v>http://www.ebooks.greenwood.com/reader.jsp?x=2000B85C&amp;p=cover</v>
      </c>
      <c r="M96" s="161">
        <v>1</v>
      </c>
    </row>
    <row r="97" spans="1:13" ht="20.100000000000001" customHeight="1">
      <c r="A97" s="159">
        <v>96</v>
      </c>
      <c r="B97" s="149" t="s">
        <v>11443</v>
      </c>
      <c r="C97" s="149" t="s">
        <v>3507</v>
      </c>
      <c r="D97" s="149" t="s">
        <v>11801</v>
      </c>
      <c r="E97" s="149" t="s">
        <v>11893</v>
      </c>
      <c r="F97" s="149" t="s">
        <v>11894</v>
      </c>
      <c r="G97" s="149" t="s">
        <v>11895</v>
      </c>
      <c r="H97" s="150">
        <v>1</v>
      </c>
      <c r="I97" s="149" t="s">
        <v>11896</v>
      </c>
      <c r="J97" s="149" t="s">
        <v>560</v>
      </c>
      <c r="K97" s="151">
        <v>2007</v>
      </c>
      <c r="L97" s="152" t="str">
        <f>HYPERLINK("http://ebooks.greenwood.com/reader.jsp?x=GR3439&amp;p=cover")</f>
        <v>http://ebooks.greenwood.com/reader.jsp?x=GR3439&amp;p=cover</v>
      </c>
      <c r="M97" s="161">
        <v>1</v>
      </c>
    </row>
    <row r="98" spans="1:13" ht="20.100000000000001" customHeight="1">
      <c r="A98" s="159">
        <v>97</v>
      </c>
      <c r="B98" s="149" t="s">
        <v>11443</v>
      </c>
      <c r="C98" s="149" t="s">
        <v>3507</v>
      </c>
      <c r="D98" s="149" t="s">
        <v>3506</v>
      </c>
      <c r="E98" s="149" t="s">
        <v>11897</v>
      </c>
      <c r="F98" s="149" t="s">
        <v>11898</v>
      </c>
      <c r="G98" s="149" t="s">
        <v>11899</v>
      </c>
      <c r="H98" s="150">
        <v>1</v>
      </c>
      <c r="I98" s="149" t="s">
        <v>11900</v>
      </c>
      <c r="J98" s="149" t="s">
        <v>560</v>
      </c>
      <c r="K98" s="151">
        <v>2007</v>
      </c>
      <c r="L98" s="152" t="str">
        <f>HYPERLINK("http://ebooks.greenwood.com/reader.jsp?x=GR3636&amp;p=cover")</f>
        <v>http://ebooks.greenwood.com/reader.jsp?x=GR3636&amp;p=cover</v>
      </c>
      <c r="M98" s="161">
        <v>1</v>
      </c>
    </row>
    <row r="99" spans="1:13" ht="20.100000000000001" customHeight="1">
      <c r="A99" s="159">
        <v>98</v>
      </c>
      <c r="B99" s="149" t="s">
        <v>11443</v>
      </c>
      <c r="C99" s="149" t="s">
        <v>2817</v>
      </c>
      <c r="D99" s="149" t="s">
        <v>11901</v>
      </c>
      <c r="E99" s="149" t="s">
        <v>3308</v>
      </c>
      <c r="F99" s="149" t="s">
        <v>11902</v>
      </c>
      <c r="G99" s="149" t="s">
        <v>11903</v>
      </c>
      <c r="H99" s="150">
        <v>1</v>
      </c>
      <c r="I99" s="149" t="s">
        <v>11904</v>
      </c>
      <c r="J99" s="149" t="s">
        <v>553</v>
      </c>
      <c r="K99" s="151">
        <v>2003</v>
      </c>
      <c r="L99" s="152" t="str">
        <f>HYPERLINK("http://www.ebooks.greenwood.com/reader.jsp?x=C7409&amp;p=cover")</f>
        <v>http://www.ebooks.greenwood.com/reader.jsp?x=C7409&amp;p=cover</v>
      </c>
      <c r="M99" s="161">
        <v>1</v>
      </c>
    </row>
    <row r="100" spans="1:13" ht="20.100000000000001" customHeight="1">
      <c r="A100" s="159">
        <v>99</v>
      </c>
      <c r="B100" s="149" t="s">
        <v>11443</v>
      </c>
      <c r="C100" s="149" t="s">
        <v>11847</v>
      </c>
      <c r="D100" s="149" t="s">
        <v>11905</v>
      </c>
      <c r="E100" s="149" t="s">
        <v>11906</v>
      </c>
      <c r="F100" s="149" t="s">
        <v>11907</v>
      </c>
      <c r="G100" s="149" t="s">
        <v>11908</v>
      </c>
      <c r="H100" s="150">
        <v>1</v>
      </c>
      <c r="I100" s="149" t="s">
        <v>11909</v>
      </c>
      <c r="J100" s="149" t="s">
        <v>4580</v>
      </c>
      <c r="K100" s="151">
        <v>2003</v>
      </c>
      <c r="L100" s="152" t="str">
        <f>HYPERLINK("http://www.ebooks.greenwood.com/reader.jsp?x=2000A240&amp;p=cover")</f>
        <v>http://www.ebooks.greenwood.com/reader.jsp?x=2000A240&amp;p=cover</v>
      </c>
      <c r="M100" s="161">
        <v>1</v>
      </c>
    </row>
    <row r="101" spans="1:13" ht="20.100000000000001" customHeight="1">
      <c r="A101" s="159">
        <v>100</v>
      </c>
      <c r="B101" s="149" t="s">
        <v>11443</v>
      </c>
      <c r="C101" s="149" t="s">
        <v>11910</v>
      </c>
      <c r="D101" s="149" t="s">
        <v>11557</v>
      </c>
      <c r="E101" s="149" t="s">
        <v>7911</v>
      </c>
      <c r="F101" s="149" t="s">
        <v>11911</v>
      </c>
      <c r="G101" s="149" t="s">
        <v>11912</v>
      </c>
      <c r="H101" s="150" t="s">
        <v>11498</v>
      </c>
      <c r="I101" s="149" t="s">
        <v>7938</v>
      </c>
      <c r="J101" s="149" t="s">
        <v>5153</v>
      </c>
      <c r="K101" s="151">
        <v>2005</v>
      </c>
      <c r="L101" s="152" t="str">
        <f>HYPERLINK("http://www.ebooks.greenwood.com/reader.jsp?x=GM1830&amp;p=cover")</f>
        <v>http://www.ebooks.greenwood.com/reader.jsp?x=GM1830&amp;p=cover</v>
      </c>
      <c r="M101" s="161">
        <v>1</v>
      </c>
    </row>
    <row r="102" spans="1:13" ht="20.100000000000001" customHeight="1">
      <c r="A102" s="159">
        <v>101</v>
      </c>
      <c r="B102" s="149" t="s">
        <v>11443</v>
      </c>
      <c r="C102" s="149" t="s">
        <v>11444</v>
      </c>
      <c r="D102" s="149" t="s">
        <v>11913</v>
      </c>
      <c r="E102" s="149" t="s">
        <v>11914</v>
      </c>
      <c r="F102" s="149" t="s">
        <v>11915</v>
      </c>
      <c r="G102" s="149" t="s">
        <v>11916</v>
      </c>
      <c r="H102" s="150">
        <v>1</v>
      </c>
      <c r="I102" s="149" t="s">
        <v>11917</v>
      </c>
      <c r="J102" s="149" t="s">
        <v>553</v>
      </c>
      <c r="K102" s="151">
        <v>2002</v>
      </c>
      <c r="L102" s="152" t="str">
        <f>HYPERLINK("http://www.ebooks.greenwood.com/reader.jsp?x=20007666&amp;p=cover")</f>
        <v>http://www.ebooks.greenwood.com/reader.jsp?x=20007666&amp;p=cover</v>
      </c>
      <c r="M102" s="161">
        <v>1</v>
      </c>
    </row>
    <row r="103" spans="1:13" ht="20.100000000000001" customHeight="1">
      <c r="A103" s="159">
        <v>102</v>
      </c>
      <c r="B103" s="149" t="s">
        <v>11443</v>
      </c>
      <c r="C103" s="149" t="s">
        <v>2817</v>
      </c>
      <c r="D103" s="149" t="s">
        <v>11918</v>
      </c>
      <c r="E103" s="149" t="s">
        <v>11919</v>
      </c>
      <c r="F103" s="149" t="s">
        <v>11920</v>
      </c>
      <c r="G103" s="149" t="s">
        <v>11921</v>
      </c>
      <c r="H103" s="150">
        <v>1</v>
      </c>
      <c r="I103" s="149" t="s">
        <v>11922</v>
      </c>
      <c r="J103" s="149" t="s">
        <v>560</v>
      </c>
      <c r="K103" s="151">
        <v>1996</v>
      </c>
      <c r="L103" s="152" t="str">
        <f>HYPERLINK("http://www.ebooks.greenwood.com/reader.jsp?x=0313294127&amp;p=cover")</f>
        <v>http://www.ebooks.greenwood.com/reader.jsp?x=0313294127&amp;p=cover</v>
      </c>
      <c r="M103" s="161">
        <v>1</v>
      </c>
    </row>
    <row r="104" spans="1:13" ht="20.100000000000001" customHeight="1">
      <c r="A104" s="159">
        <v>103</v>
      </c>
      <c r="B104" s="149" t="s">
        <v>11443</v>
      </c>
      <c r="C104" s="149" t="s">
        <v>3507</v>
      </c>
      <c r="D104" s="149" t="s">
        <v>11923</v>
      </c>
      <c r="E104" s="149" t="s">
        <v>11924</v>
      </c>
      <c r="F104" s="149" t="s">
        <v>11925</v>
      </c>
      <c r="G104" s="149" t="s">
        <v>11926</v>
      </c>
      <c r="H104" s="150">
        <v>1</v>
      </c>
      <c r="I104" s="149" t="s">
        <v>11927</v>
      </c>
      <c r="J104" s="149" t="s">
        <v>553</v>
      </c>
      <c r="K104" s="151">
        <v>1999</v>
      </c>
      <c r="L104" s="152" t="str">
        <f>HYPERLINK("http://www.ebooks.greenwood.com/reader.jsp?x=0897896955&amp;p=cover")</f>
        <v>http://www.ebooks.greenwood.com/reader.jsp?x=0897896955&amp;p=cover</v>
      </c>
      <c r="M104" s="161">
        <v>1</v>
      </c>
    </row>
    <row r="105" spans="1:13" ht="20.100000000000001" customHeight="1">
      <c r="A105" s="159">
        <v>104</v>
      </c>
      <c r="B105" s="149" t="s">
        <v>11443</v>
      </c>
      <c r="C105" s="149" t="s">
        <v>11487</v>
      </c>
      <c r="D105" s="149" t="s">
        <v>11928</v>
      </c>
      <c r="E105" s="149" t="s">
        <v>8146</v>
      </c>
      <c r="F105" s="149" t="s">
        <v>11929</v>
      </c>
      <c r="G105" s="149" t="s">
        <v>11930</v>
      </c>
      <c r="H105" s="150">
        <v>1</v>
      </c>
      <c r="I105" s="149" t="s">
        <v>11931</v>
      </c>
      <c r="J105" s="149" t="s">
        <v>553</v>
      </c>
      <c r="K105" s="151">
        <v>2004</v>
      </c>
      <c r="L105" s="152" t="str">
        <f>HYPERLINK("http://www.ebooks.greenwood.com/reader.jsp?x=C8240&amp;p=cover")</f>
        <v>http://www.ebooks.greenwood.com/reader.jsp?x=C8240&amp;p=cover</v>
      </c>
      <c r="M105" s="161">
        <v>1</v>
      </c>
    </row>
    <row r="106" spans="1:13" ht="20.100000000000001" customHeight="1">
      <c r="A106" s="159">
        <v>105</v>
      </c>
      <c r="B106" s="149" t="s">
        <v>11443</v>
      </c>
      <c r="C106" s="149" t="s">
        <v>11847</v>
      </c>
      <c r="D106" s="149" t="s">
        <v>11932</v>
      </c>
      <c r="E106" s="149" t="s">
        <v>11933</v>
      </c>
      <c r="F106" s="149" t="s">
        <v>11934</v>
      </c>
      <c r="G106" s="149" t="s">
        <v>11935</v>
      </c>
      <c r="H106" s="150">
        <v>1</v>
      </c>
      <c r="I106" s="149" t="s">
        <v>11936</v>
      </c>
      <c r="J106" s="149" t="s">
        <v>553</v>
      </c>
      <c r="K106" s="151">
        <v>1996</v>
      </c>
      <c r="L106" s="152" t="str">
        <f>HYPERLINK("http://www.ebooks.greenwood.com/reader.jsp?x=0275956407&amp;p=cover")</f>
        <v>http://www.ebooks.greenwood.com/reader.jsp?x=0275956407&amp;p=cover</v>
      </c>
      <c r="M106" s="161">
        <v>1</v>
      </c>
    </row>
    <row r="107" spans="1:13" ht="20.100000000000001" customHeight="1">
      <c r="A107" s="159">
        <v>106</v>
      </c>
      <c r="B107" s="149" t="s">
        <v>11443</v>
      </c>
      <c r="C107" s="149" t="s">
        <v>11937</v>
      </c>
      <c r="D107" s="149" t="s">
        <v>11938</v>
      </c>
      <c r="E107" s="149" t="s">
        <v>11939</v>
      </c>
      <c r="F107" s="149" t="s">
        <v>11940</v>
      </c>
      <c r="G107" s="149" t="s">
        <v>11941</v>
      </c>
      <c r="H107" s="150" t="s">
        <v>11498</v>
      </c>
      <c r="I107" s="149" t="s">
        <v>11942</v>
      </c>
      <c r="J107" s="149" t="s">
        <v>5153</v>
      </c>
      <c r="K107" s="151">
        <v>1999</v>
      </c>
      <c r="L107" s="152" t="str">
        <f>HYPERLINK("http://www.ebooks.greenwood.com/reader.jsp?x=20005577&amp;p=cover")</f>
        <v>http://www.ebooks.greenwood.com/reader.jsp?x=20005577&amp;p=cover</v>
      </c>
      <c r="M107" s="161">
        <v>1</v>
      </c>
    </row>
    <row r="108" spans="1:13" ht="20.100000000000001" customHeight="1">
      <c r="A108" s="159">
        <v>107</v>
      </c>
      <c r="B108" s="149" t="s">
        <v>11443</v>
      </c>
      <c r="C108" s="149" t="s">
        <v>11581</v>
      </c>
      <c r="D108" s="149" t="s">
        <v>11943</v>
      </c>
      <c r="E108" s="149" t="s">
        <v>11944</v>
      </c>
      <c r="F108" s="149" t="s">
        <v>11945</v>
      </c>
      <c r="G108" s="149" t="s">
        <v>11946</v>
      </c>
      <c r="H108" s="150">
        <v>1</v>
      </c>
      <c r="I108" s="149" t="s">
        <v>11947</v>
      </c>
      <c r="J108" s="149" t="s">
        <v>11450</v>
      </c>
      <c r="K108" s="151">
        <v>2001</v>
      </c>
      <c r="L108" s="152" t="str">
        <f>HYPERLINK("http://www.ebooks.greenwood.com/reader.jsp?x=20004E38&amp;p=cover")</f>
        <v>http://www.ebooks.greenwood.com/reader.jsp?x=20004E38&amp;p=cover</v>
      </c>
      <c r="M108" s="161">
        <v>1</v>
      </c>
    </row>
    <row r="109" spans="1:13" ht="20.100000000000001" customHeight="1">
      <c r="A109" s="159">
        <v>108</v>
      </c>
      <c r="B109" s="149" t="s">
        <v>11443</v>
      </c>
      <c r="C109" s="149" t="s">
        <v>3507</v>
      </c>
      <c r="D109" s="149" t="s">
        <v>11948</v>
      </c>
      <c r="E109" s="149" t="s">
        <v>11545</v>
      </c>
      <c r="F109" s="149" t="s">
        <v>11949</v>
      </c>
      <c r="G109" s="149" t="s">
        <v>11950</v>
      </c>
      <c r="H109" s="150">
        <v>1</v>
      </c>
      <c r="I109" s="149" t="s">
        <v>11951</v>
      </c>
      <c r="J109" s="149" t="s">
        <v>560</v>
      </c>
      <c r="K109" s="151">
        <v>2005</v>
      </c>
      <c r="L109" s="152" t="str">
        <f>HYPERLINK("http://www.ebooks.greenwood.com/reader.jsp?x=GR3032&amp;p=cover")</f>
        <v>http://www.ebooks.greenwood.com/reader.jsp?x=GR3032&amp;p=cover</v>
      </c>
      <c r="M109" s="161">
        <v>2</v>
      </c>
    </row>
    <row r="110" spans="1:13" ht="20.100000000000001" customHeight="1">
      <c r="A110" s="159">
        <v>109</v>
      </c>
      <c r="B110" s="149" t="s">
        <v>11443</v>
      </c>
      <c r="C110" s="149" t="s">
        <v>3507</v>
      </c>
      <c r="D110" s="149" t="s">
        <v>3506</v>
      </c>
      <c r="E110" s="149" t="s">
        <v>5944</v>
      </c>
      <c r="F110" s="149" t="s">
        <v>11952</v>
      </c>
      <c r="G110" s="149" t="s">
        <v>11953</v>
      </c>
      <c r="H110" s="150">
        <v>1</v>
      </c>
      <c r="I110" s="149" t="s">
        <v>11954</v>
      </c>
      <c r="J110" s="149" t="s">
        <v>560</v>
      </c>
      <c r="K110" s="151">
        <v>2005</v>
      </c>
      <c r="L110" s="152" t="str">
        <f>HYPERLINK("http://www.ebooks.greenwood.com/reader.jsp?x=GR2779&amp;p=cover")</f>
        <v>http://www.ebooks.greenwood.com/reader.jsp?x=GR2779&amp;p=cover</v>
      </c>
      <c r="M110" s="161">
        <v>1</v>
      </c>
    </row>
    <row r="111" spans="1:13" ht="20.100000000000001" customHeight="1">
      <c r="A111" s="159">
        <v>110</v>
      </c>
      <c r="B111" s="149" t="s">
        <v>11443</v>
      </c>
      <c r="C111" s="149" t="s">
        <v>3507</v>
      </c>
      <c r="D111" s="149" t="s">
        <v>3506</v>
      </c>
      <c r="E111" s="149" t="s">
        <v>5944</v>
      </c>
      <c r="F111" s="149" t="s">
        <v>11955</v>
      </c>
      <c r="G111" s="149" t="s">
        <v>11956</v>
      </c>
      <c r="H111" s="150">
        <v>1</v>
      </c>
      <c r="I111" s="149" t="s">
        <v>11954</v>
      </c>
      <c r="J111" s="149" t="s">
        <v>560</v>
      </c>
      <c r="K111" s="151">
        <v>2005</v>
      </c>
      <c r="L111" s="152" t="str">
        <f>HYPERLINK("http://www.ebooks.greenwood.com/reader.jsp?x=GR2781&amp;p=cover")</f>
        <v>http://www.ebooks.greenwood.com/reader.jsp?x=GR2781&amp;p=cover</v>
      </c>
      <c r="M111" s="161">
        <v>1</v>
      </c>
    </row>
    <row r="112" spans="1:13" ht="20.100000000000001" customHeight="1">
      <c r="A112" s="159">
        <v>111</v>
      </c>
      <c r="B112" s="149" t="s">
        <v>11443</v>
      </c>
      <c r="C112" s="149" t="s">
        <v>3507</v>
      </c>
      <c r="D112" s="149" t="s">
        <v>3506</v>
      </c>
      <c r="E112" s="149" t="s">
        <v>5944</v>
      </c>
      <c r="F112" s="149" t="s">
        <v>11957</v>
      </c>
      <c r="G112" s="149" t="s">
        <v>11958</v>
      </c>
      <c r="H112" s="150">
        <v>1</v>
      </c>
      <c r="I112" s="149" t="s">
        <v>11954</v>
      </c>
      <c r="J112" s="149" t="s">
        <v>560</v>
      </c>
      <c r="K112" s="151">
        <v>2005</v>
      </c>
      <c r="L112" s="152" t="str">
        <f>HYPERLINK("http://www.ebooks.greenwood.com/reader.jsp?x=GR2782&amp;p=cover")</f>
        <v>http://www.ebooks.greenwood.com/reader.jsp?x=GR2782&amp;p=cover</v>
      </c>
      <c r="M112" s="161">
        <v>1</v>
      </c>
    </row>
    <row r="113" spans="1:13" ht="20.100000000000001" customHeight="1">
      <c r="A113" s="159">
        <v>112</v>
      </c>
      <c r="B113" s="149" t="s">
        <v>11443</v>
      </c>
      <c r="C113" s="149" t="s">
        <v>3507</v>
      </c>
      <c r="D113" s="149" t="s">
        <v>3506</v>
      </c>
      <c r="E113" s="149" t="s">
        <v>5944</v>
      </c>
      <c r="F113" s="149" t="s">
        <v>11959</v>
      </c>
      <c r="G113" s="149" t="s">
        <v>11960</v>
      </c>
      <c r="H113" s="150">
        <v>1</v>
      </c>
      <c r="I113" s="149" t="s">
        <v>11954</v>
      </c>
      <c r="J113" s="149" t="s">
        <v>560</v>
      </c>
      <c r="K113" s="151">
        <v>2005</v>
      </c>
      <c r="L113" s="152" t="str">
        <f>HYPERLINK("http://www.ebooks.greenwood.com/reader.jsp?x=GR2788&amp;p=cover")</f>
        <v>http://www.ebooks.greenwood.com/reader.jsp?x=GR2788&amp;p=cover</v>
      </c>
      <c r="M113" s="161">
        <v>1</v>
      </c>
    </row>
    <row r="114" spans="1:13" ht="20.100000000000001" customHeight="1">
      <c r="A114" s="159">
        <v>113</v>
      </c>
      <c r="B114" s="149" t="s">
        <v>11443</v>
      </c>
      <c r="C114" s="149" t="s">
        <v>11847</v>
      </c>
      <c r="D114" s="149" t="s">
        <v>293</v>
      </c>
      <c r="E114" s="149" t="s">
        <v>294</v>
      </c>
      <c r="F114" s="149" t="s">
        <v>11961</v>
      </c>
      <c r="G114" s="149" t="s">
        <v>11962</v>
      </c>
      <c r="H114" s="150">
        <v>1</v>
      </c>
      <c r="I114" s="149" t="s">
        <v>11963</v>
      </c>
      <c r="J114" s="149" t="s">
        <v>560</v>
      </c>
      <c r="K114" s="151">
        <v>2005</v>
      </c>
      <c r="L114" s="152" t="str">
        <f>HYPERLINK("http://www.ebooks.greenwood.com/reader.jsp?x=GR2846&amp;p=cover")</f>
        <v>http://www.ebooks.greenwood.com/reader.jsp?x=GR2846&amp;p=cover</v>
      </c>
      <c r="M114" s="161">
        <v>1</v>
      </c>
    </row>
    <row r="115" spans="1:13" ht="20.100000000000001" customHeight="1">
      <c r="A115" s="159">
        <v>114</v>
      </c>
      <c r="B115" s="149" t="s">
        <v>11443</v>
      </c>
      <c r="C115" s="149" t="s">
        <v>11847</v>
      </c>
      <c r="D115" s="149" t="s">
        <v>11964</v>
      </c>
      <c r="E115" s="149" t="s">
        <v>11965</v>
      </c>
      <c r="F115" s="149" t="s">
        <v>11966</v>
      </c>
      <c r="G115" s="149" t="s">
        <v>11967</v>
      </c>
      <c r="H115" s="150">
        <v>1</v>
      </c>
      <c r="I115" s="149" t="s">
        <v>11968</v>
      </c>
      <c r="J115" s="149" t="s">
        <v>553</v>
      </c>
      <c r="K115" s="151">
        <v>2005</v>
      </c>
      <c r="L115" s="152" t="str">
        <f>HYPERLINK("http://www.ebooks.greenwood.com/reader.jsp?x=C8047&amp;p=cover")</f>
        <v>http://www.ebooks.greenwood.com/reader.jsp?x=C8047&amp;p=cover</v>
      </c>
      <c r="M115" s="161">
        <v>1</v>
      </c>
    </row>
    <row r="116" spans="1:13" ht="20.100000000000001" customHeight="1">
      <c r="A116" s="159">
        <v>115</v>
      </c>
      <c r="B116" s="149" t="s">
        <v>11443</v>
      </c>
      <c r="C116" s="149" t="s">
        <v>11847</v>
      </c>
      <c r="D116" s="149" t="s">
        <v>11964</v>
      </c>
      <c r="E116" s="149" t="s">
        <v>11965</v>
      </c>
      <c r="F116" s="149" t="s">
        <v>11969</v>
      </c>
      <c r="G116" s="149" t="s">
        <v>11970</v>
      </c>
      <c r="H116" s="150">
        <v>1</v>
      </c>
      <c r="I116" s="149" t="s">
        <v>11971</v>
      </c>
      <c r="J116" s="149" t="s">
        <v>553</v>
      </c>
      <c r="K116" s="151">
        <v>2005</v>
      </c>
      <c r="L116" s="152" t="str">
        <f>HYPERLINK("http://www.ebooks.greenwood.com/reader.jsp?x=GR0134&amp;p=cover")</f>
        <v>http://www.ebooks.greenwood.com/reader.jsp?x=GR0134&amp;p=cover</v>
      </c>
      <c r="M116" s="161">
        <v>1</v>
      </c>
    </row>
    <row r="117" spans="1:13" ht="20.100000000000001" customHeight="1">
      <c r="A117" s="159">
        <v>116</v>
      </c>
      <c r="B117" s="149" t="s">
        <v>11443</v>
      </c>
      <c r="C117" s="149" t="s">
        <v>11847</v>
      </c>
      <c r="D117" s="149" t="s">
        <v>11964</v>
      </c>
      <c r="E117" s="149" t="s">
        <v>11965</v>
      </c>
      <c r="F117" s="149" t="s">
        <v>11972</v>
      </c>
      <c r="G117" s="149" t="s">
        <v>11973</v>
      </c>
      <c r="H117" s="150">
        <v>1</v>
      </c>
      <c r="I117" s="149" t="s">
        <v>11974</v>
      </c>
      <c r="J117" s="149" t="s">
        <v>553</v>
      </c>
      <c r="K117" s="151">
        <v>2005</v>
      </c>
      <c r="L117" s="152" t="str">
        <f>HYPERLINK("http://www.ebooks.greenwood.com/reader.jsp?x=C8045&amp;p=cover")</f>
        <v>http://www.ebooks.greenwood.com/reader.jsp?x=C8045&amp;p=cover</v>
      </c>
      <c r="M117" s="161">
        <v>1</v>
      </c>
    </row>
    <row r="118" spans="1:13" ht="20.100000000000001" customHeight="1">
      <c r="A118" s="159">
        <v>117</v>
      </c>
      <c r="B118" s="149" t="s">
        <v>11443</v>
      </c>
      <c r="C118" s="149" t="s">
        <v>11847</v>
      </c>
      <c r="D118" s="149" t="s">
        <v>11964</v>
      </c>
      <c r="E118" s="149" t="s">
        <v>11965</v>
      </c>
      <c r="F118" s="149" t="s">
        <v>11975</v>
      </c>
      <c r="G118" s="149" t="s">
        <v>11976</v>
      </c>
      <c r="H118" s="150">
        <v>1</v>
      </c>
      <c r="I118" s="149" t="s">
        <v>11977</v>
      </c>
      <c r="J118" s="149" t="s">
        <v>553</v>
      </c>
      <c r="K118" s="151">
        <v>2005</v>
      </c>
      <c r="L118" s="152" t="str">
        <f>HYPERLINK("http://www.ebooks.greenwood.com/reader.jsp?x=GR1318&amp;p=cover")</f>
        <v>http://www.ebooks.greenwood.com/reader.jsp?x=GR1318&amp;p=cover</v>
      </c>
      <c r="M118" s="161">
        <v>1</v>
      </c>
    </row>
    <row r="119" spans="1:13" ht="20.100000000000001" customHeight="1">
      <c r="A119" s="159">
        <v>118</v>
      </c>
      <c r="B119" s="149" t="s">
        <v>2696</v>
      </c>
      <c r="C119" s="149" t="s">
        <v>8285</v>
      </c>
      <c r="D119" s="149" t="s">
        <v>11978</v>
      </c>
      <c r="E119" s="149" t="s">
        <v>11979</v>
      </c>
      <c r="F119" s="149" t="s">
        <v>11980</v>
      </c>
      <c r="G119" s="149" t="s">
        <v>11981</v>
      </c>
      <c r="H119" s="150">
        <v>1</v>
      </c>
      <c r="I119" s="149" t="s">
        <v>11982</v>
      </c>
      <c r="J119" s="149" t="s">
        <v>553</v>
      </c>
      <c r="K119" s="151">
        <v>2005</v>
      </c>
      <c r="L119" s="152" t="str">
        <f>HYPERLINK("http://www.ebooks.greenwood.com/reader.jsp?x=C8405&amp;p=cover")</f>
        <v>http://www.ebooks.greenwood.com/reader.jsp?x=C8405&amp;p=cover</v>
      </c>
      <c r="M119" s="161">
        <v>1</v>
      </c>
    </row>
    <row r="120" spans="1:13" ht="20.100000000000001" customHeight="1">
      <c r="A120" s="159">
        <v>119</v>
      </c>
      <c r="B120" s="149" t="s">
        <v>2696</v>
      </c>
      <c r="C120" s="149" t="s">
        <v>8285</v>
      </c>
      <c r="D120" s="149" t="s">
        <v>1525</v>
      </c>
      <c r="E120" s="149" t="s">
        <v>11983</v>
      </c>
      <c r="F120" s="149" t="s">
        <v>11984</v>
      </c>
      <c r="G120" s="149" t="s">
        <v>11985</v>
      </c>
      <c r="H120" s="150">
        <v>1</v>
      </c>
      <c r="I120" s="149" t="s">
        <v>11986</v>
      </c>
      <c r="J120" s="149" t="s">
        <v>553</v>
      </c>
      <c r="K120" s="151">
        <v>2007</v>
      </c>
      <c r="L120" s="152" t="str">
        <f>HYPERLINK("http://ebooks.greenwood.com/reader.jsp?x=C9224&amp;p=cover")</f>
        <v>http://ebooks.greenwood.com/reader.jsp?x=C9224&amp;p=cover</v>
      </c>
      <c r="M120" s="161">
        <v>1</v>
      </c>
    </row>
    <row r="121" spans="1:13" ht="20.100000000000001" customHeight="1">
      <c r="A121" s="159">
        <v>120</v>
      </c>
      <c r="B121" s="149" t="s">
        <v>2696</v>
      </c>
      <c r="C121" s="149" t="s">
        <v>8285</v>
      </c>
      <c r="D121" s="149" t="s">
        <v>11987</v>
      </c>
      <c r="E121" s="149" t="s">
        <v>11988</v>
      </c>
      <c r="F121" s="149" t="s">
        <v>11989</v>
      </c>
      <c r="G121" s="149" t="s">
        <v>11990</v>
      </c>
      <c r="H121" s="150">
        <v>1</v>
      </c>
      <c r="I121" s="149" t="s">
        <v>11991</v>
      </c>
      <c r="J121" s="149" t="s">
        <v>553</v>
      </c>
      <c r="K121" s="151">
        <v>2006</v>
      </c>
      <c r="L121" s="152" t="str">
        <f>HYPERLINK("http://www.ebooks.greenwood.com/reader.jsp?x=C9065&amp;p=cover")</f>
        <v>http://www.ebooks.greenwood.com/reader.jsp?x=C9065&amp;p=cover</v>
      </c>
      <c r="M121" s="161">
        <v>1</v>
      </c>
    </row>
    <row r="122" spans="1:13" ht="20.100000000000001" customHeight="1">
      <c r="A122" s="159">
        <v>121</v>
      </c>
      <c r="B122" s="149" t="s">
        <v>2696</v>
      </c>
      <c r="C122" s="149" t="s">
        <v>8285</v>
      </c>
      <c r="D122" s="149" t="s">
        <v>487</v>
      </c>
      <c r="E122" s="149" t="s">
        <v>488</v>
      </c>
      <c r="F122" s="149" t="s">
        <v>11992</v>
      </c>
      <c r="G122" s="149" t="s">
        <v>11993</v>
      </c>
      <c r="H122" s="150">
        <v>1</v>
      </c>
      <c r="I122" s="149" t="s">
        <v>11994</v>
      </c>
      <c r="J122" s="149" t="s">
        <v>553</v>
      </c>
      <c r="K122" s="151">
        <v>2006</v>
      </c>
      <c r="L122" s="152" t="str">
        <f>HYPERLINK("http://www.ebooks.greenwood.com/reader.jsp?x=C9010&amp;p=cover")</f>
        <v>http://www.ebooks.greenwood.com/reader.jsp?x=C9010&amp;p=cover</v>
      </c>
      <c r="M122" s="161">
        <v>1</v>
      </c>
    </row>
    <row r="123" spans="1:13" ht="20.100000000000001" customHeight="1">
      <c r="A123" s="159">
        <v>122</v>
      </c>
      <c r="B123" s="149" t="s">
        <v>2696</v>
      </c>
      <c r="C123" s="149" t="s">
        <v>2733</v>
      </c>
      <c r="D123" s="149" t="s">
        <v>11995</v>
      </c>
      <c r="E123" s="149" t="s">
        <v>3323</v>
      </c>
      <c r="F123" s="149" t="s">
        <v>11996</v>
      </c>
      <c r="G123" s="149" t="s">
        <v>11997</v>
      </c>
      <c r="H123" s="150">
        <v>1</v>
      </c>
      <c r="I123" s="149" t="s">
        <v>11998</v>
      </c>
      <c r="J123" s="149" t="s">
        <v>11524</v>
      </c>
      <c r="K123" s="151">
        <v>2005</v>
      </c>
      <c r="L123" s="152" t="str">
        <f>HYPERLINK("http://www.ebooks.greenwood.com/reader.jsp?x=C8560&amp;p=cover")</f>
        <v>http://www.ebooks.greenwood.com/reader.jsp?x=C8560&amp;p=cover</v>
      </c>
      <c r="M123" s="161">
        <v>1</v>
      </c>
    </row>
    <row r="124" spans="1:13" ht="20.100000000000001" customHeight="1">
      <c r="A124" s="159">
        <v>123</v>
      </c>
      <c r="B124" s="149" t="s">
        <v>2696</v>
      </c>
      <c r="C124" s="149" t="s">
        <v>8285</v>
      </c>
      <c r="D124" s="149" t="s">
        <v>11999</v>
      </c>
      <c r="E124" s="149" t="s">
        <v>488</v>
      </c>
      <c r="F124" s="149" t="s">
        <v>12000</v>
      </c>
      <c r="G124" s="149" t="s">
        <v>12001</v>
      </c>
      <c r="H124" s="150">
        <v>1</v>
      </c>
      <c r="I124" s="149" t="s">
        <v>12002</v>
      </c>
      <c r="J124" s="149" t="s">
        <v>4580</v>
      </c>
      <c r="K124" s="151">
        <v>2005</v>
      </c>
      <c r="L124" s="152" t="str">
        <f>HYPERLINK("http://www.ebooks.greenwood.com/reader.jsp?x=C8597&amp;p=cover")</f>
        <v>http://www.ebooks.greenwood.com/reader.jsp?x=C8597&amp;p=cover</v>
      </c>
      <c r="M124" s="161">
        <v>1</v>
      </c>
    </row>
    <row r="125" spans="1:13" ht="20.100000000000001" customHeight="1">
      <c r="A125" s="159">
        <v>124</v>
      </c>
      <c r="B125" s="149" t="s">
        <v>2696</v>
      </c>
      <c r="C125" s="149" t="s">
        <v>8285</v>
      </c>
      <c r="D125" s="149" t="s">
        <v>2154</v>
      </c>
      <c r="E125" s="149" t="s">
        <v>2155</v>
      </c>
      <c r="F125" s="149" t="s">
        <v>12003</v>
      </c>
      <c r="G125" s="149" t="s">
        <v>12004</v>
      </c>
      <c r="H125" s="150">
        <v>1</v>
      </c>
      <c r="I125" s="149" t="s">
        <v>12005</v>
      </c>
      <c r="J125" s="149" t="s">
        <v>553</v>
      </c>
      <c r="K125" s="151">
        <v>2006</v>
      </c>
      <c r="L125" s="152" t="str">
        <f>HYPERLINK("http://www.ebooks.greenwood.com/reader.jsp?x=C8815&amp;p=cover")</f>
        <v>http://www.ebooks.greenwood.com/reader.jsp?x=C8815&amp;p=cover</v>
      </c>
      <c r="M125" s="161">
        <v>1</v>
      </c>
    </row>
    <row r="126" spans="1:13" ht="20.100000000000001" customHeight="1">
      <c r="A126" s="159">
        <v>125</v>
      </c>
      <c r="B126" s="149" t="s">
        <v>2696</v>
      </c>
      <c r="C126" s="149" t="s">
        <v>8285</v>
      </c>
      <c r="D126" s="149" t="s">
        <v>487</v>
      </c>
      <c r="E126" s="149" t="s">
        <v>12006</v>
      </c>
      <c r="F126" s="149" t="s">
        <v>12007</v>
      </c>
      <c r="G126" s="149" t="s">
        <v>12008</v>
      </c>
      <c r="H126" s="150">
        <v>1</v>
      </c>
      <c r="I126" s="149" t="s">
        <v>12009</v>
      </c>
      <c r="J126" s="149" t="s">
        <v>553</v>
      </c>
      <c r="K126" s="151">
        <v>2005</v>
      </c>
      <c r="L126" s="152" t="str">
        <f>HYPERLINK("http://www.ebooks.greenwood.com/reader.jsp?x=C8749&amp;p=cover")</f>
        <v>http://www.ebooks.greenwood.com/reader.jsp?x=C8749&amp;p=cover</v>
      </c>
      <c r="M126" s="161">
        <v>1</v>
      </c>
    </row>
    <row r="127" spans="1:13" ht="20.100000000000001" customHeight="1">
      <c r="A127" s="159">
        <v>126</v>
      </c>
      <c r="B127" s="149" t="s">
        <v>2696</v>
      </c>
      <c r="C127" s="149" t="s">
        <v>8285</v>
      </c>
      <c r="D127" s="149" t="s">
        <v>11587</v>
      </c>
      <c r="E127" s="149" t="s">
        <v>11593</v>
      </c>
      <c r="F127" s="149" t="s">
        <v>12010</v>
      </c>
      <c r="G127" s="149" t="s">
        <v>12011</v>
      </c>
      <c r="H127" s="150">
        <v>1</v>
      </c>
      <c r="I127" s="149" t="s">
        <v>12012</v>
      </c>
      <c r="J127" s="149" t="s">
        <v>553</v>
      </c>
      <c r="K127" s="151">
        <v>2005</v>
      </c>
      <c r="L127" s="152" t="str">
        <f>HYPERLINK("http://www.ebooks.greenwood.com/reader.jsp?x=C8589&amp;p=cover")</f>
        <v>http://www.ebooks.greenwood.com/reader.jsp?x=C8589&amp;p=cover</v>
      </c>
      <c r="M127" s="161">
        <v>1</v>
      </c>
    </row>
    <row r="128" spans="1:13" ht="20.100000000000001" customHeight="1">
      <c r="A128" s="159">
        <v>127</v>
      </c>
      <c r="B128" s="149" t="s">
        <v>2696</v>
      </c>
      <c r="C128" s="149" t="s">
        <v>12013</v>
      </c>
      <c r="D128" s="149" t="s">
        <v>11463</v>
      </c>
      <c r="E128" s="149" t="s">
        <v>12014</v>
      </c>
      <c r="F128" s="149" t="s">
        <v>12015</v>
      </c>
      <c r="G128" s="149" t="s">
        <v>12016</v>
      </c>
      <c r="H128" s="150">
        <v>1</v>
      </c>
      <c r="I128" s="149" t="s">
        <v>12017</v>
      </c>
      <c r="J128" s="149" t="s">
        <v>11450</v>
      </c>
      <c r="K128" s="151">
        <v>2004</v>
      </c>
      <c r="L128" s="152" t="str">
        <f>HYPERLINK("http://www.ebooks.greenwood.com/reader.jsp?x=LU1559&amp;p=cover")</f>
        <v>http://www.ebooks.greenwood.com/reader.jsp?x=LU1559&amp;p=cover</v>
      </c>
      <c r="M128" s="161">
        <v>1</v>
      </c>
    </row>
    <row r="129" spans="1:13" ht="20.100000000000001" customHeight="1">
      <c r="A129" s="159">
        <v>128</v>
      </c>
      <c r="B129" s="149" t="s">
        <v>2696</v>
      </c>
      <c r="C129" s="149" t="s">
        <v>8285</v>
      </c>
      <c r="D129" s="149" t="s">
        <v>12018</v>
      </c>
      <c r="E129" s="149" t="s">
        <v>12019</v>
      </c>
      <c r="F129" s="149" t="s">
        <v>12020</v>
      </c>
      <c r="G129" s="149" t="s">
        <v>12021</v>
      </c>
      <c r="H129" s="150">
        <v>1</v>
      </c>
      <c r="I129" s="149" t="s">
        <v>12022</v>
      </c>
      <c r="J129" s="149" t="s">
        <v>553</v>
      </c>
      <c r="K129" s="151">
        <v>2007</v>
      </c>
      <c r="L129" s="152" t="str">
        <f>HYPERLINK("http://ebooks.greenwood.com/reader.jsp?x=C9289&amp;p=cover")</f>
        <v>http://ebooks.greenwood.com/reader.jsp?x=C9289&amp;p=cover</v>
      </c>
      <c r="M129" s="161">
        <v>1</v>
      </c>
    </row>
    <row r="130" spans="1:13" ht="20.100000000000001" customHeight="1">
      <c r="A130" s="159">
        <v>129</v>
      </c>
      <c r="B130" s="149" t="s">
        <v>2696</v>
      </c>
      <c r="C130" s="149" t="s">
        <v>2733</v>
      </c>
      <c r="D130" s="149" t="s">
        <v>12023</v>
      </c>
      <c r="E130" s="149" t="s">
        <v>12024</v>
      </c>
      <c r="F130" s="149" t="s">
        <v>12025</v>
      </c>
      <c r="G130" s="149" t="s">
        <v>12026</v>
      </c>
      <c r="H130" s="150">
        <v>1</v>
      </c>
      <c r="I130" s="149" t="s">
        <v>12027</v>
      </c>
      <c r="J130" s="149" t="s">
        <v>553</v>
      </c>
      <c r="K130" s="151">
        <v>2006</v>
      </c>
      <c r="L130" s="152" t="str">
        <f>HYPERLINK("http://ebooks.greenwood.com/reader.jsp?x=C8893&amp;p=cover")</f>
        <v>http://ebooks.greenwood.com/reader.jsp?x=C8893&amp;p=cover</v>
      </c>
      <c r="M130" s="161">
        <v>1</v>
      </c>
    </row>
    <row r="131" spans="1:13" ht="20.100000000000001" customHeight="1">
      <c r="A131" s="159">
        <v>130</v>
      </c>
      <c r="B131" s="149" t="s">
        <v>2696</v>
      </c>
      <c r="C131" s="149" t="s">
        <v>2733</v>
      </c>
      <c r="D131" s="149" t="s">
        <v>12028</v>
      </c>
      <c r="E131" s="149" t="s">
        <v>3323</v>
      </c>
      <c r="F131" s="149" t="s">
        <v>12029</v>
      </c>
      <c r="G131" s="149" t="s">
        <v>12030</v>
      </c>
      <c r="H131" s="150">
        <v>1</v>
      </c>
      <c r="I131" s="149" t="s">
        <v>12031</v>
      </c>
      <c r="J131" s="149" t="s">
        <v>11524</v>
      </c>
      <c r="K131" s="151">
        <v>2005</v>
      </c>
      <c r="L131" s="152" t="str">
        <f>HYPERLINK("http://www.ebooks.greenwood.com/reader.jsp?x=C8490&amp;p=cover")</f>
        <v>http://www.ebooks.greenwood.com/reader.jsp?x=C8490&amp;p=cover</v>
      </c>
      <c r="M131" s="161">
        <v>1</v>
      </c>
    </row>
    <row r="132" spans="1:13" ht="20.100000000000001" customHeight="1">
      <c r="A132" s="159">
        <v>131</v>
      </c>
      <c r="B132" s="149" t="s">
        <v>2696</v>
      </c>
      <c r="C132" s="149" t="s">
        <v>8285</v>
      </c>
      <c r="D132" s="149" t="s">
        <v>12032</v>
      </c>
      <c r="E132" s="149" t="s">
        <v>12033</v>
      </c>
      <c r="F132" s="149" t="s">
        <v>12034</v>
      </c>
      <c r="G132" s="149" t="s">
        <v>12035</v>
      </c>
      <c r="H132" s="150">
        <v>1</v>
      </c>
      <c r="I132" s="149" t="s">
        <v>12036</v>
      </c>
      <c r="J132" s="149" t="s">
        <v>553</v>
      </c>
      <c r="K132" s="151">
        <v>2005</v>
      </c>
      <c r="L132" s="152" t="str">
        <f>HYPERLINK("http://www.ebooks.greenwood.com/reader.jsp?x=C8435&amp;p=cover")</f>
        <v>http://www.ebooks.greenwood.com/reader.jsp?x=C8435&amp;p=cover</v>
      </c>
      <c r="M132" s="161">
        <v>1</v>
      </c>
    </row>
    <row r="133" spans="1:13" ht="20.100000000000001" customHeight="1">
      <c r="A133" s="159">
        <v>132</v>
      </c>
      <c r="B133" s="149" t="s">
        <v>2696</v>
      </c>
      <c r="C133" s="149" t="s">
        <v>2733</v>
      </c>
      <c r="D133" s="149" t="s">
        <v>12037</v>
      </c>
      <c r="E133" s="149" t="s">
        <v>12038</v>
      </c>
      <c r="F133" s="149" t="s">
        <v>12039</v>
      </c>
      <c r="G133" s="149" t="s">
        <v>12040</v>
      </c>
      <c r="H133" s="150" t="s">
        <v>11498</v>
      </c>
      <c r="I133" s="149" t="s">
        <v>12041</v>
      </c>
      <c r="J133" s="149" t="s">
        <v>573</v>
      </c>
      <c r="K133" s="151">
        <v>2003</v>
      </c>
      <c r="L133" s="152" t="str">
        <f>HYPERLINK("http://www.ebooks.greenwood.com/reader.jsp?x=200086E3&amp;p=cover")</f>
        <v>http://www.ebooks.greenwood.com/reader.jsp?x=200086E3&amp;p=cover</v>
      </c>
      <c r="M133" s="161">
        <v>1</v>
      </c>
    </row>
    <row r="134" spans="1:13" ht="20.100000000000001" customHeight="1">
      <c r="A134" s="159">
        <v>133</v>
      </c>
      <c r="B134" s="149" t="s">
        <v>2696</v>
      </c>
      <c r="C134" s="149" t="s">
        <v>11476</v>
      </c>
      <c r="D134" s="149" t="s">
        <v>12042</v>
      </c>
      <c r="E134" s="149" t="s">
        <v>290</v>
      </c>
      <c r="F134" s="149" t="s">
        <v>12043</v>
      </c>
      <c r="G134" s="149" t="s">
        <v>12044</v>
      </c>
      <c r="H134" s="150">
        <v>1</v>
      </c>
      <c r="I134" s="149" t="s">
        <v>12045</v>
      </c>
      <c r="J134" s="149" t="s">
        <v>553</v>
      </c>
      <c r="K134" s="151">
        <v>2006</v>
      </c>
      <c r="L134" s="152" t="str">
        <f>HYPERLINK("http://ebooks.greenwood.com/reader.jsp?x=C9134&amp;p=cover")</f>
        <v>http://ebooks.greenwood.com/reader.jsp?x=C9134&amp;p=cover</v>
      </c>
      <c r="M134" s="161">
        <v>1</v>
      </c>
    </row>
    <row r="135" spans="1:13" ht="20.100000000000001" customHeight="1">
      <c r="A135" s="159">
        <v>134</v>
      </c>
      <c r="B135" s="149" t="s">
        <v>2696</v>
      </c>
      <c r="C135" s="149" t="s">
        <v>12013</v>
      </c>
      <c r="D135" s="149" t="s">
        <v>11701</v>
      </c>
      <c r="E135" s="149" t="s">
        <v>12046</v>
      </c>
      <c r="F135" s="149" t="s">
        <v>12047</v>
      </c>
      <c r="G135" s="149" t="s">
        <v>12048</v>
      </c>
      <c r="H135" s="150">
        <v>1</v>
      </c>
      <c r="I135" s="149" t="s">
        <v>12049</v>
      </c>
      <c r="J135" s="149" t="s">
        <v>573</v>
      </c>
      <c r="K135" s="151">
        <v>2006</v>
      </c>
      <c r="L135" s="152" t="str">
        <f>HYPERLINK("http://ebooks.greenwood.com/reader.jsp?x=LU3314&amp;p=cover")</f>
        <v>http://ebooks.greenwood.com/reader.jsp?x=LU3314&amp;p=cover</v>
      </c>
      <c r="M135" s="161">
        <v>1</v>
      </c>
    </row>
    <row r="136" spans="1:13" ht="20.100000000000001" customHeight="1">
      <c r="A136" s="159">
        <v>135</v>
      </c>
      <c r="B136" s="149" t="s">
        <v>2696</v>
      </c>
      <c r="C136" s="149" t="s">
        <v>8285</v>
      </c>
      <c r="D136" s="149" t="s">
        <v>12050</v>
      </c>
      <c r="E136" s="149" t="s">
        <v>12051</v>
      </c>
      <c r="F136" s="149" t="s">
        <v>12052</v>
      </c>
      <c r="G136" s="149" t="s">
        <v>12053</v>
      </c>
      <c r="H136" s="150">
        <v>1</v>
      </c>
      <c r="I136" s="149" t="s">
        <v>12054</v>
      </c>
      <c r="J136" s="149" t="s">
        <v>553</v>
      </c>
      <c r="K136" s="151">
        <v>2006</v>
      </c>
      <c r="L136" s="152" t="str">
        <f>HYPERLINK("http://ebooks.greenwood.com/reader.jsp?x=C9259&amp;p=cover")</f>
        <v>http://ebooks.greenwood.com/reader.jsp?x=C9259&amp;p=cover</v>
      </c>
      <c r="M136" s="161">
        <v>1</v>
      </c>
    </row>
    <row r="137" spans="1:13" ht="20.100000000000001" customHeight="1">
      <c r="A137" s="159">
        <v>136</v>
      </c>
      <c r="B137" s="149" t="s">
        <v>2696</v>
      </c>
      <c r="C137" s="149" t="s">
        <v>8285</v>
      </c>
      <c r="D137" s="149" t="s">
        <v>12055</v>
      </c>
      <c r="E137" s="149" t="s">
        <v>12056</v>
      </c>
      <c r="F137" s="149" t="s">
        <v>12057</v>
      </c>
      <c r="G137" s="149" t="s">
        <v>12058</v>
      </c>
      <c r="H137" s="150">
        <v>1</v>
      </c>
      <c r="I137" s="149" t="s">
        <v>12059</v>
      </c>
      <c r="J137" s="149" t="s">
        <v>553</v>
      </c>
      <c r="K137" s="151">
        <v>2007</v>
      </c>
      <c r="L137" s="152" t="str">
        <f>HYPERLINK("http://ebooks.greenwood.com/reader.jsp?x=C9133&amp;p=cover")</f>
        <v>http://ebooks.greenwood.com/reader.jsp?x=C9133&amp;p=cover</v>
      </c>
      <c r="M137" s="161">
        <v>1</v>
      </c>
    </row>
    <row r="138" spans="1:13" ht="20.100000000000001" customHeight="1">
      <c r="A138" s="159">
        <v>137</v>
      </c>
      <c r="B138" s="149" t="s">
        <v>2696</v>
      </c>
      <c r="C138" s="149" t="s">
        <v>11637</v>
      </c>
      <c r="D138" s="149" t="s">
        <v>1370</v>
      </c>
      <c r="E138" s="149" t="s">
        <v>6769</v>
      </c>
      <c r="F138" s="149" t="s">
        <v>12060</v>
      </c>
      <c r="G138" s="149" t="s">
        <v>12061</v>
      </c>
      <c r="H138" s="150">
        <v>1</v>
      </c>
      <c r="I138" s="149" t="s">
        <v>12062</v>
      </c>
      <c r="J138" s="149" t="s">
        <v>553</v>
      </c>
      <c r="K138" s="151">
        <v>2007</v>
      </c>
      <c r="L138" s="152" t="str">
        <f>HYPERLINK("http://ebooks.greenwood.com/reader.jsp?x=C9496&amp;p=cover")</f>
        <v>http://ebooks.greenwood.com/reader.jsp?x=C9496&amp;p=cover</v>
      </c>
      <c r="M138" s="161">
        <v>1</v>
      </c>
    </row>
    <row r="139" spans="1:13" ht="20.100000000000001" customHeight="1">
      <c r="A139" s="159">
        <v>138</v>
      </c>
      <c r="B139" s="149" t="s">
        <v>2696</v>
      </c>
      <c r="C139" s="149" t="s">
        <v>2733</v>
      </c>
      <c r="D139" s="149" t="s">
        <v>12063</v>
      </c>
      <c r="E139" s="149" t="s">
        <v>12064</v>
      </c>
      <c r="F139" s="149" t="s">
        <v>12065</v>
      </c>
      <c r="G139" s="149" t="s">
        <v>12066</v>
      </c>
      <c r="H139" s="150">
        <v>1</v>
      </c>
      <c r="I139" s="149" t="s">
        <v>12067</v>
      </c>
      <c r="J139" s="149" t="s">
        <v>553</v>
      </c>
      <c r="K139" s="151">
        <v>2004</v>
      </c>
      <c r="L139" s="152" t="str">
        <f>HYPERLINK("http://www.ebooks.greenwood.com/reader.jsp?x=C8218&amp;p=cover")</f>
        <v>http://www.ebooks.greenwood.com/reader.jsp?x=C8218&amp;p=cover</v>
      </c>
      <c r="M139" s="161">
        <v>1</v>
      </c>
    </row>
    <row r="140" spans="1:13" ht="20.100000000000001" customHeight="1">
      <c r="A140" s="159">
        <v>139</v>
      </c>
      <c r="B140" s="149" t="s">
        <v>2696</v>
      </c>
      <c r="C140" s="149" t="s">
        <v>12068</v>
      </c>
      <c r="D140" s="149" t="s">
        <v>12069</v>
      </c>
      <c r="E140" s="149" t="s">
        <v>12070</v>
      </c>
      <c r="F140" s="149" t="s">
        <v>12071</v>
      </c>
      <c r="G140" s="149" t="s">
        <v>12072</v>
      </c>
      <c r="H140" s="150" t="s">
        <v>11498</v>
      </c>
      <c r="I140" s="149" t="s">
        <v>12073</v>
      </c>
      <c r="J140" s="149" t="s">
        <v>5153</v>
      </c>
      <c r="K140" s="151">
        <v>2004</v>
      </c>
      <c r="L140" s="152" t="str">
        <f>HYPERLINK("http://www.ebooks.greenwood.com/reader.jsp?x=C8186&amp;p=cover")</f>
        <v>http://www.ebooks.greenwood.com/reader.jsp?x=C8186&amp;p=cover</v>
      </c>
      <c r="M140" s="161">
        <v>1</v>
      </c>
    </row>
    <row r="141" spans="1:13" ht="20.100000000000001" customHeight="1">
      <c r="A141" s="159">
        <v>140</v>
      </c>
      <c r="B141" s="149" t="s">
        <v>11443</v>
      </c>
      <c r="C141" s="149" t="s">
        <v>2817</v>
      </c>
      <c r="D141" s="149" t="s">
        <v>12074</v>
      </c>
      <c r="E141" s="149" t="s">
        <v>12075</v>
      </c>
      <c r="F141" s="149" t="s">
        <v>12076</v>
      </c>
      <c r="G141" s="149" t="s">
        <v>12077</v>
      </c>
      <c r="H141" s="150">
        <v>1</v>
      </c>
      <c r="I141" s="149" t="s">
        <v>12078</v>
      </c>
      <c r="J141" s="149" t="s">
        <v>11450</v>
      </c>
      <c r="K141" s="151">
        <v>2005</v>
      </c>
      <c r="L141" s="152" t="str">
        <f>HYPERLINK("http://www.ebooks.greenwood.com/reader.jsp?x=GR2431&amp;p=cover")</f>
        <v>http://www.ebooks.greenwood.com/reader.jsp?x=GR2431&amp;p=cover</v>
      </c>
      <c r="M141" s="161">
        <v>1</v>
      </c>
    </row>
    <row r="142" spans="1:13" ht="20.100000000000001" customHeight="1">
      <c r="A142" s="159">
        <v>141</v>
      </c>
      <c r="B142" s="149" t="s">
        <v>11443</v>
      </c>
      <c r="C142" s="149" t="s">
        <v>2817</v>
      </c>
      <c r="D142" s="149" t="s">
        <v>12079</v>
      </c>
      <c r="E142" s="149" t="s">
        <v>12080</v>
      </c>
      <c r="F142" s="149" t="s">
        <v>12081</v>
      </c>
      <c r="G142" s="149" t="s">
        <v>12082</v>
      </c>
      <c r="H142" s="150">
        <v>1</v>
      </c>
      <c r="I142" s="149" t="s">
        <v>12083</v>
      </c>
      <c r="J142" s="149" t="s">
        <v>11450</v>
      </c>
      <c r="K142" s="151">
        <v>2005</v>
      </c>
      <c r="L142" s="152" t="str">
        <f>HYPERLINK("http://www.ebooks.greenwood.com/reader.jsp?x=GR2819&amp;p=cover")</f>
        <v>http://www.ebooks.greenwood.com/reader.jsp?x=GR2819&amp;p=cover</v>
      </c>
      <c r="M142" s="161">
        <v>1</v>
      </c>
    </row>
    <row r="143" spans="1:13" ht="20.100000000000001" customHeight="1">
      <c r="A143" s="159">
        <v>142</v>
      </c>
      <c r="B143" s="149" t="s">
        <v>2696</v>
      </c>
      <c r="C143" s="149" t="s">
        <v>11637</v>
      </c>
      <c r="D143" s="149" t="s">
        <v>2022</v>
      </c>
      <c r="E143" s="149" t="s">
        <v>12084</v>
      </c>
      <c r="F143" s="149" t="s">
        <v>12085</v>
      </c>
      <c r="G143" s="149" t="s">
        <v>12086</v>
      </c>
      <c r="H143" s="150">
        <v>1</v>
      </c>
      <c r="I143" s="149" t="s">
        <v>12087</v>
      </c>
      <c r="J143" s="149" t="s">
        <v>553</v>
      </c>
      <c r="K143" s="151">
        <v>2007</v>
      </c>
      <c r="L143" s="152" t="str">
        <f>HYPERLINK("http://ebooks.greenwood.com/reader.jsp?x=C9333&amp;p=cover")</f>
        <v>http://ebooks.greenwood.com/reader.jsp?x=C9333&amp;p=cover</v>
      </c>
      <c r="M143" s="161">
        <v>1</v>
      </c>
    </row>
    <row r="144" spans="1:13" ht="20.100000000000001" customHeight="1">
      <c r="A144" s="159">
        <v>143</v>
      </c>
      <c r="B144" s="149" t="s">
        <v>2696</v>
      </c>
      <c r="C144" s="149" t="s">
        <v>8285</v>
      </c>
      <c r="D144" s="149" t="s">
        <v>11587</v>
      </c>
      <c r="E144" s="149" t="s">
        <v>12088</v>
      </c>
      <c r="F144" s="149" t="s">
        <v>12089</v>
      </c>
      <c r="G144" s="149" t="s">
        <v>12090</v>
      </c>
      <c r="H144" s="150">
        <v>1</v>
      </c>
      <c r="I144" s="149" t="s">
        <v>12091</v>
      </c>
      <c r="J144" s="149" t="s">
        <v>553</v>
      </c>
      <c r="K144" s="151">
        <v>2005</v>
      </c>
      <c r="L144" s="152" t="str">
        <f>HYPERLINK("http://www.ebooks.greenwood.com/reader.jsp?x=C8359&amp;p=cover")</f>
        <v>http://www.ebooks.greenwood.com/reader.jsp?x=C8359&amp;p=cover</v>
      </c>
      <c r="M144" s="161">
        <v>1</v>
      </c>
    </row>
    <row r="145" spans="1:13" ht="20.100000000000001" customHeight="1">
      <c r="A145" s="159">
        <v>144</v>
      </c>
      <c r="B145" s="149" t="s">
        <v>2696</v>
      </c>
      <c r="C145" s="149" t="s">
        <v>8285</v>
      </c>
      <c r="D145" s="149" t="s">
        <v>1720</v>
      </c>
      <c r="E145" s="149" t="s">
        <v>12092</v>
      </c>
      <c r="F145" s="149" t="s">
        <v>12093</v>
      </c>
      <c r="G145" s="149" t="s">
        <v>12094</v>
      </c>
      <c r="H145" s="150">
        <v>1</v>
      </c>
      <c r="I145" s="149" t="s">
        <v>12095</v>
      </c>
      <c r="J145" s="149" t="s">
        <v>553</v>
      </c>
      <c r="K145" s="151">
        <v>2006</v>
      </c>
      <c r="L145" s="152" t="str">
        <f>HYPERLINK("http://ebooks.greenwood.com/reader.jsp?x=C9223&amp;p=cover")</f>
        <v>http://ebooks.greenwood.com/reader.jsp?x=C9223&amp;p=cover</v>
      </c>
      <c r="M145" s="161">
        <v>1</v>
      </c>
    </row>
    <row r="146" spans="1:13" ht="20.100000000000001" customHeight="1">
      <c r="A146" s="159">
        <v>145</v>
      </c>
      <c r="B146" s="149" t="s">
        <v>2696</v>
      </c>
      <c r="C146" s="149" t="s">
        <v>2713</v>
      </c>
      <c r="D146" s="149" t="s">
        <v>12096</v>
      </c>
      <c r="E146" s="149" t="s">
        <v>12097</v>
      </c>
      <c r="F146" s="149" t="s">
        <v>12098</v>
      </c>
      <c r="G146" s="149" t="s">
        <v>12099</v>
      </c>
      <c r="H146" s="150">
        <v>1</v>
      </c>
      <c r="I146" s="149" t="s">
        <v>12100</v>
      </c>
      <c r="J146" s="149" t="s">
        <v>553</v>
      </c>
      <c r="K146" s="151">
        <v>2007</v>
      </c>
      <c r="L146" s="152" t="str">
        <f>HYPERLINK("http://ebooks.greenwood.com/reader.jsp?x=C9363&amp;p=cover")</f>
        <v>http://ebooks.greenwood.com/reader.jsp?x=C9363&amp;p=cover</v>
      </c>
      <c r="M146" s="161">
        <v>1</v>
      </c>
    </row>
    <row r="147" spans="1:13" ht="20.100000000000001" customHeight="1">
      <c r="A147" s="159">
        <v>146</v>
      </c>
      <c r="B147" s="149" t="s">
        <v>2696</v>
      </c>
      <c r="C147" s="149" t="s">
        <v>11627</v>
      </c>
      <c r="D147" s="149" t="s">
        <v>12101</v>
      </c>
      <c r="E147" s="149" t="s">
        <v>12102</v>
      </c>
      <c r="F147" s="149" t="s">
        <v>12103</v>
      </c>
      <c r="G147" s="149" t="s">
        <v>12104</v>
      </c>
      <c r="H147" s="150">
        <v>1</v>
      </c>
      <c r="I147" s="149" t="s">
        <v>12105</v>
      </c>
      <c r="J147" s="149" t="s">
        <v>6678</v>
      </c>
      <c r="K147" s="151">
        <v>2006</v>
      </c>
      <c r="L147" s="152" t="str">
        <f>HYPERLINK("http://www.ebooks.greenwood.com/reader.jsp?x=C9297&amp;p=cover")</f>
        <v>http://www.ebooks.greenwood.com/reader.jsp?x=C9297&amp;p=cover</v>
      </c>
      <c r="M147" s="161">
        <v>1</v>
      </c>
    </row>
    <row r="148" spans="1:13" ht="20.100000000000001" customHeight="1">
      <c r="A148" s="159">
        <v>147</v>
      </c>
      <c r="B148" s="149" t="s">
        <v>2696</v>
      </c>
      <c r="C148" s="149" t="s">
        <v>11627</v>
      </c>
      <c r="D148" s="149" t="s">
        <v>1892</v>
      </c>
      <c r="E148" s="149" t="s">
        <v>1893</v>
      </c>
      <c r="F148" s="149" t="s">
        <v>12106</v>
      </c>
      <c r="G148" s="149" t="s">
        <v>12107</v>
      </c>
      <c r="H148" s="150">
        <v>1</v>
      </c>
      <c r="I148" s="149" t="s">
        <v>12108</v>
      </c>
      <c r="J148" s="149" t="s">
        <v>6678</v>
      </c>
      <c r="K148" s="151">
        <v>2006</v>
      </c>
      <c r="L148" s="152" t="str">
        <f>HYPERLINK("http://ebooks.greenwood.com/reader.jsp?x=C9294&amp;p=cover")</f>
        <v>http://ebooks.greenwood.com/reader.jsp?x=C9294&amp;p=cover</v>
      </c>
      <c r="M148" s="161">
        <v>1</v>
      </c>
    </row>
    <row r="149" spans="1:13" ht="20.100000000000001" customHeight="1">
      <c r="A149" s="159">
        <v>148</v>
      </c>
      <c r="B149" s="149" t="s">
        <v>2696</v>
      </c>
      <c r="C149" s="149" t="s">
        <v>2733</v>
      </c>
      <c r="D149" s="149" t="s">
        <v>1513</v>
      </c>
      <c r="E149" s="149" t="s">
        <v>12109</v>
      </c>
      <c r="F149" s="149" t="s">
        <v>12110</v>
      </c>
      <c r="G149" s="149" t="s">
        <v>12111</v>
      </c>
      <c r="H149" s="150">
        <v>1</v>
      </c>
      <c r="I149" s="149" t="s">
        <v>12112</v>
      </c>
      <c r="J149" s="149" t="s">
        <v>11524</v>
      </c>
      <c r="K149" s="151">
        <v>2002</v>
      </c>
      <c r="L149" s="152" t="str">
        <f>HYPERLINK("http://www.ebooks.greenwood.com/reader.jsp?x=200076C8&amp;p=cover")</f>
        <v>http://www.ebooks.greenwood.com/reader.jsp?x=200076C8&amp;p=cover</v>
      </c>
      <c r="M149" s="161">
        <v>1</v>
      </c>
    </row>
    <row r="150" spans="1:13" ht="20.100000000000001" customHeight="1">
      <c r="A150" s="159">
        <v>149</v>
      </c>
      <c r="B150" s="149" t="s">
        <v>2696</v>
      </c>
      <c r="C150" s="149" t="s">
        <v>2733</v>
      </c>
      <c r="D150" s="149" t="s">
        <v>12113</v>
      </c>
      <c r="E150" s="149" t="s">
        <v>5875</v>
      </c>
      <c r="F150" s="149" t="s">
        <v>12114</v>
      </c>
      <c r="G150" s="149" t="s">
        <v>12115</v>
      </c>
      <c r="H150" s="150">
        <v>1</v>
      </c>
      <c r="I150" s="149" t="s">
        <v>12116</v>
      </c>
      <c r="J150" s="149" t="s">
        <v>560</v>
      </c>
      <c r="K150" s="151">
        <v>2005</v>
      </c>
      <c r="L150" s="152" t="str">
        <f>HYPERLINK("http://www.ebooks.greenwood.com/reader.jsp?x=GR3377&amp;p=cover")</f>
        <v>http://www.ebooks.greenwood.com/reader.jsp?x=GR3377&amp;p=cover</v>
      </c>
      <c r="M150" s="161">
        <v>1</v>
      </c>
    </row>
    <row r="151" spans="1:13" ht="20.100000000000001" customHeight="1">
      <c r="A151" s="159">
        <v>150</v>
      </c>
      <c r="B151" s="149" t="s">
        <v>2696</v>
      </c>
      <c r="C151" s="149" t="s">
        <v>2733</v>
      </c>
      <c r="D151" s="149" t="s">
        <v>12117</v>
      </c>
      <c r="E151" s="149" t="s">
        <v>12118</v>
      </c>
      <c r="F151" s="149" t="s">
        <v>12119</v>
      </c>
      <c r="G151" s="149" t="s">
        <v>12120</v>
      </c>
      <c r="H151" s="150">
        <v>1</v>
      </c>
      <c r="I151" s="149" t="s">
        <v>12121</v>
      </c>
      <c r="J151" s="149" t="s">
        <v>11524</v>
      </c>
      <c r="K151" s="151">
        <v>2006</v>
      </c>
      <c r="L151" s="152" t="str">
        <f>HYPERLINK("http://www.ebooks.greenwood.com/reader.jsp?x=C8147&amp;p=cover")</f>
        <v>http://www.ebooks.greenwood.com/reader.jsp?x=C8147&amp;p=cover</v>
      </c>
      <c r="M151" s="161">
        <v>1</v>
      </c>
    </row>
    <row r="152" spans="1:13" ht="20.100000000000001" customHeight="1">
      <c r="A152" s="159">
        <v>151</v>
      </c>
      <c r="B152" s="149" t="s">
        <v>2696</v>
      </c>
      <c r="C152" s="149" t="s">
        <v>2733</v>
      </c>
      <c r="D152" s="149" t="s">
        <v>12122</v>
      </c>
      <c r="E152" s="149" t="s">
        <v>12123</v>
      </c>
      <c r="F152" s="149" t="s">
        <v>12124</v>
      </c>
      <c r="G152" s="149" t="s">
        <v>12125</v>
      </c>
      <c r="H152" s="150">
        <v>1</v>
      </c>
      <c r="I152" s="149" t="s">
        <v>12126</v>
      </c>
      <c r="J152" s="149" t="s">
        <v>553</v>
      </c>
      <c r="K152" s="151">
        <v>2007</v>
      </c>
      <c r="L152" s="152" t="str">
        <f>HYPERLINK("http://ebooks.greenwood.com/reader.jsp?x=C9165&amp;p=cover")</f>
        <v>http://ebooks.greenwood.com/reader.jsp?x=C9165&amp;p=cover</v>
      </c>
      <c r="M152" s="161">
        <v>1</v>
      </c>
    </row>
    <row r="153" spans="1:13" ht="20.100000000000001" customHeight="1">
      <c r="A153" s="159">
        <v>152</v>
      </c>
      <c r="B153" s="149" t="s">
        <v>2696</v>
      </c>
      <c r="C153" s="149" t="s">
        <v>11627</v>
      </c>
      <c r="D153" s="149" t="s">
        <v>12127</v>
      </c>
      <c r="E153" s="149" t="s">
        <v>12128</v>
      </c>
      <c r="F153" s="149" t="s">
        <v>12129</v>
      </c>
      <c r="G153" s="149" t="s">
        <v>12130</v>
      </c>
      <c r="H153" s="150">
        <v>1</v>
      </c>
      <c r="I153" s="149" t="s">
        <v>12131</v>
      </c>
      <c r="J153" s="149" t="s">
        <v>6678</v>
      </c>
      <c r="K153" s="151">
        <v>2006</v>
      </c>
      <c r="L153" s="152" t="str">
        <f>HYPERLINK("http://www.ebooks.greenwood.com/reader.jsp?x=C8888&amp;p=cover")</f>
        <v>http://www.ebooks.greenwood.com/reader.jsp?x=C8888&amp;p=cover</v>
      </c>
      <c r="M153" s="161">
        <v>1</v>
      </c>
    </row>
    <row r="154" spans="1:13" ht="20.100000000000001" customHeight="1">
      <c r="A154" s="159">
        <v>153</v>
      </c>
      <c r="B154" s="149" t="s">
        <v>2696</v>
      </c>
      <c r="C154" s="149" t="s">
        <v>8285</v>
      </c>
      <c r="D154" s="149" t="s">
        <v>11701</v>
      </c>
      <c r="E154" s="149" t="s">
        <v>12046</v>
      </c>
      <c r="F154" s="149" t="s">
        <v>12132</v>
      </c>
      <c r="G154" s="149" t="s">
        <v>12133</v>
      </c>
      <c r="H154" s="150">
        <v>1</v>
      </c>
      <c r="I154" s="149" t="s">
        <v>12134</v>
      </c>
      <c r="J154" s="149" t="s">
        <v>553</v>
      </c>
      <c r="K154" s="151">
        <v>2004</v>
      </c>
      <c r="L154" s="152" t="str">
        <f>HYPERLINK("http://www.ebooks.greenwood.com/reader.jsp?x=Q490&amp;p=cover")</f>
        <v>http://www.ebooks.greenwood.com/reader.jsp?x=Q490&amp;p=cover</v>
      </c>
      <c r="M154" s="161">
        <v>1</v>
      </c>
    </row>
    <row r="155" spans="1:13" ht="20.100000000000001" customHeight="1">
      <c r="A155" s="159">
        <v>154</v>
      </c>
      <c r="B155" s="149" t="s">
        <v>2696</v>
      </c>
      <c r="C155" s="149" t="s">
        <v>2822</v>
      </c>
      <c r="D155" s="149" t="s">
        <v>2136</v>
      </c>
      <c r="E155" s="149" t="s">
        <v>2137</v>
      </c>
      <c r="F155" s="149" t="s">
        <v>12135</v>
      </c>
      <c r="G155" s="149" t="s">
        <v>12136</v>
      </c>
      <c r="H155" s="150">
        <v>1</v>
      </c>
      <c r="I155" s="149" t="s">
        <v>12137</v>
      </c>
      <c r="J155" s="149" t="s">
        <v>553</v>
      </c>
      <c r="K155" s="151">
        <v>2006</v>
      </c>
      <c r="L155" s="152" t="str">
        <f>HYPERLINK("http://ebooks.greenwood.com/reader.jsp?x=C8971&amp;p=cover")</f>
        <v>http://ebooks.greenwood.com/reader.jsp?x=C8971&amp;p=cover</v>
      </c>
      <c r="M155" s="161">
        <v>1</v>
      </c>
    </row>
    <row r="156" spans="1:13" ht="20.100000000000001" customHeight="1">
      <c r="A156" s="159">
        <v>155</v>
      </c>
      <c r="B156" s="149" t="s">
        <v>2696</v>
      </c>
      <c r="C156" s="149" t="s">
        <v>2733</v>
      </c>
      <c r="D156" s="149" t="s">
        <v>12138</v>
      </c>
      <c r="E156" s="149" t="s">
        <v>12038</v>
      </c>
      <c r="F156" s="149" t="s">
        <v>12139</v>
      </c>
      <c r="G156" s="149" t="s">
        <v>12140</v>
      </c>
      <c r="H156" s="150">
        <v>1</v>
      </c>
      <c r="I156" s="149" t="s">
        <v>12141</v>
      </c>
      <c r="J156" s="149" t="s">
        <v>4580</v>
      </c>
      <c r="K156" s="151">
        <v>2002</v>
      </c>
      <c r="L156" s="152" t="str">
        <f>HYPERLINK("http://www.ebooks.greenwood.com/reader.jsp?x=2000740b&amp;p=cover")</f>
        <v>http://www.ebooks.greenwood.com/reader.jsp?x=2000740b&amp;p=cover</v>
      </c>
      <c r="M156" s="161">
        <v>1</v>
      </c>
    </row>
    <row r="157" spans="1:13" ht="20.100000000000001" customHeight="1">
      <c r="A157" s="159">
        <v>156</v>
      </c>
      <c r="B157" s="149" t="s">
        <v>2696</v>
      </c>
      <c r="C157" s="149" t="s">
        <v>2733</v>
      </c>
      <c r="D157" s="149" t="s">
        <v>12142</v>
      </c>
      <c r="E157" s="149" t="s">
        <v>12143</v>
      </c>
      <c r="F157" s="149" t="s">
        <v>12144</v>
      </c>
      <c r="G157" s="149" t="s">
        <v>12145</v>
      </c>
      <c r="H157" s="150">
        <v>1</v>
      </c>
      <c r="I157" s="149" t="s">
        <v>12146</v>
      </c>
      <c r="J157" s="149" t="s">
        <v>560</v>
      </c>
      <c r="K157" s="151">
        <v>2006</v>
      </c>
      <c r="L157" s="152" t="str">
        <f>HYPERLINK("http://www.ebooks.greenwood.com/reader.jsp?x=GR3415&amp;p=cover")</f>
        <v>http://www.ebooks.greenwood.com/reader.jsp?x=GR3415&amp;p=cover</v>
      </c>
      <c r="M157" s="161">
        <v>1</v>
      </c>
    </row>
    <row r="158" spans="1:13" ht="20.100000000000001" customHeight="1">
      <c r="A158" s="159">
        <v>157</v>
      </c>
      <c r="B158" s="149" t="s">
        <v>2696</v>
      </c>
      <c r="C158" s="149" t="s">
        <v>11627</v>
      </c>
      <c r="D158" s="149" t="s">
        <v>11697</v>
      </c>
      <c r="E158" s="149" t="s">
        <v>8098</v>
      </c>
      <c r="F158" s="149" t="s">
        <v>12147</v>
      </c>
      <c r="G158" s="149" t="s">
        <v>12148</v>
      </c>
      <c r="H158" s="150">
        <v>1</v>
      </c>
      <c r="I158" s="149" t="s">
        <v>12149</v>
      </c>
      <c r="J158" s="149" t="s">
        <v>553</v>
      </c>
      <c r="K158" s="151">
        <v>2002</v>
      </c>
      <c r="L158" s="152" t="str">
        <f>HYPERLINK("http://www.ebooks.greenwood.com/reader.jsp?x=200083FE&amp;p=cover")</f>
        <v>http://www.ebooks.greenwood.com/reader.jsp?x=200083FE&amp;p=cover</v>
      </c>
      <c r="M158" s="161">
        <v>1</v>
      </c>
    </row>
    <row r="159" spans="1:13" ht="20.100000000000001" customHeight="1">
      <c r="A159" s="159">
        <v>158</v>
      </c>
      <c r="B159" s="149" t="s">
        <v>11443</v>
      </c>
      <c r="C159" s="149" t="s">
        <v>12150</v>
      </c>
      <c r="D159" s="149" t="s">
        <v>6034</v>
      </c>
      <c r="E159" s="149" t="s">
        <v>6035</v>
      </c>
      <c r="F159" s="149" t="s">
        <v>12151</v>
      </c>
      <c r="G159" s="149" t="s">
        <v>12152</v>
      </c>
      <c r="H159" s="150">
        <v>1</v>
      </c>
      <c r="I159" s="149" t="s">
        <v>12153</v>
      </c>
      <c r="J159" s="149" t="s">
        <v>11450</v>
      </c>
      <c r="K159" s="151">
        <v>2004</v>
      </c>
      <c r="L159" s="152" t="str">
        <f>HYPERLINK("http://www.ebooks.greenwood.com/reader.jsp?x=GR2010&amp;p=cover")</f>
        <v>http://www.ebooks.greenwood.com/reader.jsp?x=GR2010&amp;p=cover</v>
      </c>
      <c r="M159" s="161">
        <v>1</v>
      </c>
    </row>
    <row r="160" spans="1:13" ht="20.100000000000001" customHeight="1">
      <c r="A160" s="159">
        <v>159</v>
      </c>
      <c r="B160" s="149" t="s">
        <v>2696</v>
      </c>
      <c r="C160" s="149" t="s">
        <v>11476</v>
      </c>
      <c r="D160" s="149" t="s">
        <v>12154</v>
      </c>
      <c r="E160" s="149" t="s">
        <v>11789</v>
      </c>
      <c r="F160" s="149" t="s">
        <v>12155</v>
      </c>
      <c r="G160" s="149" t="s">
        <v>12156</v>
      </c>
      <c r="H160" s="150">
        <v>1</v>
      </c>
      <c r="I160" s="149" t="s">
        <v>12157</v>
      </c>
      <c r="J160" s="149" t="s">
        <v>553</v>
      </c>
      <c r="K160" s="151">
        <v>2004</v>
      </c>
      <c r="L160" s="152" t="str">
        <f>HYPERLINK("http://www.ebooks.greenwood.com/reader.jsp?x=Q631&amp;p=cover")</f>
        <v>http://www.ebooks.greenwood.com/reader.jsp?x=Q631&amp;p=cover</v>
      </c>
      <c r="M160" s="161">
        <v>1</v>
      </c>
    </row>
    <row r="161" spans="1:13" ht="20.100000000000001" customHeight="1">
      <c r="A161" s="159">
        <v>160</v>
      </c>
      <c r="B161" s="149" t="s">
        <v>2696</v>
      </c>
      <c r="C161" s="149" t="s">
        <v>2733</v>
      </c>
      <c r="D161" s="149" t="s">
        <v>12158</v>
      </c>
      <c r="E161" s="149" t="s">
        <v>12159</v>
      </c>
      <c r="F161" s="149" t="s">
        <v>12160</v>
      </c>
      <c r="G161" s="149" t="s">
        <v>12161</v>
      </c>
      <c r="H161" s="150">
        <v>1</v>
      </c>
      <c r="I161" s="149" t="s">
        <v>12162</v>
      </c>
      <c r="J161" s="149" t="s">
        <v>560</v>
      </c>
      <c r="K161" s="151">
        <v>2007</v>
      </c>
      <c r="L161" s="152" t="str">
        <f>HYPERLINK("http://ebooks.greenwood.com/reader.jsp?x=GR3553&amp;p=cover")</f>
        <v>http://ebooks.greenwood.com/reader.jsp?x=GR3553&amp;p=cover</v>
      </c>
      <c r="M161" s="161">
        <v>1</v>
      </c>
    </row>
    <row r="162" spans="1:13" ht="20.100000000000001" customHeight="1">
      <c r="A162" s="159">
        <v>161</v>
      </c>
      <c r="B162" s="149" t="s">
        <v>2696</v>
      </c>
      <c r="C162" s="149" t="s">
        <v>8285</v>
      </c>
      <c r="D162" s="149" t="s">
        <v>12163</v>
      </c>
      <c r="E162" s="149" t="s">
        <v>12164</v>
      </c>
      <c r="F162" s="149" t="s">
        <v>12165</v>
      </c>
      <c r="G162" s="149" t="s">
        <v>12166</v>
      </c>
      <c r="H162" s="150">
        <v>1</v>
      </c>
      <c r="I162" s="149" t="s">
        <v>12167</v>
      </c>
      <c r="J162" s="149" t="s">
        <v>553</v>
      </c>
      <c r="K162" s="151">
        <v>2004</v>
      </c>
      <c r="L162" s="152" t="str">
        <f>HYPERLINK("http://www.ebooks.greenwood.com/reader.jsp?x=Q582&amp;p=cover")</f>
        <v>http://www.ebooks.greenwood.com/reader.jsp?x=Q582&amp;p=cover</v>
      </c>
      <c r="M162" s="161">
        <v>1</v>
      </c>
    </row>
    <row r="163" spans="1:13" ht="20.100000000000001" customHeight="1">
      <c r="A163" s="159">
        <v>162</v>
      </c>
      <c r="B163" s="149" t="s">
        <v>2696</v>
      </c>
      <c r="C163" s="149" t="s">
        <v>8285</v>
      </c>
      <c r="D163" s="149" t="s">
        <v>12168</v>
      </c>
      <c r="E163" s="149" t="s">
        <v>9636</v>
      </c>
      <c r="F163" s="149" t="s">
        <v>12169</v>
      </c>
      <c r="G163" s="149" t="s">
        <v>12170</v>
      </c>
      <c r="H163" s="150">
        <v>1</v>
      </c>
      <c r="I163" s="149" t="s">
        <v>12171</v>
      </c>
      <c r="J163" s="149" t="s">
        <v>553</v>
      </c>
      <c r="K163" s="151">
        <v>2003</v>
      </c>
      <c r="L163" s="152" t="str">
        <f>HYPERLINK("http://www.ebooks.greenwood.com/reader.jsp?x=Q534&amp;p=cover")</f>
        <v>http://www.ebooks.greenwood.com/reader.jsp?x=Q534&amp;p=cover</v>
      </c>
      <c r="M163" s="161">
        <v>1</v>
      </c>
    </row>
    <row r="164" spans="1:13" ht="20.100000000000001" customHeight="1">
      <c r="A164" s="159">
        <v>163</v>
      </c>
      <c r="B164" s="149" t="s">
        <v>2696</v>
      </c>
      <c r="C164" s="149" t="s">
        <v>8285</v>
      </c>
      <c r="D164" s="149" t="s">
        <v>12172</v>
      </c>
      <c r="E164" s="149" t="s">
        <v>12173</v>
      </c>
      <c r="F164" s="149" t="s">
        <v>12174</v>
      </c>
      <c r="G164" s="149" t="s">
        <v>12175</v>
      </c>
      <c r="H164" s="150">
        <v>1</v>
      </c>
      <c r="I164" s="149" t="s">
        <v>12176</v>
      </c>
      <c r="J164" s="149" t="s">
        <v>553</v>
      </c>
      <c r="K164" s="151">
        <v>2004</v>
      </c>
      <c r="L164" s="152" t="str">
        <f>HYPERLINK("http://www.ebooks.greenwood.com/reader.jsp?x=Q643&amp;p=cover")</f>
        <v>http://www.ebooks.greenwood.com/reader.jsp?x=Q643&amp;p=cover</v>
      </c>
      <c r="M164" s="161">
        <v>1</v>
      </c>
    </row>
    <row r="165" spans="1:13" ht="20.100000000000001" customHeight="1">
      <c r="A165" s="159">
        <v>164</v>
      </c>
      <c r="B165" s="149" t="s">
        <v>2696</v>
      </c>
      <c r="C165" s="149" t="s">
        <v>11627</v>
      </c>
      <c r="D165" s="149" t="s">
        <v>12177</v>
      </c>
      <c r="E165" s="149" t="s">
        <v>12178</v>
      </c>
      <c r="F165" s="149" t="s">
        <v>12179</v>
      </c>
      <c r="G165" s="149" t="s">
        <v>12180</v>
      </c>
      <c r="H165" s="150">
        <v>1</v>
      </c>
      <c r="I165" s="149" t="s">
        <v>12181</v>
      </c>
      <c r="J165" s="149" t="s">
        <v>553</v>
      </c>
      <c r="K165" s="151">
        <v>2003</v>
      </c>
      <c r="L165" s="152" t="str">
        <f>HYPERLINK("http://www.ebooks.greenwood.com/reader.jsp?x=2000b861&amp;p=cover")</f>
        <v>http://www.ebooks.greenwood.com/reader.jsp?x=2000b861&amp;p=cover</v>
      </c>
      <c r="M165" s="161">
        <v>1</v>
      </c>
    </row>
    <row r="166" spans="1:13" ht="20.100000000000001" customHeight="1">
      <c r="A166" s="159">
        <v>165</v>
      </c>
      <c r="B166" s="149" t="s">
        <v>2696</v>
      </c>
      <c r="C166" s="149" t="s">
        <v>8285</v>
      </c>
      <c r="D166" s="149" t="s">
        <v>12182</v>
      </c>
      <c r="E166" s="149" t="s">
        <v>12183</v>
      </c>
      <c r="F166" s="149" t="s">
        <v>12184</v>
      </c>
      <c r="G166" s="149" t="s">
        <v>12185</v>
      </c>
      <c r="H166" s="150">
        <v>1</v>
      </c>
      <c r="I166" s="149" t="s">
        <v>12186</v>
      </c>
      <c r="J166" s="149" t="s">
        <v>560</v>
      </c>
      <c r="K166" s="151">
        <v>2006</v>
      </c>
      <c r="L166" s="152" t="str">
        <f>HYPERLINK("http://ebooks.greenwood.com/reader.jsp?x=GR3793&amp;p=cover")</f>
        <v>http://ebooks.greenwood.com/reader.jsp?x=GR3793&amp;p=cover</v>
      </c>
      <c r="M166" s="161">
        <v>1</v>
      </c>
    </row>
    <row r="167" spans="1:13" ht="20.100000000000001" customHeight="1">
      <c r="A167" s="159">
        <v>166</v>
      </c>
      <c r="B167" s="149" t="s">
        <v>2696</v>
      </c>
      <c r="C167" s="149" t="s">
        <v>2733</v>
      </c>
      <c r="D167" s="149" t="s">
        <v>12063</v>
      </c>
      <c r="E167" s="149" t="s">
        <v>12187</v>
      </c>
      <c r="F167" s="149" t="s">
        <v>12188</v>
      </c>
      <c r="G167" s="149" t="s">
        <v>12189</v>
      </c>
      <c r="H167" s="150">
        <v>1</v>
      </c>
      <c r="I167" s="149" t="s">
        <v>12190</v>
      </c>
      <c r="J167" s="149" t="s">
        <v>553</v>
      </c>
      <c r="K167" s="151">
        <v>2002</v>
      </c>
      <c r="L167" s="152" t="str">
        <f>HYPERLINK("http://www.ebooks.greenwood.com/reader.jsp?x=2000A234&amp;p=cover")</f>
        <v>http://www.ebooks.greenwood.com/reader.jsp?x=2000A234&amp;p=cover</v>
      </c>
      <c r="M167" s="161">
        <v>1</v>
      </c>
    </row>
    <row r="168" spans="1:13" ht="20.100000000000001" customHeight="1">
      <c r="A168" s="159">
        <v>167</v>
      </c>
      <c r="B168" s="149" t="s">
        <v>2696</v>
      </c>
      <c r="C168" s="149" t="s">
        <v>2822</v>
      </c>
      <c r="D168" s="149" t="s">
        <v>12191</v>
      </c>
      <c r="E168" s="149" t="s">
        <v>12192</v>
      </c>
      <c r="F168" s="149" t="s">
        <v>12193</v>
      </c>
      <c r="G168" s="149" t="s">
        <v>12194</v>
      </c>
      <c r="H168" s="150">
        <v>1</v>
      </c>
      <c r="I168" s="149" t="s">
        <v>12195</v>
      </c>
      <c r="J168" s="149" t="s">
        <v>560</v>
      </c>
      <c r="K168" s="151">
        <v>2006</v>
      </c>
      <c r="L168" s="152" t="str">
        <f>HYPERLINK("http://www.ebooks.greenwood.com/reader.jsp?x=GR3514&amp;p=cover")</f>
        <v>http://www.ebooks.greenwood.com/reader.jsp?x=GR3514&amp;p=cover</v>
      </c>
      <c r="M168" s="161">
        <v>1</v>
      </c>
    </row>
    <row r="169" spans="1:13" ht="20.100000000000001" customHeight="1">
      <c r="A169" s="159">
        <v>168</v>
      </c>
      <c r="B169" s="149" t="s">
        <v>2696</v>
      </c>
      <c r="C169" s="149" t="s">
        <v>11627</v>
      </c>
      <c r="D169" s="149" t="s">
        <v>12196</v>
      </c>
      <c r="E169" s="149" t="s">
        <v>12197</v>
      </c>
      <c r="F169" s="149" t="s">
        <v>12198</v>
      </c>
      <c r="G169" s="149" t="s">
        <v>12199</v>
      </c>
      <c r="H169" s="150">
        <v>1</v>
      </c>
      <c r="I169" s="149" t="s">
        <v>12200</v>
      </c>
      <c r="J169" s="149" t="s">
        <v>553</v>
      </c>
      <c r="K169" s="151">
        <v>2003</v>
      </c>
      <c r="L169" s="152" t="str">
        <f>HYPERLINK("http://www.ebooks.greenwood.com/reader.jsp?x=C7704&amp;p=cover")</f>
        <v>http://www.ebooks.greenwood.com/reader.jsp?x=C7704&amp;p=cover</v>
      </c>
      <c r="M169" s="161">
        <v>1</v>
      </c>
    </row>
    <row r="170" spans="1:13" ht="20.100000000000001" customHeight="1">
      <c r="A170" s="159">
        <v>169</v>
      </c>
      <c r="B170" s="149" t="s">
        <v>2696</v>
      </c>
      <c r="C170" s="149" t="s">
        <v>2733</v>
      </c>
      <c r="D170" s="149" t="s">
        <v>12201</v>
      </c>
      <c r="E170" s="149" t="s">
        <v>12202</v>
      </c>
      <c r="F170" s="149" t="s">
        <v>12203</v>
      </c>
      <c r="G170" s="149" t="s">
        <v>12204</v>
      </c>
      <c r="H170" s="150">
        <v>1</v>
      </c>
      <c r="I170" s="149" t="s">
        <v>12205</v>
      </c>
      <c r="J170" s="149" t="s">
        <v>560</v>
      </c>
      <c r="K170" s="151">
        <v>1995</v>
      </c>
      <c r="L170" s="152" t="str">
        <f>HYPERLINK("http://www.ebooks.greenwood.com/reader.jsp?x=0313289182&amp;p=cover")</f>
        <v>http://www.ebooks.greenwood.com/reader.jsp?x=0313289182&amp;p=cover</v>
      </c>
      <c r="M170" s="161">
        <v>1</v>
      </c>
    </row>
    <row r="171" spans="1:13" ht="20.100000000000001" customHeight="1">
      <c r="A171" s="159">
        <v>170</v>
      </c>
      <c r="B171" s="149" t="s">
        <v>2696</v>
      </c>
      <c r="C171" s="149" t="s">
        <v>11627</v>
      </c>
      <c r="D171" s="149" t="s">
        <v>12206</v>
      </c>
      <c r="E171" s="149" t="s">
        <v>12207</v>
      </c>
      <c r="F171" s="149" t="s">
        <v>12208</v>
      </c>
      <c r="G171" s="149" t="s">
        <v>12209</v>
      </c>
      <c r="H171" s="150">
        <v>1</v>
      </c>
      <c r="I171" s="149" t="s">
        <v>12210</v>
      </c>
      <c r="J171" s="149" t="s">
        <v>553</v>
      </c>
      <c r="K171" s="151">
        <v>2003</v>
      </c>
      <c r="L171" s="152" t="str">
        <f>HYPERLINK("http://www.ebooks.greenwood.com/reader.jsp?x=C6949&amp;p=cover")</f>
        <v>http://www.ebooks.greenwood.com/reader.jsp?x=C6949&amp;p=cover</v>
      </c>
      <c r="M171" s="161">
        <v>1</v>
      </c>
    </row>
    <row r="172" spans="1:13" ht="20.100000000000001" customHeight="1">
      <c r="A172" s="159">
        <v>171</v>
      </c>
      <c r="B172" s="149" t="s">
        <v>2696</v>
      </c>
      <c r="C172" s="149" t="s">
        <v>11627</v>
      </c>
      <c r="D172" s="149" t="s">
        <v>12211</v>
      </c>
      <c r="E172" s="149" t="s">
        <v>12212</v>
      </c>
      <c r="F172" s="149" t="s">
        <v>12213</v>
      </c>
      <c r="G172" s="149" t="s">
        <v>12214</v>
      </c>
      <c r="H172" s="150">
        <v>1</v>
      </c>
      <c r="I172" s="149" t="s">
        <v>12215</v>
      </c>
      <c r="J172" s="149" t="s">
        <v>553</v>
      </c>
      <c r="K172" s="151">
        <v>1996</v>
      </c>
      <c r="L172" s="152" t="str">
        <f>HYPERLINK("http://www.ebooks.greenwood.com/reader.jsp?x=0275955389&amp;p=cover")</f>
        <v>http://www.ebooks.greenwood.com/reader.jsp?x=0275955389&amp;p=cover</v>
      </c>
      <c r="M172" s="161">
        <v>1</v>
      </c>
    </row>
    <row r="173" spans="1:13" ht="20.100000000000001" customHeight="1">
      <c r="A173" s="159">
        <v>172</v>
      </c>
      <c r="B173" s="149" t="s">
        <v>2696</v>
      </c>
      <c r="C173" s="149" t="s">
        <v>8285</v>
      </c>
      <c r="D173" s="149" t="s">
        <v>12216</v>
      </c>
      <c r="E173" s="149" t="s">
        <v>12217</v>
      </c>
      <c r="F173" s="149" t="s">
        <v>12218</v>
      </c>
      <c r="G173" s="149" t="s">
        <v>12219</v>
      </c>
      <c r="H173" s="150">
        <v>1</v>
      </c>
      <c r="I173" s="149" t="s">
        <v>12220</v>
      </c>
      <c r="J173" s="149" t="s">
        <v>553</v>
      </c>
      <c r="K173" s="151">
        <v>2004</v>
      </c>
      <c r="L173" s="152" t="str">
        <f>HYPERLINK("http://www.ebooks.greenwood.com/reader.jsp?x=Q572&amp;p=cover")</f>
        <v>http://www.ebooks.greenwood.com/reader.jsp?x=Q572&amp;p=cover</v>
      </c>
      <c r="M173" s="161">
        <v>1</v>
      </c>
    </row>
    <row r="174" spans="1:13" ht="20.100000000000001" customHeight="1">
      <c r="A174" s="159">
        <v>173</v>
      </c>
      <c r="B174" s="149" t="s">
        <v>2696</v>
      </c>
      <c r="C174" s="149" t="s">
        <v>11476</v>
      </c>
      <c r="D174" s="149" t="s">
        <v>11761</v>
      </c>
      <c r="E174" s="149" t="s">
        <v>12221</v>
      </c>
      <c r="F174" s="149" t="s">
        <v>12222</v>
      </c>
      <c r="G174" s="149" t="s">
        <v>12223</v>
      </c>
      <c r="H174" s="150">
        <v>1</v>
      </c>
      <c r="I174" s="149" t="s">
        <v>11543</v>
      </c>
      <c r="J174" s="149" t="s">
        <v>560</v>
      </c>
      <c r="K174" s="151">
        <v>2004</v>
      </c>
      <c r="L174" s="152" t="str">
        <f>HYPERLINK("http://www.ebooks.greenwood.com/reader.jsp?x=GR2520&amp;p=cover")</f>
        <v>http://www.ebooks.greenwood.com/reader.jsp?x=GR2520&amp;p=cover</v>
      </c>
      <c r="M174" s="161">
        <v>1</v>
      </c>
    </row>
    <row r="175" spans="1:13" ht="20.100000000000001" customHeight="1">
      <c r="A175" s="159">
        <v>174</v>
      </c>
      <c r="B175" s="149" t="s">
        <v>2696</v>
      </c>
      <c r="C175" s="149" t="s">
        <v>2733</v>
      </c>
      <c r="D175" s="149" t="s">
        <v>12224</v>
      </c>
      <c r="E175" s="149" t="s">
        <v>12225</v>
      </c>
      <c r="F175" s="149" t="s">
        <v>12226</v>
      </c>
      <c r="G175" s="149" t="s">
        <v>12227</v>
      </c>
      <c r="H175" s="150">
        <v>1</v>
      </c>
      <c r="I175" s="149" t="s">
        <v>12228</v>
      </c>
      <c r="J175" s="149" t="s">
        <v>553</v>
      </c>
      <c r="K175" s="151">
        <v>2003</v>
      </c>
      <c r="L175" s="152" t="str">
        <f>HYPERLINK("http://www.ebooks.greenwood.com/reader.jsp?x=H916&amp;p=cover")</f>
        <v>http://www.ebooks.greenwood.com/reader.jsp?x=H916&amp;p=cover</v>
      </c>
      <c r="M175" s="161">
        <v>1</v>
      </c>
    </row>
    <row r="176" spans="1:13" ht="20.100000000000001" customHeight="1">
      <c r="A176" s="159">
        <v>175</v>
      </c>
      <c r="B176" s="149" t="s">
        <v>2696</v>
      </c>
      <c r="C176" s="149" t="s">
        <v>11627</v>
      </c>
      <c r="D176" s="149" t="s">
        <v>12229</v>
      </c>
      <c r="E176" s="149" t="s">
        <v>12230</v>
      </c>
      <c r="F176" s="149" t="s">
        <v>12231</v>
      </c>
      <c r="G176" s="149" t="s">
        <v>12232</v>
      </c>
      <c r="H176" s="150">
        <v>1</v>
      </c>
      <c r="I176" s="149" t="s">
        <v>12233</v>
      </c>
      <c r="J176" s="149" t="s">
        <v>553</v>
      </c>
      <c r="K176" s="151">
        <v>2003</v>
      </c>
      <c r="L176" s="152" t="str">
        <f>HYPERLINK("http://ebooks.greenwood.com/reader.jsp?x=2000a8b4&amp;p=cover")</f>
        <v>http://ebooks.greenwood.com/reader.jsp?x=2000a8b4&amp;p=cover</v>
      </c>
      <c r="M176" s="161">
        <v>1</v>
      </c>
    </row>
    <row r="177" spans="1:13" ht="20.100000000000001" customHeight="1">
      <c r="A177" s="159">
        <v>176</v>
      </c>
      <c r="B177" s="149" t="s">
        <v>2696</v>
      </c>
      <c r="C177" s="149" t="s">
        <v>11476</v>
      </c>
      <c r="D177" s="149" t="s">
        <v>12234</v>
      </c>
      <c r="E177" s="149" t="s">
        <v>12235</v>
      </c>
      <c r="F177" s="149" t="s">
        <v>12236</v>
      </c>
      <c r="G177" s="149" t="s">
        <v>12237</v>
      </c>
      <c r="H177" s="150">
        <v>1</v>
      </c>
      <c r="I177" s="149" t="s">
        <v>12238</v>
      </c>
      <c r="J177" s="149" t="s">
        <v>553</v>
      </c>
      <c r="K177" s="151">
        <v>1996</v>
      </c>
      <c r="L177" s="152" t="str">
        <f>HYPERLINK("http://www.ebooks.greenwood.com/reader.jsp?x=0275952428&amp;p=cover")</f>
        <v>http://www.ebooks.greenwood.com/reader.jsp?x=0275952428&amp;p=cover</v>
      </c>
      <c r="M177" s="161">
        <v>1</v>
      </c>
    </row>
    <row r="178" spans="1:13" ht="20.100000000000001" customHeight="1">
      <c r="A178" s="159">
        <v>177</v>
      </c>
      <c r="B178" s="149" t="s">
        <v>2696</v>
      </c>
      <c r="C178" s="149" t="s">
        <v>11476</v>
      </c>
      <c r="D178" s="149" t="s">
        <v>12239</v>
      </c>
      <c r="E178" s="149" t="s">
        <v>11648</v>
      </c>
      <c r="F178" s="149" t="s">
        <v>12240</v>
      </c>
      <c r="G178" s="149" t="s">
        <v>12241</v>
      </c>
      <c r="H178" s="150">
        <v>1</v>
      </c>
      <c r="I178" s="149" t="s">
        <v>12238</v>
      </c>
      <c r="J178" s="149" t="s">
        <v>553</v>
      </c>
      <c r="K178" s="151">
        <v>2000</v>
      </c>
      <c r="L178" s="152" t="str">
        <f>HYPERLINK("http://www.ebooks.greenwood.com/reader.jsp?x=0275967778&amp;p=cover")</f>
        <v>http://www.ebooks.greenwood.com/reader.jsp?x=0275967778&amp;p=cover</v>
      </c>
      <c r="M178" s="161">
        <v>1</v>
      </c>
    </row>
    <row r="179" spans="1:13" ht="20.100000000000001" customHeight="1">
      <c r="A179" s="159">
        <v>178</v>
      </c>
      <c r="B179" s="149" t="s">
        <v>2696</v>
      </c>
      <c r="C179" s="149" t="s">
        <v>8285</v>
      </c>
      <c r="D179" s="149" t="s">
        <v>12242</v>
      </c>
      <c r="E179" s="149" t="s">
        <v>12243</v>
      </c>
      <c r="F179" s="149" t="s">
        <v>12244</v>
      </c>
      <c r="G179" s="149" t="s">
        <v>12245</v>
      </c>
      <c r="H179" s="150">
        <v>1</v>
      </c>
      <c r="I179" s="149" t="s">
        <v>12246</v>
      </c>
      <c r="J179" s="149" t="s">
        <v>553</v>
      </c>
      <c r="K179" s="151">
        <v>2004</v>
      </c>
      <c r="L179" s="152" t="str">
        <f>HYPERLINK("http://www.ebooks.greenwood.com/reader.jsp?x=C8021&amp;p=cover")</f>
        <v>http://www.ebooks.greenwood.com/reader.jsp?x=C8021&amp;p=cover</v>
      </c>
      <c r="M179" s="161">
        <v>1</v>
      </c>
    </row>
    <row r="180" spans="1:13" ht="20.100000000000001" customHeight="1">
      <c r="A180" s="159">
        <v>179</v>
      </c>
      <c r="B180" s="149" t="s">
        <v>2696</v>
      </c>
      <c r="C180" s="149" t="s">
        <v>2733</v>
      </c>
      <c r="D180" s="149" t="s">
        <v>12247</v>
      </c>
      <c r="E180" s="149" t="s">
        <v>12248</v>
      </c>
      <c r="F180" s="149" t="s">
        <v>12249</v>
      </c>
      <c r="G180" s="149" t="s">
        <v>12250</v>
      </c>
      <c r="H180" s="150">
        <v>1</v>
      </c>
      <c r="I180" s="149" t="s">
        <v>12251</v>
      </c>
      <c r="J180" s="149" t="s">
        <v>553</v>
      </c>
      <c r="K180" s="151">
        <v>2004</v>
      </c>
      <c r="L180" s="152" t="str">
        <f>HYPERLINK("http://www.ebooks.greenwood.com/reader.jsp?x=H926&amp;p=cover")</f>
        <v>http://www.ebooks.greenwood.com/reader.jsp?x=H926&amp;p=cover</v>
      </c>
      <c r="M180" s="161">
        <v>1</v>
      </c>
    </row>
    <row r="181" spans="1:13" ht="20.100000000000001" customHeight="1">
      <c r="A181" s="159">
        <v>180</v>
      </c>
      <c r="B181" s="149" t="s">
        <v>2696</v>
      </c>
      <c r="C181" s="149" t="s">
        <v>2733</v>
      </c>
      <c r="D181" s="149" t="s">
        <v>2943</v>
      </c>
      <c r="E181" s="149" t="s">
        <v>12252</v>
      </c>
      <c r="F181" s="149" t="s">
        <v>12253</v>
      </c>
      <c r="G181" s="149" t="s">
        <v>12254</v>
      </c>
      <c r="H181" s="150">
        <v>1</v>
      </c>
      <c r="I181" s="149" t="s">
        <v>12255</v>
      </c>
      <c r="J181" s="149" t="s">
        <v>553</v>
      </c>
      <c r="K181" s="151">
        <v>2002</v>
      </c>
      <c r="L181" s="152" t="str">
        <f>HYPERLINK("http://www.ebooks.greenwood.com/reader.jsp?x=20006DEB&amp;p=cover")</f>
        <v>http://www.ebooks.greenwood.com/reader.jsp?x=20006DEB&amp;p=cover</v>
      </c>
      <c r="M181" s="161">
        <v>1</v>
      </c>
    </row>
    <row r="182" spans="1:13" ht="20.100000000000001" customHeight="1">
      <c r="A182" s="159">
        <v>181</v>
      </c>
      <c r="B182" s="149" t="s">
        <v>2696</v>
      </c>
      <c r="C182" s="149" t="s">
        <v>2713</v>
      </c>
      <c r="D182" s="149" t="s">
        <v>12256</v>
      </c>
      <c r="E182" s="149" t="s">
        <v>12257</v>
      </c>
      <c r="F182" s="149" t="s">
        <v>12258</v>
      </c>
      <c r="G182" s="149" t="s">
        <v>12259</v>
      </c>
      <c r="H182" s="150">
        <v>1</v>
      </c>
      <c r="I182" s="149" t="s">
        <v>12260</v>
      </c>
      <c r="J182" s="149" t="s">
        <v>553</v>
      </c>
      <c r="K182" s="151">
        <v>2002</v>
      </c>
      <c r="L182" s="152" t="str">
        <f>HYPERLINK("http://www.ebooks.greenwood.com/reader.jsp?x=20007148&amp;p=cover")</f>
        <v>http://www.ebooks.greenwood.com/reader.jsp?x=20007148&amp;p=cover</v>
      </c>
      <c r="M182" s="161">
        <v>1</v>
      </c>
    </row>
    <row r="183" spans="1:13" ht="20.100000000000001" customHeight="1">
      <c r="A183" s="159">
        <v>182</v>
      </c>
      <c r="B183" s="149" t="s">
        <v>2696</v>
      </c>
      <c r="C183" s="149" t="s">
        <v>11476</v>
      </c>
      <c r="D183" s="149" t="s">
        <v>12261</v>
      </c>
      <c r="E183" s="149" t="s">
        <v>12262</v>
      </c>
      <c r="F183" s="149" t="s">
        <v>12263</v>
      </c>
      <c r="G183" s="149" t="s">
        <v>12264</v>
      </c>
      <c r="H183" s="150">
        <v>1</v>
      </c>
      <c r="I183" s="149" t="s">
        <v>12265</v>
      </c>
      <c r="J183" s="149" t="s">
        <v>553</v>
      </c>
      <c r="K183" s="151">
        <v>2002</v>
      </c>
      <c r="L183" s="152" t="str">
        <f>HYPERLINK("http://www.ebooks.greenwood.com/reader.jsp?x=20006A8F&amp;p=cover")</f>
        <v>http://www.ebooks.greenwood.com/reader.jsp?x=20006A8F&amp;p=cover</v>
      </c>
      <c r="M183" s="161">
        <v>1</v>
      </c>
    </row>
    <row r="184" spans="1:13" ht="20.100000000000001" customHeight="1">
      <c r="A184" s="159">
        <v>183</v>
      </c>
      <c r="B184" s="149" t="s">
        <v>2696</v>
      </c>
      <c r="C184" s="149" t="s">
        <v>11627</v>
      </c>
      <c r="D184" s="149" t="s">
        <v>12266</v>
      </c>
      <c r="E184" s="149" t="s">
        <v>12267</v>
      </c>
      <c r="F184" s="149" t="s">
        <v>12268</v>
      </c>
      <c r="G184" s="149" t="s">
        <v>12269</v>
      </c>
      <c r="H184" s="150">
        <v>1</v>
      </c>
      <c r="I184" s="149" t="s">
        <v>12270</v>
      </c>
      <c r="J184" s="149" t="s">
        <v>553</v>
      </c>
      <c r="K184" s="151">
        <v>2002</v>
      </c>
      <c r="L184" s="152" t="str">
        <f>HYPERLINK("http://www.ebooks.greenwood.com/reader.jsp?x=20006A94&amp;p=cover")</f>
        <v>http://www.ebooks.greenwood.com/reader.jsp?x=20006A94&amp;p=cover</v>
      </c>
      <c r="M184" s="161">
        <v>1</v>
      </c>
    </row>
    <row r="185" spans="1:13" ht="20.100000000000001" customHeight="1">
      <c r="A185" s="159">
        <v>184</v>
      </c>
      <c r="B185" s="149" t="s">
        <v>2696</v>
      </c>
      <c r="C185" s="149" t="s">
        <v>11476</v>
      </c>
      <c r="D185" s="149" t="s">
        <v>12271</v>
      </c>
      <c r="E185" s="149" t="s">
        <v>12272</v>
      </c>
      <c r="F185" s="149" t="s">
        <v>12273</v>
      </c>
      <c r="G185" s="149" t="s">
        <v>12274</v>
      </c>
      <c r="H185" s="150">
        <v>1</v>
      </c>
      <c r="I185" s="149" t="s">
        <v>12275</v>
      </c>
      <c r="J185" s="149" t="s">
        <v>553</v>
      </c>
      <c r="K185" s="151">
        <v>2002</v>
      </c>
      <c r="L185" s="152" t="str">
        <f>HYPERLINK("http://www.ebooks.greenwood.com/reader.jsp?x=20007828&amp;p=cover")</f>
        <v>http://www.ebooks.greenwood.com/reader.jsp?x=20007828&amp;p=cover</v>
      </c>
      <c r="M185" s="161">
        <v>1</v>
      </c>
    </row>
    <row r="186" spans="1:13" ht="20.100000000000001" customHeight="1">
      <c r="A186" s="159">
        <v>185</v>
      </c>
      <c r="B186" s="149" t="s">
        <v>2696</v>
      </c>
      <c r="C186" s="149" t="s">
        <v>8285</v>
      </c>
      <c r="D186" s="149" t="s">
        <v>12276</v>
      </c>
      <c r="E186" s="149" t="s">
        <v>1776</v>
      </c>
      <c r="F186" s="149" t="s">
        <v>12277</v>
      </c>
      <c r="G186" s="149" t="s">
        <v>12278</v>
      </c>
      <c r="H186" s="150">
        <v>1</v>
      </c>
      <c r="I186" s="149" t="s">
        <v>12279</v>
      </c>
      <c r="J186" s="149" t="s">
        <v>553</v>
      </c>
      <c r="K186" s="151">
        <v>1998</v>
      </c>
      <c r="L186" s="152" t="str">
        <f>HYPERLINK("http://www.ebooks.greenwood.com/reader.jsp?x=20004F04&amp;p=cover")</f>
        <v>http://www.ebooks.greenwood.com/reader.jsp?x=20004F04&amp;p=cover</v>
      </c>
      <c r="M186" s="161">
        <v>1</v>
      </c>
    </row>
    <row r="187" spans="1:13" ht="20.100000000000001" customHeight="1">
      <c r="A187" s="159">
        <v>186</v>
      </c>
      <c r="B187" s="149" t="s">
        <v>2696</v>
      </c>
      <c r="C187" s="149" t="s">
        <v>11476</v>
      </c>
      <c r="D187" s="149" t="s">
        <v>11766</v>
      </c>
      <c r="E187" s="149" t="s">
        <v>12280</v>
      </c>
      <c r="F187" s="149" t="s">
        <v>12281</v>
      </c>
      <c r="G187" s="149" t="s">
        <v>12282</v>
      </c>
      <c r="H187" s="150">
        <v>1</v>
      </c>
      <c r="I187" s="149" t="s">
        <v>12283</v>
      </c>
      <c r="J187" s="149" t="s">
        <v>553</v>
      </c>
      <c r="K187" s="151">
        <v>2002</v>
      </c>
      <c r="L187" s="152" t="str">
        <f>HYPERLINK("http://www.ebooks.greenwood.com/reader.jsp?x=20006A81&amp;p=cover")</f>
        <v>http://www.ebooks.greenwood.com/reader.jsp?x=20006A81&amp;p=cover</v>
      </c>
      <c r="M187" s="161">
        <v>1</v>
      </c>
    </row>
    <row r="188" spans="1:13" ht="20.100000000000001" customHeight="1">
      <c r="A188" s="159">
        <v>187</v>
      </c>
      <c r="B188" s="149" t="s">
        <v>2696</v>
      </c>
      <c r="C188" s="149" t="s">
        <v>8285</v>
      </c>
      <c r="D188" s="149" t="s">
        <v>1159</v>
      </c>
      <c r="E188" s="149" t="s">
        <v>11983</v>
      </c>
      <c r="F188" s="149" t="s">
        <v>12284</v>
      </c>
      <c r="G188" s="149" t="s">
        <v>12285</v>
      </c>
      <c r="H188" s="150">
        <v>1</v>
      </c>
      <c r="I188" s="149" t="s">
        <v>12286</v>
      </c>
      <c r="J188" s="149" t="s">
        <v>553</v>
      </c>
      <c r="K188" s="151">
        <v>2002</v>
      </c>
      <c r="L188" s="152" t="str">
        <f>HYPERLINK("http://www.ebooks.greenwood.com/reader.jsp?x=20005C2D&amp;p=cover")</f>
        <v>http://www.ebooks.greenwood.com/reader.jsp?x=20005C2D&amp;p=cover</v>
      </c>
      <c r="M188" s="161">
        <v>1</v>
      </c>
    </row>
    <row r="189" spans="1:13" ht="20.100000000000001" customHeight="1">
      <c r="A189" s="159">
        <v>188</v>
      </c>
      <c r="B189" s="149" t="s">
        <v>2696</v>
      </c>
      <c r="C189" s="149" t="s">
        <v>11637</v>
      </c>
      <c r="D189" s="149" t="s">
        <v>12050</v>
      </c>
      <c r="E189" s="149" t="s">
        <v>8509</v>
      </c>
      <c r="F189" s="149" t="s">
        <v>12287</v>
      </c>
      <c r="G189" s="149" t="s">
        <v>12288</v>
      </c>
      <c r="H189" s="150">
        <v>1</v>
      </c>
      <c r="I189" s="149" t="s">
        <v>12289</v>
      </c>
      <c r="J189" s="149" t="s">
        <v>553</v>
      </c>
      <c r="K189" s="151">
        <v>1999</v>
      </c>
      <c r="L189" s="152" t="str">
        <f>HYPERLINK("http://www.ebooks.greenwood.com/reader.jsp?x=0275966941&amp;p=cover")</f>
        <v>http://www.ebooks.greenwood.com/reader.jsp?x=0275966941&amp;p=cover</v>
      </c>
      <c r="M189" s="161">
        <v>1</v>
      </c>
    </row>
    <row r="190" spans="1:13" ht="20.100000000000001" customHeight="1">
      <c r="A190" s="159">
        <v>189</v>
      </c>
      <c r="B190" s="149" t="s">
        <v>2696</v>
      </c>
      <c r="C190" s="149" t="s">
        <v>11476</v>
      </c>
      <c r="D190" s="149" t="s">
        <v>12290</v>
      </c>
      <c r="E190" s="149" t="s">
        <v>12291</v>
      </c>
      <c r="F190" s="149" t="s">
        <v>12292</v>
      </c>
      <c r="G190" s="149" t="s">
        <v>12293</v>
      </c>
      <c r="H190" s="150">
        <v>1</v>
      </c>
      <c r="I190" s="149" t="s">
        <v>12294</v>
      </c>
      <c r="J190" s="149" t="s">
        <v>553</v>
      </c>
      <c r="K190" s="151">
        <v>2002</v>
      </c>
      <c r="L190" s="152" t="str">
        <f>HYPERLINK("http://www.ebooks.greenwood.com/reader.jsp?x=20006F6E&amp;p=cover")</f>
        <v>http://www.ebooks.greenwood.com/reader.jsp?x=20006F6E&amp;p=cover</v>
      </c>
      <c r="M190" s="161">
        <v>1</v>
      </c>
    </row>
    <row r="191" spans="1:13" ht="20.100000000000001" customHeight="1">
      <c r="A191" s="159">
        <v>190</v>
      </c>
      <c r="B191" s="149" t="s">
        <v>2696</v>
      </c>
      <c r="C191" s="149" t="s">
        <v>2733</v>
      </c>
      <c r="D191" s="149" t="s">
        <v>12295</v>
      </c>
      <c r="E191" s="149" t="s">
        <v>8769</v>
      </c>
      <c r="F191" s="149" t="s">
        <v>12296</v>
      </c>
      <c r="G191" s="149" t="s">
        <v>12297</v>
      </c>
      <c r="H191" s="150">
        <v>1</v>
      </c>
      <c r="I191" s="149" t="s">
        <v>12298</v>
      </c>
      <c r="J191" s="149" t="s">
        <v>553</v>
      </c>
      <c r="K191" s="151">
        <v>2002</v>
      </c>
      <c r="L191" s="152" t="str">
        <f>HYPERLINK("http://www.ebooks.greenwood.com/reader.jsp?x=200055CC&amp;p=cover")</f>
        <v>http://www.ebooks.greenwood.com/reader.jsp?x=200055CC&amp;p=cover</v>
      </c>
      <c r="M191" s="161">
        <v>1</v>
      </c>
    </row>
    <row r="192" spans="1:13" ht="20.100000000000001" customHeight="1">
      <c r="A192" s="159">
        <v>191</v>
      </c>
      <c r="B192" s="149" t="s">
        <v>2696</v>
      </c>
      <c r="C192" s="149" t="s">
        <v>11627</v>
      </c>
      <c r="D192" s="149" t="s">
        <v>12299</v>
      </c>
      <c r="E192" s="149" t="s">
        <v>12300</v>
      </c>
      <c r="F192" s="149" t="s">
        <v>12301</v>
      </c>
      <c r="G192" s="149" t="s">
        <v>12302</v>
      </c>
      <c r="H192" s="150">
        <v>1</v>
      </c>
      <c r="I192" s="149" t="s">
        <v>12303</v>
      </c>
      <c r="J192" s="149" t="s">
        <v>553</v>
      </c>
      <c r="K192" s="151">
        <v>2002</v>
      </c>
      <c r="L192" s="152" t="str">
        <f>HYPERLINK("http://www.ebooks.greenwood.com/reader.jsp?x=20008401&amp;p=cover")</f>
        <v>http://www.ebooks.greenwood.com/reader.jsp?x=20008401&amp;p=cover</v>
      </c>
      <c r="M192" s="161">
        <v>1</v>
      </c>
    </row>
    <row r="193" spans="1:13" ht="20.100000000000001" customHeight="1">
      <c r="A193" s="159">
        <v>192</v>
      </c>
      <c r="B193" s="149" t="s">
        <v>2696</v>
      </c>
      <c r="C193" s="149" t="s">
        <v>2733</v>
      </c>
      <c r="D193" s="149" t="s">
        <v>12304</v>
      </c>
      <c r="E193" s="149" t="s">
        <v>12305</v>
      </c>
      <c r="F193" s="149" t="s">
        <v>12306</v>
      </c>
      <c r="G193" s="149" t="s">
        <v>12307</v>
      </c>
      <c r="H193" s="150">
        <v>1</v>
      </c>
      <c r="I193" s="149" t="s">
        <v>12308</v>
      </c>
      <c r="J193" s="149" t="s">
        <v>553</v>
      </c>
      <c r="K193" s="151">
        <v>2002</v>
      </c>
      <c r="L193" s="152" t="str">
        <f>HYPERLINK("http://www.ebooks.greenwood.com/reader.jsp?x=20007253&amp;p=cover")</f>
        <v>http://www.ebooks.greenwood.com/reader.jsp?x=20007253&amp;p=cover</v>
      </c>
      <c r="M193" s="161">
        <v>1</v>
      </c>
    </row>
    <row r="194" spans="1:13" ht="20.100000000000001" customHeight="1">
      <c r="A194" s="159">
        <v>193</v>
      </c>
      <c r="B194" s="149" t="s">
        <v>2696</v>
      </c>
      <c r="C194" s="149" t="s">
        <v>11627</v>
      </c>
      <c r="D194" s="149" t="s">
        <v>12309</v>
      </c>
      <c r="E194" s="149" t="s">
        <v>9928</v>
      </c>
      <c r="F194" s="149" t="s">
        <v>12310</v>
      </c>
      <c r="G194" s="149" t="s">
        <v>12311</v>
      </c>
      <c r="H194" s="150">
        <v>1</v>
      </c>
      <c r="I194" s="149" t="s">
        <v>12312</v>
      </c>
      <c r="J194" s="149" t="s">
        <v>553</v>
      </c>
      <c r="K194" s="151">
        <v>2005</v>
      </c>
      <c r="L194" s="152" t="str">
        <f>HYPERLINK("http://www.ebooks.greenwood.com/reader.jsp?x=C7645&amp;p=cover")</f>
        <v>http://www.ebooks.greenwood.com/reader.jsp?x=C7645&amp;p=cover</v>
      </c>
      <c r="M194" s="161">
        <v>1</v>
      </c>
    </row>
    <row r="195" spans="1:13" ht="20.100000000000001" customHeight="1">
      <c r="A195" s="159">
        <v>194</v>
      </c>
      <c r="B195" s="149" t="s">
        <v>2696</v>
      </c>
      <c r="C195" s="149" t="s">
        <v>11476</v>
      </c>
      <c r="D195" s="149" t="s">
        <v>12313</v>
      </c>
      <c r="E195" s="149" t="s">
        <v>12314</v>
      </c>
      <c r="F195" s="149" t="s">
        <v>12315</v>
      </c>
      <c r="G195" s="149" t="s">
        <v>12316</v>
      </c>
      <c r="H195" s="150">
        <v>1</v>
      </c>
      <c r="I195" s="149" t="s">
        <v>12317</v>
      </c>
      <c r="J195" s="149" t="s">
        <v>560</v>
      </c>
      <c r="K195" s="151">
        <v>2005</v>
      </c>
      <c r="L195" s="152" t="str">
        <f>HYPERLINK("http://www.ebooks.greenwood.com/reader.jsp?x=GR2839&amp;p=cover")</f>
        <v>http://www.ebooks.greenwood.com/reader.jsp?x=GR2839&amp;p=cover</v>
      </c>
      <c r="M195" s="161">
        <v>1</v>
      </c>
    </row>
    <row r="196" spans="1:13" ht="20.100000000000001" customHeight="1">
      <c r="A196" s="159">
        <v>195</v>
      </c>
      <c r="B196" s="149" t="s">
        <v>2696</v>
      </c>
      <c r="C196" s="149" t="s">
        <v>11476</v>
      </c>
      <c r="D196" s="149" t="s">
        <v>12318</v>
      </c>
      <c r="E196" s="149" t="s">
        <v>12319</v>
      </c>
      <c r="F196" s="149" t="s">
        <v>12320</v>
      </c>
      <c r="G196" s="149" t="s">
        <v>12321</v>
      </c>
      <c r="H196" s="150">
        <v>1</v>
      </c>
      <c r="I196" s="149" t="s">
        <v>12322</v>
      </c>
      <c r="J196" s="149" t="s">
        <v>553</v>
      </c>
      <c r="K196" s="151">
        <v>1994</v>
      </c>
      <c r="L196" s="152" t="str">
        <f>HYPERLINK("http://www.ebooks.greenwood.com/reader.jsp?x=0275947424&amp;p=cover")</f>
        <v>http://www.ebooks.greenwood.com/reader.jsp?x=0275947424&amp;p=cover</v>
      </c>
      <c r="M196" s="161">
        <v>1</v>
      </c>
    </row>
    <row r="197" spans="1:13" ht="20.100000000000001" customHeight="1">
      <c r="A197" s="159">
        <v>196</v>
      </c>
      <c r="B197" s="149" t="s">
        <v>2696</v>
      </c>
      <c r="C197" s="149" t="s">
        <v>2733</v>
      </c>
      <c r="D197" s="149" t="s">
        <v>12323</v>
      </c>
      <c r="E197" s="149" t="s">
        <v>12324</v>
      </c>
      <c r="F197" s="149" t="s">
        <v>12325</v>
      </c>
      <c r="G197" s="149" t="s">
        <v>12326</v>
      </c>
      <c r="H197" s="150" t="s">
        <v>12327</v>
      </c>
      <c r="I197" s="149" t="s">
        <v>12328</v>
      </c>
      <c r="J197" s="149" t="s">
        <v>11450</v>
      </c>
      <c r="K197" s="151">
        <v>1998</v>
      </c>
      <c r="L197" s="152" t="str">
        <f>HYPERLINK("http://www.ebooks.greenwood.com/reader.jsp?x=0313291136&amp;p=cover")</f>
        <v>http://www.ebooks.greenwood.com/reader.jsp?x=0313291136&amp;p=cover</v>
      </c>
      <c r="M197" s="161">
        <v>1</v>
      </c>
    </row>
    <row r="198" spans="1:13" ht="20.100000000000001" customHeight="1">
      <c r="A198" s="159">
        <v>197</v>
      </c>
      <c r="B198" s="149" t="s">
        <v>11443</v>
      </c>
      <c r="C198" s="149" t="s">
        <v>2733</v>
      </c>
      <c r="D198" s="149" t="s">
        <v>12329</v>
      </c>
      <c r="E198" s="149" t="s">
        <v>12330</v>
      </c>
      <c r="F198" s="149" t="s">
        <v>12331</v>
      </c>
      <c r="G198" s="149" t="s">
        <v>12332</v>
      </c>
      <c r="H198" s="150">
        <v>1</v>
      </c>
      <c r="I198" s="149" t="s">
        <v>12333</v>
      </c>
      <c r="J198" s="149" t="s">
        <v>11450</v>
      </c>
      <c r="K198" s="151">
        <v>1982</v>
      </c>
      <c r="L198" s="152" t="str">
        <f>HYPERLINK("http://www.ebooks.greenwood.com/reader.jsp?x=0313229473&amp;p=cover")</f>
        <v>http://www.ebooks.greenwood.com/reader.jsp?x=0313229473&amp;p=cover</v>
      </c>
      <c r="M198" s="161">
        <v>1</v>
      </c>
    </row>
    <row r="199" spans="1:13" ht="20.100000000000001" customHeight="1">
      <c r="A199" s="159">
        <v>198</v>
      </c>
      <c r="B199" s="149" t="s">
        <v>2696</v>
      </c>
      <c r="C199" s="149" t="s">
        <v>2733</v>
      </c>
      <c r="D199" s="149" t="s">
        <v>12334</v>
      </c>
      <c r="E199" s="149" t="s">
        <v>12330</v>
      </c>
      <c r="F199" s="149" t="s">
        <v>12335</v>
      </c>
      <c r="G199" s="149" t="s">
        <v>12336</v>
      </c>
      <c r="H199" s="150">
        <v>1</v>
      </c>
      <c r="I199" s="149" t="s">
        <v>12337</v>
      </c>
      <c r="J199" s="149" t="s">
        <v>553</v>
      </c>
      <c r="K199" s="151">
        <v>2002</v>
      </c>
      <c r="L199" s="152" t="str">
        <f>HYPERLINK("http://www.ebooks.greenwood.com/reader.jsp?x=20006DEE&amp;p=cover")</f>
        <v>http://www.ebooks.greenwood.com/reader.jsp?x=20006DEE&amp;p=cover</v>
      </c>
      <c r="M199" s="161">
        <v>1</v>
      </c>
    </row>
    <row r="200" spans="1:13" ht="20.100000000000001" customHeight="1">
      <c r="A200" s="159">
        <v>199</v>
      </c>
      <c r="B200" s="149" t="s">
        <v>2696</v>
      </c>
      <c r="C200" s="149" t="s">
        <v>11476</v>
      </c>
      <c r="D200" s="149" t="s">
        <v>474</v>
      </c>
      <c r="E200" s="149" t="s">
        <v>11767</v>
      </c>
      <c r="F200" s="149" t="s">
        <v>12338</v>
      </c>
      <c r="G200" s="149" t="s">
        <v>12339</v>
      </c>
      <c r="H200" s="150">
        <v>1</v>
      </c>
      <c r="I200" s="149" t="s">
        <v>12340</v>
      </c>
      <c r="J200" s="149" t="s">
        <v>553</v>
      </c>
      <c r="K200" s="151">
        <v>1998</v>
      </c>
      <c r="L200" s="152" t="str">
        <f>HYPERLINK("http://www.ebooks.greenwood.com/reader.jsp?x=0275964116&amp;p=cover")</f>
        <v>http://www.ebooks.greenwood.com/reader.jsp?x=0275964116&amp;p=cover</v>
      </c>
      <c r="M200" s="161">
        <v>1</v>
      </c>
    </row>
    <row r="201" spans="1:13" ht="20.100000000000001" customHeight="1">
      <c r="A201" s="159">
        <v>200</v>
      </c>
      <c r="B201" s="149" t="s">
        <v>2696</v>
      </c>
      <c r="C201" s="149" t="s">
        <v>8285</v>
      </c>
      <c r="D201" s="149" t="s">
        <v>2075</v>
      </c>
      <c r="E201" s="149" t="s">
        <v>2076</v>
      </c>
      <c r="F201" s="149" t="s">
        <v>12341</v>
      </c>
      <c r="G201" s="149" t="s">
        <v>12342</v>
      </c>
      <c r="H201" s="150">
        <v>1</v>
      </c>
      <c r="I201" s="149" t="s">
        <v>12343</v>
      </c>
      <c r="J201" s="149" t="s">
        <v>553</v>
      </c>
      <c r="K201" s="151">
        <v>1996</v>
      </c>
      <c r="L201" s="152" t="str">
        <f>HYPERLINK("http://www.ebooks.greenwood.com/reader.jsp?x=0899309607&amp;p=cover")</f>
        <v>http://www.ebooks.greenwood.com/reader.jsp?x=0899309607&amp;p=cover</v>
      </c>
      <c r="M201" s="161">
        <v>1</v>
      </c>
    </row>
    <row r="202" spans="1:13" ht="20.100000000000001" customHeight="1">
      <c r="A202" s="159">
        <v>201</v>
      </c>
      <c r="B202" s="149" t="s">
        <v>2696</v>
      </c>
      <c r="C202" s="149" t="s">
        <v>2733</v>
      </c>
      <c r="D202" s="149" t="s">
        <v>12344</v>
      </c>
      <c r="E202" s="149" t="s">
        <v>12345</v>
      </c>
      <c r="F202" s="149" t="s">
        <v>12346</v>
      </c>
      <c r="G202" s="149" t="s">
        <v>12347</v>
      </c>
      <c r="H202" s="150">
        <v>1</v>
      </c>
      <c r="I202" s="149" t="s">
        <v>12348</v>
      </c>
      <c r="J202" s="149" t="s">
        <v>553</v>
      </c>
      <c r="K202" s="151">
        <v>1994</v>
      </c>
      <c r="L202" s="152" t="str">
        <f>HYPERLINK("http://www.ebooks.greenwood.com/reader.jsp?x=0897892542&amp;p=cover")</f>
        <v>http://www.ebooks.greenwood.com/reader.jsp?x=0897892542&amp;p=cover</v>
      </c>
      <c r="M202" s="161">
        <v>1</v>
      </c>
    </row>
    <row r="203" spans="1:13" ht="20.100000000000001" customHeight="1">
      <c r="A203" s="159">
        <v>202</v>
      </c>
      <c r="B203" s="149" t="s">
        <v>2696</v>
      </c>
      <c r="C203" s="149" t="s">
        <v>11476</v>
      </c>
      <c r="D203" s="149" t="s">
        <v>12349</v>
      </c>
      <c r="E203" s="149" t="s">
        <v>12350</v>
      </c>
      <c r="F203" s="149" t="s">
        <v>12351</v>
      </c>
      <c r="G203" s="149" t="s">
        <v>12352</v>
      </c>
      <c r="H203" s="150">
        <v>1</v>
      </c>
      <c r="I203" s="149" t="s">
        <v>12353</v>
      </c>
      <c r="J203" s="149" t="s">
        <v>553</v>
      </c>
      <c r="K203" s="151">
        <v>1996</v>
      </c>
      <c r="L203" s="152" t="str">
        <f>HYPERLINK("http://www.ebooks.greenwood.com/reader.jsp?x=0275950662&amp;p=cover")</f>
        <v>http://www.ebooks.greenwood.com/reader.jsp?x=0275950662&amp;p=cover</v>
      </c>
      <c r="M203" s="161">
        <v>1</v>
      </c>
    </row>
    <row r="204" spans="1:13" ht="20.100000000000001" customHeight="1">
      <c r="A204" s="159">
        <v>203</v>
      </c>
      <c r="B204" s="149" t="s">
        <v>2696</v>
      </c>
      <c r="C204" s="149" t="s">
        <v>11476</v>
      </c>
      <c r="D204" s="149" t="s">
        <v>12354</v>
      </c>
      <c r="E204" s="149" t="s">
        <v>12355</v>
      </c>
      <c r="F204" s="149" t="s">
        <v>12356</v>
      </c>
      <c r="G204" s="149" t="s">
        <v>12357</v>
      </c>
      <c r="H204" s="150">
        <v>1</v>
      </c>
      <c r="I204" s="149" t="s">
        <v>12358</v>
      </c>
      <c r="J204" s="149" t="s">
        <v>553</v>
      </c>
      <c r="K204" s="151">
        <v>1996</v>
      </c>
      <c r="L204" s="152" t="str">
        <f>HYPERLINK("http://www.ebooks.greenwood.com/reader.jsp?x=0275953769&amp;p=cover")</f>
        <v>http://www.ebooks.greenwood.com/reader.jsp?x=0275953769&amp;p=cover</v>
      </c>
      <c r="M204" s="161">
        <v>1</v>
      </c>
    </row>
    <row r="205" spans="1:13" ht="20.100000000000001" customHeight="1">
      <c r="A205" s="159">
        <v>204</v>
      </c>
      <c r="B205" s="149" t="s">
        <v>2696</v>
      </c>
      <c r="C205" s="149" t="s">
        <v>2733</v>
      </c>
      <c r="D205" s="149" t="s">
        <v>12359</v>
      </c>
      <c r="E205" s="149" t="s">
        <v>12360</v>
      </c>
      <c r="F205" s="149" t="s">
        <v>12361</v>
      </c>
      <c r="G205" s="149" t="s">
        <v>12362</v>
      </c>
      <c r="H205" s="150">
        <v>1</v>
      </c>
      <c r="I205" s="149" t="s">
        <v>12363</v>
      </c>
      <c r="J205" s="149" t="s">
        <v>12364</v>
      </c>
      <c r="K205" s="151">
        <v>2000</v>
      </c>
      <c r="L205" s="152" t="str">
        <f>HYPERLINK("http://www.ebooks.greenwood.com/reader.jsp?x=20004DD6&amp;p=cover")</f>
        <v>http://www.ebooks.greenwood.com/reader.jsp?x=20004DD6&amp;p=cover</v>
      </c>
      <c r="M205" s="161">
        <v>1</v>
      </c>
    </row>
    <row r="206" spans="1:13" ht="20.100000000000001" customHeight="1">
      <c r="A206" s="159">
        <v>205</v>
      </c>
      <c r="B206" s="149" t="s">
        <v>2696</v>
      </c>
      <c r="C206" s="149" t="s">
        <v>2733</v>
      </c>
      <c r="D206" s="149" t="s">
        <v>2943</v>
      </c>
      <c r="E206" s="149" t="s">
        <v>8896</v>
      </c>
      <c r="F206" s="149" t="s">
        <v>12365</v>
      </c>
      <c r="G206" s="149" t="s">
        <v>12366</v>
      </c>
      <c r="H206" s="150" t="s">
        <v>8701</v>
      </c>
      <c r="I206" s="149" t="s">
        <v>12367</v>
      </c>
      <c r="J206" s="149" t="s">
        <v>11450</v>
      </c>
      <c r="K206" s="151">
        <v>1999</v>
      </c>
      <c r="L206" s="152" t="str">
        <f>HYPERLINK("http://www.ebooks.greenwood.com/reader.jsp?x=0897895525&amp;p=cover")</f>
        <v>http://www.ebooks.greenwood.com/reader.jsp?x=0897895525&amp;p=cover</v>
      </c>
      <c r="M206" s="161">
        <v>1</v>
      </c>
    </row>
    <row r="207" spans="1:13" ht="20.100000000000001" customHeight="1">
      <c r="A207" s="159">
        <v>206</v>
      </c>
      <c r="B207" s="149" t="s">
        <v>2696</v>
      </c>
      <c r="C207" s="149" t="s">
        <v>8285</v>
      </c>
      <c r="D207" s="149" t="s">
        <v>12368</v>
      </c>
      <c r="E207" s="149" t="s">
        <v>2349</v>
      </c>
      <c r="F207" s="149" t="s">
        <v>12369</v>
      </c>
      <c r="G207" s="149" t="s">
        <v>12370</v>
      </c>
      <c r="H207" s="150">
        <v>1</v>
      </c>
      <c r="I207" s="149" t="s">
        <v>12371</v>
      </c>
      <c r="J207" s="149" t="s">
        <v>553</v>
      </c>
      <c r="K207" s="151">
        <v>1995</v>
      </c>
      <c r="L207" s="152" t="str">
        <f>HYPERLINK("http://www.ebooks.greenwood.com/reader.jsp?x=0899306810&amp;p=cover")</f>
        <v>http://www.ebooks.greenwood.com/reader.jsp?x=0899306810&amp;p=cover</v>
      </c>
      <c r="M207" s="161">
        <v>1</v>
      </c>
    </row>
    <row r="208" spans="1:13" ht="20.100000000000001" customHeight="1">
      <c r="A208" s="159">
        <v>207</v>
      </c>
      <c r="B208" s="149" t="s">
        <v>2696</v>
      </c>
      <c r="C208" s="149" t="s">
        <v>11476</v>
      </c>
      <c r="D208" s="149" t="s">
        <v>12372</v>
      </c>
      <c r="E208" s="149" t="s">
        <v>12373</v>
      </c>
      <c r="F208" s="149" t="s">
        <v>12374</v>
      </c>
      <c r="G208" s="149" t="s">
        <v>12375</v>
      </c>
      <c r="H208" s="150">
        <v>1</v>
      </c>
      <c r="I208" s="149" t="s">
        <v>12376</v>
      </c>
      <c r="J208" s="149" t="s">
        <v>553</v>
      </c>
      <c r="K208" s="151">
        <v>2001</v>
      </c>
      <c r="L208" s="152" t="str">
        <f>HYPERLINK("http://www.ebooks.greenwood.com/reader.jsp?x=20004DC5&amp;p=cover")</f>
        <v>http://www.ebooks.greenwood.com/reader.jsp?x=20004DC5&amp;p=cover</v>
      </c>
      <c r="M208" s="161">
        <v>1</v>
      </c>
    </row>
    <row r="209" spans="1:13" ht="20.100000000000001" customHeight="1">
      <c r="A209" s="159">
        <v>208</v>
      </c>
      <c r="B209" s="149" t="s">
        <v>2696</v>
      </c>
      <c r="C209" s="149" t="s">
        <v>8285</v>
      </c>
      <c r="D209" s="149" t="s">
        <v>12377</v>
      </c>
      <c r="E209" s="149" t="s">
        <v>12378</v>
      </c>
      <c r="F209" s="149" t="s">
        <v>12379</v>
      </c>
      <c r="G209" s="149" t="s">
        <v>12380</v>
      </c>
      <c r="H209" s="150">
        <v>1</v>
      </c>
      <c r="I209" s="149" t="s">
        <v>12381</v>
      </c>
      <c r="J209" s="149" t="s">
        <v>553</v>
      </c>
      <c r="K209" s="151">
        <v>2000</v>
      </c>
      <c r="L209" s="152" t="str">
        <f>HYPERLINK("http://www.ebooks.greenwood.com/reader.jsp?x=20004E36&amp;p=cover")</f>
        <v>http://www.ebooks.greenwood.com/reader.jsp?x=20004E36&amp;p=cover</v>
      </c>
      <c r="M209" s="161">
        <v>1</v>
      </c>
    </row>
    <row r="210" spans="1:13" ht="20.100000000000001" customHeight="1">
      <c r="A210" s="159">
        <v>209</v>
      </c>
      <c r="B210" s="149" t="s">
        <v>2696</v>
      </c>
      <c r="C210" s="149" t="s">
        <v>11476</v>
      </c>
      <c r="D210" s="149" t="s">
        <v>12382</v>
      </c>
      <c r="E210" s="149" t="s">
        <v>12383</v>
      </c>
      <c r="F210" s="149" t="s">
        <v>12384</v>
      </c>
      <c r="G210" s="149" t="s">
        <v>12385</v>
      </c>
      <c r="H210" s="150">
        <v>1</v>
      </c>
      <c r="I210" s="149" t="s">
        <v>12386</v>
      </c>
      <c r="J210" s="149" t="s">
        <v>553</v>
      </c>
      <c r="K210" s="151">
        <v>1986</v>
      </c>
      <c r="L210" s="152" t="str">
        <f>HYPERLINK("http://www.ebooks.greenwood.com/reader.jsp?x=027592307X&amp;p=cover")</f>
        <v>http://www.ebooks.greenwood.com/reader.jsp?x=027592307X&amp;p=cover</v>
      </c>
      <c r="M210" s="161">
        <v>1</v>
      </c>
    </row>
    <row r="211" spans="1:13" ht="20.100000000000001" customHeight="1">
      <c r="A211" s="159">
        <v>210</v>
      </c>
      <c r="B211" s="149" t="s">
        <v>2696</v>
      </c>
      <c r="C211" s="149" t="s">
        <v>11476</v>
      </c>
      <c r="D211" s="149" t="s">
        <v>12387</v>
      </c>
      <c r="E211" s="149" t="s">
        <v>12388</v>
      </c>
      <c r="F211" s="149" t="s">
        <v>12389</v>
      </c>
      <c r="G211" s="149" t="s">
        <v>12390</v>
      </c>
      <c r="H211" s="150">
        <v>1</v>
      </c>
      <c r="I211" s="149" t="s">
        <v>12391</v>
      </c>
      <c r="J211" s="149" t="s">
        <v>553</v>
      </c>
      <c r="K211" s="151">
        <v>1994</v>
      </c>
      <c r="L211" s="152" t="str">
        <f>HYPERLINK("http://www.ebooks.greenwood.com/reader.jsp?x=0275947580&amp;p=cover")</f>
        <v>http://www.ebooks.greenwood.com/reader.jsp?x=0275947580&amp;p=cover</v>
      </c>
      <c r="M211" s="161">
        <v>1</v>
      </c>
    </row>
    <row r="212" spans="1:13" ht="20.100000000000001" customHeight="1">
      <c r="A212" s="159">
        <v>211</v>
      </c>
      <c r="B212" s="149" t="s">
        <v>2696</v>
      </c>
      <c r="C212" s="149" t="s">
        <v>11476</v>
      </c>
      <c r="D212" s="149" t="s">
        <v>12392</v>
      </c>
      <c r="E212" s="149" t="s">
        <v>10156</v>
      </c>
      <c r="F212" s="149" t="s">
        <v>12393</v>
      </c>
      <c r="G212" s="149" t="s">
        <v>12394</v>
      </c>
      <c r="H212" s="150">
        <v>1</v>
      </c>
      <c r="I212" s="149" t="s">
        <v>12395</v>
      </c>
      <c r="J212" s="149" t="s">
        <v>553</v>
      </c>
      <c r="K212" s="151">
        <v>1995</v>
      </c>
      <c r="L212" s="152" t="str">
        <f>HYPERLINK("http://www.ebooks.greenwood.com/reader.jsp?x=0275950506&amp;p=cover")</f>
        <v>http://www.ebooks.greenwood.com/reader.jsp?x=0275950506&amp;p=cover</v>
      </c>
      <c r="M212" s="161">
        <v>1</v>
      </c>
    </row>
    <row r="213" spans="1:13" ht="20.100000000000001" customHeight="1">
      <c r="A213" s="159">
        <v>212</v>
      </c>
      <c r="B213" s="149" t="s">
        <v>2696</v>
      </c>
      <c r="C213" s="149" t="s">
        <v>8285</v>
      </c>
      <c r="D213" s="149" t="s">
        <v>12396</v>
      </c>
      <c r="E213" s="149" t="s">
        <v>12397</v>
      </c>
      <c r="F213" s="149" t="s">
        <v>12398</v>
      </c>
      <c r="G213" s="149" t="s">
        <v>12399</v>
      </c>
      <c r="H213" s="150">
        <v>1</v>
      </c>
      <c r="I213" s="149" t="s">
        <v>12400</v>
      </c>
      <c r="J213" s="149" t="s">
        <v>553</v>
      </c>
      <c r="K213" s="151">
        <v>1990</v>
      </c>
      <c r="L213" s="152" t="str">
        <f>HYPERLINK("http://www.ebooks.greenwood.com/reader.jsp?x=0899305342&amp;p=cover")</f>
        <v>http://www.ebooks.greenwood.com/reader.jsp?x=0899305342&amp;p=cover</v>
      </c>
      <c r="M213" s="161">
        <v>1</v>
      </c>
    </row>
    <row r="214" spans="1:13" ht="20.100000000000001" customHeight="1">
      <c r="A214" s="159">
        <v>213</v>
      </c>
      <c r="B214" s="149" t="s">
        <v>2696</v>
      </c>
      <c r="C214" s="149" t="s">
        <v>8285</v>
      </c>
      <c r="D214" s="149" t="s">
        <v>11766</v>
      </c>
      <c r="E214" s="149" t="s">
        <v>12280</v>
      </c>
      <c r="F214" s="149" t="s">
        <v>12401</v>
      </c>
      <c r="G214" s="149" t="s">
        <v>12402</v>
      </c>
      <c r="H214" s="150">
        <v>1</v>
      </c>
      <c r="I214" s="149" t="s">
        <v>12403</v>
      </c>
      <c r="J214" s="149" t="s">
        <v>553</v>
      </c>
      <c r="K214" s="151">
        <v>2001</v>
      </c>
      <c r="L214" s="152" t="str">
        <f>HYPERLINK("http://www.ebooks.greenwood.com/reader.jsp?x=20005C3F&amp;p=cover")</f>
        <v>http://www.ebooks.greenwood.com/reader.jsp?x=20005C3F&amp;p=cover</v>
      </c>
      <c r="M214" s="161">
        <v>1</v>
      </c>
    </row>
    <row r="215" spans="1:13" ht="20.100000000000001" customHeight="1">
      <c r="A215" s="159">
        <v>214</v>
      </c>
      <c r="B215" s="149" t="s">
        <v>2696</v>
      </c>
      <c r="C215" s="149" t="s">
        <v>11476</v>
      </c>
      <c r="D215" s="149" t="s">
        <v>12404</v>
      </c>
      <c r="E215" s="149" t="s">
        <v>12405</v>
      </c>
      <c r="F215" s="149" t="s">
        <v>12406</v>
      </c>
      <c r="G215" s="149" t="s">
        <v>12407</v>
      </c>
      <c r="H215" s="150">
        <v>1</v>
      </c>
      <c r="I215" s="149" t="s">
        <v>12408</v>
      </c>
      <c r="J215" s="149" t="s">
        <v>553</v>
      </c>
      <c r="K215" s="151">
        <v>1995</v>
      </c>
      <c r="L215" s="152" t="str">
        <f>HYPERLINK("http://www.ebooks.greenwood.com/reader.jsp?x=0275945839&amp;p=cover")</f>
        <v>http://www.ebooks.greenwood.com/reader.jsp?x=0275945839&amp;p=cover</v>
      </c>
      <c r="M215" s="161">
        <v>1</v>
      </c>
    </row>
    <row r="216" spans="1:13" ht="20.100000000000001" customHeight="1">
      <c r="A216" s="159">
        <v>215</v>
      </c>
      <c r="B216" s="149" t="s">
        <v>2696</v>
      </c>
      <c r="C216" s="149" t="s">
        <v>11627</v>
      </c>
      <c r="D216" s="149" t="s">
        <v>12409</v>
      </c>
      <c r="E216" s="149" t="s">
        <v>12410</v>
      </c>
      <c r="F216" s="149" t="s">
        <v>12411</v>
      </c>
      <c r="G216" s="149" t="s">
        <v>12412</v>
      </c>
      <c r="H216" s="150">
        <v>1</v>
      </c>
      <c r="I216" s="149" t="s">
        <v>11679</v>
      </c>
      <c r="J216" s="149" t="s">
        <v>553</v>
      </c>
      <c r="K216" s="151">
        <v>2000</v>
      </c>
      <c r="L216" s="152" t="str">
        <f>HYPERLINK("http://www.ebooks.greenwood.com/reader.jsp?x=20004F2E&amp;p=cover")</f>
        <v>http://www.ebooks.greenwood.com/reader.jsp?x=20004F2E&amp;p=cover</v>
      </c>
      <c r="M216" s="161">
        <v>1</v>
      </c>
    </row>
    <row r="217" spans="1:13" ht="20.100000000000001" customHeight="1">
      <c r="A217" s="159">
        <v>216</v>
      </c>
      <c r="B217" s="149" t="s">
        <v>2696</v>
      </c>
      <c r="C217" s="149" t="s">
        <v>11627</v>
      </c>
      <c r="D217" s="149" t="s">
        <v>12413</v>
      </c>
      <c r="E217" s="149" t="s">
        <v>12414</v>
      </c>
      <c r="F217" s="149" t="s">
        <v>12415</v>
      </c>
      <c r="G217" s="149" t="s">
        <v>12416</v>
      </c>
      <c r="H217" s="150">
        <v>1</v>
      </c>
      <c r="I217" s="149" t="s">
        <v>12417</v>
      </c>
      <c r="J217" s="149" t="s">
        <v>553</v>
      </c>
      <c r="K217" s="151">
        <v>1995</v>
      </c>
      <c r="L217" s="152" t="str">
        <f>HYPERLINK("http://www.ebooks.greenwood.com/reader.jsp?x=0313296235&amp;p=cover")</f>
        <v>http://www.ebooks.greenwood.com/reader.jsp?x=0313296235&amp;p=cover</v>
      </c>
      <c r="M217" s="161">
        <v>1</v>
      </c>
    </row>
    <row r="218" spans="1:13" ht="20.100000000000001" customHeight="1">
      <c r="A218" s="159">
        <v>217</v>
      </c>
      <c r="B218" s="149" t="s">
        <v>2696</v>
      </c>
      <c r="C218" s="149" t="s">
        <v>8285</v>
      </c>
      <c r="D218" s="149" t="s">
        <v>12418</v>
      </c>
      <c r="E218" s="149" t="s">
        <v>12419</v>
      </c>
      <c r="F218" s="149" t="s">
        <v>12420</v>
      </c>
      <c r="G218" s="149" t="s">
        <v>12421</v>
      </c>
      <c r="H218" s="150">
        <v>3</v>
      </c>
      <c r="I218" s="149" t="s">
        <v>12422</v>
      </c>
      <c r="J218" s="149" t="s">
        <v>553</v>
      </c>
      <c r="K218" s="151">
        <v>2000</v>
      </c>
      <c r="L218" s="152" t="str">
        <f>HYPERLINK("http://www.ebooks.greenwood.com/reader.jsp?x=20004DD1&amp;p=cover")</f>
        <v>http://www.ebooks.greenwood.com/reader.jsp?x=20004DD1&amp;p=cover</v>
      </c>
      <c r="M218" s="161">
        <v>1</v>
      </c>
    </row>
    <row r="219" spans="1:13" ht="20.100000000000001" customHeight="1">
      <c r="A219" s="159">
        <v>218</v>
      </c>
      <c r="B219" s="149" t="s">
        <v>2696</v>
      </c>
      <c r="C219" s="149" t="s">
        <v>2733</v>
      </c>
      <c r="D219" s="149" t="s">
        <v>12423</v>
      </c>
      <c r="E219" s="149" t="s">
        <v>8888</v>
      </c>
      <c r="F219" s="149" t="s">
        <v>12424</v>
      </c>
      <c r="G219" s="149" t="s">
        <v>12425</v>
      </c>
      <c r="H219" s="150">
        <v>1</v>
      </c>
      <c r="I219" s="149" t="s">
        <v>12426</v>
      </c>
      <c r="J219" s="149" t="s">
        <v>560</v>
      </c>
      <c r="K219" s="151">
        <v>1996</v>
      </c>
      <c r="L219" s="152" t="str">
        <f>HYPERLINK("http://www.ebooks.greenwood.com/reader.jsp?x=0313289859&amp;p=cover")</f>
        <v>http://www.ebooks.greenwood.com/reader.jsp?x=0313289859&amp;p=cover</v>
      </c>
      <c r="M219" s="161">
        <v>1</v>
      </c>
    </row>
    <row r="220" spans="1:13" ht="20.100000000000001" customHeight="1">
      <c r="A220" s="159">
        <v>219</v>
      </c>
      <c r="B220" s="149" t="s">
        <v>2696</v>
      </c>
      <c r="C220" s="149" t="s">
        <v>11476</v>
      </c>
      <c r="D220" s="149" t="s">
        <v>12427</v>
      </c>
      <c r="E220" s="149" t="s">
        <v>12428</v>
      </c>
      <c r="F220" s="149" t="s">
        <v>12429</v>
      </c>
      <c r="G220" s="149" t="s">
        <v>12430</v>
      </c>
      <c r="H220" s="150">
        <v>1</v>
      </c>
      <c r="I220" s="149" t="s">
        <v>12431</v>
      </c>
      <c r="J220" s="149" t="s">
        <v>553</v>
      </c>
      <c r="K220" s="151">
        <v>1996</v>
      </c>
      <c r="L220" s="152" t="str">
        <f>HYPERLINK("http://www.ebooks.greenwood.com/reader.jsp?x=0275953076&amp;p=cover")</f>
        <v>http://www.ebooks.greenwood.com/reader.jsp?x=0275953076&amp;p=cover</v>
      </c>
      <c r="M220" s="161">
        <v>1</v>
      </c>
    </row>
    <row r="221" spans="1:13" ht="20.100000000000001" customHeight="1">
      <c r="A221" s="159">
        <v>220</v>
      </c>
      <c r="B221" s="149" t="s">
        <v>2696</v>
      </c>
      <c r="C221" s="149" t="s">
        <v>2822</v>
      </c>
      <c r="D221" s="149" t="s">
        <v>12432</v>
      </c>
      <c r="E221" s="149" t="s">
        <v>12433</v>
      </c>
      <c r="F221" s="149" t="s">
        <v>12434</v>
      </c>
      <c r="G221" s="149" t="s">
        <v>12435</v>
      </c>
      <c r="H221" s="150">
        <v>1</v>
      </c>
      <c r="I221" s="149" t="s">
        <v>12436</v>
      </c>
      <c r="J221" s="149" t="s">
        <v>553</v>
      </c>
      <c r="K221" s="151">
        <v>2000</v>
      </c>
      <c r="L221" s="152" t="str">
        <f>HYPERLINK("http://www.ebooks.greenwood.com/reader.jsp?x=20004E39&amp;p=cover")</f>
        <v>http://www.ebooks.greenwood.com/reader.jsp?x=20004E39&amp;p=cover</v>
      </c>
      <c r="M221" s="161">
        <v>1</v>
      </c>
    </row>
    <row r="222" spans="1:13" ht="20.100000000000001" customHeight="1">
      <c r="A222" s="159">
        <v>221</v>
      </c>
      <c r="B222" s="149" t="s">
        <v>2696</v>
      </c>
      <c r="C222" s="149" t="s">
        <v>11476</v>
      </c>
      <c r="D222" s="149" t="s">
        <v>11540</v>
      </c>
      <c r="E222" s="149" t="s">
        <v>529</v>
      </c>
      <c r="F222" s="149" t="s">
        <v>12437</v>
      </c>
      <c r="G222" s="149" t="s">
        <v>12438</v>
      </c>
      <c r="H222" s="150">
        <v>1</v>
      </c>
      <c r="I222" s="149" t="s">
        <v>11543</v>
      </c>
      <c r="J222" s="149" t="s">
        <v>560</v>
      </c>
      <c r="K222" s="151">
        <v>2005</v>
      </c>
      <c r="L222" s="152" t="str">
        <f>HYPERLINK("http://www.ebooks.greenwood.com/reader.jsp?x=GR3585&amp;p=cover")</f>
        <v>http://www.ebooks.greenwood.com/reader.jsp?x=GR3585&amp;p=cover</v>
      </c>
      <c r="M222" s="161">
        <v>1</v>
      </c>
    </row>
    <row r="223" spans="1:13" ht="20.100000000000001" customHeight="1">
      <c r="A223" s="159">
        <v>222</v>
      </c>
      <c r="B223" s="149" t="s">
        <v>2696</v>
      </c>
      <c r="C223" s="149" t="s">
        <v>8285</v>
      </c>
      <c r="D223" s="149" t="s">
        <v>2348</v>
      </c>
      <c r="E223" s="149" t="s">
        <v>2349</v>
      </c>
      <c r="F223" s="149" t="s">
        <v>12439</v>
      </c>
      <c r="G223" s="149" t="s">
        <v>12440</v>
      </c>
      <c r="H223" s="150">
        <v>1</v>
      </c>
      <c r="I223" s="149" t="s">
        <v>12441</v>
      </c>
      <c r="J223" s="149" t="s">
        <v>553</v>
      </c>
      <c r="K223" s="151">
        <v>2006</v>
      </c>
      <c r="L223" s="152" t="str">
        <f>HYPERLINK("http://ebooks.greenwood.com/reader.jsp?x=C8803&amp;p=cover")</f>
        <v>http://ebooks.greenwood.com/reader.jsp?x=C8803&amp;p=cover</v>
      </c>
      <c r="M223" s="161">
        <v>1</v>
      </c>
    </row>
    <row r="224" spans="1:13" ht="20.100000000000001" customHeight="1">
      <c r="A224" s="159">
        <v>223</v>
      </c>
      <c r="B224" s="149" t="s">
        <v>2696</v>
      </c>
      <c r="C224" s="149" t="s">
        <v>8285</v>
      </c>
      <c r="D224" s="149" t="s">
        <v>2348</v>
      </c>
      <c r="E224" s="149" t="s">
        <v>2349</v>
      </c>
      <c r="F224" s="149" t="s">
        <v>12442</v>
      </c>
      <c r="G224" s="149" t="s">
        <v>12443</v>
      </c>
      <c r="H224" s="150">
        <v>1</v>
      </c>
      <c r="I224" s="149" t="s">
        <v>12441</v>
      </c>
      <c r="J224" s="149" t="s">
        <v>553</v>
      </c>
      <c r="K224" s="151">
        <v>2006</v>
      </c>
      <c r="L224" s="152" t="str">
        <f>HYPERLINK("http://ebooks.greenwood.com/reader.jsp?x=C8804&amp;p=cover")</f>
        <v>http://ebooks.greenwood.com/reader.jsp?x=C8804&amp;p=cover</v>
      </c>
      <c r="M224" s="161">
        <v>1</v>
      </c>
    </row>
    <row r="225" spans="1:13" ht="20.100000000000001" customHeight="1">
      <c r="A225" s="159">
        <v>224</v>
      </c>
      <c r="B225" s="149" t="s">
        <v>2696</v>
      </c>
      <c r="C225" s="149" t="s">
        <v>8285</v>
      </c>
      <c r="D225" s="149" t="s">
        <v>2348</v>
      </c>
      <c r="E225" s="149" t="s">
        <v>2349</v>
      </c>
      <c r="F225" s="149" t="s">
        <v>12444</v>
      </c>
      <c r="G225" s="149" t="s">
        <v>12445</v>
      </c>
      <c r="H225" s="150">
        <v>1</v>
      </c>
      <c r="I225" s="149" t="s">
        <v>12441</v>
      </c>
      <c r="J225" s="149" t="s">
        <v>553</v>
      </c>
      <c r="K225" s="151">
        <v>2006</v>
      </c>
      <c r="L225" s="152" t="str">
        <f>HYPERLINK("http://ebooks.greenwood.com/reader.jsp?x=C8805&amp;p=cover")</f>
        <v>http://ebooks.greenwood.com/reader.jsp?x=C8805&amp;p=cover</v>
      </c>
      <c r="M225" s="161">
        <v>1</v>
      </c>
    </row>
    <row r="226" spans="1:13" ht="20.100000000000001" customHeight="1">
      <c r="A226" s="159">
        <v>225</v>
      </c>
      <c r="B226" s="149" t="s">
        <v>2696</v>
      </c>
      <c r="C226" s="149" t="s">
        <v>11627</v>
      </c>
      <c r="D226" s="149" t="s">
        <v>12446</v>
      </c>
      <c r="E226" s="149" t="s">
        <v>12447</v>
      </c>
      <c r="F226" s="149" t="s">
        <v>12448</v>
      </c>
      <c r="G226" s="149" t="s">
        <v>12449</v>
      </c>
      <c r="H226" s="150">
        <v>1</v>
      </c>
      <c r="I226" s="149" t="s">
        <v>12450</v>
      </c>
      <c r="J226" s="149" t="s">
        <v>560</v>
      </c>
      <c r="K226" s="151">
        <v>2006</v>
      </c>
      <c r="L226" s="152" t="str">
        <f>HYPERLINK("http://ebooks.greenwood.com/reader.jsp?x=GR2761&amp;p=cover")</f>
        <v>http://ebooks.greenwood.com/reader.jsp?x=GR2761&amp;p=cover</v>
      </c>
      <c r="M226" s="161">
        <v>1</v>
      </c>
    </row>
    <row r="227" spans="1:13" ht="20.100000000000001" customHeight="1">
      <c r="A227" s="159">
        <v>226</v>
      </c>
      <c r="B227" s="149" t="s">
        <v>2696</v>
      </c>
      <c r="C227" s="149" t="s">
        <v>2733</v>
      </c>
      <c r="D227" s="149" t="s">
        <v>12451</v>
      </c>
      <c r="E227" s="149" t="s">
        <v>8769</v>
      </c>
      <c r="F227" s="149" t="s">
        <v>12452</v>
      </c>
      <c r="G227" s="149" t="s">
        <v>12453</v>
      </c>
      <c r="H227" s="150">
        <v>1</v>
      </c>
      <c r="I227" s="149" t="s">
        <v>12454</v>
      </c>
      <c r="J227" s="149" t="s">
        <v>553</v>
      </c>
      <c r="K227" s="151">
        <v>2006</v>
      </c>
      <c r="L227" s="152" t="str">
        <f>HYPERLINK("http://www.ebooks.greenwood.com/reader.jsp?x=C8691&amp;p=cover")</f>
        <v>http://www.ebooks.greenwood.com/reader.jsp?x=C8691&amp;p=cover</v>
      </c>
      <c r="M227" s="161">
        <v>1</v>
      </c>
    </row>
    <row r="228" spans="1:13" ht="20.100000000000001" customHeight="1">
      <c r="A228" s="159">
        <v>227</v>
      </c>
      <c r="B228" s="149" t="s">
        <v>2696</v>
      </c>
      <c r="C228" s="149" t="s">
        <v>2733</v>
      </c>
      <c r="D228" s="149" t="s">
        <v>12455</v>
      </c>
      <c r="E228" s="149" t="s">
        <v>12456</v>
      </c>
      <c r="F228" s="149" t="s">
        <v>12457</v>
      </c>
      <c r="G228" s="149" t="s">
        <v>12458</v>
      </c>
      <c r="H228" s="150">
        <v>1</v>
      </c>
      <c r="I228" s="149" t="s">
        <v>12459</v>
      </c>
      <c r="J228" s="149" t="s">
        <v>553</v>
      </c>
      <c r="K228" s="151">
        <v>2006</v>
      </c>
      <c r="L228" s="152" t="str">
        <f>HYPERLINK("http://ebooks.greenwood.com/reader.jsp?x=GR3122&amp;p=cover")</f>
        <v>http://ebooks.greenwood.com/reader.jsp?x=GR3122&amp;p=cover</v>
      </c>
      <c r="M228" s="161">
        <v>4</v>
      </c>
    </row>
    <row r="229" spans="1:13" ht="20.100000000000001" customHeight="1">
      <c r="A229" s="159">
        <v>228</v>
      </c>
      <c r="B229" s="149" t="s">
        <v>11443</v>
      </c>
      <c r="C229" s="149" t="s">
        <v>3507</v>
      </c>
      <c r="D229" s="149" t="s">
        <v>11801</v>
      </c>
      <c r="E229" s="149" t="s">
        <v>12460</v>
      </c>
      <c r="F229" s="149" t="s">
        <v>12461</v>
      </c>
      <c r="G229" s="149" t="s">
        <v>12462</v>
      </c>
      <c r="H229" s="150">
        <v>1</v>
      </c>
      <c r="I229" s="149" t="s">
        <v>12463</v>
      </c>
      <c r="J229" s="149" t="s">
        <v>560</v>
      </c>
      <c r="K229" s="151">
        <v>2005</v>
      </c>
      <c r="L229" s="152" t="str">
        <f>HYPERLINK("http://www.ebooks.greenwood.com/reader.jsp?x=GR3164&amp;p=cover")</f>
        <v>http://www.ebooks.greenwood.com/reader.jsp?x=GR3164&amp;p=cover</v>
      </c>
      <c r="M229" s="161">
        <v>1</v>
      </c>
    </row>
    <row r="230" spans="1:13" ht="20.100000000000001" customHeight="1">
      <c r="A230" s="159">
        <v>229</v>
      </c>
      <c r="B230" s="149" t="s">
        <v>11443</v>
      </c>
      <c r="C230" s="149" t="s">
        <v>3507</v>
      </c>
      <c r="D230" s="149" t="s">
        <v>12464</v>
      </c>
      <c r="E230" s="149" t="s">
        <v>12465</v>
      </c>
      <c r="F230" s="149" t="s">
        <v>12466</v>
      </c>
      <c r="G230" s="149" t="s">
        <v>12467</v>
      </c>
      <c r="H230" s="150">
        <v>1</v>
      </c>
      <c r="I230" s="149" t="s">
        <v>12468</v>
      </c>
      <c r="J230" s="149" t="s">
        <v>553</v>
      </c>
      <c r="K230" s="151">
        <v>2005</v>
      </c>
      <c r="L230" s="152" t="str">
        <f>HYPERLINK("http://www.ebooks.greenwood.com/reader.jsp?x=C8521&amp;p=cover")</f>
        <v>http://www.ebooks.greenwood.com/reader.jsp?x=C8521&amp;p=cover</v>
      </c>
      <c r="M230" s="161">
        <v>1</v>
      </c>
    </row>
    <row r="231" spans="1:13" ht="20.100000000000001" customHeight="1">
      <c r="A231" s="159">
        <v>230</v>
      </c>
      <c r="B231" s="149" t="s">
        <v>11443</v>
      </c>
      <c r="C231" s="149" t="s">
        <v>3507</v>
      </c>
      <c r="D231" s="149" t="s">
        <v>3554</v>
      </c>
      <c r="E231" s="149" t="s">
        <v>12469</v>
      </c>
      <c r="F231" s="149" t="s">
        <v>12470</v>
      </c>
      <c r="G231" s="149" t="s">
        <v>12471</v>
      </c>
      <c r="H231" s="150">
        <v>1</v>
      </c>
      <c r="I231" s="149" t="s">
        <v>12472</v>
      </c>
      <c r="J231" s="149" t="s">
        <v>560</v>
      </c>
      <c r="K231" s="151">
        <v>2000</v>
      </c>
      <c r="L231" s="152" t="str">
        <f>HYPERLINK("http://www.ebooks.greenwood.com/reader.jsp?x=GR0877&amp;p=cover")</f>
        <v>http://www.ebooks.greenwood.com/reader.jsp?x=GR0877&amp;p=cover</v>
      </c>
      <c r="M231" s="161">
        <v>1</v>
      </c>
    </row>
    <row r="232" spans="1:13" ht="20.100000000000001" customHeight="1">
      <c r="A232" s="159">
        <v>231</v>
      </c>
      <c r="B232" s="149" t="s">
        <v>11443</v>
      </c>
      <c r="C232" s="149" t="s">
        <v>11487</v>
      </c>
      <c r="D232" s="149" t="s">
        <v>9</v>
      </c>
      <c r="E232" s="149" t="s">
        <v>12473</v>
      </c>
      <c r="F232" s="149" t="s">
        <v>12474</v>
      </c>
      <c r="G232" s="149" t="s">
        <v>12475</v>
      </c>
      <c r="H232" s="150">
        <v>1</v>
      </c>
      <c r="I232" s="149" t="s">
        <v>12476</v>
      </c>
      <c r="J232" s="149" t="s">
        <v>553</v>
      </c>
      <c r="K232" s="151">
        <v>2007</v>
      </c>
      <c r="L232" s="152" t="str">
        <f>HYPERLINK("http://ebooks.greenwood.com/reader.jsp?x=C9080&amp;p=cover")</f>
        <v>http://ebooks.greenwood.com/reader.jsp?x=C9080&amp;p=cover</v>
      </c>
      <c r="M232" s="161">
        <v>1</v>
      </c>
    </row>
    <row r="233" spans="1:13" ht="20.100000000000001" customHeight="1">
      <c r="A233" s="159">
        <v>232</v>
      </c>
      <c r="B233" s="149" t="s">
        <v>11443</v>
      </c>
      <c r="C233" s="149" t="s">
        <v>3507</v>
      </c>
      <c r="D233" s="149" t="s">
        <v>12477</v>
      </c>
      <c r="E233" s="149" t="s">
        <v>12478</v>
      </c>
      <c r="F233" s="149" t="s">
        <v>12479</v>
      </c>
      <c r="G233" s="149" t="s">
        <v>12480</v>
      </c>
      <c r="H233" s="150">
        <v>1</v>
      </c>
      <c r="I233" s="149" t="s">
        <v>11886</v>
      </c>
      <c r="J233" s="149" t="s">
        <v>560</v>
      </c>
      <c r="K233" s="151">
        <v>2000</v>
      </c>
      <c r="L233" s="152" t="str">
        <f>HYPERLINK("http://www.ebooks.greenwood.com/reader.jsp?x=20005CD2&amp;p=cover")</f>
        <v>http://www.ebooks.greenwood.com/reader.jsp?x=20005CD2&amp;p=cover</v>
      </c>
      <c r="M233" s="161">
        <v>1</v>
      </c>
    </row>
    <row r="234" spans="1:13" ht="20.100000000000001" customHeight="1">
      <c r="A234" s="159">
        <v>233</v>
      </c>
      <c r="B234" s="149" t="s">
        <v>11443</v>
      </c>
      <c r="C234" s="149" t="s">
        <v>3507</v>
      </c>
      <c r="D234" s="149" t="s">
        <v>12481</v>
      </c>
      <c r="E234" s="149" t="s">
        <v>12482</v>
      </c>
      <c r="F234" s="149" t="s">
        <v>12483</v>
      </c>
      <c r="G234" s="149" t="s">
        <v>12484</v>
      </c>
      <c r="H234" s="150">
        <v>1</v>
      </c>
      <c r="I234" s="149" t="s">
        <v>12485</v>
      </c>
      <c r="J234" s="149" t="s">
        <v>560</v>
      </c>
      <c r="K234" s="151">
        <v>1999</v>
      </c>
      <c r="L234" s="152" t="str">
        <f>HYPERLINK("http://www.ebooks.greenwood.com/reader.jsp?x=20005D17&amp;p=cover")</f>
        <v>http://www.ebooks.greenwood.com/reader.jsp?x=20005D17&amp;p=cover</v>
      </c>
      <c r="M234" s="161">
        <v>1</v>
      </c>
    </row>
    <row r="235" spans="1:13" ht="20.100000000000001" customHeight="1">
      <c r="A235" s="159">
        <v>234</v>
      </c>
      <c r="B235" s="149" t="s">
        <v>11443</v>
      </c>
      <c r="C235" s="149" t="s">
        <v>3507</v>
      </c>
      <c r="D235" s="149" t="s">
        <v>12486</v>
      </c>
      <c r="E235" s="149" t="s">
        <v>12487</v>
      </c>
      <c r="F235" s="149" t="s">
        <v>12488</v>
      </c>
      <c r="G235" s="149" t="s">
        <v>12489</v>
      </c>
      <c r="H235" s="150">
        <v>1</v>
      </c>
      <c r="I235" s="149" t="s">
        <v>12490</v>
      </c>
      <c r="J235" s="149" t="s">
        <v>560</v>
      </c>
      <c r="K235" s="151">
        <v>2001</v>
      </c>
      <c r="L235" s="152" t="str">
        <f>HYPERLINK("http://www.ebooks.greenwood.com/reader.jsp?x=20005CC0&amp;p=cover")</f>
        <v>http://www.ebooks.greenwood.com/reader.jsp?x=20005CC0&amp;p=cover</v>
      </c>
      <c r="M235" s="161">
        <v>1</v>
      </c>
    </row>
    <row r="236" spans="1:13" ht="20.100000000000001" customHeight="1">
      <c r="A236" s="159">
        <v>235</v>
      </c>
      <c r="B236" s="149" t="s">
        <v>11443</v>
      </c>
      <c r="C236" s="149" t="s">
        <v>3507</v>
      </c>
      <c r="D236" s="149" t="s">
        <v>11801</v>
      </c>
      <c r="E236" s="149" t="s">
        <v>12491</v>
      </c>
      <c r="F236" s="149" t="s">
        <v>12492</v>
      </c>
      <c r="G236" s="149" t="s">
        <v>12493</v>
      </c>
      <c r="H236" s="150">
        <v>1</v>
      </c>
      <c r="I236" s="149" t="s">
        <v>12494</v>
      </c>
      <c r="J236" s="149" t="s">
        <v>560</v>
      </c>
      <c r="K236" s="151">
        <v>2003</v>
      </c>
      <c r="L236" s="152" t="str">
        <f>HYPERLINK("http://www.ebooks.greenwood.com/reader.jsp?x=GR1715&amp;p=cover")</f>
        <v>http://www.ebooks.greenwood.com/reader.jsp?x=GR1715&amp;p=cover</v>
      </c>
      <c r="M236" s="161">
        <v>1</v>
      </c>
    </row>
    <row r="237" spans="1:13" ht="20.100000000000001" customHeight="1">
      <c r="A237" s="159">
        <v>236</v>
      </c>
      <c r="B237" s="149" t="s">
        <v>11443</v>
      </c>
      <c r="C237" s="149" t="s">
        <v>3507</v>
      </c>
      <c r="D237" s="149" t="s">
        <v>3554</v>
      </c>
      <c r="E237" s="149" t="s">
        <v>12495</v>
      </c>
      <c r="F237" s="149" t="s">
        <v>12496</v>
      </c>
      <c r="G237" s="149" t="s">
        <v>12497</v>
      </c>
      <c r="H237" s="150">
        <v>1</v>
      </c>
      <c r="I237" s="149" t="s">
        <v>12498</v>
      </c>
      <c r="J237" s="149" t="s">
        <v>560</v>
      </c>
      <c r="K237" s="151">
        <v>2003</v>
      </c>
      <c r="L237" s="152" t="str">
        <f>HYPERLINK("http://www.ebooks.greenwood.com/reader.jsp?x=GR2530&amp;p=cover")</f>
        <v>http://www.ebooks.greenwood.com/reader.jsp?x=GR2530&amp;p=cover</v>
      </c>
      <c r="M237" s="161">
        <v>1</v>
      </c>
    </row>
    <row r="238" spans="1:13" ht="20.100000000000001" customHeight="1">
      <c r="A238" s="159">
        <v>237</v>
      </c>
      <c r="B238" s="149" t="s">
        <v>11443</v>
      </c>
      <c r="C238" s="149" t="s">
        <v>3507</v>
      </c>
      <c r="D238" s="149" t="s">
        <v>11801</v>
      </c>
      <c r="E238" s="149" t="s">
        <v>12460</v>
      </c>
      <c r="F238" s="149" t="s">
        <v>12499</v>
      </c>
      <c r="G238" s="149" t="s">
        <v>12500</v>
      </c>
      <c r="H238" s="150">
        <v>1</v>
      </c>
      <c r="I238" s="149" t="s">
        <v>12501</v>
      </c>
      <c r="J238" s="149" t="s">
        <v>560</v>
      </c>
      <c r="K238" s="151">
        <v>2000</v>
      </c>
      <c r="L238" s="152" t="str">
        <f>HYPERLINK("http://www.ebooks.greenwood.com/reader.jsp?x=20005CD0&amp;p=cover")</f>
        <v>http://www.ebooks.greenwood.com/reader.jsp?x=20005CD0&amp;p=cover</v>
      </c>
      <c r="M238" s="161">
        <v>1</v>
      </c>
    </row>
    <row r="239" spans="1:13" ht="20.100000000000001" customHeight="1">
      <c r="A239" s="159">
        <v>238</v>
      </c>
      <c r="B239" s="149" t="s">
        <v>11443</v>
      </c>
      <c r="C239" s="149" t="s">
        <v>3507</v>
      </c>
      <c r="D239" s="149" t="s">
        <v>12502</v>
      </c>
      <c r="E239" s="149" t="s">
        <v>12503</v>
      </c>
      <c r="F239" s="149" t="s">
        <v>12504</v>
      </c>
      <c r="G239" s="149" t="s">
        <v>12505</v>
      </c>
      <c r="H239" s="150">
        <v>1</v>
      </c>
      <c r="I239" s="149" t="s">
        <v>12506</v>
      </c>
      <c r="J239" s="149" t="s">
        <v>560</v>
      </c>
      <c r="K239" s="151">
        <v>2001</v>
      </c>
      <c r="L239" s="152" t="str">
        <f>HYPERLINK("http://www.ebooks.greenwood.com/reader.jsp?x=20005CBC&amp;p=cover")</f>
        <v>http://www.ebooks.greenwood.com/reader.jsp?x=20005CBC&amp;p=cover</v>
      </c>
      <c r="M239" s="161">
        <v>1</v>
      </c>
    </row>
    <row r="240" spans="1:13" ht="20.100000000000001" customHeight="1">
      <c r="A240" s="159">
        <v>239</v>
      </c>
      <c r="B240" s="149" t="s">
        <v>11443</v>
      </c>
      <c r="C240" s="149" t="s">
        <v>3507</v>
      </c>
      <c r="D240" s="149" t="s">
        <v>11801</v>
      </c>
      <c r="E240" s="149" t="s">
        <v>12507</v>
      </c>
      <c r="F240" s="149" t="s">
        <v>12508</v>
      </c>
      <c r="G240" s="149" t="s">
        <v>12509</v>
      </c>
      <c r="H240" s="150">
        <v>1</v>
      </c>
      <c r="I240" s="149" t="s">
        <v>12510</v>
      </c>
      <c r="J240" s="149" t="s">
        <v>560</v>
      </c>
      <c r="K240" s="151">
        <v>2000</v>
      </c>
      <c r="L240" s="152" t="str">
        <f>HYPERLINK("http://www.ebooks.greenwood.com/reader.jsp?x=20005CD3&amp;p=cover")</f>
        <v>http://www.ebooks.greenwood.com/reader.jsp?x=20005CD3&amp;p=cover</v>
      </c>
      <c r="M240" s="161">
        <v>1</v>
      </c>
    </row>
    <row r="241" spans="1:13" ht="20.100000000000001" customHeight="1">
      <c r="A241" s="159">
        <v>240</v>
      </c>
      <c r="B241" s="149" t="s">
        <v>11443</v>
      </c>
      <c r="C241" s="149" t="s">
        <v>3507</v>
      </c>
      <c r="D241" s="149" t="s">
        <v>11801</v>
      </c>
      <c r="E241" s="149" t="s">
        <v>12511</v>
      </c>
      <c r="F241" s="149" t="s">
        <v>12512</v>
      </c>
      <c r="G241" s="149" t="s">
        <v>12513</v>
      </c>
      <c r="H241" s="150">
        <v>1</v>
      </c>
      <c r="I241" s="149" t="s">
        <v>12514</v>
      </c>
      <c r="J241" s="149" t="s">
        <v>560</v>
      </c>
      <c r="K241" s="151">
        <v>2001</v>
      </c>
      <c r="L241" s="152" t="str">
        <f>HYPERLINK("http://www.ebooks.greenwood.com/reader.jsp?x=20005CB6&amp;p=cover")</f>
        <v>http://www.ebooks.greenwood.com/reader.jsp?x=20005CB6&amp;p=cover</v>
      </c>
      <c r="M241" s="161">
        <v>1</v>
      </c>
    </row>
    <row r="242" spans="1:13" ht="20.100000000000001" customHeight="1">
      <c r="A242" s="159">
        <v>241</v>
      </c>
      <c r="B242" s="149" t="s">
        <v>11443</v>
      </c>
      <c r="C242" s="149" t="s">
        <v>11581</v>
      </c>
      <c r="D242" s="149" t="s">
        <v>1306</v>
      </c>
      <c r="E242" s="149" t="s">
        <v>12515</v>
      </c>
      <c r="F242" s="149" t="s">
        <v>12516</v>
      </c>
      <c r="G242" s="149" t="s">
        <v>12517</v>
      </c>
      <c r="H242" s="150">
        <v>1</v>
      </c>
      <c r="I242" s="149" t="s">
        <v>12518</v>
      </c>
      <c r="J242" s="149" t="s">
        <v>560</v>
      </c>
      <c r="K242" s="151">
        <v>2005</v>
      </c>
      <c r="L242" s="152" t="str">
        <f>HYPERLINK("http://www.ebooks.greenwood.com/reader.jsp?x=GR3296&amp;p=cover")</f>
        <v>http://www.ebooks.greenwood.com/reader.jsp?x=GR3296&amp;p=cover</v>
      </c>
      <c r="M242" s="161">
        <v>1</v>
      </c>
    </row>
    <row r="243" spans="1:13" ht="20.100000000000001" customHeight="1">
      <c r="A243" s="159">
        <v>242</v>
      </c>
      <c r="B243" s="149" t="s">
        <v>11443</v>
      </c>
      <c r="C243" s="149" t="s">
        <v>3507</v>
      </c>
      <c r="D243" s="149" t="s">
        <v>3554</v>
      </c>
      <c r="E243" s="149" t="s">
        <v>3553</v>
      </c>
      <c r="F243" s="149" t="s">
        <v>12519</v>
      </c>
      <c r="G243" s="149" t="s">
        <v>12520</v>
      </c>
      <c r="H243" s="150">
        <v>1</v>
      </c>
      <c r="I243" s="149" t="s">
        <v>12521</v>
      </c>
      <c r="J243" s="149" t="s">
        <v>560</v>
      </c>
      <c r="K243" s="151">
        <v>1998</v>
      </c>
      <c r="L243" s="152" t="str">
        <f>HYPERLINK("http://www.ebooks.greenwood.com/reader.jsp?x=20005D34&amp;p=cover")</f>
        <v>http://www.ebooks.greenwood.com/reader.jsp?x=20005D34&amp;p=cover</v>
      </c>
      <c r="M243" s="161">
        <v>1</v>
      </c>
    </row>
    <row r="244" spans="1:13" ht="20.100000000000001" customHeight="1">
      <c r="A244" s="159">
        <v>243</v>
      </c>
      <c r="B244" s="149" t="s">
        <v>11443</v>
      </c>
      <c r="C244" s="149" t="s">
        <v>11847</v>
      </c>
      <c r="D244" s="149" t="s">
        <v>12522</v>
      </c>
      <c r="E244" s="149" t="s">
        <v>12523</v>
      </c>
      <c r="F244" s="149" t="s">
        <v>12524</v>
      </c>
      <c r="G244" s="149" t="s">
        <v>12525</v>
      </c>
      <c r="H244" s="150">
        <v>1</v>
      </c>
      <c r="I244" s="149" t="s">
        <v>12526</v>
      </c>
      <c r="J244" s="149" t="s">
        <v>6678</v>
      </c>
      <c r="K244" s="151">
        <v>2007</v>
      </c>
      <c r="L244" s="152" t="str">
        <f>HYPERLINK("http://ebooks.greenwood.com/reader.jsp?x=C9260&amp;p=cover")</f>
        <v>http://ebooks.greenwood.com/reader.jsp?x=C9260&amp;p=cover</v>
      </c>
      <c r="M244" s="161">
        <v>1</v>
      </c>
    </row>
    <row r="245" spans="1:13" ht="20.100000000000001" customHeight="1">
      <c r="A245" s="159">
        <v>244</v>
      </c>
      <c r="B245" s="149" t="s">
        <v>11443</v>
      </c>
      <c r="C245" s="149" t="s">
        <v>3507</v>
      </c>
      <c r="D245" s="149" t="s">
        <v>12527</v>
      </c>
      <c r="E245" s="149" t="s">
        <v>12528</v>
      </c>
      <c r="F245" s="149" t="s">
        <v>12529</v>
      </c>
      <c r="G245" s="149" t="s">
        <v>12530</v>
      </c>
      <c r="H245" s="150">
        <v>1</v>
      </c>
      <c r="I245" s="149" t="s">
        <v>12531</v>
      </c>
      <c r="J245" s="149" t="s">
        <v>5153</v>
      </c>
      <c r="K245" s="151">
        <v>2005</v>
      </c>
      <c r="L245" s="152" t="str">
        <f>HYPERLINK("http://www.ebooks.greenwood.com/reader.jsp?x=GR2820&amp;p=cover")</f>
        <v>http://www.ebooks.greenwood.com/reader.jsp?x=GR2820&amp;p=cover</v>
      </c>
      <c r="M245" s="161">
        <v>1</v>
      </c>
    </row>
    <row r="246" spans="1:13" ht="20.100000000000001" customHeight="1">
      <c r="A246" s="159">
        <v>245</v>
      </c>
      <c r="B246" s="149" t="s">
        <v>11443</v>
      </c>
      <c r="C246" s="149" t="s">
        <v>11581</v>
      </c>
      <c r="D246" s="149" t="s">
        <v>12532</v>
      </c>
      <c r="E246" s="149" t="s">
        <v>4617</v>
      </c>
      <c r="F246" s="149" t="s">
        <v>12533</v>
      </c>
      <c r="G246" s="149" t="s">
        <v>12534</v>
      </c>
      <c r="H246" s="150">
        <v>1</v>
      </c>
      <c r="I246" s="149" t="s">
        <v>12535</v>
      </c>
      <c r="J246" s="149" t="s">
        <v>6678</v>
      </c>
      <c r="K246" s="151">
        <v>2006</v>
      </c>
      <c r="L246" s="152" t="str">
        <f>HYPERLINK("http://ebooks.greenwood.com/reader.jsp?x=C8471&amp;p=cover")</f>
        <v>http://ebooks.greenwood.com/reader.jsp?x=C8471&amp;p=cover</v>
      </c>
      <c r="M246" s="161">
        <v>1</v>
      </c>
    </row>
    <row r="247" spans="1:13" ht="20.100000000000001" customHeight="1">
      <c r="A247" s="159">
        <v>246</v>
      </c>
      <c r="B247" s="149" t="s">
        <v>11443</v>
      </c>
      <c r="C247" s="149" t="s">
        <v>3507</v>
      </c>
      <c r="D247" s="149" t="s">
        <v>3554</v>
      </c>
      <c r="E247" s="149" t="s">
        <v>12536</v>
      </c>
      <c r="F247" s="149" t="s">
        <v>12537</v>
      </c>
      <c r="G247" s="149" t="s">
        <v>12538</v>
      </c>
      <c r="H247" s="150">
        <v>1</v>
      </c>
      <c r="I247" s="149" t="s">
        <v>12539</v>
      </c>
      <c r="J247" s="149" t="s">
        <v>560</v>
      </c>
      <c r="K247" s="151">
        <v>2005</v>
      </c>
      <c r="L247" s="152" t="str">
        <f>HYPERLINK("http://www.ebooks.greenwood.com/reader.jsp?x=GR2024&amp;p=cover")</f>
        <v>http://www.ebooks.greenwood.com/reader.jsp?x=GR2024&amp;p=cover</v>
      </c>
      <c r="M247" s="161">
        <v>1</v>
      </c>
    </row>
    <row r="248" spans="1:13" ht="20.100000000000001" customHeight="1">
      <c r="A248" s="159">
        <v>247</v>
      </c>
      <c r="B248" s="149" t="s">
        <v>11443</v>
      </c>
      <c r="C248" s="149" t="s">
        <v>11444</v>
      </c>
      <c r="D248" s="149" t="s">
        <v>12540</v>
      </c>
      <c r="E248" s="149" t="s">
        <v>12541</v>
      </c>
      <c r="F248" s="149" t="s">
        <v>12542</v>
      </c>
      <c r="G248" s="149" t="s">
        <v>12543</v>
      </c>
      <c r="H248" s="150">
        <v>1</v>
      </c>
      <c r="I248" s="149" t="s">
        <v>12544</v>
      </c>
      <c r="J248" s="149" t="s">
        <v>560</v>
      </c>
      <c r="K248" s="151">
        <v>2006</v>
      </c>
      <c r="L248" s="152" t="str">
        <f>HYPERLINK("http://ebooks.greenwood.com/reader.jsp?x=GR2892&amp;p=cover")</f>
        <v>http://ebooks.greenwood.com/reader.jsp?x=GR2892&amp;p=cover</v>
      </c>
      <c r="M248" s="161">
        <v>1</v>
      </c>
    </row>
    <row r="249" spans="1:13" ht="20.100000000000001" customHeight="1">
      <c r="A249" s="159">
        <v>248</v>
      </c>
      <c r="B249" s="149" t="s">
        <v>11443</v>
      </c>
      <c r="C249" s="149" t="s">
        <v>11444</v>
      </c>
      <c r="D249" s="149" t="s">
        <v>12545</v>
      </c>
      <c r="E249" s="149" t="s">
        <v>12546</v>
      </c>
      <c r="F249" s="149" t="s">
        <v>12547</v>
      </c>
      <c r="G249" s="149" t="s">
        <v>12548</v>
      </c>
      <c r="H249" s="150">
        <v>1</v>
      </c>
      <c r="I249" s="149" t="s">
        <v>12549</v>
      </c>
      <c r="J249" s="149" t="s">
        <v>560</v>
      </c>
      <c r="K249" s="151">
        <v>2004</v>
      </c>
      <c r="L249" s="152" t="str">
        <f>HYPERLINK("http://www.ebooks.greenwood.com/reader.jsp?x=GR2203&amp;p=cover")</f>
        <v>http://www.ebooks.greenwood.com/reader.jsp?x=GR2203&amp;p=cover</v>
      </c>
      <c r="M249" s="161">
        <v>1</v>
      </c>
    </row>
    <row r="250" spans="1:13" ht="20.100000000000001" customHeight="1">
      <c r="A250" s="159">
        <v>249</v>
      </c>
      <c r="B250" s="149" t="s">
        <v>11443</v>
      </c>
      <c r="C250" s="149" t="s">
        <v>11444</v>
      </c>
      <c r="D250" s="149" t="s">
        <v>12550</v>
      </c>
      <c r="E250" s="149" t="s">
        <v>12551</v>
      </c>
      <c r="F250" s="149" t="s">
        <v>12552</v>
      </c>
      <c r="G250" s="149" t="s">
        <v>12553</v>
      </c>
      <c r="H250" s="150">
        <v>1</v>
      </c>
      <c r="I250" s="149" t="s">
        <v>12554</v>
      </c>
      <c r="J250" s="149" t="s">
        <v>560</v>
      </c>
      <c r="K250" s="151">
        <v>2006</v>
      </c>
      <c r="L250" s="152" t="str">
        <f>HYPERLINK("http://www.ebooks.greenwood.com/reader.jsp?x=GR3162&amp;p=cover")</f>
        <v>http://www.ebooks.greenwood.com/reader.jsp?x=GR3162&amp;p=cover</v>
      </c>
      <c r="M250" s="161">
        <v>1</v>
      </c>
    </row>
    <row r="251" spans="1:13" ht="20.100000000000001" customHeight="1">
      <c r="A251" s="159">
        <v>250</v>
      </c>
      <c r="B251" s="149" t="s">
        <v>11443</v>
      </c>
      <c r="C251" s="149" t="s">
        <v>11444</v>
      </c>
      <c r="D251" s="149" t="s">
        <v>12555</v>
      </c>
      <c r="E251" s="149" t="s">
        <v>12556</v>
      </c>
      <c r="F251" s="149" t="s">
        <v>12557</v>
      </c>
      <c r="G251" s="149" t="s">
        <v>12558</v>
      </c>
      <c r="H251" s="150">
        <v>1</v>
      </c>
      <c r="I251" s="149" t="s">
        <v>12559</v>
      </c>
      <c r="J251" s="149" t="s">
        <v>560</v>
      </c>
      <c r="K251" s="151">
        <v>2005</v>
      </c>
      <c r="L251" s="152" t="str">
        <f>HYPERLINK("http://www.ebooks.greenwood.com/reader.jsp?x=GR2489&amp;p=cover")</f>
        <v>http://www.ebooks.greenwood.com/reader.jsp?x=GR2489&amp;p=cover</v>
      </c>
      <c r="M251" s="161">
        <v>1</v>
      </c>
    </row>
    <row r="252" spans="1:13" ht="20.100000000000001" customHeight="1">
      <c r="A252" s="159">
        <v>251</v>
      </c>
      <c r="B252" s="149" t="s">
        <v>11443</v>
      </c>
      <c r="C252" s="149" t="s">
        <v>11581</v>
      </c>
      <c r="D252" s="149" t="s">
        <v>12560</v>
      </c>
      <c r="E252" s="149" t="s">
        <v>4606</v>
      </c>
      <c r="F252" s="149" t="s">
        <v>12561</v>
      </c>
      <c r="G252" s="149" t="s">
        <v>12562</v>
      </c>
      <c r="H252" s="150">
        <v>1</v>
      </c>
      <c r="I252" s="149" t="s">
        <v>12563</v>
      </c>
      <c r="J252" s="149" t="s">
        <v>560</v>
      </c>
      <c r="K252" s="151">
        <v>2002</v>
      </c>
      <c r="L252" s="152" t="str">
        <f>HYPERLINK("http://ebooks.greenwood.com/reader.jsp?x=GR1500&amp;p=cover")</f>
        <v>http://ebooks.greenwood.com/reader.jsp?x=GR1500&amp;p=cover</v>
      </c>
      <c r="M252" s="161">
        <v>1</v>
      </c>
    </row>
    <row r="253" spans="1:13" ht="20.100000000000001" customHeight="1">
      <c r="A253" s="159">
        <v>252</v>
      </c>
      <c r="B253" s="149" t="s">
        <v>11443</v>
      </c>
      <c r="C253" s="149" t="s">
        <v>11581</v>
      </c>
      <c r="D253" s="149" t="s">
        <v>12564</v>
      </c>
      <c r="E253" s="149" t="s">
        <v>12565</v>
      </c>
      <c r="F253" s="149" t="s">
        <v>12566</v>
      </c>
      <c r="G253" s="149" t="s">
        <v>12567</v>
      </c>
      <c r="H253" s="150">
        <v>1</v>
      </c>
      <c r="I253" s="149" t="s">
        <v>12568</v>
      </c>
      <c r="J253" s="149" t="s">
        <v>560</v>
      </c>
      <c r="K253" s="151">
        <v>2006</v>
      </c>
      <c r="L253" s="152" t="str">
        <f>HYPERLINK("http://ebooks.greenwood.com/reader.jsp?x=GR2437&amp;p=cover")</f>
        <v>http://ebooks.greenwood.com/reader.jsp?x=GR2437&amp;p=cover</v>
      </c>
      <c r="M253" s="161">
        <v>1</v>
      </c>
    </row>
    <row r="254" spans="1:13" ht="20.100000000000001" customHeight="1">
      <c r="A254" s="159">
        <v>253</v>
      </c>
      <c r="B254" s="149" t="s">
        <v>11443</v>
      </c>
      <c r="C254" s="149" t="s">
        <v>11581</v>
      </c>
      <c r="D254" s="149" t="s">
        <v>12569</v>
      </c>
      <c r="E254" s="149" t="s">
        <v>12570</v>
      </c>
      <c r="F254" s="149" t="s">
        <v>12571</v>
      </c>
      <c r="G254" s="149" t="s">
        <v>12572</v>
      </c>
      <c r="H254" s="150">
        <v>1</v>
      </c>
      <c r="I254" s="149" t="s">
        <v>12573</v>
      </c>
      <c r="J254" s="149" t="s">
        <v>560</v>
      </c>
      <c r="K254" s="151">
        <v>2005</v>
      </c>
      <c r="L254" s="152" t="str">
        <f>HYPERLINK("http://www.ebooks.greenwood.com/reader.jsp?x=GR2270&amp;p=cover")</f>
        <v>http://www.ebooks.greenwood.com/reader.jsp?x=GR2270&amp;p=cover</v>
      </c>
      <c r="M254" s="161">
        <v>1</v>
      </c>
    </row>
    <row r="255" spans="1:13" ht="20.100000000000001" customHeight="1">
      <c r="A255" s="159">
        <v>254</v>
      </c>
      <c r="B255" s="149" t="s">
        <v>11443</v>
      </c>
      <c r="C255" s="149" t="s">
        <v>11581</v>
      </c>
      <c r="D255" s="149" t="s">
        <v>12574</v>
      </c>
      <c r="E255" s="149" t="s">
        <v>12575</v>
      </c>
      <c r="F255" s="149" t="s">
        <v>12576</v>
      </c>
      <c r="G255" s="149" t="s">
        <v>12577</v>
      </c>
      <c r="H255" s="150">
        <v>1</v>
      </c>
      <c r="I255" s="149" t="s">
        <v>12578</v>
      </c>
      <c r="J255" s="149" t="s">
        <v>560</v>
      </c>
      <c r="K255" s="151">
        <v>2006</v>
      </c>
      <c r="L255" s="152" t="str">
        <f>HYPERLINK("http://www.ebooks.greenwood.com/reader.jsp?x=GR3226&amp;p=cover")</f>
        <v>http://www.ebooks.greenwood.com/reader.jsp?x=GR3226&amp;p=cover</v>
      </c>
      <c r="M255" s="161">
        <v>1</v>
      </c>
    </row>
    <row r="256" spans="1:13" ht="20.100000000000001" customHeight="1">
      <c r="A256" s="159">
        <v>255</v>
      </c>
      <c r="B256" s="149" t="s">
        <v>11443</v>
      </c>
      <c r="C256" s="149" t="s">
        <v>11847</v>
      </c>
      <c r="D256" s="149" t="s">
        <v>293</v>
      </c>
      <c r="E256" s="149" t="s">
        <v>294</v>
      </c>
      <c r="F256" s="149" t="s">
        <v>12579</v>
      </c>
      <c r="G256" s="149" t="s">
        <v>12580</v>
      </c>
      <c r="H256" s="150">
        <v>1</v>
      </c>
      <c r="I256" s="149" t="s">
        <v>12581</v>
      </c>
      <c r="J256" s="149" t="s">
        <v>560</v>
      </c>
      <c r="K256" s="151">
        <v>2005</v>
      </c>
      <c r="L256" s="152" t="str">
        <f>HYPERLINK("http://www.ebooks.greenwood.com/reader.jsp?x=GR3251&amp;p=cover")</f>
        <v>http://www.ebooks.greenwood.com/reader.jsp?x=GR3251&amp;p=cover</v>
      </c>
      <c r="M256" s="161">
        <v>1</v>
      </c>
    </row>
    <row r="257" spans="1:13" ht="20.100000000000001" customHeight="1">
      <c r="A257" s="159">
        <v>256</v>
      </c>
      <c r="B257" s="149" t="s">
        <v>11443</v>
      </c>
      <c r="C257" s="149" t="s">
        <v>11847</v>
      </c>
      <c r="D257" s="149" t="s">
        <v>293</v>
      </c>
      <c r="E257" s="149" t="s">
        <v>294</v>
      </c>
      <c r="F257" s="149" t="s">
        <v>12582</v>
      </c>
      <c r="G257" s="149" t="s">
        <v>12583</v>
      </c>
      <c r="H257" s="150">
        <v>1</v>
      </c>
      <c r="I257" s="149" t="s">
        <v>12584</v>
      </c>
      <c r="J257" s="149" t="s">
        <v>560</v>
      </c>
      <c r="K257" s="151">
        <v>2005</v>
      </c>
      <c r="L257" s="152" t="str">
        <f>HYPERLINK("http://www.ebooks.greenwood.com/reader.jsp?x=GR2724&amp;p=cover")</f>
        <v>http://www.ebooks.greenwood.com/reader.jsp?x=GR2724&amp;p=cover</v>
      </c>
      <c r="M257" s="161">
        <v>1</v>
      </c>
    </row>
    <row r="258" spans="1:13" ht="20.100000000000001" customHeight="1">
      <c r="A258" s="159">
        <v>257</v>
      </c>
      <c r="B258" s="149" t="s">
        <v>11443</v>
      </c>
      <c r="C258" s="149" t="s">
        <v>3507</v>
      </c>
      <c r="D258" s="149" t="s">
        <v>12585</v>
      </c>
      <c r="E258" s="149" t="s">
        <v>12586</v>
      </c>
      <c r="F258" s="149" t="s">
        <v>12587</v>
      </c>
      <c r="G258" s="149" t="s">
        <v>12588</v>
      </c>
      <c r="H258" s="150">
        <v>1</v>
      </c>
      <c r="I258" s="149" t="s">
        <v>12589</v>
      </c>
      <c r="J258" s="149" t="s">
        <v>560</v>
      </c>
      <c r="K258" s="151">
        <v>2005</v>
      </c>
      <c r="L258" s="152" t="str">
        <f>HYPERLINK("http://www.ebooks.greenwood.com/reader.jsp?x=GR3223&amp;p=cover")</f>
        <v>http://www.ebooks.greenwood.com/reader.jsp?x=GR3223&amp;p=cover</v>
      </c>
      <c r="M258" s="161">
        <v>1</v>
      </c>
    </row>
    <row r="259" spans="1:13" ht="20.100000000000001" customHeight="1">
      <c r="A259" s="159">
        <v>258</v>
      </c>
      <c r="B259" s="149" t="s">
        <v>11443</v>
      </c>
      <c r="C259" s="149" t="s">
        <v>11487</v>
      </c>
      <c r="D259" s="149" t="s">
        <v>12590</v>
      </c>
      <c r="E259" s="149" t="s">
        <v>12591</v>
      </c>
      <c r="F259" s="149" t="s">
        <v>12592</v>
      </c>
      <c r="G259" s="149" t="s">
        <v>12593</v>
      </c>
      <c r="H259" s="150">
        <v>1</v>
      </c>
      <c r="I259" s="149" t="s">
        <v>12594</v>
      </c>
      <c r="J259" s="149" t="s">
        <v>560</v>
      </c>
      <c r="K259" s="151">
        <v>2005</v>
      </c>
      <c r="L259" s="152" t="str">
        <f>HYPERLINK("http://www.ebooks.greenwood.com/reader.jsp?x=GR1975&amp;p=cover")</f>
        <v>http://www.ebooks.greenwood.com/reader.jsp?x=GR1975&amp;p=cover</v>
      </c>
      <c r="M259" s="161">
        <v>1</v>
      </c>
    </row>
    <row r="260" spans="1:13" ht="20.100000000000001" customHeight="1">
      <c r="A260" s="159">
        <v>259</v>
      </c>
      <c r="B260" s="149" t="s">
        <v>11443</v>
      </c>
      <c r="C260" s="149" t="s">
        <v>11581</v>
      </c>
      <c r="D260" s="149" t="s">
        <v>11877</v>
      </c>
      <c r="E260" s="149" t="s">
        <v>12595</v>
      </c>
      <c r="F260" s="149" t="s">
        <v>12596</v>
      </c>
      <c r="G260" s="149" t="s">
        <v>12597</v>
      </c>
      <c r="H260" s="150">
        <v>1</v>
      </c>
      <c r="I260" s="149" t="s">
        <v>12598</v>
      </c>
      <c r="J260" s="149" t="s">
        <v>560</v>
      </c>
      <c r="K260" s="151">
        <v>2002</v>
      </c>
      <c r="L260" s="152" t="str">
        <f>HYPERLINK("http://www.ebooks.greenwood.com/reader.jsp?x=20005C2B&amp;p=cover")</f>
        <v>http://www.ebooks.greenwood.com/reader.jsp?x=20005C2B&amp;p=cover</v>
      </c>
      <c r="M260" s="161">
        <v>1</v>
      </c>
    </row>
    <row r="261" spans="1:13" ht="20.100000000000001" customHeight="1">
      <c r="A261" s="159">
        <v>260</v>
      </c>
      <c r="B261" s="149" t="s">
        <v>11443</v>
      </c>
      <c r="C261" s="149" t="s">
        <v>3507</v>
      </c>
      <c r="D261" s="149" t="s">
        <v>12599</v>
      </c>
      <c r="E261" s="149" t="s">
        <v>12600</v>
      </c>
      <c r="F261" s="149" t="s">
        <v>12601</v>
      </c>
      <c r="G261" s="149" t="s">
        <v>12602</v>
      </c>
      <c r="H261" s="150">
        <v>1</v>
      </c>
      <c r="I261" s="149" t="s">
        <v>12603</v>
      </c>
      <c r="J261" s="149" t="s">
        <v>553</v>
      </c>
      <c r="K261" s="151">
        <v>2006</v>
      </c>
      <c r="L261" s="152" t="str">
        <f>HYPERLINK("http://ebooks.greenwood.com/reader.jsp?x=C9137&amp;p=cover")</f>
        <v>http://ebooks.greenwood.com/reader.jsp?x=C9137&amp;p=cover</v>
      </c>
      <c r="M261" s="161">
        <v>1</v>
      </c>
    </row>
    <row r="262" spans="1:13" ht="20.100000000000001" customHeight="1">
      <c r="A262" s="159">
        <v>261</v>
      </c>
      <c r="B262" s="149" t="s">
        <v>11443</v>
      </c>
      <c r="C262" s="149" t="s">
        <v>11444</v>
      </c>
      <c r="D262" s="149" t="s">
        <v>12604</v>
      </c>
      <c r="E262" s="149" t="s">
        <v>6270</v>
      </c>
      <c r="F262" s="149" t="s">
        <v>12605</v>
      </c>
      <c r="G262" s="149" t="s">
        <v>12606</v>
      </c>
      <c r="H262" s="150">
        <v>1</v>
      </c>
      <c r="I262" s="149" t="s">
        <v>12607</v>
      </c>
      <c r="J262" s="149" t="s">
        <v>560</v>
      </c>
      <c r="K262" s="151">
        <v>2002</v>
      </c>
      <c r="L262" s="152" t="str">
        <f>HYPERLINK("http://ebooks.greenwood.com/reader.jsp?x=2000b045&amp;p=cover")</f>
        <v>http://ebooks.greenwood.com/reader.jsp?x=2000b045&amp;p=cover</v>
      </c>
      <c r="M262" s="161">
        <v>1</v>
      </c>
    </row>
    <row r="263" spans="1:13" ht="20.100000000000001" customHeight="1">
      <c r="A263" s="159">
        <v>262</v>
      </c>
      <c r="B263" s="149" t="s">
        <v>11443</v>
      </c>
      <c r="C263" s="149" t="s">
        <v>11581</v>
      </c>
      <c r="D263" s="149" t="s">
        <v>12608</v>
      </c>
      <c r="E263" s="149" t="s">
        <v>12609</v>
      </c>
      <c r="F263" s="149" t="s">
        <v>12610</v>
      </c>
      <c r="G263" s="149" t="s">
        <v>12611</v>
      </c>
      <c r="H263" s="150">
        <v>1</v>
      </c>
      <c r="I263" s="149" t="s">
        <v>12612</v>
      </c>
      <c r="J263" s="149" t="s">
        <v>560</v>
      </c>
      <c r="K263" s="151">
        <v>1998</v>
      </c>
      <c r="L263" s="152" t="str">
        <f>HYPERLINK("http://ebooks.greenwood.com/reader.jsp?x=GR9497&amp;p=cover")</f>
        <v>http://ebooks.greenwood.com/reader.jsp?x=GR9497&amp;p=cover</v>
      </c>
      <c r="M263" s="161">
        <v>1</v>
      </c>
    </row>
    <row r="264" spans="1:13" ht="20.100000000000001" customHeight="1">
      <c r="A264" s="159">
        <v>263</v>
      </c>
      <c r="B264" s="149" t="s">
        <v>11443</v>
      </c>
      <c r="C264" s="149" t="s">
        <v>11581</v>
      </c>
      <c r="D264" s="149" t="s">
        <v>12613</v>
      </c>
      <c r="E264" s="149" t="s">
        <v>12614</v>
      </c>
      <c r="F264" s="149" t="s">
        <v>12615</v>
      </c>
      <c r="G264" s="149" t="s">
        <v>12616</v>
      </c>
      <c r="H264" s="150">
        <v>1</v>
      </c>
      <c r="I264" s="149" t="s">
        <v>12617</v>
      </c>
      <c r="J264" s="149" t="s">
        <v>560</v>
      </c>
      <c r="K264" s="151">
        <v>2001</v>
      </c>
      <c r="L264" s="152" t="str">
        <f>HYPERLINK("http://www.ebooks.greenwood.com/reader.jsp?x=GR1201&amp;p=cover")</f>
        <v>http://www.ebooks.greenwood.com/reader.jsp?x=GR1201&amp;p=cover</v>
      </c>
      <c r="M264" s="161">
        <v>1</v>
      </c>
    </row>
    <row r="265" spans="1:13" ht="20.100000000000001" customHeight="1">
      <c r="A265" s="159">
        <v>264</v>
      </c>
      <c r="B265" s="149" t="s">
        <v>11443</v>
      </c>
      <c r="C265" s="149" t="s">
        <v>11581</v>
      </c>
      <c r="D265" s="149" t="s">
        <v>12618</v>
      </c>
      <c r="E265" s="149" t="s">
        <v>3772</v>
      </c>
      <c r="F265" s="149" t="s">
        <v>12619</v>
      </c>
      <c r="G265" s="149" t="s">
        <v>12620</v>
      </c>
      <c r="H265" s="150">
        <v>1</v>
      </c>
      <c r="I265" s="149" t="s">
        <v>12621</v>
      </c>
      <c r="J265" s="149" t="s">
        <v>560</v>
      </c>
      <c r="K265" s="151">
        <v>1996</v>
      </c>
      <c r="L265" s="152" t="str">
        <f>HYPERLINK("http://www.ebooks.greenwood.com/reader.jsp?x=GR9342&amp;p=cover")</f>
        <v>http://www.ebooks.greenwood.com/reader.jsp?x=GR9342&amp;p=cover</v>
      </c>
      <c r="M265" s="161">
        <v>1</v>
      </c>
    </row>
    <row r="266" spans="1:13" ht="20.100000000000001" customHeight="1">
      <c r="A266" s="159">
        <v>265</v>
      </c>
      <c r="B266" s="149" t="s">
        <v>11443</v>
      </c>
      <c r="C266" s="149" t="s">
        <v>11581</v>
      </c>
      <c r="D266" s="149" t="s">
        <v>12622</v>
      </c>
      <c r="E266" s="149" t="s">
        <v>12623</v>
      </c>
      <c r="F266" s="149" t="s">
        <v>12624</v>
      </c>
      <c r="G266" s="149" t="s">
        <v>12625</v>
      </c>
      <c r="H266" s="150">
        <v>1</v>
      </c>
      <c r="I266" s="149" t="s">
        <v>12626</v>
      </c>
      <c r="J266" s="149" t="s">
        <v>560</v>
      </c>
      <c r="K266" s="151">
        <v>1996</v>
      </c>
      <c r="L266" s="152" t="str">
        <f>HYPERLINK("http://www.ebooks.greenwood.com/reader.jsp?x=GR9390&amp;p=cover")</f>
        <v>http://www.ebooks.greenwood.com/reader.jsp?x=GR9390&amp;p=cover</v>
      </c>
      <c r="M266" s="161">
        <v>1</v>
      </c>
    </row>
    <row r="267" spans="1:13" ht="20.100000000000001" customHeight="1">
      <c r="A267" s="159">
        <v>266</v>
      </c>
      <c r="B267" s="149" t="s">
        <v>11443</v>
      </c>
      <c r="C267" s="149" t="s">
        <v>11444</v>
      </c>
      <c r="D267" s="149" t="s">
        <v>12627</v>
      </c>
      <c r="E267" s="149" t="s">
        <v>12628</v>
      </c>
      <c r="F267" s="149" t="s">
        <v>12629</v>
      </c>
      <c r="G267" s="149" t="s">
        <v>12630</v>
      </c>
      <c r="H267" s="150">
        <v>1</v>
      </c>
      <c r="I267" s="149" t="s">
        <v>12631</v>
      </c>
      <c r="J267" s="149" t="s">
        <v>560</v>
      </c>
      <c r="K267" s="151">
        <v>2006</v>
      </c>
      <c r="L267" s="152" t="str">
        <f>HYPERLINK("http://www.ebooks.greenwood.com/reader.jsp?x=GR3430&amp;p=cover")</f>
        <v>http://www.ebooks.greenwood.com/reader.jsp?x=GR3430&amp;p=cover</v>
      </c>
      <c r="M267" s="161">
        <v>1</v>
      </c>
    </row>
    <row r="268" spans="1:13" ht="20.100000000000001" customHeight="1">
      <c r="A268" s="159">
        <v>267</v>
      </c>
      <c r="B268" s="149" t="s">
        <v>11443</v>
      </c>
      <c r="C268" s="149" t="s">
        <v>3507</v>
      </c>
      <c r="D268" s="149" t="s">
        <v>12632</v>
      </c>
      <c r="E268" s="149" t="s">
        <v>12633</v>
      </c>
      <c r="F268" s="149" t="s">
        <v>12634</v>
      </c>
      <c r="G268" s="149" t="s">
        <v>12635</v>
      </c>
      <c r="H268" s="150">
        <v>1</v>
      </c>
      <c r="I268" s="149" t="s">
        <v>12636</v>
      </c>
      <c r="J268" s="149" t="s">
        <v>560</v>
      </c>
      <c r="K268" s="151">
        <v>2006</v>
      </c>
      <c r="L268" s="152" t="str">
        <f>HYPERLINK("http://www.ebooks.greenwood.com/reader.jsp?x=GR3347&amp;p=cover")</f>
        <v>http://www.ebooks.greenwood.com/reader.jsp?x=GR3347&amp;p=cover</v>
      </c>
      <c r="M268" s="161">
        <v>1</v>
      </c>
    </row>
    <row r="269" spans="1:13" ht="20.100000000000001" customHeight="1">
      <c r="A269" s="159">
        <v>268</v>
      </c>
      <c r="B269" s="149" t="s">
        <v>11443</v>
      </c>
      <c r="C269" s="149" t="s">
        <v>11581</v>
      </c>
      <c r="D269" s="149" t="s">
        <v>12637</v>
      </c>
      <c r="E269" s="149" t="s">
        <v>12638</v>
      </c>
      <c r="F269" s="149" t="s">
        <v>12639</v>
      </c>
      <c r="G269" s="149" t="s">
        <v>12640</v>
      </c>
      <c r="H269" s="150">
        <v>1</v>
      </c>
      <c r="I269" s="149" t="s">
        <v>12641</v>
      </c>
      <c r="J269" s="149" t="s">
        <v>553</v>
      </c>
      <c r="K269" s="151">
        <v>1976</v>
      </c>
      <c r="L269" s="152" t="str">
        <f>HYPERLINK("http://www.ebooks.greenwood.com/reader.jsp?x=031327021X&amp;p=cover")</f>
        <v>http://www.ebooks.greenwood.com/reader.jsp?x=031327021X&amp;p=cover</v>
      </c>
      <c r="M269" s="161">
        <v>1</v>
      </c>
    </row>
    <row r="270" spans="1:13" ht="20.100000000000001" customHeight="1">
      <c r="A270" s="159">
        <v>269</v>
      </c>
      <c r="B270" s="149" t="s">
        <v>11443</v>
      </c>
      <c r="C270" s="149" t="s">
        <v>3507</v>
      </c>
      <c r="D270" s="149" t="s">
        <v>12477</v>
      </c>
      <c r="E270" s="149" t="s">
        <v>12642</v>
      </c>
      <c r="F270" s="149" t="s">
        <v>12643</v>
      </c>
      <c r="G270" s="149" t="s">
        <v>12644</v>
      </c>
      <c r="H270" s="150">
        <v>1</v>
      </c>
      <c r="I270" s="149" t="s">
        <v>12645</v>
      </c>
      <c r="J270" s="149" t="s">
        <v>560</v>
      </c>
      <c r="K270" s="151">
        <v>2007</v>
      </c>
      <c r="L270" s="152" t="str">
        <f>HYPERLINK("http://ebooks.greenwood.com/reader.jsp?x=GR3431&amp;p=cover")</f>
        <v>http://ebooks.greenwood.com/reader.jsp?x=GR3431&amp;p=cover</v>
      </c>
      <c r="M270" s="161">
        <v>1</v>
      </c>
    </row>
    <row r="271" spans="1:13" ht="20.100000000000001" customHeight="1">
      <c r="A271" s="159">
        <v>270</v>
      </c>
      <c r="B271" s="149" t="s">
        <v>11443</v>
      </c>
      <c r="C271" s="149" t="s">
        <v>3507</v>
      </c>
      <c r="D271" s="149" t="s">
        <v>12646</v>
      </c>
      <c r="E271" s="149" t="s">
        <v>12647</v>
      </c>
      <c r="F271" s="149" t="s">
        <v>12648</v>
      </c>
      <c r="G271" s="149" t="s">
        <v>12649</v>
      </c>
      <c r="H271" s="150">
        <v>1</v>
      </c>
      <c r="I271" s="149" t="s">
        <v>12650</v>
      </c>
      <c r="J271" s="149" t="s">
        <v>560</v>
      </c>
      <c r="K271" s="151">
        <v>2006</v>
      </c>
      <c r="L271" s="152" t="str">
        <f>HYPERLINK("http://ebooks.greenwood.com/reader.jsp?x=GR3413&amp;p=cover")</f>
        <v>http://ebooks.greenwood.com/reader.jsp?x=GR3413&amp;p=cover</v>
      </c>
      <c r="M271" s="161">
        <v>1</v>
      </c>
    </row>
    <row r="272" spans="1:13" ht="20.100000000000001" customHeight="1">
      <c r="A272" s="159">
        <v>271</v>
      </c>
      <c r="B272" s="149" t="s">
        <v>11443</v>
      </c>
      <c r="C272" s="149" t="s">
        <v>11847</v>
      </c>
      <c r="D272" s="149" t="s">
        <v>12651</v>
      </c>
      <c r="E272" s="149" t="s">
        <v>12652</v>
      </c>
      <c r="F272" s="149" t="s">
        <v>12653</v>
      </c>
      <c r="G272" s="149" t="s">
        <v>12654</v>
      </c>
      <c r="H272" s="150">
        <v>1</v>
      </c>
      <c r="I272" s="149" t="s">
        <v>12655</v>
      </c>
      <c r="J272" s="149" t="s">
        <v>553</v>
      </c>
      <c r="K272" s="151">
        <v>2004</v>
      </c>
      <c r="L272" s="152" t="str">
        <f>HYPERLINK("http://www.ebooks.greenwood.com/reader.jsp?x=GM0606&amp;p=cover")</f>
        <v>http://www.ebooks.greenwood.com/reader.jsp?x=GM0606&amp;p=cover</v>
      </c>
      <c r="M272" s="161">
        <v>1</v>
      </c>
    </row>
    <row r="273" spans="1:13" ht="20.100000000000001" customHeight="1">
      <c r="A273" s="159">
        <v>272</v>
      </c>
      <c r="B273" s="149" t="s">
        <v>11443</v>
      </c>
      <c r="C273" s="149" t="s">
        <v>3507</v>
      </c>
      <c r="D273" s="149" t="s">
        <v>12656</v>
      </c>
      <c r="E273" s="149" t="s">
        <v>12657</v>
      </c>
      <c r="F273" s="149" t="s">
        <v>12658</v>
      </c>
      <c r="G273" s="149" t="s">
        <v>12659</v>
      </c>
      <c r="H273" s="150">
        <v>1</v>
      </c>
      <c r="I273" s="149" t="s">
        <v>12660</v>
      </c>
      <c r="J273" s="149" t="s">
        <v>560</v>
      </c>
      <c r="K273" s="151">
        <v>2007</v>
      </c>
      <c r="L273" s="152" t="str">
        <f>HYPERLINK("http://ebooks.greenwood.com/reader.jsp?x=GR3709&amp;p=cover")</f>
        <v>http://ebooks.greenwood.com/reader.jsp?x=GR3709&amp;p=cover</v>
      </c>
      <c r="M273" s="161">
        <v>1</v>
      </c>
    </row>
    <row r="274" spans="1:13" ht="20.100000000000001" customHeight="1">
      <c r="A274" s="159">
        <v>273</v>
      </c>
      <c r="B274" s="149" t="s">
        <v>11443</v>
      </c>
      <c r="C274" s="149" t="s">
        <v>3507</v>
      </c>
      <c r="D274" s="149" t="s">
        <v>12661</v>
      </c>
      <c r="E274" s="149" t="s">
        <v>12662</v>
      </c>
      <c r="F274" s="149" t="s">
        <v>12663</v>
      </c>
      <c r="G274" s="149" t="s">
        <v>12664</v>
      </c>
      <c r="H274" s="150">
        <v>1</v>
      </c>
      <c r="I274" s="149" t="s">
        <v>12665</v>
      </c>
      <c r="J274" s="149" t="s">
        <v>560</v>
      </c>
      <c r="K274" s="151">
        <v>2004</v>
      </c>
      <c r="L274" s="152" t="str">
        <f>HYPERLINK("http://www.ebooks.greenwood.com/reader.jsp?x=GR1505&amp;p=cover")</f>
        <v>http://www.ebooks.greenwood.com/reader.jsp?x=GR1505&amp;p=cover</v>
      </c>
      <c r="M274" s="161">
        <v>1</v>
      </c>
    </row>
    <row r="275" spans="1:13" ht="20.100000000000001" customHeight="1">
      <c r="A275" s="159">
        <v>274</v>
      </c>
      <c r="B275" s="149" t="s">
        <v>11443</v>
      </c>
      <c r="C275" s="149" t="s">
        <v>3507</v>
      </c>
      <c r="D275" s="149" t="s">
        <v>12666</v>
      </c>
      <c r="E275" s="149" t="s">
        <v>12667</v>
      </c>
      <c r="F275" s="149" t="s">
        <v>12668</v>
      </c>
      <c r="G275" s="149" t="s">
        <v>12669</v>
      </c>
      <c r="H275" s="150">
        <v>1</v>
      </c>
      <c r="I275" s="149" t="s">
        <v>12670</v>
      </c>
      <c r="J275" s="149" t="s">
        <v>560</v>
      </c>
      <c r="K275" s="151">
        <v>2006</v>
      </c>
      <c r="L275" s="152" t="str">
        <f>HYPERLINK("http://ebooks.greenwood.com/reader.jsp?x=GR3188&amp;p=cover")</f>
        <v>http://ebooks.greenwood.com/reader.jsp?x=GR3188&amp;p=cover</v>
      </c>
      <c r="M275" s="161">
        <v>1</v>
      </c>
    </row>
    <row r="276" spans="1:13" ht="20.100000000000001" customHeight="1">
      <c r="A276" s="159">
        <v>275</v>
      </c>
      <c r="B276" s="149" t="s">
        <v>11443</v>
      </c>
      <c r="C276" s="149" t="s">
        <v>3507</v>
      </c>
      <c r="D276" s="149" t="s">
        <v>3506</v>
      </c>
      <c r="E276" s="149" t="s">
        <v>12671</v>
      </c>
      <c r="F276" s="149" t="s">
        <v>12672</v>
      </c>
      <c r="G276" s="149" t="s">
        <v>12673</v>
      </c>
      <c r="H276" s="150">
        <v>1</v>
      </c>
      <c r="I276" s="149" t="s">
        <v>12674</v>
      </c>
      <c r="J276" s="149" t="s">
        <v>560</v>
      </c>
      <c r="K276" s="151">
        <v>2005</v>
      </c>
      <c r="L276" s="152" t="str">
        <f>HYPERLINK("http://www.ebooks.greenwood.com/reader.jsp?x=GR2818&amp;p=cover")</f>
        <v>http://www.ebooks.greenwood.com/reader.jsp?x=GR2818&amp;p=cover</v>
      </c>
      <c r="M276" s="161">
        <v>1</v>
      </c>
    </row>
    <row r="277" spans="1:13" ht="20.100000000000001" customHeight="1">
      <c r="A277" s="159">
        <v>276</v>
      </c>
      <c r="B277" s="149" t="s">
        <v>11443</v>
      </c>
      <c r="C277" s="149" t="s">
        <v>11581</v>
      </c>
      <c r="D277" s="149" t="s">
        <v>12675</v>
      </c>
      <c r="E277" s="149" t="s">
        <v>12676</v>
      </c>
      <c r="F277" s="149" t="s">
        <v>12677</v>
      </c>
      <c r="G277" s="149" t="s">
        <v>12678</v>
      </c>
      <c r="H277" s="150">
        <v>1</v>
      </c>
      <c r="I277" s="149" t="s">
        <v>12679</v>
      </c>
      <c r="J277" s="149" t="s">
        <v>553</v>
      </c>
      <c r="K277" s="151">
        <v>2004</v>
      </c>
      <c r="L277" s="152" t="str">
        <f>HYPERLINK("http://www.ebooks.greenwood.com/reader.jsp?x=C6080&amp;p=cover")</f>
        <v>http://www.ebooks.greenwood.com/reader.jsp?x=C6080&amp;p=cover</v>
      </c>
      <c r="M277" s="161">
        <v>1</v>
      </c>
    </row>
    <row r="278" spans="1:13" ht="20.100000000000001" customHeight="1">
      <c r="A278" s="159">
        <v>277</v>
      </c>
      <c r="B278" s="149" t="s">
        <v>11443</v>
      </c>
      <c r="C278" s="149" t="s">
        <v>11847</v>
      </c>
      <c r="D278" s="149" t="s">
        <v>12680</v>
      </c>
      <c r="E278" s="149" t="s">
        <v>12681</v>
      </c>
      <c r="F278" s="149" t="s">
        <v>12682</v>
      </c>
      <c r="G278" s="149" t="s">
        <v>12683</v>
      </c>
      <c r="H278" s="150">
        <v>1</v>
      </c>
      <c r="I278" s="149" t="s">
        <v>12684</v>
      </c>
      <c r="J278" s="149" t="s">
        <v>553</v>
      </c>
      <c r="K278" s="151">
        <v>1996</v>
      </c>
      <c r="L278" s="152" t="str">
        <f>HYPERLINK("http://www.ebooks.greenwood.com/reader.jsp?x=0313254397&amp;p=cover")</f>
        <v>http://www.ebooks.greenwood.com/reader.jsp?x=0313254397&amp;p=cover</v>
      </c>
      <c r="M278" s="161">
        <v>1</v>
      </c>
    </row>
    <row r="279" spans="1:13" ht="20.100000000000001" customHeight="1">
      <c r="A279" s="159">
        <v>278</v>
      </c>
      <c r="B279" s="149" t="s">
        <v>11443</v>
      </c>
      <c r="C279" s="149" t="s">
        <v>11581</v>
      </c>
      <c r="D279" s="149" t="s">
        <v>12685</v>
      </c>
      <c r="E279" s="149" t="s">
        <v>12686</v>
      </c>
      <c r="F279" s="149" t="s">
        <v>12687</v>
      </c>
      <c r="G279" s="149" t="s">
        <v>12688</v>
      </c>
      <c r="H279" s="150" t="s">
        <v>8701</v>
      </c>
      <c r="I279" s="149" t="s">
        <v>12689</v>
      </c>
      <c r="J279" s="149" t="s">
        <v>11450</v>
      </c>
      <c r="K279" s="151">
        <v>2003</v>
      </c>
      <c r="L279" s="152" t="str">
        <f>HYPERLINK("http://www.ebooks.greenwood.com/reader.jsp?x=2000765E&amp;p=cover")</f>
        <v>http://www.ebooks.greenwood.com/reader.jsp?x=2000765E&amp;p=cover</v>
      </c>
      <c r="M279" s="161">
        <v>1</v>
      </c>
    </row>
    <row r="280" spans="1:13" ht="20.100000000000001" customHeight="1">
      <c r="A280" s="159">
        <v>279</v>
      </c>
      <c r="B280" s="149" t="s">
        <v>11443</v>
      </c>
      <c r="C280" s="149" t="s">
        <v>11444</v>
      </c>
      <c r="D280" s="149" t="s">
        <v>12247</v>
      </c>
      <c r="E280" s="149" t="s">
        <v>12690</v>
      </c>
      <c r="F280" s="149" t="s">
        <v>12691</v>
      </c>
      <c r="G280" s="149" t="s">
        <v>12692</v>
      </c>
      <c r="H280" s="150">
        <v>3</v>
      </c>
      <c r="I280" s="149" t="s">
        <v>12693</v>
      </c>
      <c r="J280" s="149" t="s">
        <v>553</v>
      </c>
      <c r="K280" s="151">
        <v>2003</v>
      </c>
      <c r="L280" s="152" t="str">
        <f>HYPERLINK("http://www.ebooks.greenwood.com/reader.jsp?x=H890&amp;p=cover")</f>
        <v>http://www.ebooks.greenwood.com/reader.jsp?x=H890&amp;p=cover</v>
      </c>
      <c r="M280" s="161">
        <v>1</v>
      </c>
    </row>
    <row r="281" spans="1:13" ht="20.100000000000001" customHeight="1">
      <c r="A281" s="159">
        <v>280</v>
      </c>
      <c r="B281" s="149" t="s">
        <v>11443</v>
      </c>
      <c r="C281" s="149" t="s">
        <v>3507</v>
      </c>
      <c r="D281" s="149" t="s">
        <v>12694</v>
      </c>
      <c r="E281" s="149" t="s">
        <v>12695</v>
      </c>
      <c r="F281" s="149" t="s">
        <v>12696</v>
      </c>
      <c r="G281" s="149" t="s">
        <v>12697</v>
      </c>
      <c r="H281" s="150">
        <v>1</v>
      </c>
      <c r="I281" s="149" t="s">
        <v>12698</v>
      </c>
      <c r="J281" s="149" t="s">
        <v>553</v>
      </c>
      <c r="K281" s="151">
        <v>2000</v>
      </c>
      <c r="L281" s="152" t="str">
        <f>HYPERLINK("http://www.ebooks.greenwood.com/reader.jsp?x=0313311234&amp;p=cover")</f>
        <v>http://www.ebooks.greenwood.com/reader.jsp?x=0313311234&amp;p=cover</v>
      </c>
      <c r="M281" s="161">
        <v>1</v>
      </c>
    </row>
    <row r="282" spans="1:13" ht="20.100000000000001" customHeight="1">
      <c r="A282" s="159">
        <v>281</v>
      </c>
      <c r="B282" s="149" t="s">
        <v>11443</v>
      </c>
      <c r="C282" s="149" t="s">
        <v>11487</v>
      </c>
      <c r="D282" s="149" t="s">
        <v>7854</v>
      </c>
      <c r="E282" s="149" t="s">
        <v>12699</v>
      </c>
      <c r="F282" s="149" t="s">
        <v>12700</v>
      </c>
      <c r="G282" s="149" t="s">
        <v>12701</v>
      </c>
      <c r="H282" s="150">
        <v>1</v>
      </c>
      <c r="I282" s="149" t="s">
        <v>12702</v>
      </c>
      <c r="J282" s="149" t="s">
        <v>560</v>
      </c>
      <c r="K282" s="151">
        <v>2001</v>
      </c>
      <c r="L282" s="152" t="str">
        <f>HYPERLINK("http://www.ebooks.greenwood.com/reader.jsp?x=200084C5&amp;p=cover")</f>
        <v>http://www.ebooks.greenwood.com/reader.jsp?x=200084C5&amp;p=cover</v>
      </c>
      <c r="M282" s="161">
        <v>1</v>
      </c>
    </row>
    <row r="283" spans="1:13" ht="20.100000000000001" customHeight="1">
      <c r="A283" s="159">
        <v>282</v>
      </c>
      <c r="B283" s="149" t="s">
        <v>11443</v>
      </c>
      <c r="C283" s="149" t="s">
        <v>11581</v>
      </c>
      <c r="D283" s="149" t="s">
        <v>12703</v>
      </c>
      <c r="E283" s="149" t="s">
        <v>12704</v>
      </c>
      <c r="F283" s="149" t="s">
        <v>12705</v>
      </c>
      <c r="G283" s="149" t="s">
        <v>12706</v>
      </c>
      <c r="H283" s="150">
        <v>1</v>
      </c>
      <c r="I283" s="149" t="s">
        <v>12707</v>
      </c>
      <c r="J283" s="149" t="s">
        <v>560</v>
      </c>
      <c r="K283" s="151">
        <v>1999</v>
      </c>
      <c r="L283" s="152" t="str">
        <f>HYPERLINK("http://www.ebooks.greenwood.com/reader.jsp?x=0313309051&amp;p=cover")</f>
        <v>http://www.ebooks.greenwood.com/reader.jsp?x=0313309051&amp;p=cover</v>
      </c>
      <c r="M283" s="161">
        <v>1</v>
      </c>
    </row>
    <row r="284" spans="1:13" ht="20.100000000000001" customHeight="1">
      <c r="A284" s="159">
        <v>283</v>
      </c>
      <c r="B284" s="149" t="s">
        <v>11443</v>
      </c>
      <c r="C284" s="149" t="s">
        <v>11581</v>
      </c>
      <c r="D284" s="149" t="s">
        <v>429</v>
      </c>
      <c r="E284" s="149" t="s">
        <v>12708</v>
      </c>
      <c r="F284" s="149" t="s">
        <v>12709</v>
      </c>
      <c r="G284" s="149" t="s">
        <v>12710</v>
      </c>
      <c r="H284" s="150">
        <v>1</v>
      </c>
      <c r="I284" s="149" t="s">
        <v>12711</v>
      </c>
      <c r="J284" s="149" t="s">
        <v>553</v>
      </c>
      <c r="K284" s="151">
        <v>1994</v>
      </c>
      <c r="L284" s="152" t="str">
        <f>HYPERLINK("http://www.ebooks.greenwood.com/reader.jsp?x=0897893646&amp;p=cover")</f>
        <v>http://www.ebooks.greenwood.com/reader.jsp?x=0897893646&amp;p=cover</v>
      </c>
      <c r="M284" s="161">
        <v>1</v>
      </c>
    </row>
    <row r="285" spans="1:13" ht="20.100000000000001" customHeight="1">
      <c r="A285" s="159">
        <v>284</v>
      </c>
      <c r="B285" s="149" t="s">
        <v>11443</v>
      </c>
      <c r="C285" s="149" t="s">
        <v>11444</v>
      </c>
      <c r="D285" s="149" t="s">
        <v>12712</v>
      </c>
      <c r="E285" s="149" t="s">
        <v>12713</v>
      </c>
      <c r="F285" s="149" t="s">
        <v>12714</v>
      </c>
      <c r="G285" s="149" t="s">
        <v>12715</v>
      </c>
      <c r="H285" s="150">
        <v>1</v>
      </c>
      <c r="I285" s="149" t="s">
        <v>12716</v>
      </c>
      <c r="J285" s="149" t="s">
        <v>553</v>
      </c>
      <c r="K285" s="151">
        <v>2004</v>
      </c>
      <c r="L285" s="152" t="str">
        <f>HYPERLINK("http://www.ebooks.greenwood.com/reader.jsp?x=C7813&amp;p=cover")</f>
        <v>http://www.ebooks.greenwood.com/reader.jsp?x=C7813&amp;p=cover</v>
      </c>
      <c r="M285" s="161">
        <v>1</v>
      </c>
    </row>
    <row r="286" spans="1:13" ht="20.100000000000001" customHeight="1">
      <c r="A286" s="159">
        <v>285</v>
      </c>
      <c r="B286" s="149" t="s">
        <v>11443</v>
      </c>
      <c r="C286" s="149" t="s">
        <v>11847</v>
      </c>
      <c r="D286" s="149" t="s">
        <v>12717</v>
      </c>
      <c r="E286" s="149" t="s">
        <v>12718</v>
      </c>
      <c r="F286" s="149" t="s">
        <v>12719</v>
      </c>
      <c r="G286" s="149" t="s">
        <v>12720</v>
      </c>
      <c r="H286" s="150">
        <v>1</v>
      </c>
      <c r="I286" s="149" t="s">
        <v>12721</v>
      </c>
      <c r="J286" s="149" t="s">
        <v>553</v>
      </c>
      <c r="K286" s="151">
        <v>1998</v>
      </c>
      <c r="L286" s="152" t="str">
        <f>HYPERLINK("http://www.ebooks.greenwood.com/reader.jsp?x=0313307032&amp;p=cover")</f>
        <v>http://www.ebooks.greenwood.com/reader.jsp?x=0313307032&amp;p=cover</v>
      </c>
      <c r="M286" s="161">
        <v>1</v>
      </c>
    </row>
    <row r="287" spans="1:13" ht="20.100000000000001" customHeight="1">
      <c r="A287" s="159">
        <v>286</v>
      </c>
      <c r="B287" s="149" t="s">
        <v>11443</v>
      </c>
      <c r="C287" s="149" t="s">
        <v>11487</v>
      </c>
      <c r="D287" s="149" t="s">
        <v>12722</v>
      </c>
      <c r="E287" s="149" t="s">
        <v>12723</v>
      </c>
      <c r="F287" s="149" t="s">
        <v>12724</v>
      </c>
      <c r="G287" s="149" t="s">
        <v>12725</v>
      </c>
      <c r="H287" s="150" t="s">
        <v>8701</v>
      </c>
      <c r="I287" s="149" t="s">
        <v>12726</v>
      </c>
      <c r="J287" s="149" t="s">
        <v>11450</v>
      </c>
      <c r="K287" s="151">
        <v>2002</v>
      </c>
      <c r="L287" s="152" t="str">
        <f>HYPERLINK("http://www.ebooks.greenwood.com/reader.jsp?x=20005C46&amp;p=cover")</f>
        <v>http://www.ebooks.greenwood.com/reader.jsp?x=20005C46&amp;p=cover</v>
      </c>
      <c r="M287" s="161">
        <v>1</v>
      </c>
    </row>
    <row r="288" spans="1:13" ht="20.100000000000001" customHeight="1">
      <c r="A288" s="159">
        <v>287</v>
      </c>
      <c r="B288" s="149" t="s">
        <v>11443</v>
      </c>
      <c r="C288" s="149" t="s">
        <v>11444</v>
      </c>
      <c r="D288" s="149" t="s">
        <v>12727</v>
      </c>
      <c r="E288" s="149" t="s">
        <v>4291</v>
      </c>
      <c r="F288" s="149" t="s">
        <v>12728</v>
      </c>
      <c r="G288" s="149" t="s">
        <v>12729</v>
      </c>
      <c r="H288" s="150">
        <v>1</v>
      </c>
      <c r="I288" s="149" t="s">
        <v>12730</v>
      </c>
      <c r="J288" s="149" t="s">
        <v>553</v>
      </c>
      <c r="K288" s="151">
        <v>1998</v>
      </c>
      <c r="L288" s="152" t="str">
        <f>HYPERLINK("http://www.ebooks.greenwood.com/reader.jsp?x=089789541X&amp;p=cover")</f>
        <v>http://www.ebooks.greenwood.com/reader.jsp?x=089789541X&amp;p=cover</v>
      </c>
      <c r="M288" s="161">
        <v>1</v>
      </c>
    </row>
    <row r="289" spans="1:13" ht="20.100000000000001" customHeight="1">
      <c r="A289" s="159">
        <v>288</v>
      </c>
      <c r="B289" s="149" t="s">
        <v>11443</v>
      </c>
      <c r="C289" s="149" t="s">
        <v>11493</v>
      </c>
      <c r="D289" s="149" t="s">
        <v>12731</v>
      </c>
      <c r="E289" s="149" t="s">
        <v>12732</v>
      </c>
      <c r="F289" s="149" t="s">
        <v>12733</v>
      </c>
      <c r="G289" s="149" t="s">
        <v>12734</v>
      </c>
      <c r="H289" s="150">
        <v>1</v>
      </c>
      <c r="I289" s="149" t="s">
        <v>12735</v>
      </c>
      <c r="J289" s="149" t="s">
        <v>553</v>
      </c>
      <c r="K289" s="151">
        <v>2000</v>
      </c>
      <c r="L289" s="152" t="str">
        <f>HYPERLINK("http://www.ebooks.greenwood.com/reader.jsp?x=20004EE1&amp;p=cover")</f>
        <v>http://www.ebooks.greenwood.com/reader.jsp?x=20004EE1&amp;p=cover</v>
      </c>
      <c r="M289" s="161">
        <v>1</v>
      </c>
    </row>
    <row r="290" spans="1:13" ht="20.100000000000001" customHeight="1">
      <c r="A290" s="159">
        <v>289</v>
      </c>
      <c r="B290" s="149" t="s">
        <v>11443</v>
      </c>
      <c r="C290" s="149" t="s">
        <v>11847</v>
      </c>
      <c r="D290" s="149" t="s">
        <v>12736</v>
      </c>
      <c r="E290" s="149" t="s">
        <v>12737</v>
      </c>
      <c r="F290" s="149" t="s">
        <v>12738</v>
      </c>
      <c r="G290" s="149" t="s">
        <v>12739</v>
      </c>
      <c r="H290" s="150">
        <v>1</v>
      </c>
      <c r="I290" s="149" t="s">
        <v>12740</v>
      </c>
      <c r="J290" s="149" t="s">
        <v>560</v>
      </c>
      <c r="K290" s="151">
        <v>1995</v>
      </c>
      <c r="L290" s="152" t="str">
        <f>HYPERLINK("http://www.ebooks.greenwood.com/reader.jsp?x=0313289557&amp;p=cover")</f>
        <v>http://www.ebooks.greenwood.com/reader.jsp?x=0313289557&amp;p=cover</v>
      </c>
      <c r="M290" s="161">
        <v>1</v>
      </c>
    </row>
    <row r="291" spans="1:13" ht="20.100000000000001" customHeight="1">
      <c r="A291" s="159">
        <v>290</v>
      </c>
      <c r="B291" s="149" t="s">
        <v>11443</v>
      </c>
      <c r="C291" s="149" t="s">
        <v>11847</v>
      </c>
      <c r="D291" s="149" t="s">
        <v>12741</v>
      </c>
      <c r="E291" s="149" t="s">
        <v>12742</v>
      </c>
      <c r="F291" s="149" t="s">
        <v>12743</v>
      </c>
      <c r="G291" s="149" t="s">
        <v>12744</v>
      </c>
      <c r="H291" s="150">
        <v>1</v>
      </c>
      <c r="I291" s="149" t="s">
        <v>12745</v>
      </c>
      <c r="J291" s="149" t="s">
        <v>553</v>
      </c>
      <c r="K291" s="151">
        <v>2000</v>
      </c>
      <c r="L291" s="152" t="str">
        <f>HYPERLINK("http://www.ebooks.greenwood.com/reader.jsp?x=20004E4D&amp;p=cover")</f>
        <v>http://www.ebooks.greenwood.com/reader.jsp?x=20004E4D&amp;p=cover</v>
      </c>
      <c r="M291" s="161">
        <v>1</v>
      </c>
    </row>
    <row r="292" spans="1:13" ht="20.100000000000001" customHeight="1">
      <c r="A292" s="159">
        <v>291</v>
      </c>
      <c r="B292" s="149" t="s">
        <v>11443</v>
      </c>
      <c r="C292" s="149" t="s">
        <v>3507</v>
      </c>
      <c r="D292" s="149" t="s">
        <v>12746</v>
      </c>
      <c r="E292" s="149" t="s">
        <v>12747</v>
      </c>
      <c r="F292" s="149" t="s">
        <v>12748</v>
      </c>
      <c r="G292" s="149" t="s">
        <v>12749</v>
      </c>
      <c r="H292" s="150">
        <v>1</v>
      </c>
      <c r="I292" s="149" t="s">
        <v>12750</v>
      </c>
      <c r="J292" s="149" t="s">
        <v>560</v>
      </c>
      <c r="K292" s="151">
        <v>2004</v>
      </c>
      <c r="L292" s="152" t="str">
        <f>HYPERLINK("http://www.ebooks.greenwood.com/reader.jsp?x=2000B9C7&amp;p=cover")</f>
        <v>http://www.ebooks.greenwood.com/reader.jsp?x=2000B9C7&amp;p=cover</v>
      </c>
      <c r="M292" s="161">
        <v>1</v>
      </c>
    </row>
    <row r="293" spans="1:13" ht="20.100000000000001" customHeight="1">
      <c r="A293" s="159">
        <v>292</v>
      </c>
      <c r="B293" s="149" t="s">
        <v>11443</v>
      </c>
      <c r="C293" s="149" t="s">
        <v>11581</v>
      </c>
      <c r="D293" s="149" t="s">
        <v>12751</v>
      </c>
      <c r="E293" s="149" t="s">
        <v>12752</v>
      </c>
      <c r="F293" s="149" t="s">
        <v>12753</v>
      </c>
      <c r="G293" s="149" t="s">
        <v>12754</v>
      </c>
      <c r="H293" s="150">
        <v>1</v>
      </c>
      <c r="I293" s="149" t="s">
        <v>12755</v>
      </c>
      <c r="J293" s="149" t="s">
        <v>553</v>
      </c>
      <c r="K293" s="151">
        <v>2000</v>
      </c>
      <c r="L293" s="152" t="str">
        <f>HYPERLINK("http://www.ebooks.greenwood.com/reader.jsp?x=20004E4A&amp;p=cover")</f>
        <v>http://www.ebooks.greenwood.com/reader.jsp?x=20004E4A&amp;p=cover</v>
      </c>
      <c r="M293" s="161">
        <v>1</v>
      </c>
    </row>
    <row r="294" spans="1:13" ht="20.100000000000001" customHeight="1">
      <c r="A294" s="159">
        <v>293</v>
      </c>
      <c r="B294" s="149" t="s">
        <v>11443</v>
      </c>
      <c r="C294" s="149" t="s">
        <v>11581</v>
      </c>
      <c r="D294" s="149" t="s">
        <v>12756</v>
      </c>
      <c r="E294" s="149" t="s">
        <v>12757</v>
      </c>
      <c r="F294" s="149" t="s">
        <v>12758</v>
      </c>
      <c r="G294" s="149" t="s">
        <v>12759</v>
      </c>
      <c r="H294" s="150">
        <v>1</v>
      </c>
      <c r="I294" s="149" t="s">
        <v>12760</v>
      </c>
      <c r="J294" s="149" t="s">
        <v>553</v>
      </c>
      <c r="K294" s="151">
        <v>1997</v>
      </c>
      <c r="L294" s="152" t="str">
        <f>HYPERLINK("http://www.ebooks.greenwood.com/reader.jsp?x=0275957594&amp;p=cover")</f>
        <v>http://www.ebooks.greenwood.com/reader.jsp?x=0275957594&amp;p=cover</v>
      </c>
      <c r="M294" s="161">
        <v>1</v>
      </c>
    </row>
    <row r="295" spans="1:13" ht="20.100000000000001" customHeight="1">
      <c r="A295" s="159">
        <v>294</v>
      </c>
      <c r="B295" s="149" t="s">
        <v>11443</v>
      </c>
      <c r="C295" s="149" t="s">
        <v>3507</v>
      </c>
      <c r="D295" s="149" t="s">
        <v>12761</v>
      </c>
      <c r="E295" s="149" t="s">
        <v>7904</v>
      </c>
      <c r="F295" s="149" t="s">
        <v>12762</v>
      </c>
      <c r="G295" s="149" t="s">
        <v>12763</v>
      </c>
      <c r="H295" s="150">
        <v>1</v>
      </c>
      <c r="I295" s="149" t="s">
        <v>12764</v>
      </c>
      <c r="J295" s="149" t="s">
        <v>553</v>
      </c>
      <c r="K295" s="151">
        <v>2005</v>
      </c>
      <c r="L295" s="152" t="str">
        <f>HYPERLINK("http://www.ebooks.greenwood.com/reader.jsp?x=GM1592&amp;p=cover")</f>
        <v>http://www.ebooks.greenwood.com/reader.jsp?x=GM1592&amp;p=cover</v>
      </c>
      <c r="M295" s="161">
        <v>1</v>
      </c>
    </row>
    <row r="296" spans="1:13" ht="20.100000000000001" customHeight="1">
      <c r="A296" s="159">
        <v>295</v>
      </c>
      <c r="B296" s="149" t="s">
        <v>11443</v>
      </c>
      <c r="C296" s="149" t="s">
        <v>2817</v>
      </c>
      <c r="D296" s="149" t="s">
        <v>12765</v>
      </c>
      <c r="E296" s="149" t="s">
        <v>12766</v>
      </c>
      <c r="F296" s="149" t="s">
        <v>12767</v>
      </c>
      <c r="G296" s="149" t="s">
        <v>12768</v>
      </c>
      <c r="H296" s="150">
        <v>1</v>
      </c>
      <c r="I296" s="149" t="s">
        <v>12769</v>
      </c>
      <c r="J296" s="149" t="s">
        <v>560</v>
      </c>
      <c r="K296" s="151">
        <v>1994</v>
      </c>
      <c r="L296" s="152" t="str">
        <f>HYPERLINK("http://www.ebooks.greenwood.com/reader.jsp?x=0313278083&amp;p=cover")</f>
        <v>http://www.ebooks.greenwood.com/reader.jsp?x=0313278083&amp;p=cover</v>
      </c>
      <c r="M296" s="161">
        <v>1</v>
      </c>
    </row>
    <row r="297" spans="1:13" ht="20.100000000000001" customHeight="1">
      <c r="A297" s="159">
        <v>296</v>
      </c>
      <c r="B297" s="149" t="s">
        <v>11443</v>
      </c>
      <c r="C297" s="149" t="s">
        <v>11847</v>
      </c>
      <c r="D297" s="149" t="s">
        <v>12770</v>
      </c>
      <c r="E297" s="149" t="s">
        <v>12771</v>
      </c>
      <c r="F297" s="149" t="s">
        <v>12772</v>
      </c>
      <c r="G297" s="149" t="s">
        <v>12773</v>
      </c>
      <c r="H297" s="150">
        <v>1</v>
      </c>
      <c r="I297" s="149" t="s">
        <v>12774</v>
      </c>
      <c r="J297" s="149" t="s">
        <v>553</v>
      </c>
      <c r="K297" s="151">
        <v>2000</v>
      </c>
      <c r="L297" s="152" t="str">
        <f>HYPERLINK("http://www.ebooks.greenwood.com/reader.jsp?x=20005431&amp;p=cover")</f>
        <v>http://www.ebooks.greenwood.com/reader.jsp?x=20005431&amp;p=cover</v>
      </c>
      <c r="M297" s="161">
        <v>1</v>
      </c>
    </row>
    <row r="298" spans="1:13" ht="20.100000000000001" customHeight="1">
      <c r="A298" s="159">
        <v>297</v>
      </c>
      <c r="B298" s="149" t="s">
        <v>11443</v>
      </c>
      <c r="C298" s="149" t="s">
        <v>11847</v>
      </c>
      <c r="D298" s="149" t="s">
        <v>12775</v>
      </c>
      <c r="E298" s="149" t="s">
        <v>12776</v>
      </c>
      <c r="F298" s="149" t="s">
        <v>12777</v>
      </c>
      <c r="G298" s="149" t="s">
        <v>12778</v>
      </c>
      <c r="H298" s="150">
        <v>1</v>
      </c>
      <c r="I298" s="149" t="s">
        <v>12779</v>
      </c>
      <c r="J298" s="149" t="s">
        <v>553</v>
      </c>
      <c r="K298" s="151">
        <v>1998</v>
      </c>
      <c r="L298" s="152" t="str">
        <f>HYPERLINK("http://www.ebooks.greenwood.com/reader.jsp?x=0275956253&amp;p=cover")</f>
        <v>http://www.ebooks.greenwood.com/reader.jsp?x=0275956253&amp;p=cover</v>
      </c>
      <c r="M298" s="161">
        <v>1</v>
      </c>
    </row>
    <row r="299" spans="1:13" ht="20.100000000000001" customHeight="1">
      <c r="A299" s="159">
        <v>298</v>
      </c>
      <c r="B299" s="149" t="s">
        <v>11443</v>
      </c>
      <c r="C299" s="149" t="s">
        <v>11444</v>
      </c>
      <c r="D299" s="149" t="s">
        <v>12780</v>
      </c>
      <c r="E299" s="149" t="s">
        <v>12781</v>
      </c>
      <c r="F299" s="149" t="s">
        <v>12782</v>
      </c>
      <c r="G299" s="149" t="s">
        <v>12783</v>
      </c>
      <c r="H299" s="150">
        <v>1</v>
      </c>
      <c r="I299" s="149" t="s">
        <v>12784</v>
      </c>
      <c r="J299" s="149" t="s">
        <v>553</v>
      </c>
      <c r="K299" s="151">
        <v>2001</v>
      </c>
      <c r="L299" s="152" t="str">
        <f>HYPERLINK("http://www.ebooks.greenwood.com/reader.jsp?x=20005446&amp;p=cover")</f>
        <v>http://www.ebooks.greenwood.com/reader.jsp?x=20005446&amp;p=cover</v>
      </c>
      <c r="M299" s="161">
        <v>1</v>
      </c>
    </row>
    <row r="300" spans="1:13" ht="20.100000000000001" customHeight="1">
      <c r="A300" s="159">
        <v>299</v>
      </c>
      <c r="B300" s="149" t="s">
        <v>11443</v>
      </c>
      <c r="C300" s="149" t="s">
        <v>11847</v>
      </c>
      <c r="D300" s="149" t="s">
        <v>12785</v>
      </c>
      <c r="E300" s="149" t="s">
        <v>12786</v>
      </c>
      <c r="F300" s="149" t="s">
        <v>12787</v>
      </c>
      <c r="G300" s="149" t="s">
        <v>12788</v>
      </c>
      <c r="H300" s="150">
        <v>1</v>
      </c>
      <c r="I300" s="149" t="s">
        <v>12660</v>
      </c>
      <c r="J300" s="149" t="s">
        <v>560</v>
      </c>
      <c r="K300" s="151">
        <v>2006</v>
      </c>
      <c r="L300" s="152" t="str">
        <f>HYPERLINK("http://www.ebooks.greenwood.com/reader.jsp?x=GR3082&amp;p=cover")</f>
        <v>http://www.ebooks.greenwood.com/reader.jsp?x=GR3082&amp;p=cover</v>
      </c>
      <c r="M300" s="161">
        <v>2</v>
      </c>
    </row>
    <row r="301" spans="1:13" ht="20.100000000000001" customHeight="1">
      <c r="A301" s="159">
        <v>300</v>
      </c>
      <c r="B301" s="149" t="s">
        <v>11443</v>
      </c>
      <c r="C301" s="149" t="s">
        <v>3507</v>
      </c>
      <c r="D301" s="149" t="s">
        <v>12789</v>
      </c>
      <c r="E301" s="149" t="s">
        <v>3984</v>
      </c>
      <c r="F301" s="149" t="s">
        <v>12790</v>
      </c>
      <c r="G301" s="149" t="s">
        <v>12791</v>
      </c>
      <c r="H301" s="150">
        <v>1</v>
      </c>
      <c r="I301" s="149" t="s">
        <v>12792</v>
      </c>
      <c r="J301" s="149" t="s">
        <v>560</v>
      </c>
      <c r="K301" s="151">
        <v>2007</v>
      </c>
      <c r="L301" s="152" t="str">
        <f>HYPERLINK("http://ebooks.greenwood.com/reader.jsp?x=GR3429&amp;p=cover")</f>
        <v>http://ebooks.greenwood.com/reader.jsp?x=GR3429&amp;p=cover</v>
      </c>
      <c r="M301" s="161">
        <v>2</v>
      </c>
    </row>
    <row r="302" spans="1:13" ht="20.100000000000001" customHeight="1">
      <c r="A302" s="159">
        <v>301</v>
      </c>
      <c r="B302" s="149" t="s">
        <v>11443</v>
      </c>
      <c r="C302" s="149" t="s">
        <v>3507</v>
      </c>
      <c r="D302" s="149" t="s">
        <v>12793</v>
      </c>
      <c r="E302" s="149" t="s">
        <v>12794</v>
      </c>
      <c r="F302" s="149" t="s">
        <v>12795</v>
      </c>
      <c r="G302" s="149" t="s">
        <v>12796</v>
      </c>
      <c r="H302" s="150">
        <v>1</v>
      </c>
      <c r="I302" s="149" t="s">
        <v>12797</v>
      </c>
      <c r="J302" s="149" t="s">
        <v>560</v>
      </c>
      <c r="K302" s="151">
        <v>2004</v>
      </c>
      <c r="L302" s="152" t="str">
        <f>HYPERLINK("http://www.ebooks.greenwood.com/reader.jsp?x=GR2802&amp;p=cover")</f>
        <v>http://www.ebooks.greenwood.com/reader.jsp?x=GR2802&amp;p=cover</v>
      </c>
      <c r="M302" s="161">
        <v>1</v>
      </c>
    </row>
    <row r="303" spans="1:13" ht="20.100000000000001" customHeight="1">
      <c r="A303" s="159">
        <v>302</v>
      </c>
      <c r="B303" s="149" t="s">
        <v>11443</v>
      </c>
      <c r="C303" s="149" t="s">
        <v>3507</v>
      </c>
      <c r="D303" s="149" t="s">
        <v>12793</v>
      </c>
      <c r="E303" s="149" t="s">
        <v>12794</v>
      </c>
      <c r="F303" s="149" t="s">
        <v>12798</v>
      </c>
      <c r="G303" s="149" t="s">
        <v>12799</v>
      </c>
      <c r="H303" s="150">
        <v>1</v>
      </c>
      <c r="I303" s="149" t="s">
        <v>12797</v>
      </c>
      <c r="J303" s="149" t="s">
        <v>560</v>
      </c>
      <c r="K303" s="151">
        <v>2004</v>
      </c>
      <c r="L303" s="152" t="str">
        <f>HYPERLINK("http://www.ebooks.greenwood.com/reader.jsp?x=GR2803&amp;p=cover")</f>
        <v>http://www.ebooks.greenwood.com/reader.jsp?x=GR2803&amp;p=cover</v>
      </c>
      <c r="M303" s="161">
        <v>1</v>
      </c>
    </row>
    <row r="304" spans="1:13" ht="20.100000000000001" customHeight="1">
      <c r="A304" s="159">
        <v>303</v>
      </c>
      <c r="B304" s="149" t="s">
        <v>11443</v>
      </c>
      <c r="C304" s="149" t="s">
        <v>12800</v>
      </c>
      <c r="D304" s="149" t="s">
        <v>12801</v>
      </c>
      <c r="E304" s="149" t="s">
        <v>12802</v>
      </c>
      <c r="F304" s="149" t="s">
        <v>12803</v>
      </c>
      <c r="G304" s="149" t="s">
        <v>12804</v>
      </c>
      <c r="H304" s="150">
        <v>1</v>
      </c>
      <c r="I304" s="149" t="s">
        <v>12805</v>
      </c>
      <c r="J304" s="149" t="s">
        <v>560</v>
      </c>
      <c r="K304" s="151">
        <v>2004</v>
      </c>
      <c r="L304" s="152" t="str">
        <f>HYPERLINK("http://ebooks.greenwood.com/reader.jsp?x=GR3017&amp;p=cover")</f>
        <v>http://ebooks.greenwood.com/reader.jsp?x=GR3017&amp;p=cover</v>
      </c>
      <c r="M304" s="161">
        <v>1</v>
      </c>
    </row>
    <row r="305" spans="1:13" ht="20.100000000000001" customHeight="1">
      <c r="A305" s="159">
        <v>304</v>
      </c>
      <c r="B305" s="149" t="s">
        <v>11443</v>
      </c>
      <c r="C305" s="149" t="s">
        <v>12800</v>
      </c>
      <c r="D305" s="149" t="s">
        <v>12801</v>
      </c>
      <c r="E305" s="149" t="s">
        <v>12802</v>
      </c>
      <c r="F305" s="149" t="s">
        <v>12806</v>
      </c>
      <c r="G305" s="149" t="s">
        <v>12807</v>
      </c>
      <c r="H305" s="150">
        <v>1</v>
      </c>
      <c r="I305" s="149" t="s">
        <v>12805</v>
      </c>
      <c r="J305" s="149" t="s">
        <v>560</v>
      </c>
      <c r="K305" s="151">
        <v>2004</v>
      </c>
      <c r="L305" s="152" t="str">
        <f>HYPERLINK("http://ebooks.greenwood.com/reader.jsp?x=GR3018&amp;p=cover")</f>
        <v>http://ebooks.greenwood.com/reader.jsp?x=GR3018&amp;p=cover</v>
      </c>
      <c r="M305" s="161">
        <v>1</v>
      </c>
    </row>
    <row r="306" spans="1:13" ht="20.100000000000001" customHeight="1">
      <c r="A306" s="159">
        <v>305</v>
      </c>
      <c r="B306" s="149" t="s">
        <v>11443</v>
      </c>
      <c r="C306" s="149" t="s">
        <v>11847</v>
      </c>
      <c r="D306" s="149" t="s">
        <v>293</v>
      </c>
      <c r="E306" s="149" t="s">
        <v>294</v>
      </c>
      <c r="F306" s="149" t="s">
        <v>12808</v>
      </c>
      <c r="G306" s="149" t="s">
        <v>12809</v>
      </c>
      <c r="H306" s="150">
        <v>1</v>
      </c>
      <c r="I306" s="149" t="s">
        <v>12810</v>
      </c>
      <c r="J306" s="149" t="s">
        <v>560</v>
      </c>
      <c r="K306" s="151">
        <v>2005</v>
      </c>
      <c r="L306" s="152" t="str">
        <f>HYPERLINK("http://www.ebooks.greenwood.com/reader.jsp?x=GR3590&amp;p=cover")</f>
        <v>http://www.ebooks.greenwood.com/reader.jsp?x=GR3590&amp;p=cover</v>
      </c>
      <c r="M306" s="161">
        <v>1</v>
      </c>
    </row>
    <row r="307" spans="1:13" ht="20.100000000000001" customHeight="1">
      <c r="A307" s="159">
        <v>306</v>
      </c>
      <c r="B307" s="149" t="s">
        <v>11443</v>
      </c>
      <c r="C307" s="149" t="s">
        <v>3507</v>
      </c>
      <c r="D307" s="149" t="s">
        <v>12811</v>
      </c>
      <c r="E307" s="149" t="s">
        <v>12812</v>
      </c>
      <c r="F307" s="149" t="s">
        <v>12813</v>
      </c>
      <c r="G307" s="149" t="s">
        <v>12814</v>
      </c>
      <c r="H307" s="150">
        <v>1</v>
      </c>
      <c r="I307" s="149" t="s">
        <v>12815</v>
      </c>
      <c r="J307" s="149" t="s">
        <v>560</v>
      </c>
      <c r="K307" s="151">
        <v>2005</v>
      </c>
      <c r="L307" s="152" t="str">
        <f>HYPERLINK("http://www.ebooks.greenwood.com/reader.jsp?x=GR2774&amp;p=cover")</f>
        <v>http://www.ebooks.greenwood.com/reader.jsp?x=GR2774&amp;p=cover</v>
      </c>
      <c r="M307" s="161">
        <v>3</v>
      </c>
    </row>
    <row r="308" spans="1:13" ht="20.100000000000001" customHeight="1">
      <c r="A308" s="159">
        <v>307</v>
      </c>
      <c r="B308" s="149" t="s">
        <v>11443</v>
      </c>
      <c r="C308" s="149" t="s">
        <v>11847</v>
      </c>
      <c r="D308" s="149" t="s">
        <v>293</v>
      </c>
      <c r="E308" s="149" t="s">
        <v>294</v>
      </c>
      <c r="F308" s="149" t="s">
        <v>12816</v>
      </c>
      <c r="G308" s="149" t="s">
        <v>12817</v>
      </c>
      <c r="H308" s="150">
        <v>1</v>
      </c>
      <c r="I308" s="149" t="s">
        <v>12818</v>
      </c>
      <c r="J308" s="149" t="s">
        <v>560</v>
      </c>
      <c r="K308" s="151">
        <v>2005</v>
      </c>
      <c r="L308" s="152" t="str">
        <f>HYPERLINK("http://www.ebooks.greenwood.com/reader.jsp?x=GR2683&amp;p=cover")</f>
        <v>http://www.ebooks.greenwood.com/reader.jsp?x=GR2683&amp;p=cover</v>
      </c>
      <c r="M308" s="161">
        <v>1</v>
      </c>
    </row>
    <row r="309" spans="1:13" ht="20.100000000000001" customHeight="1">
      <c r="A309" s="159">
        <v>308</v>
      </c>
      <c r="B309" s="149" t="s">
        <v>11443</v>
      </c>
      <c r="C309" s="149" t="s">
        <v>11847</v>
      </c>
      <c r="D309" s="149" t="s">
        <v>293</v>
      </c>
      <c r="E309" s="149" t="s">
        <v>294</v>
      </c>
      <c r="F309" s="149" t="s">
        <v>12819</v>
      </c>
      <c r="G309" s="149" t="s">
        <v>12820</v>
      </c>
      <c r="H309" s="150">
        <v>1</v>
      </c>
      <c r="I309" s="149" t="s">
        <v>12821</v>
      </c>
      <c r="J309" s="149" t="s">
        <v>560</v>
      </c>
      <c r="K309" s="151">
        <v>2005</v>
      </c>
      <c r="L309" s="152" t="str">
        <f>HYPERLINK("http://www.ebooks.greenwood.com/reader.jsp?x=GR3327&amp;p=cover")</f>
        <v>http://www.ebooks.greenwood.com/reader.jsp?x=GR3327&amp;p=cover</v>
      </c>
      <c r="M309" s="161">
        <v>1</v>
      </c>
    </row>
    <row r="310" spans="1:13" ht="20.100000000000001" customHeight="1">
      <c r="A310" s="159">
        <v>309</v>
      </c>
      <c r="B310" s="149" t="s">
        <v>2696</v>
      </c>
      <c r="C310" s="149" t="s">
        <v>2733</v>
      </c>
      <c r="D310" s="149" t="s">
        <v>2732</v>
      </c>
      <c r="E310" s="149" t="s">
        <v>12822</v>
      </c>
      <c r="F310" s="149" t="s">
        <v>12823</v>
      </c>
      <c r="G310" s="149" t="s">
        <v>12824</v>
      </c>
      <c r="H310" s="150">
        <v>1</v>
      </c>
      <c r="I310" s="149" t="s">
        <v>12825</v>
      </c>
      <c r="J310" s="149" t="s">
        <v>553</v>
      </c>
      <c r="K310" s="151">
        <v>2005</v>
      </c>
      <c r="L310" s="152" t="str">
        <f>HYPERLINK("http://www.ebooks.greenwood.com/reader.jsp?x=C8512&amp;p=cover")</f>
        <v>http://www.ebooks.greenwood.com/reader.jsp?x=C8512&amp;p=cover</v>
      </c>
      <c r="M310" s="161">
        <v>1</v>
      </c>
    </row>
    <row r="311" spans="1:13" ht="20.100000000000001" customHeight="1">
      <c r="A311" s="159">
        <v>310</v>
      </c>
      <c r="B311" s="149" t="s">
        <v>2696</v>
      </c>
      <c r="C311" s="149" t="s">
        <v>12013</v>
      </c>
      <c r="D311" s="149" t="s">
        <v>12826</v>
      </c>
      <c r="E311" s="149" t="s">
        <v>326</v>
      </c>
      <c r="F311" s="149" t="s">
        <v>12827</v>
      </c>
      <c r="G311" s="149" t="s">
        <v>12828</v>
      </c>
      <c r="H311" s="150">
        <v>1</v>
      </c>
      <c r="I311" s="149" t="s">
        <v>12829</v>
      </c>
      <c r="J311" s="149" t="s">
        <v>573</v>
      </c>
      <c r="K311" s="151">
        <v>2002</v>
      </c>
      <c r="L311" s="152" t="str">
        <f>HYPERLINK("http://www.ebooks.greenwood.com/reader.jsp?x=200086E5&amp;p=cover")</f>
        <v>http://www.ebooks.greenwood.com/reader.jsp?x=200086E5&amp;p=cover</v>
      </c>
      <c r="M311" s="161">
        <v>1</v>
      </c>
    </row>
    <row r="312" spans="1:13" ht="20.100000000000001" customHeight="1">
      <c r="A312" s="159">
        <v>311</v>
      </c>
      <c r="B312" s="149" t="s">
        <v>2696</v>
      </c>
      <c r="C312" s="149" t="s">
        <v>12013</v>
      </c>
      <c r="D312" s="149" t="s">
        <v>12830</v>
      </c>
      <c r="E312" s="149" t="s">
        <v>324</v>
      </c>
      <c r="F312" s="149" t="s">
        <v>12831</v>
      </c>
      <c r="G312" s="149" t="s">
        <v>12832</v>
      </c>
      <c r="H312" s="150">
        <v>1</v>
      </c>
      <c r="I312" s="149" t="s">
        <v>12833</v>
      </c>
      <c r="J312" s="149" t="s">
        <v>12834</v>
      </c>
      <c r="K312" s="151">
        <v>2007</v>
      </c>
      <c r="L312" s="152" t="str">
        <f>HYPERLINK("http://ebooks.greenwood.com/reader.jsp?x=LU4469&amp;p=cover")</f>
        <v>http://ebooks.greenwood.com/reader.jsp?x=LU4469&amp;p=cover</v>
      </c>
      <c r="M312" s="161">
        <v>1</v>
      </c>
    </row>
    <row r="313" spans="1:13" ht="20.100000000000001" customHeight="1">
      <c r="A313" s="159">
        <v>312</v>
      </c>
      <c r="B313" s="149" t="s">
        <v>2696</v>
      </c>
      <c r="C313" s="149" t="s">
        <v>2733</v>
      </c>
      <c r="D313" s="149" t="s">
        <v>12835</v>
      </c>
      <c r="E313" s="149" t="s">
        <v>12836</v>
      </c>
      <c r="F313" s="149" t="s">
        <v>12837</v>
      </c>
      <c r="G313" s="149" t="s">
        <v>12838</v>
      </c>
      <c r="H313" s="150">
        <v>1</v>
      </c>
      <c r="I313" s="149" t="s">
        <v>12839</v>
      </c>
      <c r="J313" s="149" t="s">
        <v>573</v>
      </c>
      <c r="K313" s="151">
        <v>2002</v>
      </c>
      <c r="L313" s="152" t="str">
        <f>HYPERLINK("http://ebooks.greenwood.com/reader.jsp?x=LU905X&amp;p=cover")</f>
        <v>http://ebooks.greenwood.com/reader.jsp?x=LU905X&amp;p=cover</v>
      </c>
      <c r="M313" s="161">
        <v>1</v>
      </c>
    </row>
    <row r="314" spans="1:13" ht="20.100000000000001" customHeight="1">
      <c r="A314" s="159">
        <v>313</v>
      </c>
      <c r="B314" s="149" t="s">
        <v>2696</v>
      </c>
      <c r="C314" s="149" t="s">
        <v>11627</v>
      </c>
      <c r="D314" s="149" t="s">
        <v>453</v>
      </c>
      <c r="E314" s="149" t="s">
        <v>12840</v>
      </c>
      <c r="F314" s="149" t="s">
        <v>12841</v>
      </c>
      <c r="G314" s="149" t="s">
        <v>12842</v>
      </c>
      <c r="H314" s="150">
        <v>1</v>
      </c>
      <c r="I314" s="149" t="s">
        <v>12843</v>
      </c>
      <c r="J314" s="149" t="s">
        <v>6678</v>
      </c>
      <c r="K314" s="151">
        <v>2007</v>
      </c>
      <c r="L314" s="152" t="str">
        <f>HYPERLINK("http://ebooks.greenwood.com/reader.jsp?x=C9742&amp;p=cover")</f>
        <v>http://ebooks.greenwood.com/reader.jsp?x=C9742&amp;p=cover</v>
      </c>
      <c r="M314" s="161">
        <v>1</v>
      </c>
    </row>
    <row r="315" spans="1:13" ht="20.100000000000001" customHeight="1">
      <c r="A315" s="159">
        <v>314</v>
      </c>
      <c r="B315" s="149" t="s">
        <v>2696</v>
      </c>
      <c r="C315" s="149" t="s">
        <v>2713</v>
      </c>
      <c r="D315" s="149" t="s">
        <v>12844</v>
      </c>
      <c r="E315" s="149" t="s">
        <v>12845</v>
      </c>
      <c r="F315" s="149" t="s">
        <v>12846</v>
      </c>
      <c r="G315" s="149" t="s">
        <v>12847</v>
      </c>
      <c r="H315" s="150">
        <v>1</v>
      </c>
      <c r="I315" s="149" t="s">
        <v>12848</v>
      </c>
      <c r="J315" s="149" t="s">
        <v>553</v>
      </c>
      <c r="K315" s="151">
        <v>2007</v>
      </c>
      <c r="L315" s="152" t="str">
        <f>HYPERLINK("http://ebooks.greenwood.com/reader.jsp?x=C8960&amp;p=cover")</f>
        <v>http://ebooks.greenwood.com/reader.jsp?x=C8960&amp;p=cover</v>
      </c>
      <c r="M315" s="161">
        <v>1</v>
      </c>
    </row>
    <row r="316" spans="1:13" ht="20.100000000000001" customHeight="1">
      <c r="A316" s="159">
        <v>315</v>
      </c>
      <c r="B316" s="149" t="s">
        <v>2696</v>
      </c>
      <c r="C316" s="149" t="s">
        <v>8285</v>
      </c>
      <c r="D316" s="149" t="s">
        <v>12849</v>
      </c>
      <c r="E316" s="149" t="s">
        <v>12850</v>
      </c>
      <c r="F316" s="149" t="s">
        <v>12851</v>
      </c>
      <c r="G316" s="149" t="s">
        <v>12852</v>
      </c>
      <c r="H316" s="150">
        <v>1</v>
      </c>
      <c r="I316" s="149" t="s">
        <v>12853</v>
      </c>
      <c r="J316" s="149" t="s">
        <v>553</v>
      </c>
      <c r="K316" s="151">
        <v>2006</v>
      </c>
      <c r="L316" s="152" t="str">
        <f>HYPERLINK("http://www.ebooks.greenwood.com/reader.jsp?x=C8703&amp;p=cover")</f>
        <v>http://www.ebooks.greenwood.com/reader.jsp?x=C8703&amp;p=cover</v>
      </c>
      <c r="M316" s="161">
        <v>1</v>
      </c>
    </row>
    <row r="317" spans="1:13" ht="20.100000000000001" customHeight="1">
      <c r="A317" s="159">
        <v>316</v>
      </c>
      <c r="B317" s="149" t="s">
        <v>2696</v>
      </c>
      <c r="C317" s="149" t="s">
        <v>2733</v>
      </c>
      <c r="D317" s="149" t="s">
        <v>12854</v>
      </c>
      <c r="E317" s="149" t="s">
        <v>8785</v>
      </c>
      <c r="F317" s="149" t="s">
        <v>12855</v>
      </c>
      <c r="G317" s="149" t="s">
        <v>12856</v>
      </c>
      <c r="H317" s="150">
        <v>1</v>
      </c>
      <c r="I317" s="149" t="s">
        <v>12857</v>
      </c>
      <c r="J317" s="149" t="s">
        <v>553</v>
      </c>
      <c r="K317" s="151">
        <v>2004</v>
      </c>
      <c r="L317" s="152" t="str">
        <f>HYPERLINK("http://www.ebooks.greenwood.com/reader.jsp?x=2000B9B0&amp;p=cover")</f>
        <v>http://www.ebooks.greenwood.com/reader.jsp?x=2000B9B0&amp;p=cover</v>
      </c>
      <c r="M317" s="161">
        <v>1</v>
      </c>
    </row>
    <row r="318" spans="1:13" ht="20.100000000000001" customHeight="1">
      <c r="A318" s="159">
        <v>317</v>
      </c>
      <c r="B318" s="149" t="s">
        <v>2696</v>
      </c>
      <c r="C318" s="149" t="s">
        <v>2733</v>
      </c>
      <c r="D318" s="149" t="s">
        <v>12858</v>
      </c>
      <c r="E318" s="149" t="s">
        <v>3323</v>
      </c>
      <c r="F318" s="149" t="s">
        <v>12859</v>
      </c>
      <c r="G318" s="149" t="s">
        <v>12860</v>
      </c>
      <c r="H318" s="150">
        <v>1</v>
      </c>
      <c r="I318" s="149" t="s">
        <v>12861</v>
      </c>
      <c r="J318" s="149" t="s">
        <v>11524</v>
      </c>
      <c r="K318" s="151">
        <v>2007</v>
      </c>
      <c r="L318" s="152" t="str">
        <f>HYPERLINK("http://ebooks.greenwood.com/reader.jsp?x=C8478&amp;p=cover")</f>
        <v>http://ebooks.greenwood.com/reader.jsp?x=C8478&amp;p=cover</v>
      </c>
      <c r="M318" s="161">
        <v>1</v>
      </c>
    </row>
    <row r="319" spans="1:13" ht="20.100000000000001" customHeight="1">
      <c r="A319" s="159">
        <v>318</v>
      </c>
      <c r="B319" s="149" t="s">
        <v>2696</v>
      </c>
      <c r="C319" s="149" t="s">
        <v>12013</v>
      </c>
      <c r="D319" s="149" t="s">
        <v>4445</v>
      </c>
      <c r="E319" s="149" t="s">
        <v>4441</v>
      </c>
      <c r="F319" s="149" t="s">
        <v>12862</v>
      </c>
      <c r="G319" s="149" t="s">
        <v>12863</v>
      </c>
      <c r="H319" s="150">
        <v>1</v>
      </c>
      <c r="I319" s="149" t="s">
        <v>12864</v>
      </c>
      <c r="J319" s="149" t="s">
        <v>573</v>
      </c>
      <c r="K319" s="151">
        <v>2006</v>
      </c>
      <c r="L319" s="152" t="str">
        <f>HYPERLINK("http://ebooks.greenwood.com/reader.jsp?x=LU3373&amp;p=cover")</f>
        <v>http://ebooks.greenwood.com/reader.jsp?x=LU3373&amp;p=cover</v>
      </c>
      <c r="M319" s="161">
        <v>1</v>
      </c>
    </row>
    <row r="320" spans="1:13" ht="20.100000000000001" customHeight="1">
      <c r="A320" s="159">
        <v>319</v>
      </c>
      <c r="B320" s="149" t="s">
        <v>2696</v>
      </c>
      <c r="C320" s="149" t="s">
        <v>2733</v>
      </c>
      <c r="D320" s="149" t="s">
        <v>12865</v>
      </c>
      <c r="E320" s="149" t="s">
        <v>9245</v>
      </c>
      <c r="F320" s="149" t="s">
        <v>12866</v>
      </c>
      <c r="G320" s="149" t="s">
        <v>12867</v>
      </c>
      <c r="H320" s="150">
        <v>1</v>
      </c>
      <c r="I320" s="149" t="s">
        <v>12868</v>
      </c>
      <c r="J320" s="149" t="s">
        <v>11524</v>
      </c>
      <c r="K320" s="151">
        <v>2006</v>
      </c>
      <c r="L320" s="152" t="str">
        <f>HYPERLINK("http://ebooks.greenwood.com/reader.jsp?x=C8748&amp;p=cover")</f>
        <v>http://ebooks.greenwood.com/reader.jsp?x=C8748&amp;p=cover</v>
      </c>
      <c r="M320" s="161">
        <v>1</v>
      </c>
    </row>
    <row r="321" spans="1:13" ht="20.100000000000001" customHeight="1">
      <c r="A321" s="159">
        <v>320</v>
      </c>
      <c r="B321" s="149" t="s">
        <v>2696</v>
      </c>
      <c r="C321" s="149" t="s">
        <v>2733</v>
      </c>
      <c r="D321" s="149" t="s">
        <v>12869</v>
      </c>
      <c r="E321" s="149" t="s">
        <v>12870</v>
      </c>
      <c r="F321" s="149" t="s">
        <v>12871</v>
      </c>
      <c r="G321" s="149" t="s">
        <v>12872</v>
      </c>
      <c r="H321" s="150">
        <v>1</v>
      </c>
      <c r="I321" s="149" t="s">
        <v>12873</v>
      </c>
      <c r="J321" s="149" t="s">
        <v>553</v>
      </c>
      <c r="K321" s="151">
        <v>2005</v>
      </c>
      <c r="L321" s="152" t="str">
        <f>HYPERLINK("http://www.ebooks.greenwood.com/reader.jsp?x=C8693&amp;p=cover")</f>
        <v>http://www.ebooks.greenwood.com/reader.jsp?x=C8693&amp;p=cover</v>
      </c>
      <c r="M321" s="161">
        <v>1</v>
      </c>
    </row>
    <row r="322" spans="1:13" ht="20.100000000000001" customHeight="1">
      <c r="A322" s="159">
        <v>321</v>
      </c>
      <c r="B322" s="149" t="s">
        <v>2696</v>
      </c>
      <c r="C322" s="149" t="s">
        <v>2733</v>
      </c>
      <c r="D322" s="149" t="s">
        <v>12858</v>
      </c>
      <c r="E322" s="149" t="s">
        <v>3323</v>
      </c>
      <c r="F322" s="149" t="s">
        <v>12874</v>
      </c>
      <c r="G322" s="149" t="s">
        <v>12875</v>
      </c>
      <c r="H322" s="150">
        <v>1</v>
      </c>
      <c r="I322" s="149" t="s">
        <v>12876</v>
      </c>
      <c r="J322" s="149" t="s">
        <v>11524</v>
      </c>
      <c r="K322" s="151">
        <v>2004</v>
      </c>
      <c r="L322" s="152" t="str">
        <f>HYPERLINK("http://www.ebooks.greenwood.com/reader.jsp?x=OXFERREN&amp;p=cover")</f>
        <v>http://www.ebooks.greenwood.com/reader.jsp?x=OXFERREN&amp;p=cover</v>
      </c>
      <c r="M322" s="161">
        <v>1</v>
      </c>
    </row>
    <row r="323" spans="1:13" ht="20.100000000000001" customHeight="1">
      <c r="A323" s="159">
        <v>322</v>
      </c>
      <c r="B323" s="149" t="s">
        <v>2696</v>
      </c>
      <c r="C323" s="149" t="s">
        <v>2733</v>
      </c>
      <c r="D323" s="149" t="s">
        <v>12877</v>
      </c>
      <c r="E323" s="149" t="s">
        <v>12878</v>
      </c>
      <c r="F323" s="149" t="s">
        <v>12879</v>
      </c>
      <c r="G323" s="149" t="s">
        <v>12880</v>
      </c>
      <c r="H323" s="150">
        <v>1</v>
      </c>
      <c r="I323" s="149" t="s">
        <v>12881</v>
      </c>
      <c r="J323" s="149" t="s">
        <v>553</v>
      </c>
      <c r="K323" s="151">
        <v>2002</v>
      </c>
      <c r="L323" s="152" t="str">
        <f>HYPERLINK("http://www.ebooks.greenwood.com/reader.jsp?x=2000786E&amp;p=cover")</f>
        <v>http://www.ebooks.greenwood.com/reader.jsp?x=2000786E&amp;p=cover</v>
      </c>
      <c r="M323" s="161">
        <v>1</v>
      </c>
    </row>
    <row r="324" spans="1:13" ht="20.100000000000001" customHeight="1">
      <c r="A324" s="159">
        <v>323</v>
      </c>
      <c r="B324" s="149" t="s">
        <v>2696</v>
      </c>
      <c r="C324" s="149" t="s">
        <v>2733</v>
      </c>
      <c r="D324" s="149" t="s">
        <v>12882</v>
      </c>
      <c r="E324" s="149" t="s">
        <v>12883</v>
      </c>
      <c r="F324" s="149" t="s">
        <v>12884</v>
      </c>
      <c r="G324" s="149" t="s">
        <v>12885</v>
      </c>
      <c r="H324" s="150">
        <v>1</v>
      </c>
      <c r="I324" s="149" t="s">
        <v>12886</v>
      </c>
      <c r="J324" s="149" t="s">
        <v>11524</v>
      </c>
      <c r="K324" s="151">
        <v>2005</v>
      </c>
      <c r="L324" s="152" t="str">
        <f>HYPERLINK("http://www.ebooks.greenwood.com/reader.jsp?x=C8193&amp;p=cover")</f>
        <v>http://www.ebooks.greenwood.com/reader.jsp?x=C8193&amp;p=cover</v>
      </c>
      <c r="M324" s="161">
        <v>1</v>
      </c>
    </row>
    <row r="325" spans="1:13" ht="20.100000000000001" customHeight="1">
      <c r="A325" s="159">
        <v>324</v>
      </c>
      <c r="B325" s="149" t="s">
        <v>2696</v>
      </c>
      <c r="C325" s="149" t="s">
        <v>11637</v>
      </c>
      <c r="D325" s="149" t="s">
        <v>524</v>
      </c>
      <c r="E325" s="149" t="s">
        <v>12887</v>
      </c>
      <c r="F325" s="149" t="s">
        <v>12888</v>
      </c>
      <c r="G325" s="149" t="s">
        <v>12889</v>
      </c>
      <c r="H325" s="150">
        <v>1</v>
      </c>
      <c r="I325" s="149" t="s">
        <v>12890</v>
      </c>
      <c r="J325" s="149" t="s">
        <v>553</v>
      </c>
      <c r="K325" s="151">
        <v>2006</v>
      </c>
      <c r="L325" s="152" t="str">
        <f>HYPERLINK("http://ebooks.greenwood.com/reader.jsp?x=C8807&amp;p=cover")</f>
        <v>http://ebooks.greenwood.com/reader.jsp?x=C8807&amp;p=cover</v>
      </c>
      <c r="M325" s="161">
        <v>1</v>
      </c>
    </row>
    <row r="326" spans="1:13" ht="20.100000000000001" customHeight="1">
      <c r="A326" s="159">
        <v>325</v>
      </c>
      <c r="B326" s="149" t="s">
        <v>2696</v>
      </c>
      <c r="C326" s="149" t="s">
        <v>11637</v>
      </c>
      <c r="D326" s="149" t="s">
        <v>12891</v>
      </c>
      <c r="E326" s="149" t="s">
        <v>12892</v>
      </c>
      <c r="F326" s="149" t="s">
        <v>12893</v>
      </c>
      <c r="G326" s="149" t="s">
        <v>12894</v>
      </c>
      <c r="H326" s="150">
        <v>1</v>
      </c>
      <c r="I326" s="149" t="s">
        <v>12895</v>
      </c>
      <c r="J326" s="149" t="s">
        <v>553</v>
      </c>
      <c r="K326" s="151">
        <v>2006</v>
      </c>
      <c r="L326" s="152" t="str">
        <f>HYPERLINK("http://ebooks.greenwood.com/reader.jsp?x=C9330&amp;p=cover")</f>
        <v>http://ebooks.greenwood.com/reader.jsp?x=C9330&amp;p=cover</v>
      </c>
      <c r="M326" s="161">
        <v>1</v>
      </c>
    </row>
    <row r="327" spans="1:13" ht="20.100000000000001" customHeight="1">
      <c r="A327" s="159">
        <v>326</v>
      </c>
      <c r="B327" s="149" t="s">
        <v>2696</v>
      </c>
      <c r="C327" s="149" t="s">
        <v>2713</v>
      </c>
      <c r="D327" s="149" t="s">
        <v>12896</v>
      </c>
      <c r="E327" s="149" t="s">
        <v>12897</v>
      </c>
      <c r="F327" s="149" t="s">
        <v>12898</v>
      </c>
      <c r="G327" s="149" t="s">
        <v>12899</v>
      </c>
      <c r="H327" s="150">
        <v>1</v>
      </c>
      <c r="I327" s="149" t="s">
        <v>12900</v>
      </c>
      <c r="J327" s="149" t="s">
        <v>553</v>
      </c>
      <c r="K327" s="151">
        <v>2007</v>
      </c>
      <c r="L327" s="152" t="str">
        <f>HYPERLINK("http://ebooks.greenwood.com/reader.jsp?x=C8889&amp;p=cover")</f>
        <v>http://ebooks.greenwood.com/reader.jsp?x=C8889&amp;p=cover</v>
      </c>
      <c r="M327" s="161">
        <v>1</v>
      </c>
    </row>
    <row r="328" spans="1:13" ht="20.100000000000001" customHeight="1">
      <c r="A328" s="159">
        <v>327</v>
      </c>
      <c r="B328" s="149" t="s">
        <v>2696</v>
      </c>
      <c r="C328" s="149" t="s">
        <v>2733</v>
      </c>
      <c r="D328" s="149" t="s">
        <v>12901</v>
      </c>
      <c r="E328" s="149" t="s">
        <v>19</v>
      </c>
      <c r="F328" s="149" t="s">
        <v>12902</v>
      </c>
      <c r="G328" s="149" t="s">
        <v>12903</v>
      </c>
      <c r="H328" s="150">
        <v>1</v>
      </c>
      <c r="I328" s="149" t="s">
        <v>12904</v>
      </c>
      <c r="J328" s="149" t="s">
        <v>11524</v>
      </c>
      <c r="K328" s="151">
        <v>2001</v>
      </c>
      <c r="L328" s="152" t="str">
        <f>HYPERLINK("http://www.ebooks.greenwood.com/reader.jsp?x=2000A238&amp;p=cover")</f>
        <v>http://www.ebooks.greenwood.com/reader.jsp?x=2000A238&amp;p=cover</v>
      </c>
      <c r="M328" s="161">
        <v>1</v>
      </c>
    </row>
    <row r="329" spans="1:13" ht="20.100000000000001" customHeight="1">
      <c r="A329" s="159">
        <v>328</v>
      </c>
      <c r="B329" s="149" t="s">
        <v>2696</v>
      </c>
      <c r="C329" s="149" t="s">
        <v>2733</v>
      </c>
      <c r="D329" s="149" t="s">
        <v>12905</v>
      </c>
      <c r="E329" s="149" t="s">
        <v>12906</v>
      </c>
      <c r="F329" s="149" t="s">
        <v>12907</v>
      </c>
      <c r="G329" s="149" t="s">
        <v>12908</v>
      </c>
      <c r="H329" s="150">
        <v>1</v>
      </c>
      <c r="I329" s="149" t="s">
        <v>12909</v>
      </c>
      <c r="J329" s="149" t="s">
        <v>553</v>
      </c>
      <c r="K329" s="151">
        <v>2003</v>
      </c>
      <c r="L329" s="152" t="str">
        <f>HYPERLINK("http://www.ebooks.greenwood.com/reader.jsp?x=C7979&amp;p=cover")</f>
        <v>http://www.ebooks.greenwood.com/reader.jsp?x=C7979&amp;p=cover</v>
      </c>
      <c r="M329" s="161">
        <v>1</v>
      </c>
    </row>
    <row r="330" spans="1:13" ht="20.100000000000001" customHeight="1">
      <c r="A330" s="159">
        <v>329</v>
      </c>
      <c r="B330" s="149" t="s">
        <v>2696</v>
      </c>
      <c r="C330" s="149" t="s">
        <v>2733</v>
      </c>
      <c r="D330" s="149" t="s">
        <v>12910</v>
      </c>
      <c r="E330" s="149" t="s">
        <v>3717</v>
      </c>
      <c r="F330" s="149" t="s">
        <v>12911</v>
      </c>
      <c r="G330" s="149" t="s">
        <v>12912</v>
      </c>
      <c r="H330" s="150">
        <v>1</v>
      </c>
      <c r="I330" s="149" t="s">
        <v>12913</v>
      </c>
      <c r="J330" s="149" t="s">
        <v>553</v>
      </c>
      <c r="K330" s="151">
        <v>2004</v>
      </c>
      <c r="L330" s="152" t="str">
        <f>HYPERLINK("http://ebooks.greenwood.com/reader.jsp?x=C8171&amp;p=cover")</f>
        <v>http://ebooks.greenwood.com/reader.jsp?x=C8171&amp;p=cover</v>
      </c>
      <c r="M330" s="161">
        <v>1</v>
      </c>
    </row>
    <row r="331" spans="1:13" ht="20.100000000000001" customHeight="1">
      <c r="A331" s="159">
        <v>330</v>
      </c>
      <c r="B331" s="149" t="s">
        <v>2696</v>
      </c>
      <c r="C331" s="149" t="s">
        <v>2733</v>
      </c>
      <c r="D331" s="149" t="s">
        <v>12914</v>
      </c>
      <c r="E331" s="149" t="s">
        <v>9160</v>
      </c>
      <c r="F331" s="149" t="s">
        <v>12915</v>
      </c>
      <c r="G331" s="149" t="s">
        <v>12916</v>
      </c>
      <c r="H331" s="150">
        <v>1</v>
      </c>
      <c r="I331" s="149" t="s">
        <v>12917</v>
      </c>
      <c r="J331" s="149" t="s">
        <v>11524</v>
      </c>
      <c r="K331" s="151">
        <v>2002</v>
      </c>
      <c r="L331" s="152" t="str">
        <f>HYPERLINK("http://www.ebooks.greenwood.com/reader.jsp?x=200076CA&amp;p=cover")</f>
        <v>http://www.ebooks.greenwood.com/reader.jsp?x=200076CA&amp;p=cover</v>
      </c>
      <c r="M331" s="161">
        <v>1</v>
      </c>
    </row>
    <row r="332" spans="1:13" ht="20.100000000000001" customHeight="1">
      <c r="A332" s="159">
        <v>331</v>
      </c>
      <c r="B332" s="149" t="s">
        <v>2696</v>
      </c>
      <c r="C332" s="149" t="s">
        <v>2733</v>
      </c>
      <c r="D332" s="149" t="s">
        <v>2943</v>
      </c>
      <c r="E332" s="149" t="s">
        <v>12918</v>
      </c>
      <c r="F332" s="149" t="s">
        <v>12919</v>
      </c>
      <c r="G332" s="149" t="s">
        <v>12920</v>
      </c>
      <c r="H332" s="150">
        <v>1</v>
      </c>
      <c r="I332" s="149" t="s">
        <v>12921</v>
      </c>
      <c r="J332" s="149" t="s">
        <v>11450</v>
      </c>
      <c r="K332" s="151">
        <v>2004</v>
      </c>
      <c r="L332" s="152" t="str">
        <f>HYPERLINK("http://www.ebooks.greenwood.com/reader.jsp?x=H852&amp;p=cover")</f>
        <v>http://www.ebooks.greenwood.com/reader.jsp?x=H852&amp;p=cover</v>
      </c>
      <c r="M332" s="161">
        <v>1</v>
      </c>
    </row>
    <row r="333" spans="1:13" ht="20.100000000000001" customHeight="1">
      <c r="A333" s="159">
        <v>332</v>
      </c>
      <c r="B333" s="149" t="s">
        <v>2696</v>
      </c>
      <c r="C333" s="149" t="s">
        <v>11476</v>
      </c>
      <c r="D333" s="149" t="s">
        <v>12922</v>
      </c>
      <c r="E333" s="149" t="s">
        <v>12923</v>
      </c>
      <c r="F333" s="149" t="s">
        <v>12924</v>
      </c>
      <c r="G333" s="149" t="s">
        <v>12925</v>
      </c>
      <c r="H333" s="150">
        <v>1</v>
      </c>
      <c r="I333" s="149" t="s">
        <v>12926</v>
      </c>
      <c r="J333" s="149" t="s">
        <v>553</v>
      </c>
      <c r="K333" s="151">
        <v>1990</v>
      </c>
      <c r="L333" s="152" t="str">
        <f>HYPERLINK("http://www.ebooks.greenwood.com/reader.jsp?x=0275934799&amp;p=cover")</f>
        <v>http://www.ebooks.greenwood.com/reader.jsp?x=0275934799&amp;p=cover</v>
      </c>
      <c r="M333" s="161">
        <v>1</v>
      </c>
    </row>
    <row r="334" spans="1:13" ht="20.100000000000001" customHeight="1">
      <c r="A334" s="159">
        <v>333</v>
      </c>
      <c r="B334" s="149" t="s">
        <v>2696</v>
      </c>
      <c r="C334" s="149" t="s">
        <v>8285</v>
      </c>
      <c r="D334" s="149" t="s">
        <v>12927</v>
      </c>
      <c r="E334" s="149" t="s">
        <v>10</v>
      </c>
      <c r="F334" s="149" t="s">
        <v>12928</v>
      </c>
      <c r="G334" s="149" t="s">
        <v>12929</v>
      </c>
      <c r="H334" s="150">
        <v>1</v>
      </c>
      <c r="I334" s="149" t="s">
        <v>12930</v>
      </c>
      <c r="J334" s="149" t="s">
        <v>560</v>
      </c>
      <c r="K334" s="151">
        <v>2006</v>
      </c>
      <c r="L334" s="152" t="str">
        <f>HYPERLINK("http://www.ebooks.greenwood.com/reader.jsp?x=GR2173&amp;p=cover")</f>
        <v>http://www.ebooks.greenwood.com/reader.jsp?x=GR2173&amp;p=cover</v>
      </c>
      <c r="M334" s="161">
        <v>1</v>
      </c>
    </row>
    <row r="335" spans="1:13" ht="20.100000000000001" customHeight="1">
      <c r="A335" s="159">
        <v>334</v>
      </c>
      <c r="B335" s="149" t="s">
        <v>2696</v>
      </c>
      <c r="C335" s="149" t="s">
        <v>12013</v>
      </c>
      <c r="D335" s="149" t="s">
        <v>12931</v>
      </c>
      <c r="E335" s="149" t="s">
        <v>12932</v>
      </c>
      <c r="F335" s="149" t="s">
        <v>12933</v>
      </c>
      <c r="G335" s="149" t="s">
        <v>12934</v>
      </c>
      <c r="H335" s="150">
        <v>1</v>
      </c>
      <c r="I335" s="149" t="s">
        <v>12935</v>
      </c>
      <c r="J335" s="149" t="s">
        <v>560</v>
      </c>
      <c r="K335" s="151">
        <v>2004</v>
      </c>
      <c r="L335" s="152" t="str">
        <f>HYPERLINK("http://www.ebooks.greenwood.com/reader.jsp?x=OXARCINFO&amp;p=cover")</f>
        <v>http://www.ebooks.greenwood.com/reader.jsp?x=OXARCINFO&amp;p=cover</v>
      </c>
      <c r="M335" s="161">
        <v>1</v>
      </c>
    </row>
    <row r="336" spans="1:13" ht="20.100000000000001" customHeight="1">
      <c r="A336" s="159">
        <v>335</v>
      </c>
      <c r="B336" s="149" t="s">
        <v>2696</v>
      </c>
      <c r="C336" s="149" t="s">
        <v>2733</v>
      </c>
      <c r="D336" s="149" t="s">
        <v>12936</v>
      </c>
      <c r="E336" s="149" t="s">
        <v>12937</v>
      </c>
      <c r="F336" s="149" t="s">
        <v>12938</v>
      </c>
      <c r="G336" s="149" t="s">
        <v>12939</v>
      </c>
      <c r="H336" s="150">
        <v>1</v>
      </c>
      <c r="I336" s="149" t="s">
        <v>12940</v>
      </c>
      <c r="J336" s="149" t="s">
        <v>553</v>
      </c>
      <c r="K336" s="151">
        <v>2003</v>
      </c>
      <c r="L336" s="152" t="str">
        <f>HYPERLINK("http://www.ebooks.greenwood.com/reader.jsp?x=C7975&amp;p=cover")</f>
        <v>http://www.ebooks.greenwood.com/reader.jsp?x=C7975&amp;p=cover</v>
      </c>
      <c r="M336" s="161">
        <v>1</v>
      </c>
    </row>
    <row r="337" spans="1:13" ht="20.100000000000001" customHeight="1">
      <c r="A337" s="159">
        <v>336</v>
      </c>
      <c r="B337" s="149" t="s">
        <v>2696</v>
      </c>
      <c r="C337" s="149" t="s">
        <v>12941</v>
      </c>
      <c r="D337" s="149" t="s">
        <v>12942</v>
      </c>
      <c r="E337" s="149" t="s">
        <v>12943</v>
      </c>
      <c r="F337" s="149" t="s">
        <v>12944</v>
      </c>
      <c r="G337" s="149" t="s">
        <v>12945</v>
      </c>
      <c r="H337" s="150" t="s">
        <v>8701</v>
      </c>
      <c r="I337" s="149" t="s">
        <v>12946</v>
      </c>
      <c r="J337" s="149" t="s">
        <v>5153</v>
      </c>
      <c r="K337" s="151">
        <v>2003</v>
      </c>
      <c r="L337" s="152" t="str">
        <f>HYPERLINK("http://www.ebooks.greenwood.com/reader.jsp?x=C7830&amp;p=cover")</f>
        <v>http://www.ebooks.greenwood.com/reader.jsp?x=C7830&amp;p=cover</v>
      </c>
      <c r="M337" s="161">
        <v>1</v>
      </c>
    </row>
    <row r="338" spans="1:13" ht="20.100000000000001" customHeight="1">
      <c r="A338" s="159">
        <v>337</v>
      </c>
      <c r="B338" s="149" t="s">
        <v>2696</v>
      </c>
      <c r="C338" s="149" t="s">
        <v>2733</v>
      </c>
      <c r="D338" s="149" t="s">
        <v>12947</v>
      </c>
      <c r="E338" s="149" t="s">
        <v>10205</v>
      </c>
      <c r="F338" s="149" t="s">
        <v>12948</v>
      </c>
      <c r="G338" s="149" t="s">
        <v>12949</v>
      </c>
      <c r="H338" s="150">
        <v>1</v>
      </c>
      <c r="I338" s="149" t="s">
        <v>12950</v>
      </c>
      <c r="J338" s="149" t="s">
        <v>560</v>
      </c>
      <c r="K338" s="151">
        <v>2002</v>
      </c>
      <c r="L338" s="152" t="str">
        <f>HYPERLINK("http://www.ebooks.greenwood.com/reader.jsp?x=20006CE4&amp;p=cover")</f>
        <v>http://www.ebooks.greenwood.com/reader.jsp?x=20006CE4&amp;p=cover</v>
      </c>
      <c r="M338" s="161">
        <v>1</v>
      </c>
    </row>
    <row r="339" spans="1:13" ht="20.100000000000001" customHeight="1">
      <c r="A339" s="159">
        <v>338</v>
      </c>
      <c r="B339" s="149" t="s">
        <v>2696</v>
      </c>
      <c r="C339" s="149" t="s">
        <v>11627</v>
      </c>
      <c r="D339" s="149" t="s">
        <v>1455</v>
      </c>
      <c r="E339" s="149" t="s">
        <v>9500</v>
      </c>
      <c r="F339" s="149" t="s">
        <v>12951</v>
      </c>
      <c r="G339" s="149" t="s">
        <v>12952</v>
      </c>
      <c r="H339" s="150">
        <v>1</v>
      </c>
      <c r="I339" s="149" t="s">
        <v>12953</v>
      </c>
      <c r="J339" s="149" t="s">
        <v>553</v>
      </c>
      <c r="K339" s="151">
        <v>2003</v>
      </c>
      <c r="L339" s="152" t="str">
        <f>HYPERLINK("http://www.ebooks.greenwood.com/reader.jsp?x=2000B854&amp;p=cover")</f>
        <v>http://www.ebooks.greenwood.com/reader.jsp?x=2000B854&amp;p=cover</v>
      </c>
      <c r="M339" s="161">
        <v>1</v>
      </c>
    </row>
    <row r="340" spans="1:13" ht="20.100000000000001" customHeight="1">
      <c r="A340" s="159">
        <v>339</v>
      </c>
      <c r="B340" s="149" t="s">
        <v>2696</v>
      </c>
      <c r="C340" s="149" t="s">
        <v>11476</v>
      </c>
      <c r="D340" s="149" t="s">
        <v>12954</v>
      </c>
      <c r="E340" s="149" t="s">
        <v>8708</v>
      </c>
      <c r="F340" s="149" t="s">
        <v>12955</v>
      </c>
      <c r="G340" s="149" t="s">
        <v>12956</v>
      </c>
      <c r="H340" s="150">
        <v>1</v>
      </c>
      <c r="I340" s="149" t="s">
        <v>12957</v>
      </c>
      <c r="J340" s="149" t="s">
        <v>553</v>
      </c>
      <c r="K340" s="151">
        <v>1993</v>
      </c>
      <c r="L340" s="152" t="str">
        <f>HYPERLINK("http://www.ebooks.greenwood.com/reader.jsp?x=0275946754&amp;p=cover")</f>
        <v>http://www.ebooks.greenwood.com/reader.jsp?x=0275946754&amp;p=cover</v>
      </c>
      <c r="M340" s="161">
        <v>1</v>
      </c>
    </row>
    <row r="341" spans="1:13" ht="20.100000000000001" customHeight="1">
      <c r="A341" s="159">
        <v>340</v>
      </c>
      <c r="B341" s="149" t="s">
        <v>2696</v>
      </c>
      <c r="C341" s="149" t="s">
        <v>11671</v>
      </c>
      <c r="D341" s="149" t="s">
        <v>12958</v>
      </c>
      <c r="E341" s="149" t="s">
        <v>12959</v>
      </c>
      <c r="F341" s="149" t="s">
        <v>12960</v>
      </c>
      <c r="G341" s="149" t="s">
        <v>12961</v>
      </c>
      <c r="H341" s="150">
        <v>1</v>
      </c>
      <c r="I341" s="149" t="s">
        <v>12962</v>
      </c>
      <c r="J341" s="149" t="s">
        <v>553</v>
      </c>
      <c r="K341" s="151">
        <v>2003</v>
      </c>
      <c r="L341" s="152" t="str">
        <f>HYPERLINK("http://www.ebooks.greenwood.com/reader.jsp?x=H925&amp;p=cover")</f>
        <v>http://www.ebooks.greenwood.com/reader.jsp?x=H925&amp;p=cover</v>
      </c>
      <c r="M341" s="161">
        <v>1</v>
      </c>
    </row>
    <row r="342" spans="1:13" ht="20.100000000000001" customHeight="1">
      <c r="A342" s="159">
        <v>341</v>
      </c>
      <c r="B342" s="149" t="s">
        <v>2696</v>
      </c>
      <c r="C342" s="149" t="s">
        <v>8285</v>
      </c>
      <c r="D342" s="149" t="s">
        <v>12963</v>
      </c>
      <c r="E342" s="149" t="s">
        <v>12964</v>
      </c>
      <c r="F342" s="149" t="s">
        <v>12965</v>
      </c>
      <c r="G342" s="149" t="s">
        <v>12966</v>
      </c>
      <c r="H342" s="150">
        <v>1</v>
      </c>
      <c r="I342" s="149" t="s">
        <v>12967</v>
      </c>
      <c r="J342" s="149" t="s">
        <v>553</v>
      </c>
      <c r="K342" s="151">
        <v>1995</v>
      </c>
      <c r="L342" s="152" t="str">
        <f>HYPERLINK("http://www.ebooks.greenwood.com/reader.jsp?x=0899309682&amp;p=cover")</f>
        <v>http://www.ebooks.greenwood.com/reader.jsp?x=0899309682&amp;p=cover</v>
      </c>
      <c r="M342" s="161">
        <v>1</v>
      </c>
    </row>
    <row r="343" spans="1:13" ht="20.100000000000001" customHeight="1">
      <c r="A343" s="159">
        <v>342</v>
      </c>
      <c r="B343" s="149" t="s">
        <v>2696</v>
      </c>
      <c r="C343" s="149" t="s">
        <v>11627</v>
      </c>
      <c r="D343" s="149" t="s">
        <v>12968</v>
      </c>
      <c r="E343" s="149" t="s">
        <v>12969</v>
      </c>
      <c r="F343" s="149" t="s">
        <v>12970</v>
      </c>
      <c r="G343" s="149" t="s">
        <v>12971</v>
      </c>
      <c r="H343" s="150">
        <v>1</v>
      </c>
      <c r="I343" s="149" t="s">
        <v>12972</v>
      </c>
      <c r="J343" s="149" t="s">
        <v>553</v>
      </c>
      <c r="K343" s="151">
        <v>2003</v>
      </c>
      <c r="L343" s="152" t="str">
        <f>HYPERLINK("http://www.ebooks.greenwood.com/reader.jsp?x=C7514&amp;p=cover")</f>
        <v>http://www.ebooks.greenwood.com/reader.jsp?x=C7514&amp;p=cover</v>
      </c>
      <c r="M343" s="161">
        <v>1</v>
      </c>
    </row>
    <row r="344" spans="1:13" ht="20.100000000000001" customHeight="1">
      <c r="A344" s="159">
        <v>343</v>
      </c>
      <c r="B344" s="149" t="s">
        <v>2696</v>
      </c>
      <c r="C344" s="149" t="s">
        <v>2733</v>
      </c>
      <c r="D344" s="149" t="s">
        <v>12201</v>
      </c>
      <c r="E344" s="149" t="s">
        <v>12202</v>
      </c>
      <c r="F344" s="149" t="s">
        <v>12973</v>
      </c>
      <c r="G344" s="149" t="s">
        <v>12974</v>
      </c>
      <c r="H344" s="150">
        <v>1</v>
      </c>
      <c r="I344" s="149" t="s">
        <v>12975</v>
      </c>
      <c r="J344" s="149" t="s">
        <v>553</v>
      </c>
      <c r="K344" s="151">
        <v>2003</v>
      </c>
      <c r="L344" s="152" t="str">
        <f>HYPERLINK("http://www.ebooks.greenwood.com/reader.jsp?x=GM2225&amp;p=cover")</f>
        <v>http://www.ebooks.greenwood.com/reader.jsp?x=GM2225&amp;p=cover</v>
      </c>
      <c r="M344" s="161">
        <v>1</v>
      </c>
    </row>
    <row r="345" spans="1:13" ht="20.100000000000001" customHeight="1">
      <c r="A345" s="159">
        <v>344</v>
      </c>
      <c r="B345" s="149" t="s">
        <v>2696</v>
      </c>
      <c r="C345" s="149" t="s">
        <v>2733</v>
      </c>
      <c r="D345" s="149" t="s">
        <v>12976</v>
      </c>
      <c r="E345" s="149" t="s">
        <v>12038</v>
      </c>
      <c r="F345" s="149" t="s">
        <v>12977</v>
      </c>
      <c r="G345" s="149" t="s">
        <v>12978</v>
      </c>
      <c r="H345" s="150">
        <v>1</v>
      </c>
      <c r="I345" s="149" t="s">
        <v>12979</v>
      </c>
      <c r="J345" s="149" t="s">
        <v>560</v>
      </c>
      <c r="K345" s="151">
        <v>2003</v>
      </c>
      <c r="L345" s="152" t="str">
        <f>HYPERLINK("http://www.ebooks.greenwood.com/reader.jsp?x=200084C4&amp;p=cover")</f>
        <v>http://www.ebooks.greenwood.com/reader.jsp?x=200084C4&amp;p=cover</v>
      </c>
      <c r="M345" s="161">
        <v>1</v>
      </c>
    </row>
    <row r="346" spans="1:13" ht="20.100000000000001" customHeight="1">
      <c r="A346" s="159">
        <v>345</v>
      </c>
      <c r="B346" s="149" t="s">
        <v>2696</v>
      </c>
      <c r="C346" s="149" t="s">
        <v>11627</v>
      </c>
      <c r="D346" s="149" t="s">
        <v>12980</v>
      </c>
      <c r="E346" s="149" t="s">
        <v>12212</v>
      </c>
      <c r="F346" s="149" t="s">
        <v>12981</v>
      </c>
      <c r="G346" s="149" t="s">
        <v>12982</v>
      </c>
      <c r="H346" s="150">
        <v>1</v>
      </c>
      <c r="I346" s="149" t="s">
        <v>12983</v>
      </c>
      <c r="J346" s="149" t="s">
        <v>553</v>
      </c>
      <c r="K346" s="151">
        <v>2002</v>
      </c>
      <c r="L346" s="152" t="str">
        <f>HYPERLINK("http://www.ebooks.greenwood.com/reader.jsp?x=20006ACF&amp;p=cover")</f>
        <v>http://www.ebooks.greenwood.com/reader.jsp?x=20006ACF&amp;p=cover</v>
      </c>
      <c r="M346" s="161">
        <v>1</v>
      </c>
    </row>
    <row r="347" spans="1:13" ht="20.100000000000001" customHeight="1">
      <c r="A347" s="159">
        <v>346</v>
      </c>
      <c r="B347" s="149" t="s">
        <v>2696</v>
      </c>
      <c r="C347" s="149" t="s">
        <v>11627</v>
      </c>
      <c r="D347" s="149" t="s">
        <v>12984</v>
      </c>
      <c r="E347" s="149" t="s">
        <v>12985</v>
      </c>
      <c r="F347" s="149" t="s">
        <v>12986</v>
      </c>
      <c r="G347" s="149" t="s">
        <v>12987</v>
      </c>
      <c r="H347" s="150">
        <v>1</v>
      </c>
      <c r="I347" s="149" t="s">
        <v>12988</v>
      </c>
      <c r="J347" s="149" t="s">
        <v>553</v>
      </c>
      <c r="K347" s="151">
        <v>2000</v>
      </c>
      <c r="L347" s="152" t="str">
        <f>HYPERLINK("http://www.ebooks.greenwood.com/reader.jsp?x=2000543A&amp;p=cover")</f>
        <v>http://www.ebooks.greenwood.com/reader.jsp?x=2000543A&amp;p=cover</v>
      </c>
      <c r="M347" s="161">
        <v>1</v>
      </c>
    </row>
    <row r="348" spans="1:13" ht="20.100000000000001" customHeight="1">
      <c r="A348" s="159">
        <v>347</v>
      </c>
      <c r="B348" s="149" t="s">
        <v>2696</v>
      </c>
      <c r="C348" s="149" t="s">
        <v>2733</v>
      </c>
      <c r="D348" s="149" t="s">
        <v>12989</v>
      </c>
      <c r="E348" s="149" t="s">
        <v>8468</v>
      </c>
      <c r="F348" s="149" t="s">
        <v>12990</v>
      </c>
      <c r="G348" s="149" t="s">
        <v>12991</v>
      </c>
      <c r="H348" s="150">
        <v>1</v>
      </c>
      <c r="I348" s="149" t="s">
        <v>12992</v>
      </c>
      <c r="J348" s="149" t="s">
        <v>560</v>
      </c>
      <c r="K348" s="151">
        <v>1997</v>
      </c>
      <c r="L348" s="152" t="str">
        <f>HYPERLINK("http://www.ebooks.greenwood.com/reader.jsp?x=OXSTE&amp;p=cover")</f>
        <v>http://www.ebooks.greenwood.com/reader.jsp?x=OXSTE&amp;p=cover</v>
      </c>
      <c r="M348" s="161">
        <v>1</v>
      </c>
    </row>
    <row r="349" spans="1:13" ht="20.100000000000001" customHeight="1">
      <c r="A349" s="159">
        <v>348</v>
      </c>
      <c r="B349" s="149" t="s">
        <v>2696</v>
      </c>
      <c r="C349" s="149" t="s">
        <v>12013</v>
      </c>
      <c r="D349" s="149" t="s">
        <v>12993</v>
      </c>
      <c r="E349" s="149" t="s">
        <v>19</v>
      </c>
      <c r="F349" s="149" t="s">
        <v>12994</v>
      </c>
      <c r="G349" s="149" t="s">
        <v>12995</v>
      </c>
      <c r="H349" s="150">
        <v>1</v>
      </c>
      <c r="I349" s="149" t="s">
        <v>12996</v>
      </c>
      <c r="J349" s="149" t="s">
        <v>573</v>
      </c>
      <c r="K349" s="151">
        <v>2003</v>
      </c>
      <c r="L349" s="152" t="str">
        <f>HYPERLINK("http://www.ebooks.greenwood.com/reader.jsp?x=2000869D&amp;p=cover")</f>
        <v>http://www.ebooks.greenwood.com/reader.jsp?x=2000869D&amp;p=cover</v>
      </c>
      <c r="M349" s="161">
        <v>1</v>
      </c>
    </row>
    <row r="350" spans="1:13" ht="20.100000000000001" customHeight="1">
      <c r="A350" s="159">
        <v>349</v>
      </c>
      <c r="B350" s="149" t="s">
        <v>2696</v>
      </c>
      <c r="C350" s="149" t="s">
        <v>11627</v>
      </c>
      <c r="D350" s="149" t="s">
        <v>1519</v>
      </c>
      <c r="E350" s="149" t="s">
        <v>8098</v>
      </c>
      <c r="F350" s="149" t="s">
        <v>12997</v>
      </c>
      <c r="G350" s="149" t="s">
        <v>12998</v>
      </c>
      <c r="H350" s="150">
        <v>1</v>
      </c>
      <c r="I350" s="149" t="s">
        <v>12999</v>
      </c>
      <c r="J350" s="149" t="s">
        <v>553</v>
      </c>
      <c r="K350" s="151">
        <v>2003</v>
      </c>
      <c r="L350" s="152" t="str">
        <f>HYPERLINK("http://www.ebooks.greenwood.com/reader.jsp?x=2000a8c4&amp;p=cover")</f>
        <v>http://www.ebooks.greenwood.com/reader.jsp?x=2000a8c4&amp;p=cover</v>
      </c>
      <c r="M350" s="161">
        <v>1</v>
      </c>
    </row>
    <row r="351" spans="1:13" ht="20.100000000000001" customHeight="1">
      <c r="A351" s="159">
        <v>350</v>
      </c>
      <c r="B351" s="149" t="s">
        <v>2696</v>
      </c>
      <c r="C351" s="149" t="s">
        <v>11671</v>
      </c>
      <c r="D351" s="149" t="s">
        <v>13000</v>
      </c>
      <c r="E351" s="149" t="s">
        <v>13001</v>
      </c>
      <c r="F351" s="149" t="s">
        <v>13002</v>
      </c>
      <c r="G351" s="149" t="s">
        <v>13003</v>
      </c>
      <c r="H351" s="150">
        <v>1</v>
      </c>
      <c r="I351" s="149" t="s">
        <v>13004</v>
      </c>
      <c r="J351" s="149" t="s">
        <v>553</v>
      </c>
      <c r="K351" s="151">
        <v>2006</v>
      </c>
      <c r="L351" s="152" t="str">
        <f>HYPERLINK("http://ebooks.greenwood.com/reader.jsp?x=C7893&amp;p=cover")</f>
        <v>http://ebooks.greenwood.com/reader.jsp?x=C7893&amp;p=cover</v>
      </c>
      <c r="M351" s="161">
        <v>1</v>
      </c>
    </row>
    <row r="352" spans="1:13" ht="20.100000000000001" customHeight="1">
      <c r="A352" s="159">
        <v>351</v>
      </c>
      <c r="B352" s="149" t="s">
        <v>2696</v>
      </c>
      <c r="C352" s="149" t="s">
        <v>2733</v>
      </c>
      <c r="D352" s="149" t="s">
        <v>13005</v>
      </c>
      <c r="E352" s="149" t="s">
        <v>13006</v>
      </c>
      <c r="F352" s="149" t="s">
        <v>13007</v>
      </c>
      <c r="G352" s="149" t="s">
        <v>13008</v>
      </c>
      <c r="H352" s="150">
        <v>1</v>
      </c>
      <c r="I352" s="149" t="s">
        <v>13009</v>
      </c>
      <c r="J352" s="149" t="s">
        <v>553</v>
      </c>
      <c r="K352" s="151">
        <v>2002</v>
      </c>
      <c r="L352" s="152" t="str">
        <f>HYPERLINK("http://www.ebooks.greenwood.com/reader.jsp?x=2000724B&amp;p=cover")</f>
        <v>http://www.ebooks.greenwood.com/reader.jsp?x=2000724B&amp;p=cover</v>
      </c>
      <c r="M352" s="161">
        <v>1</v>
      </c>
    </row>
    <row r="353" spans="1:13" ht="20.100000000000001" customHeight="1">
      <c r="A353" s="159">
        <v>352</v>
      </c>
      <c r="B353" s="149" t="s">
        <v>2696</v>
      </c>
      <c r="C353" s="149" t="s">
        <v>3382</v>
      </c>
      <c r="D353" s="149" t="s">
        <v>13010</v>
      </c>
      <c r="E353" s="149" t="s">
        <v>12923</v>
      </c>
      <c r="F353" s="149" t="s">
        <v>13011</v>
      </c>
      <c r="G353" s="149" t="s">
        <v>13012</v>
      </c>
      <c r="H353" s="150">
        <v>1</v>
      </c>
      <c r="I353" s="149" t="s">
        <v>13013</v>
      </c>
      <c r="J353" s="149" t="s">
        <v>553</v>
      </c>
      <c r="K353" s="151">
        <v>2003</v>
      </c>
      <c r="L353" s="152" t="str">
        <f>HYPERLINK("http://www.ebooks.greenwood.com/reader.jsp?x=C7802&amp;p=cover")</f>
        <v>http://www.ebooks.greenwood.com/reader.jsp?x=C7802&amp;p=cover</v>
      </c>
      <c r="M353" s="161">
        <v>1</v>
      </c>
    </row>
    <row r="354" spans="1:13" ht="20.100000000000001" customHeight="1">
      <c r="A354" s="159">
        <v>353</v>
      </c>
      <c r="B354" s="149" t="s">
        <v>2696</v>
      </c>
      <c r="C354" s="149" t="s">
        <v>11637</v>
      </c>
      <c r="D354" s="149" t="s">
        <v>13014</v>
      </c>
      <c r="E354" s="149" t="s">
        <v>13015</v>
      </c>
      <c r="F354" s="149" t="s">
        <v>13016</v>
      </c>
      <c r="G354" s="149" t="s">
        <v>13017</v>
      </c>
      <c r="H354" s="150">
        <v>1</v>
      </c>
      <c r="I354" s="149" t="s">
        <v>13018</v>
      </c>
      <c r="J354" s="149" t="s">
        <v>553</v>
      </c>
      <c r="K354" s="151">
        <v>2002</v>
      </c>
      <c r="L354" s="152" t="str">
        <f>HYPERLINK("http://www.ebooks.greenwood.com/reader.jsp?x=20006A8B&amp;p=cover")</f>
        <v>http://www.ebooks.greenwood.com/reader.jsp?x=20006A8B&amp;p=cover</v>
      </c>
      <c r="M354" s="161">
        <v>1</v>
      </c>
    </row>
    <row r="355" spans="1:13" ht="20.100000000000001" customHeight="1">
      <c r="A355" s="159">
        <v>354</v>
      </c>
      <c r="B355" s="149" t="s">
        <v>2696</v>
      </c>
      <c r="C355" s="149" t="s">
        <v>8285</v>
      </c>
      <c r="D355" s="149" t="s">
        <v>13019</v>
      </c>
      <c r="E355" s="149" t="s">
        <v>13020</v>
      </c>
      <c r="F355" s="149" t="s">
        <v>13021</v>
      </c>
      <c r="G355" s="149" t="s">
        <v>13022</v>
      </c>
      <c r="H355" s="150">
        <v>1</v>
      </c>
      <c r="I355" s="149" t="s">
        <v>13023</v>
      </c>
      <c r="J355" s="149" t="s">
        <v>553</v>
      </c>
      <c r="K355" s="151">
        <v>2002</v>
      </c>
      <c r="L355" s="152" t="str">
        <f>HYPERLINK("http://www.ebooks.greenwood.com/reader.jsp?x=20006DBD&amp;p=cover")</f>
        <v>http://www.ebooks.greenwood.com/reader.jsp?x=20006DBD&amp;p=cover</v>
      </c>
      <c r="M355" s="161">
        <v>1</v>
      </c>
    </row>
    <row r="356" spans="1:13" ht="20.100000000000001" customHeight="1">
      <c r="A356" s="159">
        <v>355</v>
      </c>
      <c r="B356" s="149" t="s">
        <v>2696</v>
      </c>
      <c r="C356" s="149" t="s">
        <v>11627</v>
      </c>
      <c r="D356" s="149" t="s">
        <v>13024</v>
      </c>
      <c r="E356" s="149" t="s">
        <v>13025</v>
      </c>
      <c r="F356" s="149" t="s">
        <v>13026</v>
      </c>
      <c r="G356" s="149" t="s">
        <v>13027</v>
      </c>
      <c r="H356" s="150">
        <v>1</v>
      </c>
      <c r="I356" s="149" t="s">
        <v>13028</v>
      </c>
      <c r="J356" s="149" t="s">
        <v>553</v>
      </c>
      <c r="K356" s="151">
        <v>2002</v>
      </c>
      <c r="L356" s="152" t="str">
        <f>HYPERLINK("http://www.ebooks.greenwood.com/reader.jsp?x=2000766B&amp;p=cover")</f>
        <v>http://www.ebooks.greenwood.com/reader.jsp?x=2000766B&amp;p=cover</v>
      </c>
      <c r="M356" s="161">
        <v>1</v>
      </c>
    </row>
    <row r="357" spans="1:13" ht="20.100000000000001" customHeight="1">
      <c r="A357" s="159">
        <v>356</v>
      </c>
      <c r="B357" s="149" t="s">
        <v>2696</v>
      </c>
      <c r="C357" s="149" t="s">
        <v>8285</v>
      </c>
      <c r="D357" s="149" t="s">
        <v>469</v>
      </c>
      <c r="E357" s="149" t="s">
        <v>470</v>
      </c>
      <c r="F357" s="149" t="s">
        <v>13029</v>
      </c>
      <c r="G357" s="149" t="s">
        <v>13030</v>
      </c>
      <c r="H357" s="150">
        <v>1</v>
      </c>
      <c r="I357" s="149" t="s">
        <v>13031</v>
      </c>
      <c r="J357" s="149" t="s">
        <v>553</v>
      </c>
      <c r="K357" s="151">
        <v>2002</v>
      </c>
      <c r="L357" s="152" t="str">
        <f>HYPERLINK("http://www.ebooks.greenwood.com/reader.jsp?x=20006D7C&amp;p=cover")</f>
        <v>http://www.ebooks.greenwood.com/reader.jsp?x=20006D7C&amp;p=cover</v>
      </c>
      <c r="M357" s="161">
        <v>1</v>
      </c>
    </row>
    <row r="358" spans="1:13" ht="20.100000000000001" customHeight="1">
      <c r="A358" s="159">
        <v>357</v>
      </c>
      <c r="B358" s="149" t="s">
        <v>2696</v>
      </c>
      <c r="C358" s="149" t="s">
        <v>11627</v>
      </c>
      <c r="D358" s="149" t="s">
        <v>13032</v>
      </c>
      <c r="E358" s="149" t="s">
        <v>13033</v>
      </c>
      <c r="F358" s="149" t="s">
        <v>13034</v>
      </c>
      <c r="G358" s="149" t="s">
        <v>13035</v>
      </c>
      <c r="H358" s="150">
        <v>1</v>
      </c>
      <c r="I358" s="149" t="s">
        <v>13036</v>
      </c>
      <c r="J358" s="149" t="s">
        <v>553</v>
      </c>
      <c r="K358" s="151">
        <v>2002</v>
      </c>
      <c r="L358" s="152" t="str">
        <f>HYPERLINK("http://www.ebooks.greenwood.com/reader.jsp?x=20007824&amp;p=cover")</f>
        <v>http://www.ebooks.greenwood.com/reader.jsp?x=20007824&amp;p=cover</v>
      </c>
      <c r="M358" s="161">
        <v>1</v>
      </c>
    </row>
    <row r="359" spans="1:13" ht="20.100000000000001" customHeight="1">
      <c r="A359" s="159">
        <v>358</v>
      </c>
      <c r="B359" s="149" t="s">
        <v>2696</v>
      </c>
      <c r="C359" s="149" t="s">
        <v>11627</v>
      </c>
      <c r="D359" s="149" t="s">
        <v>13037</v>
      </c>
      <c r="E359" s="149" t="s">
        <v>13038</v>
      </c>
      <c r="F359" s="149" t="s">
        <v>13039</v>
      </c>
      <c r="G359" s="149" t="s">
        <v>13040</v>
      </c>
      <c r="H359" s="150">
        <v>1</v>
      </c>
      <c r="I359" s="149" t="s">
        <v>13041</v>
      </c>
      <c r="J359" s="149" t="s">
        <v>553</v>
      </c>
      <c r="K359" s="151">
        <v>2002</v>
      </c>
      <c r="L359" s="152" t="str">
        <f>HYPERLINK("http://www.ebooks.greenwood.com/reader.jsp?x=2000766C&amp;p=cover")</f>
        <v>http://www.ebooks.greenwood.com/reader.jsp?x=2000766C&amp;p=cover</v>
      </c>
      <c r="M359" s="161">
        <v>1</v>
      </c>
    </row>
    <row r="360" spans="1:13" ht="20.100000000000001" customHeight="1">
      <c r="A360" s="159">
        <v>359</v>
      </c>
      <c r="B360" s="149" t="s">
        <v>2696</v>
      </c>
      <c r="C360" s="149" t="s">
        <v>13042</v>
      </c>
      <c r="D360" s="149" t="s">
        <v>13043</v>
      </c>
      <c r="E360" s="149" t="s">
        <v>13044</v>
      </c>
      <c r="F360" s="149" t="s">
        <v>13045</v>
      </c>
      <c r="G360" s="149" t="s">
        <v>13046</v>
      </c>
      <c r="H360" s="150" t="s">
        <v>13047</v>
      </c>
      <c r="I360" s="149" t="s">
        <v>13048</v>
      </c>
      <c r="J360" s="149" t="s">
        <v>5153</v>
      </c>
      <c r="K360" s="151">
        <v>2003</v>
      </c>
      <c r="L360" s="152" t="str">
        <f>HYPERLINK("http://www.ebooks.greenwood.com/reader.jsp?x=C5044&amp;p=cover")</f>
        <v>http://www.ebooks.greenwood.com/reader.jsp?x=C5044&amp;p=cover</v>
      </c>
      <c r="M360" s="161">
        <v>1</v>
      </c>
    </row>
    <row r="361" spans="1:13" ht="20.100000000000001" customHeight="1">
      <c r="A361" s="159">
        <v>360</v>
      </c>
      <c r="B361" s="149" t="s">
        <v>2696</v>
      </c>
      <c r="C361" s="149" t="s">
        <v>11627</v>
      </c>
      <c r="D361" s="149" t="s">
        <v>12127</v>
      </c>
      <c r="E361" s="149" t="s">
        <v>12128</v>
      </c>
      <c r="F361" s="149" t="s">
        <v>13049</v>
      </c>
      <c r="G361" s="149" t="s">
        <v>13050</v>
      </c>
      <c r="H361" s="150" t="s">
        <v>8701</v>
      </c>
      <c r="I361" s="149" t="s">
        <v>13051</v>
      </c>
      <c r="J361" s="149" t="s">
        <v>11450</v>
      </c>
      <c r="K361" s="151">
        <v>2002</v>
      </c>
      <c r="L361" s="152" t="str">
        <f>HYPERLINK("http://www.ebooks.greenwood.com/reader.jsp?x=20006A90&amp;p=cover")</f>
        <v>http://www.ebooks.greenwood.com/reader.jsp?x=20006A90&amp;p=cover</v>
      </c>
      <c r="M361" s="161">
        <v>1</v>
      </c>
    </row>
    <row r="362" spans="1:13" ht="20.100000000000001" customHeight="1">
      <c r="A362" s="159">
        <v>361</v>
      </c>
      <c r="B362" s="149" t="s">
        <v>2696</v>
      </c>
      <c r="C362" s="149" t="s">
        <v>11627</v>
      </c>
      <c r="D362" s="149" t="s">
        <v>13052</v>
      </c>
      <c r="E362" s="149" t="s">
        <v>13053</v>
      </c>
      <c r="F362" s="149" t="s">
        <v>13054</v>
      </c>
      <c r="G362" s="149" t="s">
        <v>13055</v>
      </c>
      <c r="H362" s="150">
        <v>1</v>
      </c>
      <c r="I362" s="149" t="s">
        <v>13056</v>
      </c>
      <c r="J362" s="149" t="s">
        <v>553</v>
      </c>
      <c r="K362" s="151">
        <v>2000</v>
      </c>
      <c r="L362" s="152" t="str">
        <f>HYPERLINK("http://www.ebooks.greenwood.com/reader.jsp?x=0275968294&amp;p=cover")</f>
        <v>http://www.ebooks.greenwood.com/reader.jsp?x=0275968294&amp;p=cover</v>
      </c>
      <c r="M362" s="161">
        <v>1</v>
      </c>
    </row>
    <row r="363" spans="1:13" ht="20.100000000000001" customHeight="1">
      <c r="A363" s="159">
        <v>362</v>
      </c>
      <c r="B363" s="149" t="s">
        <v>2696</v>
      </c>
      <c r="C363" s="149" t="s">
        <v>8285</v>
      </c>
      <c r="D363" s="149" t="s">
        <v>13057</v>
      </c>
      <c r="E363" s="149" t="s">
        <v>12046</v>
      </c>
      <c r="F363" s="149" t="s">
        <v>13058</v>
      </c>
      <c r="G363" s="149" t="s">
        <v>13059</v>
      </c>
      <c r="H363" s="150">
        <v>1</v>
      </c>
      <c r="I363" s="149" t="s">
        <v>13060</v>
      </c>
      <c r="J363" s="149" t="s">
        <v>553</v>
      </c>
      <c r="K363" s="151">
        <v>2001</v>
      </c>
      <c r="L363" s="152" t="str">
        <f>HYPERLINK("http://www.ebooks.greenwood.com/reader.jsp?x=20005609&amp;p=cover")</f>
        <v>http://www.ebooks.greenwood.com/reader.jsp?x=20005609&amp;p=cover</v>
      </c>
      <c r="M363" s="161">
        <v>1</v>
      </c>
    </row>
    <row r="364" spans="1:13" ht="20.100000000000001" customHeight="1">
      <c r="A364" s="159">
        <v>363</v>
      </c>
      <c r="B364" s="149" t="s">
        <v>2696</v>
      </c>
      <c r="C364" s="149" t="s">
        <v>11637</v>
      </c>
      <c r="D364" s="149" t="s">
        <v>13061</v>
      </c>
      <c r="E364" s="149" t="s">
        <v>13062</v>
      </c>
      <c r="F364" s="149" t="s">
        <v>13063</v>
      </c>
      <c r="G364" s="149" t="s">
        <v>13064</v>
      </c>
      <c r="H364" s="150">
        <v>1</v>
      </c>
      <c r="I364" s="149" t="s">
        <v>13065</v>
      </c>
      <c r="J364" s="149" t="s">
        <v>560</v>
      </c>
      <c r="K364" s="151">
        <v>1994</v>
      </c>
      <c r="L364" s="152" t="str">
        <f>HYPERLINK("http://www.ebooks.greenwood.com/reader.jsp?x=0313285357&amp;p=cover")</f>
        <v>http://www.ebooks.greenwood.com/reader.jsp?x=0313285357&amp;p=cover</v>
      </c>
      <c r="M364" s="161">
        <v>1</v>
      </c>
    </row>
    <row r="365" spans="1:13" ht="20.100000000000001" customHeight="1">
      <c r="A365" s="159">
        <v>364</v>
      </c>
      <c r="B365" s="149" t="s">
        <v>2696</v>
      </c>
      <c r="C365" s="149" t="s">
        <v>8285</v>
      </c>
      <c r="D365" s="149" t="s">
        <v>11592</v>
      </c>
      <c r="E365" s="149" t="s">
        <v>12419</v>
      </c>
      <c r="F365" s="149" t="s">
        <v>13066</v>
      </c>
      <c r="G365" s="149" t="s">
        <v>13067</v>
      </c>
      <c r="H365" s="150">
        <v>1</v>
      </c>
      <c r="I365" s="149" t="s">
        <v>13068</v>
      </c>
      <c r="J365" s="149" t="s">
        <v>553</v>
      </c>
      <c r="K365" s="151">
        <v>1990</v>
      </c>
      <c r="L365" s="152" t="str">
        <f>HYPERLINK("http://www.ebooks.greenwood.com/reader.jsp?x=0275931730&amp;p=cover")</f>
        <v>http://www.ebooks.greenwood.com/reader.jsp?x=0275931730&amp;p=cover</v>
      </c>
      <c r="M365" s="161">
        <v>1</v>
      </c>
    </row>
    <row r="366" spans="1:13" ht="20.100000000000001" customHeight="1">
      <c r="A366" s="159">
        <v>365</v>
      </c>
      <c r="B366" s="149" t="s">
        <v>2696</v>
      </c>
      <c r="C366" s="149" t="s">
        <v>11476</v>
      </c>
      <c r="D366" s="149" t="s">
        <v>13069</v>
      </c>
      <c r="E366" s="149" t="s">
        <v>10314</v>
      </c>
      <c r="F366" s="149" t="s">
        <v>13070</v>
      </c>
      <c r="G366" s="149" t="s">
        <v>13071</v>
      </c>
      <c r="H366" s="150">
        <v>1</v>
      </c>
      <c r="I366" s="149" t="s">
        <v>13072</v>
      </c>
      <c r="J366" s="149" t="s">
        <v>553</v>
      </c>
      <c r="K366" s="151">
        <v>1999</v>
      </c>
      <c r="L366" s="152" t="str">
        <f>HYPERLINK("http://www.ebooks.greenwood.com/reader.jsp?x=20004F36&amp;p=cover")</f>
        <v>http://www.ebooks.greenwood.com/reader.jsp?x=20004F36&amp;p=cover</v>
      </c>
      <c r="M366" s="161">
        <v>1</v>
      </c>
    </row>
    <row r="367" spans="1:13" ht="20.100000000000001" customHeight="1">
      <c r="A367" s="159">
        <v>366</v>
      </c>
      <c r="B367" s="149" t="s">
        <v>2696</v>
      </c>
      <c r="C367" s="149" t="s">
        <v>11476</v>
      </c>
      <c r="D367" s="149" t="s">
        <v>13073</v>
      </c>
      <c r="E367" s="149" t="s">
        <v>13074</v>
      </c>
      <c r="F367" s="149" t="s">
        <v>13075</v>
      </c>
      <c r="G367" s="149" t="s">
        <v>13076</v>
      </c>
      <c r="H367" s="150">
        <v>1</v>
      </c>
      <c r="I367" s="149" t="s">
        <v>12431</v>
      </c>
      <c r="J367" s="149" t="s">
        <v>553</v>
      </c>
      <c r="K367" s="151">
        <v>1995</v>
      </c>
      <c r="L367" s="152" t="str">
        <f>HYPERLINK("http://www.ebooks.greenwood.com/reader.jsp?x=0275953084&amp;p=cover")</f>
        <v>http://www.ebooks.greenwood.com/reader.jsp?x=0275953084&amp;p=cover</v>
      </c>
      <c r="M367" s="161">
        <v>1</v>
      </c>
    </row>
    <row r="368" spans="1:13" ht="20.100000000000001" customHeight="1">
      <c r="A368" s="159">
        <v>367</v>
      </c>
      <c r="B368" s="149" t="s">
        <v>2696</v>
      </c>
      <c r="C368" s="149" t="s">
        <v>2733</v>
      </c>
      <c r="D368" s="149" t="s">
        <v>13077</v>
      </c>
      <c r="E368" s="149" t="s">
        <v>13078</v>
      </c>
      <c r="F368" s="149" t="s">
        <v>13079</v>
      </c>
      <c r="G368" s="149" t="s">
        <v>13080</v>
      </c>
      <c r="H368" s="150" t="s">
        <v>8701</v>
      </c>
      <c r="I368" s="149" t="s">
        <v>13081</v>
      </c>
      <c r="J368" s="149" t="s">
        <v>11450</v>
      </c>
      <c r="K368" s="151">
        <v>1995</v>
      </c>
      <c r="L368" s="152" t="str">
        <f>HYPERLINK("http://www.ebooks.greenwood.com/reader.jsp?x=0897893271&amp;p=cover")</f>
        <v>http://www.ebooks.greenwood.com/reader.jsp?x=0897893271&amp;p=cover</v>
      </c>
      <c r="M368" s="161">
        <v>1</v>
      </c>
    </row>
    <row r="369" spans="1:13" ht="20.100000000000001" customHeight="1">
      <c r="A369" s="159">
        <v>368</v>
      </c>
      <c r="B369" s="149" t="s">
        <v>2696</v>
      </c>
      <c r="C369" s="149" t="s">
        <v>11627</v>
      </c>
      <c r="D369" s="149" t="s">
        <v>13082</v>
      </c>
      <c r="E369" s="149" t="s">
        <v>13083</v>
      </c>
      <c r="F369" s="149" t="s">
        <v>13084</v>
      </c>
      <c r="G369" s="149" t="s">
        <v>13085</v>
      </c>
      <c r="H369" s="150" t="s">
        <v>8701</v>
      </c>
      <c r="I369" s="149" t="s">
        <v>13086</v>
      </c>
      <c r="J369" s="149" t="s">
        <v>11450</v>
      </c>
      <c r="K369" s="151">
        <v>1999</v>
      </c>
      <c r="L369" s="152" t="str">
        <f>HYPERLINK("http://www.ebooks.greenwood.com/reader.jsp?x=200054F4&amp;p=cover")</f>
        <v>http://www.ebooks.greenwood.com/reader.jsp?x=200054F4&amp;p=cover</v>
      </c>
      <c r="M369" s="161">
        <v>1</v>
      </c>
    </row>
    <row r="370" spans="1:13" ht="20.100000000000001" customHeight="1">
      <c r="A370" s="159">
        <v>369</v>
      </c>
      <c r="B370" s="149" t="s">
        <v>2696</v>
      </c>
      <c r="C370" s="149" t="s">
        <v>11627</v>
      </c>
      <c r="D370" s="149" t="s">
        <v>13087</v>
      </c>
      <c r="E370" s="149" t="s">
        <v>8259</v>
      </c>
      <c r="F370" s="149" t="s">
        <v>13088</v>
      </c>
      <c r="G370" s="149" t="s">
        <v>13089</v>
      </c>
      <c r="H370" s="150" t="s">
        <v>8701</v>
      </c>
      <c r="I370" s="149" t="s">
        <v>13090</v>
      </c>
      <c r="J370" s="149" t="s">
        <v>11450</v>
      </c>
      <c r="K370" s="151">
        <v>2000</v>
      </c>
      <c r="L370" s="152" t="str">
        <f>HYPERLINK("http://www.ebooks.greenwood.com/reader.jsp?x=20004EFD&amp;p=cover")</f>
        <v>http://www.ebooks.greenwood.com/reader.jsp?x=20004EFD&amp;p=cover</v>
      </c>
      <c r="M370" s="161">
        <v>1</v>
      </c>
    </row>
    <row r="371" spans="1:13" ht="20.100000000000001" customHeight="1">
      <c r="A371" s="159">
        <v>370</v>
      </c>
      <c r="B371" s="149" t="s">
        <v>2696</v>
      </c>
      <c r="C371" s="149" t="s">
        <v>11476</v>
      </c>
      <c r="D371" s="149" t="s">
        <v>13091</v>
      </c>
      <c r="E371" s="149" t="s">
        <v>7744</v>
      </c>
      <c r="F371" s="149" t="s">
        <v>13092</v>
      </c>
      <c r="G371" s="149" t="s">
        <v>13093</v>
      </c>
      <c r="H371" s="150">
        <v>1</v>
      </c>
      <c r="I371" s="149" t="s">
        <v>13094</v>
      </c>
      <c r="J371" s="149" t="s">
        <v>553</v>
      </c>
      <c r="K371" s="151">
        <v>1996</v>
      </c>
      <c r="L371" s="152" t="str">
        <f>HYPERLINK("http://www.ebooks.greenwood.com/reader.jsp?x=0275955591&amp;p=cover")</f>
        <v>http://www.ebooks.greenwood.com/reader.jsp?x=0275955591&amp;p=cover</v>
      </c>
      <c r="M371" s="161">
        <v>1</v>
      </c>
    </row>
    <row r="372" spans="1:13" ht="20.100000000000001" customHeight="1">
      <c r="A372" s="159">
        <v>371</v>
      </c>
      <c r="B372" s="149" t="s">
        <v>2696</v>
      </c>
      <c r="C372" s="149" t="s">
        <v>11476</v>
      </c>
      <c r="D372" s="149" t="s">
        <v>13095</v>
      </c>
      <c r="E372" s="149" t="s">
        <v>13096</v>
      </c>
      <c r="F372" s="149" t="s">
        <v>13097</v>
      </c>
      <c r="G372" s="149" t="s">
        <v>13098</v>
      </c>
      <c r="H372" s="150">
        <v>1</v>
      </c>
      <c r="I372" s="149" t="s">
        <v>13099</v>
      </c>
      <c r="J372" s="149" t="s">
        <v>553</v>
      </c>
      <c r="K372" s="151">
        <v>2000</v>
      </c>
      <c r="L372" s="152" t="str">
        <f>HYPERLINK("http://www.ebooks.greenwood.com/reader.jsp?x=0275963284&amp;p=cover")</f>
        <v>http://www.ebooks.greenwood.com/reader.jsp?x=0275963284&amp;p=cover</v>
      </c>
      <c r="M372" s="161">
        <v>1</v>
      </c>
    </row>
    <row r="373" spans="1:13" ht="20.100000000000001" customHeight="1">
      <c r="A373" s="159">
        <v>372</v>
      </c>
      <c r="B373" s="149" t="s">
        <v>2696</v>
      </c>
      <c r="C373" s="149" t="s">
        <v>11637</v>
      </c>
      <c r="D373" s="149" t="s">
        <v>2022</v>
      </c>
      <c r="E373" s="149" t="s">
        <v>9734</v>
      </c>
      <c r="F373" s="149" t="s">
        <v>13100</v>
      </c>
      <c r="G373" s="149" t="s">
        <v>13101</v>
      </c>
      <c r="H373" s="150">
        <v>1</v>
      </c>
      <c r="I373" s="149" t="s">
        <v>13102</v>
      </c>
      <c r="J373" s="149" t="s">
        <v>553</v>
      </c>
      <c r="K373" s="151">
        <v>1998</v>
      </c>
      <c r="L373" s="152" t="str">
        <f>HYPERLINK("http://www.ebooks.greenwood.com/reader.jsp?x=0275957748&amp;p=cover")</f>
        <v>http://www.ebooks.greenwood.com/reader.jsp?x=0275957748&amp;p=cover</v>
      </c>
      <c r="M373" s="161">
        <v>1</v>
      </c>
    </row>
    <row r="374" spans="1:13" ht="20.100000000000001" customHeight="1">
      <c r="A374" s="159">
        <v>373</v>
      </c>
      <c r="B374" s="149" t="s">
        <v>2696</v>
      </c>
      <c r="C374" s="149" t="s">
        <v>8285</v>
      </c>
      <c r="D374" s="149" t="s">
        <v>11743</v>
      </c>
      <c r="E374" s="149" t="s">
        <v>529</v>
      </c>
      <c r="F374" s="149" t="s">
        <v>13103</v>
      </c>
      <c r="G374" s="149" t="s">
        <v>13104</v>
      </c>
      <c r="H374" s="150">
        <v>1</v>
      </c>
      <c r="I374" s="149" t="s">
        <v>13105</v>
      </c>
      <c r="J374" s="149" t="s">
        <v>553</v>
      </c>
      <c r="K374" s="151">
        <v>1998</v>
      </c>
      <c r="L374" s="152" t="str">
        <f>HYPERLINK("http://www.ebooks.greenwood.com/reader.jsp?x=20005D3E&amp;p=cover")</f>
        <v>http://www.ebooks.greenwood.com/reader.jsp?x=20005D3E&amp;p=cover</v>
      </c>
      <c r="M374" s="161">
        <v>1</v>
      </c>
    </row>
    <row r="375" spans="1:13" ht="20.100000000000001" customHeight="1">
      <c r="A375" s="159">
        <v>374</v>
      </c>
      <c r="B375" s="149" t="s">
        <v>2696</v>
      </c>
      <c r="C375" s="149" t="s">
        <v>11627</v>
      </c>
      <c r="D375" s="149" t="s">
        <v>13106</v>
      </c>
      <c r="E375" s="149" t="s">
        <v>318</v>
      </c>
      <c r="F375" s="149" t="s">
        <v>13107</v>
      </c>
      <c r="G375" s="149" t="s">
        <v>13108</v>
      </c>
      <c r="H375" s="150">
        <v>1</v>
      </c>
      <c r="I375" s="149" t="s">
        <v>13109</v>
      </c>
      <c r="J375" s="149" t="s">
        <v>553</v>
      </c>
      <c r="K375" s="151">
        <v>2000</v>
      </c>
      <c r="L375" s="152" t="str">
        <f>HYPERLINK("http://www.ebooks.greenwood.com/reader.jsp?x=200055E4&amp;p=cover")</f>
        <v>http://www.ebooks.greenwood.com/reader.jsp?x=200055E4&amp;p=cover</v>
      </c>
      <c r="M375" s="161">
        <v>1</v>
      </c>
    </row>
    <row r="376" spans="1:13" ht="20.100000000000001" customHeight="1">
      <c r="A376" s="159">
        <v>375</v>
      </c>
      <c r="B376" s="149" t="s">
        <v>2696</v>
      </c>
      <c r="C376" s="149" t="s">
        <v>11476</v>
      </c>
      <c r="D376" s="149" t="s">
        <v>13110</v>
      </c>
      <c r="E376" s="149" t="s">
        <v>13111</v>
      </c>
      <c r="F376" s="149" t="s">
        <v>13112</v>
      </c>
      <c r="G376" s="149" t="s">
        <v>13113</v>
      </c>
      <c r="H376" s="150">
        <v>1</v>
      </c>
      <c r="I376" s="149" t="s">
        <v>13114</v>
      </c>
      <c r="J376" s="149" t="s">
        <v>553</v>
      </c>
      <c r="K376" s="151">
        <v>1994</v>
      </c>
      <c r="L376" s="152" t="str">
        <f>HYPERLINK("http://www.ebooks.greenwood.com/reader.jsp?x=0275946630&amp;p=cover")</f>
        <v>http://www.ebooks.greenwood.com/reader.jsp?x=0275946630&amp;p=cover</v>
      </c>
      <c r="M376" s="161">
        <v>1</v>
      </c>
    </row>
    <row r="377" spans="1:13" ht="20.100000000000001" customHeight="1">
      <c r="A377" s="159">
        <v>376</v>
      </c>
      <c r="B377" s="149" t="s">
        <v>2696</v>
      </c>
      <c r="C377" s="149" t="s">
        <v>2733</v>
      </c>
      <c r="D377" s="149" t="s">
        <v>8781</v>
      </c>
      <c r="E377" s="149" t="s">
        <v>13115</v>
      </c>
      <c r="F377" s="149" t="s">
        <v>13116</v>
      </c>
      <c r="G377" s="149" t="s">
        <v>13117</v>
      </c>
      <c r="H377" s="150">
        <v>1</v>
      </c>
      <c r="I377" s="149" t="s">
        <v>13118</v>
      </c>
      <c r="J377" s="149" t="s">
        <v>553</v>
      </c>
      <c r="K377" s="151">
        <v>2002</v>
      </c>
      <c r="L377" s="152" t="str">
        <f>HYPERLINK("http://www.ebooks.greenwood.com/reader.jsp?x=20006DE9&amp;p=cover")</f>
        <v>http://www.ebooks.greenwood.com/reader.jsp?x=20006DE9&amp;p=cover</v>
      </c>
      <c r="M377" s="161">
        <v>1</v>
      </c>
    </row>
    <row r="378" spans="1:13" ht="20.100000000000001" customHeight="1">
      <c r="A378" s="159">
        <v>377</v>
      </c>
      <c r="B378" s="149" t="s">
        <v>2696</v>
      </c>
      <c r="C378" s="149" t="s">
        <v>8285</v>
      </c>
      <c r="D378" s="149" t="s">
        <v>13119</v>
      </c>
      <c r="E378" s="149" t="s">
        <v>13120</v>
      </c>
      <c r="F378" s="149" t="s">
        <v>13121</v>
      </c>
      <c r="G378" s="149" t="s">
        <v>13122</v>
      </c>
      <c r="H378" s="150">
        <v>1</v>
      </c>
      <c r="I378" s="149" t="s">
        <v>13123</v>
      </c>
      <c r="J378" s="149" t="s">
        <v>553</v>
      </c>
      <c r="K378" s="151">
        <v>2000</v>
      </c>
      <c r="L378" s="152" t="str">
        <f>HYPERLINK("http://www.ebooks.greenwood.com/reader.jsp?x=20004ECE&amp;p=cover")</f>
        <v>http://www.ebooks.greenwood.com/reader.jsp?x=20004ECE&amp;p=cover</v>
      </c>
      <c r="M378" s="161">
        <v>1</v>
      </c>
    </row>
    <row r="379" spans="1:13" ht="20.100000000000001" customHeight="1">
      <c r="A379" s="159">
        <v>378</v>
      </c>
      <c r="B379" s="149" t="s">
        <v>2696</v>
      </c>
      <c r="C379" s="149" t="s">
        <v>8285</v>
      </c>
      <c r="D379" s="149" t="s">
        <v>13124</v>
      </c>
      <c r="E379" s="149" t="s">
        <v>9420</v>
      </c>
      <c r="F379" s="149" t="s">
        <v>13125</v>
      </c>
      <c r="G379" s="149" t="s">
        <v>13126</v>
      </c>
      <c r="H379" s="150">
        <v>2</v>
      </c>
      <c r="I379" s="149" t="s">
        <v>13127</v>
      </c>
      <c r="J379" s="149" t="s">
        <v>553</v>
      </c>
      <c r="K379" s="151">
        <v>1996</v>
      </c>
      <c r="L379" s="152" t="str">
        <f>HYPERLINK("http://www.ebooks.greenwood.com/reader.jsp?x=0899309712&amp;p=cover")</f>
        <v>http://www.ebooks.greenwood.com/reader.jsp?x=0899309712&amp;p=cover</v>
      </c>
      <c r="M379" s="161">
        <v>1</v>
      </c>
    </row>
    <row r="380" spans="1:13" ht="20.100000000000001" customHeight="1">
      <c r="A380" s="159">
        <v>379</v>
      </c>
      <c r="B380" s="149" t="s">
        <v>2696</v>
      </c>
      <c r="C380" s="149" t="s">
        <v>2733</v>
      </c>
      <c r="D380" s="149" t="s">
        <v>13128</v>
      </c>
      <c r="E380" s="149" t="s">
        <v>9037</v>
      </c>
      <c r="F380" s="149" t="s">
        <v>13129</v>
      </c>
      <c r="G380" s="149" t="s">
        <v>13130</v>
      </c>
      <c r="H380" s="150">
        <v>1</v>
      </c>
      <c r="I380" s="149" t="s">
        <v>13131</v>
      </c>
      <c r="J380" s="149" t="s">
        <v>553</v>
      </c>
      <c r="K380" s="151">
        <v>1999</v>
      </c>
      <c r="L380" s="152" t="str">
        <f>HYPERLINK("http://www.ebooks.greenwood.com/reader.jsp?x=0275963810&amp;p=cover")</f>
        <v>http://www.ebooks.greenwood.com/reader.jsp?x=0275963810&amp;p=cover</v>
      </c>
      <c r="M380" s="161">
        <v>1</v>
      </c>
    </row>
    <row r="381" spans="1:13" ht="20.100000000000001" customHeight="1">
      <c r="A381" s="159">
        <v>380</v>
      </c>
      <c r="B381" s="149" t="s">
        <v>2696</v>
      </c>
      <c r="C381" s="149" t="s">
        <v>11627</v>
      </c>
      <c r="D381" s="149" t="s">
        <v>13132</v>
      </c>
      <c r="E381" s="149" t="s">
        <v>13133</v>
      </c>
      <c r="F381" s="149" t="s">
        <v>13134</v>
      </c>
      <c r="G381" s="149" t="s">
        <v>13135</v>
      </c>
      <c r="H381" s="150">
        <v>1</v>
      </c>
      <c r="I381" s="149" t="s">
        <v>13136</v>
      </c>
      <c r="J381" s="149" t="s">
        <v>553</v>
      </c>
      <c r="K381" s="151">
        <v>2000</v>
      </c>
      <c r="L381" s="152" t="str">
        <f>HYPERLINK("http://www.ebooks.greenwood.com/reader.jsp?x=20004EDA&amp;p=cover")</f>
        <v>http://www.ebooks.greenwood.com/reader.jsp?x=20004EDA&amp;p=cover</v>
      </c>
      <c r="M381" s="161">
        <v>1</v>
      </c>
    </row>
    <row r="382" spans="1:13" ht="20.100000000000001" customHeight="1">
      <c r="A382" s="159">
        <v>381</v>
      </c>
      <c r="B382" s="149" t="s">
        <v>2696</v>
      </c>
      <c r="C382" s="149" t="s">
        <v>8285</v>
      </c>
      <c r="D382" s="149" t="s">
        <v>528</v>
      </c>
      <c r="E382" s="149" t="s">
        <v>13137</v>
      </c>
      <c r="F382" s="149" t="s">
        <v>13138</v>
      </c>
      <c r="G382" s="149" t="s">
        <v>13139</v>
      </c>
      <c r="H382" s="150">
        <v>1</v>
      </c>
      <c r="I382" s="149" t="s">
        <v>13105</v>
      </c>
      <c r="J382" s="149" t="s">
        <v>553</v>
      </c>
      <c r="K382" s="151">
        <v>2000</v>
      </c>
      <c r="L382" s="152" t="str">
        <f>HYPERLINK("http://www.ebooks.greenwood.com/reader.jsp?x=2000546E&amp;p=cover")</f>
        <v>http://www.ebooks.greenwood.com/reader.jsp?x=2000546E&amp;p=cover</v>
      </c>
      <c r="M382" s="161">
        <v>1</v>
      </c>
    </row>
    <row r="383" spans="1:13" ht="20.100000000000001" customHeight="1">
      <c r="A383" s="159">
        <v>382</v>
      </c>
      <c r="B383" s="149" t="s">
        <v>2696</v>
      </c>
      <c r="C383" s="149" t="s">
        <v>8285</v>
      </c>
      <c r="D383" s="149" t="s">
        <v>9058</v>
      </c>
      <c r="E383" s="149" t="s">
        <v>13140</v>
      </c>
      <c r="F383" s="149" t="s">
        <v>13141</v>
      </c>
      <c r="G383" s="149" t="s">
        <v>13142</v>
      </c>
      <c r="H383" s="150">
        <v>1</v>
      </c>
      <c r="I383" s="149" t="s">
        <v>13143</v>
      </c>
      <c r="J383" s="149" t="s">
        <v>553</v>
      </c>
      <c r="K383" s="151">
        <v>1996</v>
      </c>
      <c r="L383" s="152" t="str">
        <f>HYPERLINK("http://www.ebooks.greenwood.com/reader.jsp?x=1567200281&amp;p=cover")</f>
        <v>http://www.ebooks.greenwood.com/reader.jsp?x=1567200281&amp;p=cover</v>
      </c>
      <c r="M383" s="161">
        <v>1</v>
      </c>
    </row>
    <row r="384" spans="1:13" ht="20.100000000000001" customHeight="1">
      <c r="A384" s="159">
        <v>383</v>
      </c>
      <c r="B384" s="149" t="s">
        <v>2696</v>
      </c>
      <c r="C384" s="149" t="s">
        <v>8285</v>
      </c>
      <c r="D384" s="149" t="s">
        <v>11701</v>
      </c>
      <c r="E384" s="149" t="s">
        <v>13144</v>
      </c>
      <c r="F384" s="149" t="s">
        <v>13145</v>
      </c>
      <c r="G384" s="149" t="s">
        <v>13146</v>
      </c>
      <c r="H384" s="150">
        <v>1</v>
      </c>
      <c r="I384" s="149" t="s">
        <v>13147</v>
      </c>
      <c r="J384" s="149" t="s">
        <v>553</v>
      </c>
      <c r="K384" s="151">
        <v>1999</v>
      </c>
      <c r="L384" s="152" t="str">
        <f>HYPERLINK("http://www.ebooks.greenwood.com/reader.jsp?x=2000559C&amp;p=cover")</f>
        <v>http://www.ebooks.greenwood.com/reader.jsp?x=2000559C&amp;p=cover</v>
      </c>
      <c r="M384" s="161">
        <v>1</v>
      </c>
    </row>
    <row r="385" spans="1:13" ht="20.100000000000001" customHeight="1">
      <c r="A385" s="159">
        <v>384</v>
      </c>
      <c r="B385" s="149" t="s">
        <v>2696</v>
      </c>
      <c r="C385" s="149" t="s">
        <v>11627</v>
      </c>
      <c r="D385" s="149" t="s">
        <v>13148</v>
      </c>
      <c r="E385" s="149" t="s">
        <v>13149</v>
      </c>
      <c r="F385" s="149" t="s">
        <v>13150</v>
      </c>
      <c r="G385" s="149" t="s">
        <v>13151</v>
      </c>
      <c r="H385" s="150">
        <v>1</v>
      </c>
      <c r="I385" s="149" t="s">
        <v>13152</v>
      </c>
      <c r="J385" s="149" t="s">
        <v>553</v>
      </c>
      <c r="K385" s="151">
        <v>2000</v>
      </c>
      <c r="L385" s="152" t="str">
        <f>HYPERLINK("http://www.ebooks.greenwood.com/reader.jsp?x=20004E4C&amp;p=cover")</f>
        <v>http://www.ebooks.greenwood.com/reader.jsp?x=20004E4C&amp;p=cover</v>
      </c>
      <c r="M385" s="161">
        <v>1</v>
      </c>
    </row>
    <row r="386" spans="1:13" ht="20.100000000000001" customHeight="1">
      <c r="A386" s="159">
        <v>385</v>
      </c>
      <c r="B386" s="149" t="s">
        <v>2696</v>
      </c>
      <c r="C386" s="149" t="s">
        <v>11627</v>
      </c>
      <c r="D386" s="149" t="s">
        <v>13153</v>
      </c>
      <c r="E386" s="149" t="s">
        <v>8983</v>
      </c>
      <c r="F386" s="149" t="s">
        <v>13154</v>
      </c>
      <c r="G386" s="149" t="s">
        <v>13155</v>
      </c>
      <c r="H386" s="150">
        <v>1</v>
      </c>
      <c r="I386" s="149" t="s">
        <v>13156</v>
      </c>
      <c r="J386" s="149" t="s">
        <v>553</v>
      </c>
      <c r="K386" s="151">
        <v>2000</v>
      </c>
      <c r="L386" s="152" t="str">
        <f>HYPERLINK("http://www.ebooks.greenwood.com/reader.jsp?x=20005479&amp;p=cover")</f>
        <v>http://www.ebooks.greenwood.com/reader.jsp?x=20005479&amp;p=cover</v>
      </c>
      <c r="M386" s="161">
        <v>1</v>
      </c>
    </row>
    <row r="387" spans="1:13" ht="20.100000000000001" customHeight="1">
      <c r="A387" s="159">
        <v>386</v>
      </c>
      <c r="B387" s="149" t="s">
        <v>2696</v>
      </c>
      <c r="C387" s="149" t="s">
        <v>2733</v>
      </c>
      <c r="D387" s="149" t="s">
        <v>13157</v>
      </c>
      <c r="E387" s="149" t="s">
        <v>13158</v>
      </c>
      <c r="F387" s="149" t="s">
        <v>13159</v>
      </c>
      <c r="G387" s="149" t="s">
        <v>13160</v>
      </c>
      <c r="H387" s="150">
        <v>1</v>
      </c>
      <c r="I387" s="149" t="s">
        <v>13161</v>
      </c>
      <c r="J387" s="149" t="s">
        <v>560</v>
      </c>
      <c r="K387" s="151">
        <v>1997</v>
      </c>
      <c r="L387" s="152" t="str">
        <f>HYPERLINK("http://www.ebooks.greenwood.com/reader.jsp?x=0313291330&amp;p=cover")</f>
        <v>http://www.ebooks.greenwood.com/reader.jsp?x=0313291330&amp;p=cover</v>
      </c>
      <c r="M387" s="161">
        <v>1</v>
      </c>
    </row>
    <row r="388" spans="1:13" ht="20.100000000000001" customHeight="1">
      <c r="A388" s="159">
        <v>387</v>
      </c>
      <c r="B388" s="149" t="s">
        <v>2696</v>
      </c>
      <c r="C388" s="149" t="s">
        <v>11476</v>
      </c>
      <c r="D388" s="149" t="s">
        <v>13162</v>
      </c>
      <c r="E388" s="149" t="s">
        <v>13163</v>
      </c>
      <c r="F388" s="149" t="s">
        <v>13164</v>
      </c>
      <c r="G388" s="149" t="s">
        <v>13165</v>
      </c>
      <c r="H388" s="150">
        <v>1</v>
      </c>
      <c r="I388" s="149" t="s">
        <v>13166</v>
      </c>
      <c r="J388" s="149" t="s">
        <v>553</v>
      </c>
      <c r="K388" s="151">
        <v>1998</v>
      </c>
      <c r="L388" s="152" t="str">
        <f>HYPERLINK("http://www.ebooks.greenwood.com/reader.jsp?x=0313303584&amp;p=cover")</f>
        <v>http://www.ebooks.greenwood.com/reader.jsp?x=0313303584&amp;p=cover</v>
      </c>
      <c r="M388" s="161">
        <v>1</v>
      </c>
    </row>
    <row r="389" spans="1:13" ht="20.100000000000001" customHeight="1">
      <c r="A389" s="159">
        <v>388</v>
      </c>
      <c r="B389" s="149" t="s">
        <v>2696</v>
      </c>
      <c r="C389" s="149" t="s">
        <v>11476</v>
      </c>
      <c r="D389" s="149" t="s">
        <v>13167</v>
      </c>
      <c r="E389" s="149" t="s">
        <v>12383</v>
      </c>
      <c r="F389" s="149" t="s">
        <v>13168</v>
      </c>
      <c r="G389" s="149" t="s">
        <v>13169</v>
      </c>
      <c r="H389" s="150">
        <v>1</v>
      </c>
      <c r="I389" s="149" t="s">
        <v>13170</v>
      </c>
      <c r="J389" s="149" t="s">
        <v>553</v>
      </c>
      <c r="K389" s="151">
        <v>1996</v>
      </c>
      <c r="L389" s="152" t="str">
        <f>HYPERLINK("http://www.ebooks.greenwood.com/reader.jsp?x=0313298149&amp;p=cover")</f>
        <v>http://www.ebooks.greenwood.com/reader.jsp?x=0313298149&amp;p=cover</v>
      </c>
      <c r="M389" s="161">
        <v>1</v>
      </c>
    </row>
    <row r="390" spans="1:13" ht="20.100000000000001" customHeight="1">
      <c r="A390" s="159">
        <v>389</v>
      </c>
      <c r="B390" s="149" t="s">
        <v>2696</v>
      </c>
      <c r="C390" s="149" t="s">
        <v>2733</v>
      </c>
      <c r="D390" s="149" t="s">
        <v>13171</v>
      </c>
      <c r="E390" s="149" t="s">
        <v>13172</v>
      </c>
      <c r="F390" s="149" t="s">
        <v>13173</v>
      </c>
      <c r="G390" s="149" t="s">
        <v>13174</v>
      </c>
      <c r="H390" s="150">
        <v>1</v>
      </c>
      <c r="I390" s="149" t="s">
        <v>12337</v>
      </c>
      <c r="J390" s="149" t="s">
        <v>553</v>
      </c>
      <c r="K390" s="151">
        <v>2001</v>
      </c>
      <c r="L390" s="152" t="str">
        <f>HYPERLINK("http://www.ebooks.greenwood.com/reader.jsp?x=20005608&amp;p=cover")</f>
        <v>http://www.ebooks.greenwood.com/reader.jsp?x=20005608&amp;p=cover</v>
      </c>
      <c r="M390" s="161">
        <v>1</v>
      </c>
    </row>
    <row r="391" spans="1:13" ht="20.100000000000001" customHeight="1">
      <c r="A391" s="159">
        <v>390</v>
      </c>
      <c r="B391" s="149" t="s">
        <v>2696</v>
      </c>
      <c r="C391" s="149" t="s">
        <v>2733</v>
      </c>
      <c r="D391" s="149" t="s">
        <v>13175</v>
      </c>
      <c r="E391" s="149" t="s">
        <v>13176</v>
      </c>
      <c r="F391" s="149" t="s">
        <v>13177</v>
      </c>
      <c r="G391" s="149" t="s">
        <v>13178</v>
      </c>
      <c r="H391" s="150">
        <v>1</v>
      </c>
      <c r="I391" s="149" t="s">
        <v>13179</v>
      </c>
      <c r="J391" s="149" t="s">
        <v>553</v>
      </c>
      <c r="K391" s="151">
        <v>2000</v>
      </c>
      <c r="L391" s="152" t="str">
        <f>HYPERLINK("http://www.ebooks.greenwood.com/reader.jsp?x=20005470&amp;p=cover")</f>
        <v>http://www.ebooks.greenwood.com/reader.jsp?x=20005470&amp;p=cover</v>
      </c>
      <c r="M391" s="161">
        <v>1</v>
      </c>
    </row>
    <row r="392" spans="1:13" ht="20.100000000000001" customHeight="1">
      <c r="A392" s="159">
        <v>391</v>
      </c>
      <c r="B392" s="149" t="s">
        <v>2696</v>
      </c>
      <c r="C392" s="149" t="s">
        <v>11476</v>
      </c>
      <c r="D392" s="149" t="s">
        <v>13180</v>
      </c>
      <c r="E392" s="149" t="s">
        <v>13181</v>
      </c>
      <c r="F392" s="149" t="s">
        <v>13182</v>
      </c>
      <c r="G392" s="149" t="s">
        <v>13183</v>
      </c>
      <c r="H392" s="150">
        <v>1</v>
      </c>
      <c r="I392" s="149" t="s">
        <v>13184</v>
      </c>
      <c r="J392" s="149" t="s">
        <v>553</v>
      </c>
      <c r="K392" s="151">
        <v>1996</v>
      </c>
      <c r="L392" s="152" t="str">
        <f>HYPERLINK("http://www.ebooks.greenwood.com/reader.jsp?x=0313289956&amp;p=cover")</f>
        <v>http://www.ebooks.greenwood.com/reader.jsp?x=0313289956&amp;p=cover</v>
      </c>
      <c r="M392" s="161">
        <v>1</v>
      </c>
    </row>
    <row r="393" spans="1:13" ht="20.100000000000001" customHeight="1">
      <c r="A393" s="159">
        <v>392</v>
      </c>
      <c r="B393" s="149" t="s">
        <v>2696</v>
      </c>
      <c r="C393" s="149" t="s">
        <v>2733</v>
      </c>
      <c r="D393" s="149" t="s">
        <v>13185</v>
      </c>
      <c r="E393" s="149" t="s">
        <v>13186</v>
      </c>
      <c r="F393" s="149" t="s">
        <v>13187</v>
      </c>
      <c r="G393" s="149" t="s">
        <v>13188</v>
      </c>
      <c r="H393" s="150" t="s">
        <v>8701</v>
      </c>
      <c r="I393" s="149" t="s">
        <v>13189</v>
      </c>
      <c r="J393" s="149" t="s">
        <v>11450</v>
      </c>
      <c r="K393" s="151">
        <v>2001</v>
      </c>
      <c r="L393" s="152" t="str">
        <f>HYPERLINK("http://www.ebooks.greenwood.com/reader.jsp?x=200054E5&amp;p=cover")</f>
        <v>http://www.ebooks.greenwood.com/reader.jsp?x=200054E5&amp;p=cover</v>
      </c>
      <c r="M393" s="161">
        <v>1</v>
      </c>
    </row>
    <row r="394" spans="1:13" ht="20.100000000000001" customHeight="1">
      <c r="A394" s="159">
        <v>393</v>
      </c>
      <c r="B394" s="149" t="s">
        <v>2696</v>
      </c>
      <c r="C394" s="149" t="s">
        <v>8285</v>
      </c>
      <c r="D394" s="149" t="s">
        <v>13190</v>
      </c>
      <c r="E394" s="149" t="s">
        <v>13140</v>
      </c>
      <c r="F394" s="149" t="s">
        <v>13191</v>
      </c>
      <c r="G394" s="149" t="s">
        <v>13192</v>
      </c>
      <c r="H394" s="150">
        <v>1</v>
      </c>
      <c r="I394" s="149" t="s">
        <v>13193</v>
      </c>
      <c r="J394" s="149" t="s">
        <v>553</v>
      </c>
      <c r="K394" s="151">
        <v>1995</v>
      </c>
      <c r="L394" s="152" t="str">
        <f>HYPERLINK("http://www.ebooks.greenwood.com/reader.jsp?x=0275946169&amp;p=cover")</f>
        <v>http://www.ebooks.greenwood.com/reader.jsp?x=0275946169&amp;p=cover</v>
      </c>
      <c r="M394" s="161">
        <v>1</v>
      </c>
    </row>
    <row r="395" spans="1:13" ht="20.100000000000001" customHeight="1">
      <c r="A395" s="159">
        <v>394</v>
      </c>
      <c r="B395" s="149" t="s">
        <v>2696</v>
      </c>
      <c r="C395" s="149" t="s">
        <v>2822</v>
      </c>
      <c r="D395" s="149" t="s">
        <v>9601</v>
      </c>
      <c r="E395" s="149" t="s">
        <v>13194</v>
      </c>
      <c r="F395" s="149" t="s">
        <v>13195</v>
      </c>
      <c r="G395" s="149" t="s">
        <v>13196</v>
      </c>
      <c r="H395" s="150">
        <v>1</v>
      </c>
      <c r="I395" s="149" t="s">
        <v>13197</v>
      </c>
      <c r="J395" s="149" t="s">
        <v>553</v>
      </c>
      <c r="K395" s="151">
        <v>2006</v>
      </c>
      <c r="L395" s="152" t="str">
        <f>HYPERLINK("http://ebooks.greenwood.com/reader.jsp?x=GR2108&amp;p=cover")</f>
        <v>http://ebooks.greenwood.com/reader.jsp?x=GR2108&amp;p=cover</v>
      </c>
      <c r="M395" s="161">
        <v>1</v>
      </c>
    </row>
    <row r="396" spans="1:13" ht="20.100000000000001" customHeight="1">
      <c r="A396" s="159">
        <v>395</v>
      </c>
      <c r="B396" s="149" t="s">
        <v>2696</v>
      </c>
      <c r="C396" s="149" t="s">
        <v>11637</v>
      </c>
      <c r="D396" s="149" t="s">
        <v>13198</v>
      </c>
      <c r="E396" s="149" t="s">
        <v>13199</v>
      </c>
      <c r="F396" s="149" t="s">
        <v>13200</v>
      </c>
      <c r="G396" s="149" t="s">
        <v>13201</v>
      </c>
      <c r="H396" s="150">
        <v>1</v>
      </c>
      <c r="I396" s="149" t="s">
        <v>13202</v>
      </c>
      <c r="J396" s="149" t="s">
        <v>560</v>
      </c>
      <c r="K396" s="151">
        <v>2005</v>
      </c>
      <c r="L396" s="152" t="str">
        <f>HYPERLINK("http://www.ebooks.greenwood.com/reader.jsp?x=GR2178&amp;p=cover")</f>
        <v>http://www.ebooks.greenwood.com/reader.jsp?x=GR2178&amp;p=cover</v>
      </c>
      <c r="M396" s="161">
        <v>1</v>
      </c>
    </row>
    <row r="397" spans="1:13" ht="20.100000000000001" customHeight="1">
      <c r="A397" s="159">
        <v>396</v>
      </c>
      <c r="B397" s="149" t="s">
        <v>2696</v>
      </c>
      <c r="C397" s="149" t="s">
        <v>2733</v>
      </c>
      <c r="D397" s="149" t="s">
        <v>13203</v>
      </c>
      <c r="E397" s="149" t="s">
        <v>13204</v>
      </c>
      <c r="F397" s="149" t="s">
        <v>13205</v>
      </c>
      <c r="G397" s="149" t="s">
        <v>13206</v>
      </c>
      <c r="H397" s="150">
        <v>1</v>
      </c>
      <c r="I397" s="149" t="s">
        <v>13207</v>
      </c>
      <c r="J397" s="149" t="s">
        <v>553</v>
      </c>
      <c r="K397" s="151">
        <v>2006</v>
      </c>
      <c r="L397" s="152" t="str">
        <f>HYPERLINK("http://ebooks.greenwood.com/reader.jsp?x=GR3573&amp;p=cover")</f>
        <v>http://ebooks.greenwood.com/reader.jsp?x=GR3573&amp;p=cover</v>
      </c>
      <c r="M397" s="161">
        <v>2</v>
      </c>
    </row>
    <row r="398" spans="1:13" ht="20.100000000000001" customHeight="1">
      <c r="A398" s="159">
        <v>397</v>
      </c>
      <c r="B398" s="149" t="s">
        <v>2696</v>
      </c>
      <c r="C398" s="149" t="s">
        <v>2733</v>
      </c>
      <c r="D398" s="149" t="s">
        <v>13208</v>
      </c>
      <c r="E398" s="149" t="s">
        <v>1834</v>
      </c>
      <c r="F398" s="149" t="s">
        <v>13209</v>
      </c>
      <c r="G398" s="149" t="s">
        <v>13210</v>
      </c>
      <c r="H398" s="150">
        <v>1</v>
      </c>
      <c r="I398" s="149" t="s">
        <v>13211</v>
      </c>
      <c r="J398" s="149" t="s">
        <v>560</v>
      </c>
      <c r="K398" s="151">
        <v>2005</v>
      </c>
      <c r="L398" s="152" t="str">
        <f>HYPERLINK("http://www.ebooks.greenwood.com/reader.jsp?x=GR2812&amp;p=cover")</f>
        <v>http://www.ebooks.greenwood.com/reader.jsp?x=GR2812&amp;p=cover</v>
      </c>
      <c r="M398" s="161">
        <v>1</v>
      </c>
    </row>
    <row r="399" spans="1:13" ht="20.100000000000001" customHeight="1">
      <c r="A399" s="159">
        <v>398</v>
      </c>
      <c r="B399" s="149" t="s">
        <v>2696</v>
      </c>
      <c r="C399" s="149" t="s">
        <v>2733</v>
      </c>
      <c r="D399" s="149" t="s">
        <v>13208</v>
      </c>
      <c r="E399" s="149" t="s">
        <v>1834</v>
      </c>
      <c r="F399" s="149" t="s">
        <v>13212</v>
      </c>
      <c r="G399" s="149" t="s">
        <v>13213</v>
      </c>
      <c r="H399" s="150">
        <v>1</v>
      </c>
      <c r="I399" s="149" t="s">
        <v>13211</v>
      </c>
      <c r="J399" s="149" t="s">
        <v>560</v>
      </c>
      <c r="K399" s="151">
        <v>2005</v>
      </c>
      <c r="L399" s="152" t="str">
        <f>HYPERLINK("http://www.ebooks.greenwood.com/reader.jsp?x=GR2813&amp;p=cover")</f>
        <v>http://www.ebooks.greenwood.com/reader.jsp?x=GR2813&amp;p=cover</v>
      </c>
      <c r="M399" s="161">
        <v>1</v>
      </c>
    </row>
    <row r="400" spans="1:13" ht="20.100000000000001" customHeight="1">
      <c r="A400" s="159">
        <v>399</v>
      </c>
      <c r="B400" s="149" t="s">
        <v>2696</v>
      </c>
      <c r="C400" s="149" t="s">
        <v>2733</v>
      </c>
      <c r="D400" s="149" t="s">
        <v>12451</v>
      </c>
      <c r="E400" s="149" t="s">
        <v>8769</v>
      </c>
      <c r="F400" s="149" t="s">
        <v>13214</v>
      </c>
      <c r="G400" s="149" t="s">
        <v>13215</v>
      </c>
      <c r="H400" s="150">
        <v>1</v>
      </c>
      <c r="I400" s="149" t="s">
        <v>13216</v>
      </c>
      <c r="J400" s="149" t="s">
        <v>553</v>
      </c>
      <c r="K400" s="151">
        <v>2006</v>
      </c>
      <c r="L400" s="152" t="str">
        <f>HYPERLINK("http://www.ebooks.greenwood.com/reader.jsp?x=C8728&amp;p=cover")</f>
        <v>http://www.ebooks.greenwood.com/reader.jsp?x=C8728&amp;p=cover</v>
      </c>
      <c r="M400" s="161">
        <v>1</v>
      </c>
    </row>
    <row r="401" spans="1:13" ht="20.100000000000001" customHeight="1">
      <c r="A401" s="159">
        <v>400</v>
      </c>
      <c r="B401" s="149" t="s">
        <v>2696</v>
      </c>
      <c r="C401" s="149" t="s">
        <v>2733</v>
      </c>
      <c r="D401" s="149" t="s">
        <v>12451</v>
      </c>
      <c r="E401" s="149" t="s">
        <v>8769</v>
      </c>
      <c r="F401" s="149" t="s">
        <v>13217</v>
      </c>
      <c r="G401" s="149" t="s">
        <v>13218</v>
      </c>
      <c r="H401" s="150">
        <v>1</v>
      </c>
      <c r="I401" s="149" t="s">
        <v>13219</v>
      </c>
      <c r="J401" s="149" t="s">
        <v>553</v>
      </c>
      <c r="K401" s="151">
        <v>2006</v>
      </c>
      <c r="L401" s="152" t="str">
        <f>HYPERLINK("http://www.ebooks.greenwood.com/reader.jsp?x=C8722&amp;p=cover")</f>
        <v>http://www.ebooks.greenwood.com/reader.jsp?x=C8722&amp;p=cover</v>
      </c>
      <c r="M401" s="161">
        <v>1</v>
      </c>
    </row>
    <row r="402" spans="1:13" ht="20.100000000000001" customHeight="1">
      <c r="A402" s="159">
        <v>401</v>
      </c>
      <c r="B402" s="149" t="s">
        <v>2696</v>
      </c>
      <c r="C402" s="149" t="s">
        <v>2733</v>
      </c>
      <c r="D402" s="149" t="s">
        <v>12451</v>
      </c>
      <c r="E402" s="149" t="s">
        <v>8769</v>
      </c>
      <c r="F402" s="149" t="s">
        <v>13220</v>
      </c>
      <c r="G402" s="149" t="s">
        <v>13221</v>
      </c>
      <c r="H402" s="150">
        <v>1</v>
      </c>
      <c r="I402" s="149" t="s">
        <v>13222</v>
      </c>
      <c r="J402" s="149" t="s">
        <v>553</v>
      </c>
      <c r="K402" s="151">
        <v>2006</v>
      </c>
      <c r="L402" s="152" t="str">
        <f>HYPERLINK("http://www.ebooks.greenwood.com/reader.jsp?x=C8600&amp;p=cover")</f>
        <v>http://www.ebooks.greenwood.com/reader.jsp?x=C8600&amp;p=cover</v>
      </c>
      <c r="M402" s="161">
        <v>1</v>
      </c>
    </row>
    <row r="403" spans="1:13" ht="20.100000000000001" customHeight="1">
      <c r="A403" s="159">
        <v>402</v>
      </c>
      <c r="B403" s="149" t="s">
        <v>3367</v>
      </c>
      <c r="C403" s="149" t="s">
        <v>13223</v>
      </c>
      <c r="D403" s="149" t="s">
        <v>13224</v>
      </c>
      <c r="E403" s="149" t="s">
        <v>13225</v>
      </c>
      <c r="F403" s="149" t="s">
        <v>13226</v>
      </c>
      <c r="G403" s="149" t="s">
        <v>13227</v>
      </c>
      <c r="H403" s="150">
        <v>1</v>
      </c>
      <c r="I403" s="149" t="s">
        <v>13228</v>
      </c>
      <c r="J403" s="149" t="s">
        <v>560</v>
      </c>
      <c r="K403" s="151">
        <v>2005</v>
      </c>
      <c r="L403" s="152" t="str">
        <f>HYPERLINK("http://www.ebooks.greenwood.com/reader.jsp?x=GR1902&amp;p=cover")</f>
        <v>http://www.ebooks.greenwood.com/reader.jsp?x=GR1902&amp;p=cover</v>
      </c>
      <c r="M403" s="161">
        <v>1</v>
      </c>
    </row>
    <row r="404" spans="1:13" ht="20.100000000000001" customHeight="1">
      <c r="A404" s="159">
        <v>403</v>
      </c>
      <c r="B404" s="149" t="s">
        <v>11443</v>
      </c>
      <c r="C404" s="149" t="s">
        <v>11487</v>
      </c>
      <c r="D404" s="149" t="s">
        <v>13229</v>
      </c>
      <c r="E404" s="149" t="s">
        <v>13230</v>
      </c>
      <c r="F404" s="149" t="s">
        <v>13231</v>
      </c>
      <c r="G404" s="149" t="s">
        <v>13232</v>
      </c>
      <c r="H404" s="150">
        <v>1</v>
      </c>
      <c r="I404" s="149" t="s">
        <v>13233</v>
      </c>
      <c r="J404" s="149" t="s">
        <v>560</v>
      </c>
      <c r="K404" s="151">
        <v>2007</v>
      </c>
      <c r="L404" s="152" t="str">
        <f>HYPERLINK("http://ebooks.greenwood.com/reader.jsp?x=GR3451&amp;p=cover")</f>
        <v>http://ebooks.greenwood.com/reader.jsp?x=GR3451&amp;p=cover</v>
      </c>
      <c r="M404" s="161">
        <v>1</v>
      </c>
    </row>
    <row r="405" spans="1:13" ht="20.100000000000001" customHeight="1">
      <c r="A405" s="159">
        <v>404</v>
      </c>
      <c r="B405" s="149" t="s">
        <v>11443</v>
      </c>
      <c r="C405" s="149" t="s">
        <v>12800</v>
      </c>
      <c r="D405" s="149" t="s">
        <v>13234</v>
      </c>
      <c r="E405" s="149" t="s">
        <v>6613</v>
      </c>
      <c r="F405" s="149" t="s">
        <v>13235</v>
      </c>
      <c r="G405" s="149" t="s">
        <v>13236</v>
      </c>
      <c r="H405" s="150">
        <v>1</v>
      </c>
      <c r="I405" s="149" t="s">
        <v>13237</v>
      </c>
      <c r="J405" s="149" t="s">
        <v>553</v>
      </c>
      <c r="K405" s="151">
        <v>2007</v>
      </c>
      <c r="L405" s="152" t="str">
        <f>HYPERLINK("http://ebooks.greenwood.com/reader.jsp?x=C8708&amp;p=cover")</f>
        <v>http://ebooks.greenwood.com/reader.jsp?x=C8708&amp;p=cover</v>
      </c>
      <c r="M405" s="161">
        <v>1</v>
      </c>
    </row>
    <row r="406" spans="1:13" ht="20.100000000000001" customHeight="1">
      <c r="A406" s="159">
        <v>405</v>
      </c>
      <c r="B406" s="149" t="s">
        <v>11443</v>
      </c>
      <c r="C406" s="149" t="s">
        <v>3507</v>
      </c>
      <c r="D406" s="149" t="s">
        <v>3554</v>
      </c>
      <c r="E406" s="149" t="s">
        <v>13238</v>
      </c>
      <c r="F406" s="149" t="s">
        <v>13239</v>
      </c>
      <c r="G406" s="149" t="s">
        <v>13240</v>
      </c>
      <c r="H406" s="150">
        <v>1</v>
      </c>
      <c r="I406" s="149" t="s">
        <v>13241</v>
      </c>
      <c r="J406" s="149" t="s">
        <v>560</v>
      </c>
      <c r="K406" s="151">
        <v>2007</v>
      </c>
      <c r="L406" s="152" t="str">
        <f>HYPERLINK("http://ebooks.greenwood.com/reader.jsp?x=GR3532&amp;p=cover")</f>
        <v>http://ebooks.greenwood.com/reader.jsp?x=GR3532&amp;p=cover</v>
      </c>
      <c r="M406" s="161">
        <v>1</v>
      </c>
    </row>
    <row r="407" spans="1:13" ht="20.100000000000001" customHeight="1">
      <c r="A407" s="159">
        <v>406</v>
      </c>
      <c r="B407" s="149" t="s">
        <v>11443</v>
      </c>
      <c r="C407" s="149" t="s">
        <v>3507</v>
      </c>
      <c r="D407" s="149" t="s">
        <v>3554</v>
      </c>
      <c r="E407" s="149" t="s">
        <v>13242</v>
      </c>
      <c r="F407" s="149" t="s">
        <v>13243</v>
      </c>
      <c r="G407" s="149" t="s">
        <v>13244</v>
      </c>
      <c r="H407" s="150">
        <v>1</v>
      </c>
      <c r="I407" s="149" t="s">
        <v>13245</v>
      </c>
      <c r="J407" s="149" t="s">
        <v>560</v>
      </c>
      <c r="K407" s="151">
        <v>2007</v>
      </c>
      <c r="L407" s="152" t="str">
        <f>HYPERLINK("http://ebooks.greenwood.com/reader.jsp?x=GR3550&amp;p=cover")</f>
        <v>http://ebooks.greenwood.com/reader.jsp?x=GR3550&amp;p=cover</v>
      </c>
      <c r="M407" s="161">
        <v>1</v>
      </c>
    </row>
    <row r="408" spans="1:13" ht="20.100000000000001" customHeight="1">
      <c r="A408" s="159">
        <v>407</v>
      </c>
      <c r="B408" s="149" t="s">
        <v>11443</v>
      </c>
      <c r="C408" s="149" t="s">
        <v>3507</v>
      </c>
      <c r="D408" s="149" t="s">
        <v>13246</v>
      </c>
      <c r="E408" s="149" t="s">
        <v>13247</v>
      </c>
      <c r="F408" s="149" t="s">
        <v>13248</v>
      </c>
      <c r="G408" s="149" t="s">
        <v>13249</v>
      </c>
      <c r="H408" s="150">
        <v>1</v>
      </c>
      <c r="I408" s="149" t="s">
        <v>12498</v>
      </c>
      <c r="J408" s="149" t="s">
        <v>560</v>
      </c>
      <c r="K408" s="151">
        <v>2007</v>
      </c>
      <c r="L408" s="152" t="str">
        <f>HYPERLINK("http://ebooks.greenwood.com/reader.jsp?x=GR3857&amp;p=cover")</f>
        <v>http://ebooks.greenwood.com/reader.jsp?x=GR3857&amp;p=cover</v>
      </c>
      <c r="M408" s="161">
        <v>1</v>
      </c>
    </row>
    <row r="409" spans="1:13" ht="20.100000000000001" customHeight="1">
      <c r="A409" s="159">
        <v>408</v>
      </c>
      <c r="B409" s="149" t="s">
        <v>11443</v>
      </c>
      <c r="C409" s="149" t="s">
        <v>3507</v>
      </c>
      <c r="D409" s="149" t="s">
        <v>3554</v>
      </c>
      <c r="E409" s="149" t="s">
        <v>13250</v>
      </c>
      <c r="F409" s="149" t="s">
        <v>13251</v>
      </c>
      <c r="G409" s="149" t="s">
        <v>13252</v>
      </c>
      <c r="H409" s="150">
        <v>1</v>
      </c>
      <c r="I409" s="149" t="s">
        <v>13253</v>
      </c>
      <c r="J409" s="149" t="s">
        <v>560</v>
      </c>
      <c r="K409" s="151">
        <v>2007</v>
      </c>
      <c r="L409" s="152" t="str">
        <f>HYPERLINK("http://ebooks.greenwood.com/reader.jsp?x=GR3598&amp;p=cover")</f>
        <v>http://ebooks.greenwood.com/reader.jsp?x=GR3598&amp;p=cover</v>
      </c>
      <c r="M409" s="161">
        <v>1</v>
      </c>
    </row>
    <row r="410" spans="1:13" ht="20.100000000000001" customHeight="1">
      <c r="A410" s="159">
        <v>409</v>
      </c>
      <c r="B410" s="149" t="s">
        <v>11443</v>
      </c>
      <c r="C410" s="149" t="s">
        <v>3507</v>
      </c>
      <c r="D410" s="149" t="s">
        <v>3554</v>
      </c>
      <c r="E410" s="149" t="s">
        <v>13254</v>
      </c>
      <c r="F410" s="149" t="s">
        <v>13255</v>
      </c>
      <c r="G410" s="149" t="s">
        <v>13256</v>
      </c>
      <c r="H410" s="150">
        <v>1</v>
      </c>
      <c r="I410" s="149" t="s">
        <v>13257</v>
      </c>
      <c r="J410" s="149" t="s">
        <v>560</v>
      </c>
      <c r="K410" s="151">
        <v>2007</v>
      </c>
      <c r="L410" s="152" t="str">
        <f>HYPERLINK("http://ebooks.greenwood.com/reader.jsp?x=GR3660&amp;p=cover")</f>
        <v>http://ebooks.greenwood.com/reader.jsp?x=GR3660&amp;p=cover</v>
      </c>
      <c r="M410" s="161">
        <v>1</v>
      </c>
    </row>
    <row r="411" spans="1:13" ht="20.100000000000001" customHeight="1">
      <c r="A411" s="159">
        <v>410</v>
      </c>
      <c r="B411" s="149" t="s">
        <v>11443</v>
      </c>
      <c r="C411" s="149" t="s">
        <v>11581</v>
      </c>
      <c r="D411" s="149" t="s">
        <v>13258</v>
      </c>
      <c r="E411" s="149" t="s">
        <v>13259</v>
      </c>
      <c r="F411" s="149" t="s">
        <v>13260</v>
      </c>
      <c r="G411" s="149" t="s">
        <v>13261</v>
      </c>
      <c r="H411" s="150">
        <v>1</v>
      </c>
      <c r="I411" s="149" t="s">
        <v>13262</v>
      </c>
      <c r="J411" s="149" t="s">
        <v>560</v>
      </c>
      <c r="K411" s="151">
        <v>2007</v>
      </c>
      <c r="L411" s="152" t="str">
        <f>HYPERLINK("http://ebooks.greenwood.com/reader.jsp?x=GR2580&amp;p=cover")</f>
        <v>http://ebooks.greenwood.com/reader.jsp?x=GR2580&amp;p=cover</v>
      </c>
      <c r="M411" s="161">
        <v>1</v>
      </c>
    </row>
    <row r="412" spans="1:13" ht="20.100000000000001" customHeight="1">
      <c r="A412" s="159">
        <v>411</v>
      </c>
      <c r="B412" s="149" t="s">
        <v>11443</v>
      </c>
      <c r="C412" s="149" t="s">
        <v>2817</v>
      </c>
      <c r="D412" s="149" t="s">
        <v>13263</v>
      </c>
      <c r="E412" s="149" t="s">
        <v>1233</v>
      </c>
      <c r="F412" s="149" t="s">
        <v>13264</v>
      </c>
      <c r="G412" s="149" t="s">
        <v>13265</v>
      </c>
      <c r="H412" s="150">
        <v>1</v>
      </c>
      <c r="I412" s="149" t="s">
        <v>13266</v>
      </c>
      <c r="J412" s="149" t="s">
        <v>560</v>
      </c>
      <c r="K412" s="151">
        <v>2006</v>
      </c>
      <c r="L412" s="152" t="str">
        <f>HYPERLINK("http://ebooks.greenwood.com/reader.jsp?x=C8421&amp;p=cover")</f>
        <v>http://ebooks.greenwood.com/reader.jsp?x=C8421&amp;p=cover</v>
      </c>
      <c r="M412" s="161">
        <v>3</v>
      </c>
    </row>
    <row r="413" spans="1:13" ht="20.100000000000001" customHeight="1">
      <c r="A413" s="159">
        <v>412</v>
      </c>
      <c r="B413" s="149" t="s">
        <v>11443</v>
      </c>
      <c r="C413" s="149" t="s">
        <v>11581</v>
      </c>
      <c r="D413" s="149" t="s">
        <v>13267</v>
      </c>
      <c r="E413" s="149" t="s">
        <v>13268</v>
      </c>
      <c r="F413" s="149" t="s">
        <v>13269</v>
      </c>
      <c r="G413" s="149" t="s">
        <v>13270</v>
      </c>
      <c r="H413" s="150">
        <v>1</v>
      </c>
      <c r="I413" s="149" t="s">
        <v>13271</v>
      </c>
      <c r="J413" s="149" t="s">
        <v>560</v>
      </c>
      <c r="K413" s="151">
        <v>2006</v>
      </c>
      <c r="L413" s="152" t="str">
        <f>HYPERLINK("http://ebooks.greenwood.com/reader.jsp?x=GR2763&amp;p=cover")</f>
        <v>http://ebooks.greenwood.com/reader.jsp?x=GR2763&amp;p=cover</v>
      </c>
      <c r="M413" s="161">
        <v>1</v>
      </c>
    </row>
    <row r="414" spans="1:13" ht="20.100000000000001" customHeight="1">
      <c r="A414" s="159">
        <v>413</v>
      </c>
      <c r="B414" s="149" t="s">
        <v>11443</v>
      </c>
      <c r="C414" s="149" t="s">
        <v>2817</v>
      </c>
      <c r="D414" s="149" t="s">
        <v>13272</v>
      </c>
      <c r="E414" s="149" t="s">
        <v>13273</v>
      </c>
      <c r="F414" s="149" t="s">
        <v>13274</v>
      </c>
      <c r="G414" s="149" t="s">
        <v>13275</v>
      </c>
      <c r="H414" s="150">
        <v>1</v>
      </c>
      <c r="I414" s="149" t="s">
        <v>13276</v>
      </c>
      <c r="J414" s="149" t="s">
        <v>560</v>
      </c>
      <c r="K414" s="151">
        <v>2006</v>
      </c>
      <c r="L414" s="152" t="str">
        <f>HYPERLINK("http://www.ebooks.greenwood.com/reader.jsp?x=GR3096&amp;p=cover")</f>
        <v>http://www.ebooks.greenwood.com/reader.jsp?x=GR3096&amp;p=cover</v>
      </c>
      <c r="M414" s="161">
        <v>1</v>
      </c>
    </row>
    <row r="415" spans="1:13" ht="20.100000000000001" customHeight="1">
      <c r="A415" s="159">
        <v>414</v>
      </c>
      <c r="B415" s="149" t="s">
        <v>11443</v>
      </c>
      <c r="C415" s="149" t="s">
        <v>11581</v>
      </c>
      <c r="D415" s="149" t="s">
        <v>13277</v>
      </c>
      <c r="E415" s="149" t="s">
        <v>13278</v>
      </c>
      <c r="F415" s="149" t="s">
        <v>13279</v>
      </c>
      <c r="G415" s="149" t="s">
        <v>13280</v>
      </c>
      <c r="H415" s="150">
        <v>1</v>
      </c>
      <c r="I415" s="149" t="s">
        <v>13281</v>
      </c>
      <c r="J415" s="149" t="s">
        <v>560</v>
      </c>
      <c r="K415" s="151">
        <v>2006</v>
      </c>
      <c r="L415" s="152" t="str">
        <f>HYPERLINK("http://ebooks.greenwood.com/reader.jsp?x=GR3540&amp;p=cover")</f>
        <v>http://ebooks.greenwood.com/reader.jsp?x=GR3540&amp;p=cover</v>
      </c>
      <c r="M415" s="161">
        <v>1</v>
      </c>
    </row>
    <row r="416" spans="1:13" ht="20.100000000000001" customHeight="1">
      <c r="A416" s="159">
        <v>415</v>
      </c>
      <c r="B416" s="149" t="s">
        <v>11443</v>
      </c>
      <c r="C416" s="149" t="s">
        <v>3507</v>
      </c>
      <c r="D416" s="149" t="s">
        <v>11801</v>
      </c>
      <c r="E416" s="149" t="s">
        <v>12491</v>
      </c>
      <c r="F416" s="149" t="s">
        <v>13282</v>
      </c>
      <c r="G416" s="149" t="s">
        <v>13283</v>
      </c>
      <c r="H416" s="150">
        <v>1</v>
      </c>
      <c r="I416" s="149" t="s">
        <v>13284</v>
      </c>
      <c r="J416" s="149" t="s">
        <v>553</v>
      </c>
      <c r="K416" s="151">
        <v>2006</v>
      </c>
      <c r="L416" s="152" t="str">
        <f>HYPERLINK("http://ebooks.greenwood.com/reader.jsp?x=GR3310&amp;p=cover")</f>
        <v>http://ebooks.greenwood.com/reader.jsp?x=GR3310&amp;p=cover</v>
      </c>
      <c r="M416" s="161">
        <v>1</v>
      </c>
    </row>
    <row r="417" spans="1:13" ht="20.100000000000001" customHeight="1">
      <c r="A417" s="159">
        <v>416</v>
      </c>
      <c r="B417" s="149" t="s">
        <v>11443</v>
      </c>
      <c r="C417" s="149" t="s">
        <v>13285</v>
      </c>
      <c r="D417" s="149" t="s">
        <v>12446</v>
      </c>
      <c r="E417" s="149" t="s">
        <v>12447</v>
      </c>
      <c r="F417" s="149" t="s">
        <v>13286</v>
      </c>
      <c r="G417" s="149" t="s">
        <v>13287</v>
      </c>
      <c r="H417" s="150">
        <v>1</v>
      </c>
      <c r="I417" s="149" t="s">
        <v>12450</v>
      </c>
      <c r="J417" s="149" t="s">
        <v>560</v>
      </c>
      <c r="K417" s="151">
        <v>2006</v>
      </c>
      <c r="L417" s="152" t="str">
        <f>HYPERLINK("http://ebooks.greenwood.com/reader.jsp?x=GR2759&amp;p=cover")</f>
        <v>http://ebooks.greenwood.com/reader.jsp?x=GR2759&amp;p=cover</v>
      </c>
      <c r="M417" s="161">
        <v>1</v>
      </c>
    </row>
    <row r="418" spans="1:13" ht="20.100000000000001" customHeight="1">
      <c r="A418" s="159">
        <v>417</v>
      </c>
      <c r="B418" s="149" t="s">
        <v>11443</v>
      </c>
      <c r="C418" s="149" t="s">
        <v>13285</v>
      </c>
      <c r="D418" s="149" t="s">
        <v>12446</v>
      </c>
      <c r="E418" s="149" t="s">
        <v>12447</v>
      </c>
      <c r="F418" s="149" t="s">
        <v>13288</v>
      </c>
      <c r="G418" s="149" t="s">
        <v>13289</v>
      </c>
      <c r="H418" s="150">
        <v>1</v>
      </c>
      <c r="I418" s="149" t="s">
        <v>12450</v>
      </c>
      <c r="J418" s="149" t="s">
        <v>560</v>
      </c>
      <c r="K418" s="151">
        <v>2006</v>
      </c>
      <c r="L418" s="152" t="str">
        <f>HYPERLINK("http://ebooks.greenwood.com/reader.jsp?x=GR2760&amp;p=cover")</f>
        <v>http://ebooks.greenwood.com/reader.jsp?x=GR2760&amp;p=cover</v>
      </c>
      <c r="M418" s="161">
        <v>1</v>
      </c>
    </row>
    <row r="419" spans="1:13" ht="20.100000000000001" customHeight="1">
      <c r="A419" s="159">
        <v>418</v>
      </c>
      <c r="B419" s="149" t="s">
        <v>11443</v>
      </c>
      <c r="C419" s="149" t="s">
        <v>12800</v>
      </c>
      <c r="D419" s="149" t="s">
        <v>13290</v>
      </c>
      <c r="E419" s="149" t="s">
        <v>13291</v>
      </c>
      <c r="F419" s="149" t="s">
        <v>13292</v>
      </c>
      <c r="G419" s="149" t="s">
        <v>13293</v>
      </c>
      <c r="H419" s="150">
        <v>1</v>
      </c>
      <c r="I419" s="149" t="s">
        <v>13294</v>
      </c>
      <c r="J419" s="149" t="s">
        <v>560</v>
      </c>
      <c r="K419" s="151">
        <v>2006</v>
      </c>
      <c r="L419" s="152" t="str">
        <f>HYPERLINK("http://ebooks.greenwood.com/reader.jsp?x=GR2736&amp;p=cover")</f>
        <v>http://ebooks.greenwood.com/reader.jsp?x=GR2736&amp;p=cover</v>
      </c>
      <c r="M419" s="161">
        <v>1</v>
      </c>
    </row>
    <row r="420" spans="1:13" ht="20.100000000000001" customHeight="1">
      <c r="A420" s="159">
        <v>419</v>
      </c>
      <c r="B420" s="149" t="s">
        <v>11443</v>
      </c>
      <c r="C420" s="149" t="s">
        <v>11847</v>
      </c>
      <c r="D420" s="149" t="s">
        <v>13295</v>
      </c>
      <c r="E420" s="149" t="s">
        <v>4093</v>
      </c>
      <c r="F420" s="149" t="s">
        <v>13296</v>
      </c>
      <c r="G420" s="149" t="s">
        <v>13297</v>
      </c>
      <c r="H420" s="150">
        <v>1</v>
      </c>
      <c r="I420" s="149" t="s">
        <v>12810</v>
      </c>
      <c r="J420" s="149" t="s">
        <v>553</v>
      </c>
      <c r="K420" s="151">
        <v>2006</v>
      </c>
      <c r="L420" s="152" t="str">
        <f>HYPERLINK("http://ebooks.greenwood.com/reader.jsp?x=C9006&amp;p=cover")</f>
        <v>http://ebooks.greenwood.com/reader.jsp?x=C9006&amp;p=cover</v>
      </c>
      <c r="M420" s="161">
        <v>1</v>
      </c>
    </row>
    <row r="421" spans="1:13" ht="20.100000000000001" customHeight="1">
      <c r="A421" s="159">
        <v>420</v>
      </c>
      <c r="B421" s="149" t="s">
        <v>11443</v>
      </c>
      <c r="C421" s="149" t="s">
        <v>3507</v>
      </c>
      <c r="D421" s="149" t="s">
        <v>13298</v>
      </c>
      <c r="E421" s="149" t="s">
        <v>13299</v>
      </c>
      <c r="F421" s="149" t="s">
        <v>13300</v>
      </c>
      <c r="G421" s="149" t="s">
        <v>13301</v>
      </c>
      <c r="H421" s="150">
        <v>2</v>
      </c>
      <c r="I421" s="149" t="s">
        <v>13302</v>
      </c>
      <c r="J421" s="149" t="s">
        <v>560</v>
      </c>
      <c r="K421" s="151">
        <v>2006</v>
      </c>
      <c r="L421" s="152" t="str">
        <f>HYPERLINK("http://ebooks.greenwood.com/reader.jsp?x=GR3428&amp;p=cover")</f>
        <v>http://ebooks.greenwood.com/reader.jsp?x=GR3428&amp;p=cover</v>
      </c>
      <c r="M421" s="161">
        <v>1</v>
      </c>
    </row>
    <row r="422" spans="1:13" ht="20.100000000000001" customHeight="1">
      <c r="A422" s="159">
        <v>421</v>
      </c>
      <c r="B422" s="149" t="s">
        <v>11443</v>
      </c>
      <c r="C422" s="149" t="s">
        <v>3507</v>
      </c>
      <c r="D422" s="149" t="s">
        <v>13303</v>
      </c>
      <c r="E422" s="149" t="s">
        <v>13304</v>
      </c>
      <c r="F422" s="149" t="s">
        <v>13305</v>
      </c>
      <c r="G422" s="149" t="s">
        <v>13306</v>
      </c>
      <c r="H422" s="150">
        <v>1</v>
      </c>
      <c r="I422" s="149" t="s">
        <v>13307</v>
      </c>
      <c r="J422" s="149" t="s">
        <v>560</v>
      </c>
      <c r="K422" s="151">
        <v>2006</v>
      </c>
      <c r="L422" s="152" t="str">
        <f>HYPERLINK("http://www.ebooks.greenwood.com/reader.jsp?x=GR3331&amp;p=cover")</f>
        <v>http://www.ebooks.greenwood.com/reader.jsp?x=GR3331&amp;p=cover</v>
      </c>
      <c r="M422" s="161">
        <v>1</v>
      </c>
    </row>
    <row r="423" spans="1:13" ht="20.100000000000001" customHeight="1">
      <c r="A423" s="159">
        <v>422</v>
      </c>
      <c r="B423" s="149" t="s">
        <v>11443</v>
      </c>
      <c r="C423" s="149" t="s">
        <v>13285</v>
      </c>
      <c r="D423" s="149" t="s">
        <v>13308</v>
      </c>
      <c r="E423" s="149" t="s">
        <v>13309</v>
      </c>
      <c r="F423" s="149" t="s">
        <v>13310</v>
      </c>
      <c r="G423" s="149" t="s">
        <v>13311</v>
      </c>
      <c r="H423" s="150">
        <v>1</v>
      </c>
      <c r="I423" s="149" t="s">
        <v>13312</v>
      </c>
      <c r="J423" s="149" t="s">
        <v>560</v>
      </c>
      <c r="K423" s="151">
        <v>2006</v>
      </c>
      <c r="L423" s="152" t="str">
        <f>HYPERLINK("http://ebooks.greenwood.com/reader.jsp?x=GR1214&amp;p=cover")</f>
        <v>http://ebooks.greenwood.com/reader.jsp?x=GR1214&amp;p=cover</v>
      </c>
      <c r="M423" s="161">
        <v>1</v>
      </c>
    </row>
    <row r="424" spans="1:13" ht="20.100000000000001" customHeight="1">
      <c r="A424" s="159">
        <v>423</v>
      </c>
      <c r="B424" s="149" t="s">
        <v>11443</v>
      </c>
      <c r="C424" s="149" t="s">
        <v>3507</v>
      </c>
      <c r="D424" s="149" t="s">
        <v>13313</v>
      </c>
      <c r="E424" s="149" t="s">
        <v>13314</v>
      </c>
      <c r="F424" s="149" t="s">
        <v>13315</v>
      </c>
      <c r="G424" s="149" t="s">
        <v>13316</v>
      </c>
      <c r="H424" s="150">
        <v>1</v>
      </c>
      <c r="I424" s="149" t="s">
        <v>13317</v>
      </c>
      <c r="J424" s="149" t="s">
        <v>553</v>
      </c>
      <c r="K424" s="151">
        <v>2006</v>
      </c>
      <c r="L424" s="152" t="str">
        <f>HYPERLINK("http://ebooks.greenwood.com/reader.jsp?x=C8241&amp;p=cover")</f>
        <v>http://ebooks.greenwood.com/reader.jsp?x=C8241&amp;p=cover</v>
      </c>
      <c r="M424" s="161">
        <v>1</v>
      </c>
    </row>
    <row r="425" spans="1:13" ht="20.100000000000001" customHeight="1">
      <c r="A425" s="159">
        <v>424</v>
      </c>
      <c r="B425" s="149" t="s">
        <v>11443</v>
      </c>
      <c r="C425" s="149" t="s">
        <v>3507</v>
      </c>
      <c r="D425" s="149" t="s">
        <v>13318</v>
      </c>
      <c r="E425" s="149" t="s">
        <v>13319</v>
      </c>
      <c r="F425" s="149" t="s">
        <v>13320</v>
      </c>
      <c r="G425" s="149" t="s">
        <v>13321</v>
      </c>
      <c r="H425" s="150">
        <v>1</v>
      </c>
      <c r="I425" s="149" t="s">
        <v>13322</v>
      </c>
      <c r="J425" s="149" t="s">
        <v>560</v>
      </c>
      <c r="K425" s="151">
        <v>2006</v>
      </c>
      <c r="L425" s="152" t="str">
        <f>HYPERLINK("http://www.ebooks.greenwood.com/reader.jsp?x=GR3286&amp;p=cover")</f>
        <v>http://www.ebooks.greenwood.com/reader.jsp?x=GR3286&amp;p=cover</v>
      </c>
      <c r="M425" s="161">
        <v>1</v>
      </c>
    </row>
    <row r="426" spans="1:13" ht="20.100000000000001" customHeight="1">
      <c r="A426" s="159">
        <v>425</v>
      </c>
      <c r="B426" s="149" t="s">
        <v>11443</v>
      </c>
      <c r="C426" s="149" t="s">
        <v>3507</v>
      </c>
      <c r="D426" s="149" t="s">
        <v>7231</v>
      </c>
      <c r="E426" s="149" t="s">
        <v>7232</v>
      </c>
      <c r="F426" s="149" t="s">
        <v>13323</v>
      </c>
      <c r="G426" s="149" t="s">
        <v>13324</v>
      </c>
      <c r="H426" s="150">
        <v>1</v>
      </c>
      <c r="I426" s="149" t="s">
        <v>13325</v>
      </c>
      <c r="J426" s="149" t="s">
        <v>560</v>
      </c>
      <c r="K426" s="151">
        <v>2006</v>
      </c>
      <c r="L426" s="152" t="str">
        <f>HYPERLINK("http://ebooks.greenwood.com/reader.jsp?x=GR3283&amp;p=cover")</f>
        <v>http://ebooks.greenwood.com/reader.jsp?x=GR3283&amp;p=cover</v>
      </c>
      <c r="M426" s="161">
        <v>1</v>
      </c>
    </row>
    <row r="427" spans="1:13" ht="20.100000000000001" customHeight="1">
      <c r="A427" s="159">
        <v>426</v>
      </c>
      <c r="B427" s="149" t="s">
        <v>11443</v>
      </c>
      <c r="C427" s="149" t="s">
        <v>3507</v>
      </c>
      <c r="D427" s="149" t="s">
        <v>13326</v>
      </c>
      <c r="E427" s="149" t="s">
        <v>13327</v>
      </c>
      <c r="F427" s="149" t="s">
        <v>13328</v>
      </c>
      <c r="G427" s="149" t="s">
        <v>13329</v>
      </c>
      <c r="H427" s="150">
        <v>1</v>
      </c>
      <c r="I427" s="149" t="s">
        <v>13330</v>
      </c>
      <c r="J427" s="149" t="s">
        <v>560</v>
      </c>
      <c r="K427" s="151">
        <v>2006</v>
      </c>
      <c r="L427" s="152" t="str">
        <f>HYPERLINK("http://ebooks.greenwood.com/reader.jsp?x=GR3263&amp;p=cover")</f>
        <v>http://ebooks.greenwood.com/reader.jsp?x=GR3263&amp;p=cover</v>
      </c>
      <c r="M427" s="161">
        <v>1</v>
      </c>
    </row>
    <row r="428" spans="1:13" ht="20.100000000000001" customHeight="1">
      <c r="A428" s="159">
        <v>427</v>
      </c>
      <c r="B428" s="149" t="s">
        <v>11443</v>
      </c>
      <c r="C428" s="149" t="s">
        <v>3507</v>
      </c>
      <c r="D428" s="149" t="s">
        <v>13331</v>
      </c>
      <c r="E428" s="149" t="s">
        <v>13332</v>
      </c>
      <c r="F428" s="149" t="s">
        <v>13333</v>
      </c>
      <c r="G428" s="149" t="s">
        <v>13334</v>
      </c>
      <c r="H428" s="150">
        <v>1</v>
      </c>
      <c r="I428" s="149" t="s">
        <v>13335</v>
      </c>
      <c r="J428" s="149" t="s">
        <v>560</v>
      </c>
      <c r="K428" s="151">
        <v>2006</v>
      </c>
      <c r="L428" s="152" t="str">
        <f>HYPERLINK("http://ebooks.greenwood.com/reader.jsp?x=GR2841&amp;p=cover")</f>
        <v>http://ebooks.greenwood.com/reader.jsp?x=GR2841&amp;p=cover</v>
      </c>
      <c r="M428" s="161">
        <v>1</v>
      </c>
    </row>
    <row r="429" spans="1:13" ht="20.100000000000001" customHeight="1">
      <c r="A429" s="159">
        <v>428</v>
      </c>
      <c r="B429" s="149" t="s">
        <v>11443</v>
      </c>
      <c r="C429" s="149" t="s">
        <v>11847</v>
      </c>
      <c r="D429" s="149" t="s">
        <v>13336</v>
      </c>
      <c r="E429" s="149" t="s">
        <v>13337</v>
      </c>
      <c r="F429" s="149" t="s">
        <v>13338</v>
      </c>
      <c r="G429" s="149" t="s">
        <v>13339</v>
      </c>
      <c r="H429" s="150">
        <v>1</v>
      </c>
      <c r="I429" s="149" t="s">
        <v>13340</v>
      </c>
      <c r="J429" s="149" t="s">
        <v>553</v>
      </c>
      <c r="K429" s="151">
        <v>2006</v>
      </c>
      <c r="L429" s="152" t="str">
        <f>HYPERLINK("http://www.ebooks.greenwood.com/reader.jsp?x=C8767&amp;p=cover")</f>
        <v>http://www.ebooks.greenwood.com/reader.jsp?x=C8767&amp;p=cover</v>
      </c>
      <c r="M429" s="161">
        <v>1</v>
      </c>
    </row>
    <row r="430" spans="1:13" ht="20.100000000000001" customHeight="1">
      <c r="A430" s="159">
        <v>429</v>
      </c>
      <c r="B430" s="149" t="s">
        <v>11443</v>
      </c>
      <c r="C430" s="149" t="s">
        <v>11581</v>
      </c>
      <c r="D430" s="149" t="s">
        <v>13341</v>
      </c>
      <c r="E430" s="149" t="s">
        <v>13342</v>
      </c>
      <c r="F430" s="149" t="s">
        <v>13343</v>
      </c>
      <c r="G430" s="149" t="s">
        <v>13344</v>
      </c>
      <c r="H430" s="150">
        <v>1</v>
      </c>
      <c r="I430" s="149" t="s">
        <v>13345</v>
      </c>
      <c r="J430" s="149" t="s">
        <v>560</v>
      </c>
      <c r="K430" s="151">
        <v>2006</v>
      </c>
      <c r="L430" s="152" t="str">
        <f>HYPERLINK("http://ebooks.greenwood.com/reader.jsp?x=GR3206&amp;p=cover")</f>
        <v>http://ebooks.greenwood.com/reader.jsp?x=GR3206&amp;p=cover</v>
      </c>
      <c r="M430" s="161">
        <v>1</v>
      </c>
    </row>
    <row r="431" spans="1:13" ht="20.100000000000001" customHeight="1">
      <c r="A431" s="159">
        <v>430</v>
      </c>
      <c r="B431" s="149" t="s">
        <v>11443</v>
      </c>
      <c r="C431" s="149" t="s">
        <v>11581</v>
      </c>
      <c r="D431" s="149" t="s">
        <v>13346</v>
      </c>
      <c r="E431" s="149" t="s">
        <v>13347</v>
      </c>
      <c r="F431" s="149" t="s">
        <v>13348</v>
      </c>
      <c r="G431" s="149" t="s">
        <v>13349</v>
      </c>
      <c r="H431" s="150">
        <v>1</v>
      </c>
      <c r="I431" s="149" t="s">
        <v>13350</v>
      </c>
      <c r="J431" s="149" t="s">
        <v>560</v>
      </c>
      <c r="K431" s="151">
        <v>2006</v>
      </c>
      <c r="L431" s="152" t="str">
        <f>HYPERLINK("http://ebooks.greenwood.com/reader.jsp?x=GR3205&amp;p=cover")</f>
        <v>http://ebooks.greenwood.com/reader.jsp?x=GR3205&amp;p=cover</v>
      </c>
      <c r="M431" s="161">
        <v>1</v>
      </c>
    </row>
    <row r="432" spans="1:13" ht="20.100000000000001" customHeight="1">
      <c r="A432" s="159">
        <v>431</v>
      </c>
      <c r="B432" s="149" t="s">
        <v>11443</v>
      </c>
      <c r="C432" s="149" t="s">
        <v>3507</v>
      </c>
      <c r="D432" s="149" t="s">
        <v>13351</v>
      </c>
      <c r="E432" s="149" t="s">
        <v>13352</v>
      </c>
      <c r="F432" s="149" t="s">
        <v>13353</v>
      </c>
      <c r="G432" s="149" t="s">
        <v>13354</v>
      </c>
      <c r="H432" s="150">
        <v>1</v>
      </c>
      <c r="I432" s="149" t="s">
        <v>13355</v>
      </c>
      <c r="J432" s="149" t="s">
        <v>560</v>
      </c>
      <c r="K432" s="151">
        <v>2006</v>
      </c>
      <c r="L432" s="152" t="str">
        <f>HYPERLINK("http://ebooks.greenwood.com/reader.jsp?x=GR3234&amp;p=cover")</f>
        <v>http://ebooks.greenwood.com/reader.jsp?x=GR3234&amp;p=cover</v>
      </c>
      <c r="M432" s="161">
        <v>1</v>
      </c>
    </row>
    <row r="433" spans="1:13" ht="20.100000000000001" customHeight="1">
      <c r="A433" s="159">
        <v>432</v>
      </c>
      <c r="B433" s="149" t="s">
        <v>11443</v>
      </c>
      <c r="C433" s="149" t="s">
        <v>11487</v>
      </c>
      <c r="D433" s="149" t="s">
        <v>13356</v>
      </c>
      <c r="E433" s="149" t="s">
        <v>6404</v>
      </c>
      <c r="F433" s="149" t="s">
        <v>13357</v>
      </c>
      <c r="G433" s="149" t="s">
        <v>13358</v>
      </c>
      <c r="H433" s="150">
        <v>1</v>
      </c>
      <c r="I433" s="149" t="s">
        <v>13359</v>
      </c>
      <c r="J433" s="149" t="s">
        <v>553</v>
      </c>
      <c r="K433" s="151">
        <v>2006</v>
      </c>
      <c r="L433" s="152" t="str">
        <f>HYPERLINK("http://ebooks.greenwood.com/reader.jsp?x=C8578&amp;p=cover")</f>
        <v>http://ebooks.greenwood.com/reader.jsp?x=C8578&amp;p=cover</v>
      </c>
      <c r="M433" s="161">
        <v>1</v>
      </c>
    </row>
    <row r="434" spans="1:13" ht="20.100000000000001" customHeight="1">
      <c r="A434" s="159">
        <v>433</v>
      </c>
      <c r="B434" s="149" t="s">
        <v>11443</v>
      </c>
      <c r="C434" s="149" t="s">
        <v>3507</v>
      </c>
      <c r="D434" s="149" t="s">
        <v>13360</v>
      </c>
      <c r="E434" s="149" t="s">
        <v>13361</v>
      </c>
      <c r="F434" s="149" t="s">
        <v>13362</v>
      </c>
      <c r="G434" s="149" t="s">
        <v>13363</v>
      </c>
      <c r="H434" s="150">
        <v>1</v>
      </c>
      <c r="I434" s="149" t="s">
        <v>13364</v>
      </c>
      <c r="J434" s="149" t="s">
        <v>5153</v>
      </c>
      <c r="K434" s="151">
        <v>2005</v>
      </c>
      <c r="L434" s="152" t="str">
        <f>HYPERLINK("http://www.ebooks.greenwood.com/reader.jsp?x=GR0448&amp;p=cover")</f>
        <v>http://www.ebooks.greenwood.com/reader.jsp?x=GR0448&amp;p=cover</v>
      </c>
      <c r="M434" s="161">
        <v>1</v>
      </c>
    </row>
    <row r="435" spans="1:13" ht="20.100000000000001" customHeight="1">
      <c r="A435" s="159">
        <v>434</v>
      </c>
      <c r="B435" s="149" t="s">
        <v>11443</v>
      </c>
      <c r="C435" s="149" t="s">
        <v>13365</v>
      </c>
      <c r="D435" s="149" t="s">
        <v>13366</v>
      </c>
      <c r="E435" s="149" t="s">
        <v>13367</v>
      </c>
      <c r="F435" s="149" t="s">
        <v>13368</v>
      </c>
      <c r="G435" s="149" t="s">
        <v>13369</v>
      </c>
      <c r="H435" s="150">
        <v>1</v>
      </c>
      <c r="I435" s="149" t="s">
        <v>13370</v>
      </c>
      <c r="J435" s="149" t="s">
        <v>5153</v>
      </c>
      <c r="K435" s="151">
        <v>2005</v>
      </c>
      <c r="L435" s="152" t="str">
        <f>HYPERLINK("http://www.ebooks.greenwood.com/reader.jsp?x=GR0879&amp;p=cover")</f>
        <v>http://www.ebooks.greenwood.com/reader.jsp?x=GR0879&amp;p=cover</v>
      </c>
      <c r="M435" s="161">
        <v>1</v>
      </c>
    </row>
    <row r="436" spans="1:13" ht="20.100000000000001" customHeight="1">
      <c r="A436" s="159">
        <v>435</v>
      </c>
      <c r="B436" s="149" t="s">
        <v>11443</v>
      </c>
      <c r="C436" s="149" t="s">
        <v>13371</v>
      </c>
      <c r="D436" s="149" t="s">
        <v>13372</v>
      </c>
      <c r="E436" s="149" t="s">
        <v>13373</v>
      </c>
      <c r="F436" s="149" t="s">
        <v>13374</v>
      </c>
      <c r="G436" s="149" t="s">
        <v>13375</v>
      </c>
      <c r="H436" s="150">
        <v>1</v>
      </c>
      <c r="I436" s="149" t="s">
        <v>13376</v>
      </c>
      <c r="J436" s="149" t="s">
        <v>5153</v>
      </c>
      <c r="K436" s="151">
        <v>2005</v>
      </c>
      <c r="L436" s="152" t="str">
        <f>HYPERLINK("http://www.ebooks.greenwood.com/reader.jsp?x=GR2009&amp;p=cover")</f>
        <v>http://www.ebooks.greenwood.com/reader.jsp?x=GR2009&amp;p=cover</v>
      </c>
      <c r="M436" s="161">
        <v>1</v>
      </c>
    </row>
    <row r="437" spans="1:13" ht="20.100000000000001" customHeight="1">
      <c r="A437" s="159">
        <v>436</v>
      </c>
      <c r="B437" s="149" t="s">
        <v>11443</v>
      </c>
      <c r="C437" s="149" t="s">
        <v>11487</v>
      </c>
      <c r="D437" s="149" t="s">
        <v>13377</v>
      </c>
      <c r="E437" s="149" t="s">
        <v>13378</v>
      </c>
      <c r="F437" s="149" t="s">
        <v>13379</v>
      </c>
      <c r="G437" s="149" t="s">
        <v>13380</v>
      </c>
      <c r="H437" s="150">
        <v>1</v>
      </c>
      <c r="I437" s="149" t="s">
        <v>13381</v>
      </c>
      <c r="J437" s="149" t="s">
        <v>11450</v>
      </c>
      <c r="K437" s="151">
        <v>2005</v>
      </c>
      <c r="L437" s="152" t="str">
        <f>HYPERLINK("http://www.ebooks.greenwood.com/reader.jsp?x=GR2871&amp;p=cover")</f>
        <v>http://www.ebooks.greenwood.com/reader.jsp?x=GR2871&amp;p=cover</v>
      </c>
      <c r="M437" s="161">
        <v>1</v>
      </c>
    </row>
    <row r="438" spans="1:13" ht="20.100000000000001" customHeight="1">
      <c r="A438" s="159">
        <v>437</v>
      </c>
      <c r="B438" s="149" t="s">
        <v>11443</v>
      </c>
      <c r="C438" s="149" t="s">
        <v>11581</v>
      </c>
      <c r="D438" s="149" t="s">
        <v>13382</v>
      </c>
      <c r="E438" s="149" t="s">
        <v>13383</v>
      </c>
      <c r="F438" s="149" t="s">
        <v>13384</v>
      </c>
      <c r="G438" s="149" t="s">
        <v>13385</v>
      </c>
      <c r="H438" s="150">
        <v>1</v>
      </c>
      <c r="I438" s="149" t="s">
        <v>13386</v>
      </c>
      <c r="J438" s="149" t="s">
        <v>560</v>
      </c>
      <c r="K438" s="151">
        <v>2005</v>
      </c>
      <c r="L438" s="152" t="str">
        <f>HYPERLINK("http://www.ebooks.greenwood.com/reader.jsp?x=GR3233&amp;p=cover")</f>
        <v>http://www.ebooks.greenwood.com/reader.jsp?x=GR3233&amp;p=cover</v>
      </c>
      <c r="M438" s="161">
        <v>1</v>
      </c>
    </row>
    <row r="439" spans="1:13" ht="20.100000000000001" customHeight="1">
      <c r="A439" s="159">
        <v>438</v>
      </c>
      <c r="B439" s="149" t="s">
        <v>11443</v>
      </c>
      <c r="C439" s="149" t="s">
        <v>3507</v>
      </c>
      <c r="D439" s="149" t="s">
        <v>13387</v>
      </c>
      <c r="E439" s="149" t="s">
        <v>13388</v>
      </c>
      <c r="F439" s="149" t="s">
        <v>13389</v>
      </c>
      <c r="G439" s="149" t="s">
        <v>13390</v>
      </c>
      <c r="H439" s="150">
        <v>1</v>
      </c>
      <c r="I439" s="149" t="s">
        <v>13391</v>
      </c>
      <c r="J439" s="149" t="s">
        <v>560</v>
      </c>
      <c r="K439" s="151">
        <v>2005</v>
      </c>
      <c r="L439" s="152" t="str">
        <f>HYPERLINK("http://www.ebooks.greenwood.com/reader.jsp?x=GR2287&amp;p=cover")</f>
        <v>http://www.ebooks.greenwood.com/reader.jsp?x=GR2287&amp;p=cover</v>
      </c>
      <c r="M439" s="161">
        <v>1</v>
      </c>
    </row>
    <row r="440" spans="1:13" ht="20.100000000000001" customHeight="1">
      <c r="A440" s="159">
        <v>439</v>
      </c>
      <c r="B440" s="149" t="s">
        <v>11443</v>
      </c>
      <c r="C440" s="149" t="s">
        <v>3507</v>
      </c>
      <c r="D440" s="149" t="s">
        <v>13392</v>
      </c>
      <c r="E440" s="149" t="s">
        <v>13393</v>
      </c>
      <c r="F440" s="149" t="s">
        <v>13394</v>
      </c>
      <c r="G440" s="149" t="s">
        <v>13395</v>
      </c>
      <c r="H440" s="150">
        <v>1</v>
      </c>
      <c r="I440" s="149" t="s">
        <v>13396</v>
      </c>
      <c r="J440" s="149" t="s">
        <v>560</v>
      </c>
      <c r="K440" s="151">
        <v>2005</v>
      </c>
      <c r="L440" s="152" t="str">
        <f>HYPERLINK("http://www.ebooks.greenwood.com/reader.jsp?x=GR2737&amp;p=cover")</f>
        <v>http://www.ebooks.greenwood.com/reader.jsp?x=GR2737&amp;p=cover</v>
      </c>
      <c r="M440" s="161">
        <v>2</v>
      </c>
    </row>
    <row r="441" spans="1:13" ht="20.100000000000001" customHeight="1">
      <c r="A441" s="159">
        <v>440</v>
      </c>
      <c r="B441" s="149" t="s">
        <v>11443</v>
      </c>
      <c r="C441" s="149" t="s">
        <v>3507</v>
      </c>
      <c r="D441" s="149" t="s">
        <v>3554</v>
      </c>
      <c r="E441" s="149" t="s">
        <v>13397</v>
      </c>
      <c r="F441" s="149" t="s">
        <v>13398</v>
      </c>
      <c r="G441" s="149" t="s">
        <v>13399</v>
      </c>
      <c r="H441" s="150">
        <v>1</v>
      </c>
      <c r="I441" s="149" t="s">
        <v>13400</v>
      </c>
      <c r="J441" s="149" t="s">
        <v>560</v>
      </c>
      <c r="K441" s="151">
        <v>2005</v>
      </c>
      <c r="L441" s="152" t="str">
        <f>HYPERLINK("http://www.ebooks.greenwood.com/reader.jsp?x=GR2999&amp;p=cover")</f>
        <v>http://www.ebooks.greenwood.com/reader.jsp?x=GR2999&amp;p=cover</v>
      </c>
      <c r="M441" s="161">
        <v>1</v>
      </c>
    </row>
    <row r="442" spans="1:13" ht="20.100000000000001" customHeight="1">
      <c r="A442" s="159">
        <v>441</v>
      </c>
      <c r="B442" s="149" t="s">
        <v>11443</v>
      </c>
      <c r="C442" s="149" t="s">
        <v>2817</v>
      </c>
      <c r="D442" s="149" t="s">
        <v>13401</v>
      </c>
      <c r="E442" s="149" t="s">
        <v>6576</v>
      </c>
      <c r="F442" s="149" t="s">
        <v>13402</v>
      </c>
      <c r="G442" s="149" t="s">
        <v>13403</v>
      </c>
      <c r="H442" s="150">
        <v>1</v>
      </c>
      <c r="I442" s="149" t="s">
        <v>13404</v>
      </c>
      <c r="J442" s="149" t="s">
        <v>560</v>
      </c>
      <c r="K442" s="151">
        <v>2005</v>
      </c>
      <c r="L442" s="152" t="str">
        <f>HYPERLINK("http://www.ebooks.greenwood.com/reader.jsp?x=GR3003&amp;p=cover")</f>
        <v>http://www.ebooks.greenwood.com/reader.jsp?x=GR3003&amp;p=cover</v>
      </c>
      <c r="M442" s="161">
        <v>1</v>
      </c>
    </row>
    <row r="443" spans="1:13" ht="20.100000000000001" customHeight="1">
      <c r="A443" s="159">
        <v>442</v>
      </c>
      <c r="B443" s="149" t="s">
        <v>11443</v>
      </c>
      <c r="C443" s="149" t="s">
        <v>3507</v>
      </c>
      <c r="D443" s="149" t="s">
        <v>13405</v>
      </c>
      <c r="E443" s="149" t="s">
        <v>13406</v>
      </c>
      <c r="F443" s="149" t="s">
        <v>13407</v>
      </c>
      <c r="G443" s="149" t="s">
        <v>13408</v>
      </c>
      <c r="H443" s="150">
        <v>2</v>
      </c>
      <c r="I443" s="149" t="s">
        <v>13409</v>
      </c>
      <c r="J443" s="149" t="s">
        <v>560</v>
      </c>
      <c r="K443" s="151">
        <v>2005</v>
      </c>
      <c r="L443" s="152" t="str">
        <f>HYPERLINK("http://www.ebooks.greenwood.com/reader.jsp?x=GR2452&amp;p=cover")</f>
        <v>http://www.ebooks.greenwood.com/reader.jsp?x=GR2452&amp;p=cover</v>
      </c>
      <c r="M443" s="161">
        <v>1</v>
      </c>
    </row>
    <row r="444" spans="1:13" ht="20.100000000000001" customHeight="1">
      <c r="A444" s="159">
        <v>443</v>
      </c>
      <c r="B444" s="149" t="s">
        <v>11443</v>
      </c>
      <c r="C444" s="149" t="s">
        <v>3507</v>
      </c>
      <c r="D444" s="149" t="s">
        <v>11801</v>
      </c>
      <c r="E444" s="149" t="s">
        <v>13410</v>
      </c>
      <c r="F444" s="149" t="s">
        <v>13411</v>
      </c>
      <c r="G444" s="149" t="s">
        <v>13412</v>
      </c>
      <c r="H444" s="150">
        <v>1</v>
      </c>
      <c r="I444" s="149" t="s">
        <v>13413</v>
      </c>
      <c r="J444" s="149" t="s">
        <v>553</v>
      </c>
      <c r="K444" s="151">
        <v>2005</v>
      </c>
      <c r="L444" s="152" t="str">
        <f>HYPERLINK("http://www.ebooks.greenwood.com/reader.jsp?x=GR3056&amp;p=cover")</f>
        <v>http://www.ebooks.greenwood.com/reader.jsp?x=GR3056&amp;p=cover</v>
      </c>
      <c r="M444" s="161">
        <v>1</v>
      </c>
    </row>
    <row r="445" spans="1:13" ht="20.100000000000001" customHeight="1">
      <c r="A445" s="159">
        <v>444</v>
      </c>
      <c r="B445" s="149" t="s">
        <v>11443</v>
      </c>
      <c r="C445" s="149" t="s">
        <v>3507</v>
      </c>
      <c r="D445" s="149" t="s">
        <v>13414</v>
      </c>
      <c r="E445" s="149" t="s">
        <v>13415</v>
      </c>
      <c r="F445" s="149" t="s">
        <v>13416</v>
      </c>
      <c r="G445" s="149" t="s">
        <v>13417</v>
      </c>
      <c r="H445" s="150">
        <v>1</v>
      </c>
      <c r="I445" s="149" t="s">
        <v>13418</v>
      </c>
      <c r="J445" s="149" t="s">
        <v>560</v>
      </c>
      <c r="K445" s="151">
        <v>2005</v>
      </c>
      <c r="L445" s="152" t="str">
        <f>HYPERLINK("http://www.ebooks.greenwood.com/reader.jsp?x=GR3268&amp;p=cover")</f>
        <v>http://www.ebooks.greenwood.com/reader.jsp?x=GR3268&amp;p=cover</v>
      </c>
      <c r="M445" s="161">
        <v>1</v>
      </c>
    </row>
    <row r="446" spans="1:13" ht="20.100000000000001" customHeight="1">
      <c r="A446" s="159">
        <v>445</v>
      </c>
      <c r="B446" s="149" t="s">
        <v>11443</v>
      </c>
      <c r="C446" s="149" t="s">
        <v>3507</v>
      </c>
      <c r="D446" s="149" t="s">
        <v>13419</v>
      </c>
      <c r="E446" s="149" t="s">
        <v>5837</v>
      </c>
      <c r="F446" s="149" t="s">
        <v>13420</v>
      </c>
      <c r="G446" s="149" t="s">
        <v>13421</v>
      </c>
      <c r="H446" s="150">
        <v>1</v>
      </c>
      <c r="I446" s="149" t="s">
        <v>12498</v>
      </c>
      <c r="J446" s="149" t="s">
        <v>560</v>
      </c>
      <c r="K446" s="151">
        <v>2005</v>
      </c>
      <c r="L446" s="152" t="str">
        <f>HYPERLINK("http://www.ebooks.greenwood.com/reader.jsp?x=GR3323&amp;p=cover")</f>
        <v>http://www.ebooks.greenwood.com/reader.jsp?x=GR3323&amp;p=cover</v>
      </c>
      <c r="M446" s="161">
        <v>1</v>
      </c>
    </row>
    <row r="447" spans="1:13" ht="20.100000000000001" customHeight="1">
      <c r="A447" s="159">
        <v>446</v>
      </c>
      <c r="B447" s="149" t="s">
        <v>11443</v>
      </c>
      <c r="C447" s="149" t="s">
        <v>2817</v>
      </c>
      <c r="D447" s="149" t="s">
        <v>13422</v>
      </c>
      <c r="E447" s="149" t="s">
        <v>13423</v>
      </c>
      <c r="F447" s="149" t="s">
        <v>13424</v>
      </c>
      <c r="G447" s="149" t="s">
        <v>13425</v>
      </c>
      <c r="H447" s="150">
        <v>1</v>
      </c>
      <c r="I447" s="149" t="s">
        <v>13426</v>
      </c>
      <c r="J447" s="149" t="s">
        <v>560</v>
      </c>
      <c r="K447" s="151">
        <v>2005</v>
      </c>
      <c r="L447" s="152" t="str">
        <f>HYPERLINK("http://www.ebooks.greenwood.com/reader.jsp?x=GR2320&amp;p=cover")</f>
        <v>http://www.ebooks.greenwood.com/reader.jsp?x=GR2320&amp;p=cover</v>
      </c>
      <c r="M447" s="161">
        <v>1</v>
      </c>
    </row>
    <row r="448" spans="1:13" ht="20.100000000000001" customHeight="1">
      <c r="A448" s="159">
        <v>447</v>
      </c>
      <c r="B448" s="149" t="s">
        <v>11443</v>
      </c>
      <c r="C448" s="149" t="s">
        <v>11581</v>
      </c>
      <c r="D448" s="149" t="s">
        <v>13427</v>
      </c>
      <c r="E448" s="149" t="s">
        <v>13428</v>
      </c>
      <c r="F448" s="149" t="s">
        <v>13429</v>
      </c>
      <c r="G448" s="149" t="s">
        <v>13430</v>
      </c>
      <c r="H448" s="150">
        <v>1</v>
      </c>
      <c r="I448" s="149" t="s">
        <v>13431</v>
      </c>
      <c r="J448" s="149" t="s">
        <v>553</v>
      </c>
      <c r="K448" s="151">
        <v>2005</v>
      </c>
      <c r="L448" s="152" t="str">
        <f>HYPERLINK("http://www.ebooks.greenwood.com/reader.jsp?x=C8516&amp;p=cover")</f>
        <v>http://www.ebooks.greenwood.com/reader.jsp?x=C8516&amp;p=cover</v>
      </c>
      <c r="M448" s="161">
        <v>1</v>
      </c>
    </row>
    <row r="449" spans="1:13" ht="20.100000000000001" customHeight="1">
      <c r="A449" s="159">
        <v>448</v>
      </c>
      <c r="B449" s="149" t="s">
        <v>11443</v>
      </c>
      <c r="C449" s="149" t="s">
        <v>3507</v>
      </c>
      <c r="D449" s="149" t="s">
        <v>3554</v>
      </c>
      <c r="E449" s="149" t="s">
        <v>13432</v>
      </c>
      <c r="F449" s="149" t="s">
        <v>13433</v>
      </c>
      <c r="G449" s="149" t="s">
        <v>13434</v>
      </c>
      <c r="H449" s="150">
        <v>1</v>
      </c>
      <c r="I449" s="149" t="s">
        <v>13435</v>
      </c>
      <c r="J449" s="149" t="s">
        <v>560</v>
      </c>
      <c r="K449" s="151">
        <v>2005</v>
      </c>
      <c r="L449" s="152" t="str">
        <f>HYPERLINK("http://www.ebooks.greenwood.com/reader.jsp?x=GR3115&amp;p=cover")</f>
        <v>http://www.ebooks.greenwood.com/reader.jsp?x=GR3115&amp;p=cover</v>
      </c>
      <c r="M449" s="161">
        <v>1</v>
      </c>
    </row>
    <row r="450" spans="1:13" ht="20.100000000000001" customHeight="1">
      <c r="A450" s="159">
        <v>449</v>
      </c>
      <c r="B450" s="149" t="s">
        <v>11443</v>
      </c>
      <c r="C450" s="149" t="s">
        <v>11444</v>
      </c>
      <c r="D450" s="149" t="s">
        <v>13436</v>
      </c>
      <c r="E450" s="149" t="s">
        <v>13437</v>
      </c>
      <c r="F450" s="149" t="s">
        <v>13438</v>
      </c>
      <c r="G450" s="149" t="s">
        <v>13439</v>
      </c>
      <c r="H450" s="150">
        <v>1</v>
      </c>
      <c r="I450" s="149" t="s">
        <v>13440</v>
      </c>
      <c r="J450" s="149" t="s">
        <v>560</v>
      </c>
      <c r="K450" s="151">
        <v>2005</v>
      </c>
      <c r="L450" s="152" t="str">
        <f>HYPERLINK("http://www.ebooks.greenwood.com/reader.jsp?x=GR2727&amp;p=cover")</f>
        <v>http://www.ebooks.greenwood.com/reader.jsp?x=GR2727&amp;p=cover</v>
      </c>
      <c r="M450" s="161">
        <v>1</v>
      </c>
    </row>
    <row r="451" spans="1:13" ht="20.100000000000001" customHeight="1">
      <c r="A451" s="159">
        <v>450</v>
      </c>
      <c r="B451" s="149" t="s">
        <v>11443</v>
      </c>
      <c r="C451" s="149" t="s">
        <v>2817</v>
      </c>
      <c r="D451" s="149" t="s">
        <v>13441</v>
      </c>
      <c r="E451" s="149" t="s">
        <v>2197</v>
      </c>
      <c r="F451" s="149" t="s">
        <v>13442</v>
      </c>
      <c r="G451" s="149" t="s">
        <v>13443</v>
      </c>
      <c r="H451" s="150">
        <v>1</v>
      </c>
      <c r="I451" s="149" t="s">
        <v>13444</v>
      </c>
      <c r="J451" s="149" t="s">
        <v>560</v>
      </c>
      <c r="K451" s="151">
        <v>2005</v>
      </c>
      <c r="L451" s="152" t="str">
        <f>HYPERLINK("http://www.ebooks.greenwood.com/reader.jsp?x=GR2705&amp;p=cover")</f>
        <v>http://www.ebooks.greenwood.com/reader.jsp?x=GR2705&amp;p=cover</v>
      </c>
      <c r="M451" s="161">
        <v>1</v>
      </c>
    </row>
    <row r="452" spans="1:13" ht="20.100000000000001" customHeight="1">
      <c r="A452" s="159">
        <v>451</v>
      </c>
      <c r="B452" s="149" t="s">
        <v>11443</v>
      </c>
      <c r="C452" s="149" t="s">
        <v>11581</v>
      </c>
      <c r="D452" s="149" t="s">
        <v>13445</v>
      </c>
      <c r="E452" s="149" t="s">
        <v>13446</v>
      </c>
      <c r="F452" s="149" t="s">
        <v>13447</v>
      </c>
      <c r="G452" s="149" t="s">
        <v>13448</v>
      </c>
      <c r="H452" s="150">
        <v>1</v>
      </c>
      <c r="I452" s="149" t="s">
        <v>13449</v>
      </c>
      <c r="J452" s="149" t="s">
        <v>560</v>
      </c>
      <c r="K452" s="151">
        <v>2005</v>
      </c>
      <c r="L452" s="152" t="str">
        <f>HYPERLINK("http://www.ebooks.greenwood.com/reader.jsp?x=GR2588&amp;p=cover")</f>
        <v>http://www.ebooks.greenwood.com/reader.jsp?x=GR2588&amp;p=cover</v>
      </c>
      <c r="M452" s="161">
        <v>1</v>
      </c>
    </row>
    <row r="453" spans="1:13" ht="20.100000000000001" customHeight="1">
      <c r="A453" s="159">
        <v>452</v>
      </c>
      <c r="B453" s="149" t="s">
        <v>11443</v>
      </c>
      <c r="C453" s="149" t="s">
        <v>3507</v>
      </c>
      <c r="D453" s="149" t="s">
        <v>13450</v>
      </c>
      <c r="E453" s="149" t="s">
        <v>1602</v>
      </c>
      <c r="F453" s="149" t="s">
        <v>13451</v>
      </c>
      <c r="G453" s="149" t="s">
        <v>13452</v>
      </c>
      <c r="H453" s="150">
        <v>1</v>
      </c>
      <c r="I453" s="149" t="s">
        <v>13453</v>
      </c>
      <c r="J453" s="149" t="s">
        <v>560</v>
      </c>
      <c r="K453" s="151">
        <v>2005</v>
      </c>
      <c r="L453" s="152" t="str">
        <f>HYPERLINK("http://www.ebooks.greenwood.com/reader.jsp?x=GR3059&amp;p=cover")</f>
        <v>http://www.ebooks.greenwood.com/reader.jsp?x=GR3059&amp;p=cover</v>
      </c>
      <c r="M453" s="161">
        <v>5</v>
      </c>
    </row>
    <row r="454" spans="1:13" ht="20.100000000000001" customHeight="1">
      <c r="A454" s="159">
        <v>453</v>
      </c>
      <c r="B454" s="149" t="s">
        <v>11443</v>
      </c>
      <c r="C454" s="149" t="s">
        <v>3507</v>
      </c>
      <c r="D454" s="149" t="s">
        <v>3554</v>
      </c>
      <c r="E454" s="149" t="s">
        <v>13454</v>
      </c>
      <c r="F454" s="149" t="s">
        <v>13455</v>
      </c>
      <c r="G454" s="149" t="s">
        <v>13456</v>
      </c>
      <c r="H454" s="150">
        <v>1</v>
      </c>
      <c r="I454" s="149" t="s">
        <v>13457</v>
      </c>
      <c r="J454" s="149" t="s">
        <v>560</v>
      </c>
      <c r="K454" s="151">
        <v>2005</v>
      </c>
      <c r="L454" s="152" t="str">
        <f>HYPERLINK("http://www.ebooks.greenwood.com/reader.jsp?x=GR3055&amp;p=cover")</f>
        <v>http://www.ebooks.greenwood.com/reader.jsp?x=GR3055&amp;p=cover</v>
      </c>
      <c r="M454" s="161">
        <v>1</v>
      </c>
    </row>
    <row r="455" spans="1:13" ht="20.100000000000001" customHeight="1">
      <c r="A455" s="159">
        <v>454</v>
      </c>
      <c r="B455" s="149" t="s">
        <v>11443</v>
      </c>
      <c r="C455" s="149" t="s">
        <v>3507</v>
      </c>
      <c r="D455" s="149" t="s">
        <v>3506</v>
      </c>
      <c r="E455" s="149" t="s">
        <v>13458</v>
      </c>
      <c r="F455" s="149" t="s">
        <v>13459</v>
      </c>
      <c r="G455" s="149" t="s">
        <v>13460</v>
      </c>
      <c r="H455" s="150">
        <v>1</v>
      </c>
      <c r="I455" s="149" t="s">
        <v>13461</v>
      </c>
      <c r="J455" s="149" t="s">
        <v>560</v>
      </c>
      <c r="K455" s="151">
        <v>2005</v>
      </c>
      <c r="L455" s="152" t="str">
        <f>HYPERLINK("http://www.ebooks.greenwood.com/reader.jsp?x=GR1700&amp;p=cover")</f>
        <v>http://www.ebooks.greenwood.com/reader.jsp?x=GR1700&amp;p=cover</v>
      </c>
      <c r="M455" s="161">
        <v>1</v>
      </c>
    </row>
    <row r="456" spans="1:13" ht="20.100000000000001" customHeight="1">
      <c r="A456" s="159">
        <v>455</v>
      </c>
      <c r="B456" s="149" t="s">
        <v>11443</v>
      </c>
      <c r="C456" s="149" t="s">
        <v>3507</v>
      </c>
      <c r="D456" s="149" t="s">
        <v>13462</v>
      </c>
      <c r="E456" s="149" t="s">
        <v>13463</v>
      </c>
      <c r="F456" s="149" t="s">
        <v>13464</v>
      </c>
      <c r="G456" s="149" t="s">
        <v>13465</v>
      </c>
      <c r="H456" s="150">
        <v>1</v>
      </c>
      <c r="I456" s="149" t="s">
        <v>13322</v>
      </c>
      <c r="J456" s="149" t="s">
        <v>560</v>
      </c>
      <c r="K456" s="151">
        <v>2005</v>
      </c>
      <c r="L456" s="152" t="str">
        <f>HYPERLINK("http://www.ebooks.greenwood.com/reader.jsp?x=GR3129&amp;p=cover")</f>
        <v>http://www.ebooks.greenwood.com/reader.jsp?x=GR3129&amp;p=cover</v>
      </c>
      <c r="M456" s="161">
        <v>1</v>
      </c>
    </row>
    <row r="457" spans="1:13" ht="20.100000000000001" customHeight="1">
      <c r="A457" s="159">
        <v>456</v>
      </c>
      <c r="B457" s="149" t="s">
        <v>11443</v>
      </c>
      <c r="C457" s="149" t="s">
        <v>11487</v>
      </c>
      <c r="D457" s="149" t="s">
        <v>13466</v>
      </c>
      <c r="E457" s="149" t="s">
        <v>13467</v>
      </c>
      <c r="F457" s="149" t="s">
        <v>13468</v>
      </c>
      <c r="G457" s="149" t="s">
        <v>13469</v>
      </c>
      <c r="H457" s="150">
        <v>1</v>
      </c>
      <c r="I457" s="149" t="s">
        <v>13470</v>
      </c>
      <c r="J457" s="149" t="s">
        <v>560</v>
      </c>
      <c r="K457" s="151">
        <v>2005</v>
      </c>
      <c r="L457" s="152" t="str">
        <f>HYPERLINK("http://www.ebooks.greenwood.com/reader.jsp?x=GR3057&amp;p=cover")</f>
        <v>http://www.ebooks.greenwood.com/reader.jsp?x=GR3057&amp;p=cover</v>
      </c>
      <c r="M457" s="161">
        <v>1</v>
      </c>
    </row>
    <row r="458" spans="1:13" ht="20.100000000000001" customHeight="1">
      <c r="A458" s="159">
        <v>457</v>
      </c>
      <c r="B458" s="149" t="s">
        <v>11443</v>
      </c>
      <c r="C458" s="149" t="s">
        <v>3507</v>
      </c>
      <c r="D458" s="149" t="s">
        <v>13471</v>
      </c>
      <c r="E458" s="149" t="s">
        <v>13472</v>
      </c>
      <c r="F458" s="149" t="s">
        <v>13473</v>
      </c>
      <c r="G458" s="149" t="s">
        <v>13474</v>
      </c>
      <c r="H458" s="150">
        <v>1</v>
      </c>
      <c r="I458" s="149" t="s">
        <v>13453</v>
      </c>
      <c r="J458" s="149" t="s">
        <v>11450</v>
      </c>
      <c r="K458" s="151">
        <v>2004</v>
      </c>
      <c r="L458" s="152" t="str">
        <f>HYPERLINK("http://www.ebooks.greenwood.com/reader.jsp?x=2000ba09&amp;p=cover")</f>
        <v>http://www.ebooks.greenwood.com/reader.jsp?x=2000ba09&amp;p=cover</v>
      </c>
      <c r="M458" s="161">
        <v>1</v>
      </c>
    </row>
    <row r="459" spans="1:13" ht="20.100000000000001" customHeight="1">
      <c r="A459" s="159">
        <v>458</v>
      </c>
      <c r="B459" s="149" t="s">
        <v>11443</v>
      </c>
      <c r="C459" s="149" t="s">
        <v>11581</v>
      </c>
      <c r="D459" s="149" t="s">
        <v>13475</v>
      </c>
      <c r="E459" s="149" t="s">
        <v>13476</v>
      </c>
      <c r="F459" s="149" t="s">
        <v>13477</v>
      </c>
      <c r="G459" s="149" t="s">
        <v>13478</v>
      </c>
      <c r="H459" s="150">
        <v>1</v>
      </c>
      <c r="I459" s="149" t="s">
        <v>13479</v>
      </c>
      <c r="J459" s="149" t="s">
        <v>553</v>
      </c>
      <c r="K459" s="151">
        <v>2004</v>
      </c>
      <c r="L459" s="152" t="str">
        <f>HYPERLINK("http://www.ebooks.greenwood.com/reader.jsp?x=C7381&amp;p=cover")</f>
        <v>http://www.ebooks.greenwood.com/reader.jsp?x=C7381&amp;p=cover</v>
      </c>
      <c r="M459" s="161">
        <v>1</v>
      </c>
    </row>
    <row r="460" spans="1:13" ht="20.100000000000001" customHeight="1">
      <c r="A460" s="159">
        <v>459</v>
      </c>
      <c r="B460" s="149" t="s">
        <v>11443</v>
      </c>
      <c r="C460" s="149" t="s">
        <v>11581</v>
      </c>
      <c r="D460" s="149" t="s">
        <v>13480</v>
      </c>
      <c r="E460" s="149" t="s">
        <v>6257</v>
      </c>
      <c r="F460" s="149" t="s">
        <v>13481</v>
      </c>
      <c r="G460" s="149" t="s">
        <v>13482</v>
      </c>
      <c r="H460" s="150">
        <v>1</v>
      </c>
      <c r="I460" s="149" t="s">
        <v>13483</v>
      </c>
      <c r="J460" s="149" t="s">
        <v>560</v>
      </c>
      <c r="K460" s="151">
        <v>2004</v>
      </c>
      <c r="L460" s="152" t="str">
        <f>HYPERLINK("http://www.ebooks.greenwood.com/reader.jsp?x=GR3174&amp;p=cover")</f>
        <v>http://www.ebooks.greenwood.com/reader.jsp?x=GR3174&amp;p=cover</v>
      </c>
      <c r="M460" s="161">
        <v>1</v>
      </c>
    </row>
    <row r="461" spans="1:13" ht="20.100000000000001" customHeight="1">
      <c r="A461" s="159">
        <v>460</v>
      </c>
      <c r="B461" s="149" t="s">
        <v>11443</v>
      </c>
      <c r="C461" s="149" t="s">
        <v>11581</v>
      </c>
      <c r="D461" s="149" t="s">
        <v>13484</v>
      </c>
      <c r="E461" s="149" t="s">
        <v>13485</v>
      </c>
      <c r="F461" s="149" t="s">
        <v>13486</v>
      </c>
      <c r="G461" s="149" t="s">
        <v>13487</v>
      </c>
      <c r="H461" s="150">
        <v>1</v>
      </c>
      <c r="I461" s="149" t="s">
        <v>13488</v>
      </c>
      <c r="J461" s="149" t="s">
        <v>560</v>
      </c>
      <c r="K461" s="151">
        <v>2004</v>
      </c>
      <c r="L461" s="152" t="str">
        <f>HYPERLINK("http://www.ebooks.greenwood.com/reader.jsp?x=GR2501&amp;p=cover")</f>
        <v>http://www.ebooks.greenwood.com/reader.jsp?x=GR2501&amp;p=cover</v>
      </c>
      <c r="M461" s="161">
        <v>1</v>
      </c>
    </row>
    <row r="462" spans="1:13" ht="20.100000000000001" customHeight="1">
      <c r="A462" s="159">
        <v>461</v>
      </c>
      <c r="B462" s="149" t="s">
        <v>11443</v>
      </c>
      <c r="C462" s="149" t="s">
        <v>11847</v>
      </c>
      <c r="D462" s="149" t="s">
        <v>13489</v>
      </c>
      <c r="E462" s="149" t="s">
        <v>13490</v>
      </c>
      <c r="F462" s="149" t="s">
        <v>13491</v>
      </c>
      <c r="G462" s="149" t="s">
        <v>13492</v>
      </c>
      <c r="H462" s="150">
        <v>1</v>
      </c>
      <c r="I462" s="149" t="s">
        <v>13493</v>
      </c>
      <c r="J462" s="149" t="s">
        <v>560</v>
      </c>
      <c r="K462" s="151">
        <v>2004</v>
      </c>
      <c r="L462" s="152" t="str">
        <f>HYPERLINK("http://www.ebooks.greenwood.com/reader.jsp?x=GR2771&amp;p=cover")</f>
        <v>http://www.ebooks.greenwood.com/reader.jsp?x=GR2771&amp;p=cover</v>
      </c>
      <c r="M462" s="161">
        <v>1</v>
      </c>
    </row>
    <row r="463" spans="1:13" ht="20.100000000000001" customHeight="1">
      <c r="A463" s="159">
        <v>462</v>
      </c>
      <c r="B463" s="149" t="s">
        <v>11443</v>
      </c>
      <c r="C463" s="149" t="s">
        <v>11581</v>
      </c>
      <c r="D463" s="149" t="s">
        <v>13494</v>
      </c>
      <c r="E463" s="149" t="s">
        <v>13495</v>
      </c>
      <c r="F463" s="149" t="s">
        <v>13496</v>
      </c>
      <c r="G463" s="149" t="s">
        <v>13497</v>
      </c>
      <c r="H463" s="150">
        <v>1</v>
      </c>
      <c r="I463" s="149" t="s">
        <v>13498</v>
      </c>
      <c r="J463" s="149" t="s">
        <v>553</v>
      </c>
      <c r="K463" s="151">
        <v>2004</v>
      </c>
      <c r="L463" s="152" t="str">
        <f>HYPERLINK("http://www.ebooks.greenwood.com/reader.jsp?x=C7262&amp;p=cover")</f>
        <v>http://www.ebooks.greenwood.com/reader.jsp?x=C7262&amp;p=cover</v>
      </c>
      <c r="M463" s="161">
        <v>1</v>
      </c>
    </row>
    <row r="464" spans="1:13" ht="20.100000000000001" customHeight="1">
      <c r="A464" s="159">
        <v>463</v>
      </c>
      <c r="B464" s="149" t="s">
        <v>11443</v>
      </c>
      <c r="C464" s="149" t="s">
        <v>11847</v>
      </c>
      <c r="D464" s="149" t="s">
        <v>13499</v>
      </c>
      <c r="E464" s="149" t="s">
        <v>13500</v>
      </c>
      <c r="F464" s="149" t="s">
        <v>13501</v>
      </c>
      <c r="G464" s="149" t="s">
        <v>13502</v>
      </c>
      <c r="H464" s="150">
        <v>1</v>
      </c>
      <c r="I464" s="149" t="s">
        <v>13503</v>
      </c>
      <c r="J464" s="149" t="s">
        <v>553</v>
      </c>
      <c r="K464" s="151">
        <v>2004</v>
      </c>
      <c r="L464" s="152" t="str">
        <f>HYPERLINK("http://www.ebooks.greenwood.com/reader.jsp?x=PSB&amp;p=cover")</f>
        <v>http://www.ebooks.greenwood.com/reader.jsp?x=PSB&amp;p=cover</v>
      </c>
      <c r="M464" s="161">
        <v>1</v>
      </c>
    </row>
    <row r="465" spans="1:13" ht="20.100000000000001" customHeight="1">
      <c r="A465" s="159">
        <v>464</v>
      </c>
      <c r="B465" s="149" t="s">
        <v>11443</v>
      </c>
      <c r="C465" s="149" t="s">
        <v>11581</v>
      </c>
      <c r="D465" s="149" t="s">
        <v>13504</v>
      </c>
      <c r="E465" s="149" t="s">
        <v>13505</v>
      </c>
      <c r="F465" s="149" t="s">
        <v>13506</v>
      </c>
      <c r="G465" s="149" t="s">
        <v>13507</v>
      </c>
      <c r="H465" s="150">
        <v>1</v>
      </c>
      <c r="I465" s="149" t="s">
        <v>13508</v>
      </c>
      <c r="J465" s="149" t="s">
        <v>560</v>
      </c>
      <c r="K465" s="151">
        <v>2004</v>
      </c>
      <c r="L465" s="152" t="str">
        <f>HYPERLINK("http://www.ebooks.greenwood.com/reader.jsp?x=2000B0BC&amp;p=cover")</f>
        <v>http://www.ebooks.greenwood.com/reader.jsp?x=2000B0BC&amp;p=cover</v>
      </c>
      <c r="M465" s="161">
        <v>1</v>
      </c>
    </row>
    <row r="466" spans="1:13" ht="20.100000000000001" customHeight="1">
      <c r="A466" s="159">
        <v>465</v>
      </c>
      <c r="B466" s="149" t="s">
        <v>11443</v>
      </c>
      <c r="C466" s="149" t="s">
        <v>3507</v>
      </c>
      <c r="D466" s="149" t="s">
        <v>13509</v>
      </c>
      <c r="E466" s="149" t="s">
        <v>13510</v>
      </c>
      <c r="F466" s="149" t="s">
        <v>13511</v>
      </c>
      <c r="G466" s="149" t="s">
        <v>13512</v>
      </c>
      <c r="H466" s="150">
        <v>1</v>
      </c>
      <c r="I466" s="149" t="s">
        <v>13513</v>
      </c>
      <c r="J466" s="149" t="s">
        <v>11450</v>
      </c>
      <c r="K466" s="151">
        <v>2004</v>
      </c>
      <c r="L466" s="152" t="str">
        <f>HYPERLINK("http://www.ebooks.greenwood.com/reader.jsp?x=2000A127&amp;p=cover")</f>
        <v>http://www.ebooks.greenwood.com/reader.jsp?x=2000A127&amp;p=cover</v>
      </c>
      <c r="M466" s="161">
        <v>1</v>
      </c>
    </row>
    <row r="467" spans="1:13" ht="20.100000000000001" customHeight="1">
      <c r="A467" s="159">
        <v>466</v>
      </c>
      <c r="B467" s="149" t="s">
        <v>11443</v>
      </c>
      <c r="C467" s="149" t="s">
        <v>11847</v>
      </c>
      <c r="D467" s="149" t="s">
        <v>13514</v>
      </c>
      <c r="E467" s="149" t="s">
        <v>13515</v>
      </c>
      <c r="F467" s="149" t="s">
        <v>13516</v>
      </c>
      <c r="G467" s="149" t="s">
        <v>13517</v>
      </c>
      <c r="H467" s="150">
        <v>1</v>
      </c>
      <c r="I467" s="149" t="s">
        <v>7496</v>
      </c>
      <c r="J467" s="149" t="s">
        <v>11450</v>
      </c>
      <c r="K467" s="151">
        <v>2003</v>
      </c>
      <c r="L467" s="152" t="str">
        <f>HYPERLINK("http://www.ebooks.greenwood.com/reader.jsp?x=C7459&amp;p=cover")</f>
        <v>http://www.ebooks.greenwood.com/reader.jsp?x=C7459&amp;p=cover</v>
      </c>
      <c r="M467" s="161">
        <v>1</v>
      </c>
    </row>
    <row r="468" spans="1:13" ht="20.100000000000001" customHeight="1">
      <c r="A468" s="159">
        <v>467</v>
      </c>
      <c r="B468" s="149" t="s">
        <v>11443</v>
      </c>
      <c r="C468" s="149" t="s">
        <v>11847</v>
      </c>
      <c r="D468" s="149" t="s">
        <v>13518</v>
      </c>
      <c r="E468" s="149" t="s">
        <v>7508</v>
      </c>
      <c r="F468" s="149" t="s">
        <v>13519</v>
      </c>
      <c r="G468" s="149" t="s">
        <v>13520</v>
      </c>
      <c r="H468" s="150">
        <v>1</v>
      </c>
      <c r="I468" s="149" t="s">
        <v>13521</v>
      </c>
      <c r="J468" s="149" t="s">
        <v>11450</v>
      </c>
      <c r="K468" s="151">
        <v>2003</v>
      </c>
      <c r="L468" s="152" t="str">
        <f>HYPERLINK("http://www.ebooks.greenwood.com/reader.jsp?x=GM0645&amp;p=cover")</f>
        <v>http://www.ebooks.greenwood.com/reader.jsp?x=GM0645&amp;p=cover</v>
      </c>
      <c r="M468" s="161">
        <v>1</v>
      </c>
    </row>
    <row r="469" spans="1:13" ht="20.100000000000001" customHeight="1">
      <c r="A469" s="159">
        <v>468</v>
      </c>
      <c r="B469" s="149" t="s">
        <v>11443</v>
      </c>
      <c r="C469" s="149" t="s">
        <v>11581</v>
      </c>
      <c r="D469" s="149" t="s">
        <v>13522</v>
      </c>
      <c r="E469" s="149" t="s">
        <v>11868</v>
      </c>
      <c r="F469" s="149" t="s">
        <v>13523</v>
      </c>
      <c r="G469" s="149" t="s">
        <v>13524</v>
      </c>
      <c r="H469" s="150">
        <v>1</v>
      </c>
      <c r="I469" s="149" t="s">
        <v>13525</v>
      </c>
      <c r="J469" s="149" t="s">
        <v>11450</v>
      </c>
      <c r="K469" s="151">
        <v>2003</v>
      </c>
      <c r="L469" s="152" t="str">
        <f>HYPERLINK("http://www.ebooks.greenwood.com/reader.jsp?x=2000b161&amp;p=cover")</f>
        <v>http://www.ebooks.greenwood.com/reader.jsp?x=2000b161&amp;p=cover</v>
      </c>
      <c r="M469" s="161">
        <v>1</v>
      </c>
    </row>
    <row r="470" spans="1:13" ht="20.100000000000001" customHeight="1">
      <c r="A470" s="159">
        <v>469</v>
      </c>
      <c r="B470" s="149" t="s">
        <v>11443</v>
      </c>
      <c r="C470" s="149" t="s">
        <v>2817</v>
      </c>
      <c r="D470" s="149" t="s">
        <v>13526</v>
      </c>
      <c r="E470" s="149" t="s">
        <v>7680</v>
      </c>
      <c r="F470" s="149" t="s">
        <v>13527</v>
      </c>
      <c r="G470" s="149" t="s">
        <v>13528</v>
      </c>
      <c r="H470" s="150">
        <v>1</v>
      </c>
      <c r="I470" s="149" t="s">
        <v>13529</v>
      </c>
      <c r="J470" s="149" t="s">
        <v>11450</v>
      </c>
      <c r="K470" s="151">
        <v>2003</v>
      </c>
      <c r="L470" s="152" t="str">
        <f>HYPERLINK("http://www.ebooks.greenwood.com/reader.jsp?x=GR1610&amp;p=cover")</f>
        <v>http://www.ebooks.greenwood.com/reader.jsp?x=GR1610&amp;p=cover</v>
      </c>
      <c r="M470" s="161">
        <v>1</v>
      </c>
    </row>
    <row r="471" spans="1:13" ht="20.100000000000001" customHeight="1">
      <c r="A471" s="159">
        <v>470</v>
      </c>
      <c r="B471" s="149" t="s">
        <v>11443</v>
      </c>
      <c r="C471" s="149" t="s">
        <v>3507</v>
      </c>
      <c r="D471" s="149" t="s">
        <v>13530</v>
      </c>
      <c r="E471" s="149" t="s">
        <v>13531</v>
      </c>
      <c r="F471" s="149" t="s">
        <v>13532</v>
      </c>
      <c r="G471" s="149" t="s">
        <v>13533</v>
      </c>
      <c r="H471" s="150">
        <v>1</v>
      </c>
      <c r="I471" s="149" t="s">
        <v>13534</v>
      </c>
      <c r="J471" s="149" t="s">
        <v>11450</v>
      </c>
      <c r="K471" s="151">
        <v>2003</v>
      </c>
      <c r="L471" s="152" t="str">
        <f>HYPERLINK("http://www.ebooks.greenwood.com/reader.jsp?x=2000A5FB&amp;p=cover")</f>
        <v>http://www.ebooks.greenwood.com/reader.jsp?x=2000A5FB&amp;p=cover</v>
      </c>
      <c r="M471" s="161">
        <v>1</v>
      </c>
    </row>
    <row r="472" spans="1:13" ht="20.100000000000001" customHeight="1">
      <c r="A472" s="159">
        <v>471</v>
      </c>
      <c r="B472" s="149" t="s">
        <v>11443</v>
      </c>
      <c r="C472" s="149" t="s">
        <v>3507</v>
      </c>
      <c r="D472" s="149" t="s">
        <v>13535</v>
      </c>
      <c r="E472" s="149" t="s">
        <v>13536</v>
      </c>
      <c r="F472" s="149" t="s">
        <v>13537</v>
      </c>
      <c r="G472" s="149" t="s">
        <v>13538</v>
      </c>
      <c r="H472" s="150">
        <v>1</v>
      </c>
      <c r="I472" s="149" t="s">
        <v>13539</v>
      </c>
      <c r="J472" s="149" t="s">
        <v>11450</v>
      </c>
      <c r="K472" s="151">
        <v>2003</v>
      </c>
      <c r="L472" s="152" t="str">
        <f>HYPERLINK("http://www.ebooks.greenwood.com/reader.jsp?x=200094EE&amp;p=cover")</f>
        <v>http://www.ebooks.greenwood.com/reader.jsp?x=200094EE&amp;p=cover</v>
      </c>
      <c r="M472" s="161">
        <v>1</v>
      </c>
    </row>
    <row r="473" spans="1:13" ht="20.100000000000001" customHeight="1">
      <c r="A473" s="159">
        <v>472</v>
      </c>
      <c r="B473" s="149" t="s">
        <v>11443</v>
      </c>
      <c r="C473" s="149" t="s">
        <v>11581</v>
      </c>
      <c r="D473" s="149" t="s">
        <v>13540</v>
      </c>
      <c r="E473" s="149" t="s">
        <v>13541</v>
      </c>
      <c r="F473" s="149" t="s">
        <v>13542</v>
      </c>
      <c r="G473" s="149" t="s">
        <v>13543</v>
      </c>
      <c r="H473" s="150">
        <v>1</v>
      </c>
      <c r="I473" s="149" t="s">
        <v>13544</v>
      </c>
      <c r="J473" s="149" t="s">
        <v>553</v>
      </c>
      <c r="K473" s="151">
        <v>2003</v>
      </c>
      <c r="L473" s="152" t="str">
        <f>HYPERLINK("http://www.ebooks.greenwood.com/reader.jsp?x=C7780&amp;p=cover")</f>
        <v>http://www.ebooks.greenwood.com/reader.jsp?x=C7780&amp;p=cover</v>
      </c>
      <c r="M473" s="161">
        <v>1</v>
      </c>
    </row>
    <row r="474" spans="1:13" ht="20.100000000000001" customHeight="1">
      <c r="A474" s="159">
        <v>473</v>
      </c>
      <c r="B474" s="149" t="s">
        <v>11443</v>
      </c>
      <c r="C474" s="149" t="s">
        <v>11444</v>
      </c>
      <c r="D474" s="149" t="s">
        <v>13545</v>
      </c>
      <c r="E474" s="149" t="s">
        <v>6097</v>
      </c>
      <c r="F474" s="149" t="s">
        <v>13546</v>
      </c>
      <c r="G474" s="149" t="s">
        <v>13547</v>
      </c>
      <c r="H474" s="150">
        <v>1</v>
      </c>
      <c r="I474" s="149" t="s">
        <v>13548</v>
      </c>
      <c r="J474" s="149" t="s">
        <v>560</v>
      </c>
      <c r="K474" s="151">
        <v>2003</v>
      </c>
      <c r="L474" s="152" t="str">
        <f>HYPERLINK("http://www.ebooks.greenwood.com/reader.jsp?x=2000A1BD&amp;p=cover")</f>
        <v>http://www.ebooks.greenwood.com/reader.jsp?x=2000A1BD&amp;p=cover</v>
      </c>
      <c r="M474" s="161">
        <v>1</v>
      </c>
    </row>
    <row r="475" spans="1:13" ht="20.100000000000001" customHeight="1">
      <c r="A475" s="159">
        <v>474</v>
      </c>
      <c r="B475" s="149" t="s">
        <v>11443</v>
      </c>
      <c r="C475" s="149" t="s">
        <v>13285</v>
      </c>
      <c r="D475" s="149" t="s">
        <v>13549</v>
      </c>
      <c r="E475" s="149" t="s">
        <v>13550</v>
      </c>
      <c r="F475" s="149" t="s">
        <v>13551</v>
      </c>
      <c r="G475" s="149" t="s">
        <v>13552</v>
      </c>
      <c r="H475" s="150">
        <v>1</v>
      </c>
      <c r="I475" s="149" t="s">
        <v>13553</v>
      </c>
      <c r="J475" s="149" t="s">
        <v>553</v>
      </c>
      <c r="K475" s="151">
        <v>2003</v>
      </c>
      <c r="L475" s="152" t="str">
        <f>HYPERLINK("http://ebooks.greenwood.com/reader.jsp?x=2000b84f&amp;p=cover")</f>
        <v>http://ebooks.greenwood.com/reader.jsp?x=2000b84f&amp;p=cover</v>
      </c>
      <c r="M475" s="161">
        <v>1</v>
      </c>
    </row>
    <row r="476" spans="1:13" ht="20.100000000000001" customHeight="1">
      <c r="A476" s="159">
        <v>475</v>
      </c>
      <c r="B476" s="149" t="s">
        <v>11443</v>
      </c>
      <c r="C476" s="149" t="s">
        <v>12800</v>
      </c>
      <c r="D476" s="149" t="s">
        <v>13554</v>
      </c>
      <c r="E476" s="149" t="s">
        <v>13555</v>
      </c>
      <c r="F476" s="149" t="s">
        <v>13556</v>
      </c>
      <c r="G476" s="149" t="s">
        <v>13557</v>
      </c>
      <c r="H476" s="150">
        <v>1</v>
      </c>
      <c r="I476" s="149" t="s">
        <v>13276</v>
      </c>
      <c r="J476" s="149" t="s">
        <v>560</v>
      </c>
      <c r="K476" s="151">
        <v>2003</v>
      </c>
      <c r="L476" s="152" t="str">
        <f>HYPERLINK("http://www.ebooks.greenwood.com/reader.jsp?x=GR1962&amp;p=cover")</f>
        <v>http://www.ebooks.greenwood.com/reader.jsp?x=GR1962&amp;p=cover</v>
      </c>
      <c r="M476" s="161">
        <v>1</v>
      </c>
    </row>
    <row r="477" spans="1:13" ht="20.100000000000001" customHeight="1">
      <c r="A477" s="159">
        <v>476</v>
      </c>
      <c r="B477" s="149" t="s">
        <v>11443</v>
      </c>
      <c r="C477" s="149" t="s">
        <v>3507</v>
      </c>
      <c r="D477" s="149" t="s">
        <v>3683</v>
      </c>
      <c r="E477" s="149" t="s">
        <v>3682</v>
      </c>
      <c r="F477" s="149" t="s">
        <v>13558</v>
      </c>
      <c r="G477" s="149" t="s">
        <v>13559</v>
      </c>
      <c r="H477" s="150">
        <v>1</v>
      </c>
      <c r="I477" s="149" t="s">
        <v>13391</v>
      </c>
      <c r="J477" s="149" t="s">
        <v>560</v>
      </c>
      <c r="K477" s="151">
        <v>2003</v>
      </c>
      <c r="L477" s="152" t="str">
        <f>HYPERLINK("http://www.ebooks.greenwood.com/reader.jsp?x=GR2205&amp;p=cover")</f>
        <v>http://www.ebooks.greenwood.com/reader.jsp?x=GR2205&amp;p=cover</v>
      </c>
      <c r="M477" s="161">
        <v>1</v>
      </c>
    </row>
    <row r="478" spans="1:13" ht="20.100000000000001" customHeight="1">
      <c r="A478" s="159">
        <v>477</v>
      </c>
      <c r="B478" s="149" t="s">
        <v>11443</v>
      </c>
      <c r="C478" s="149" t="s">
        <v>11444</v>
      </c>
      <c r="D478" s="149" t="s">
        <v>13560</v>
      </c>
      <c r="E478" s="149" t="s">
        <v>13561</v>
      </c>
      <c r="F478" s="149" t="s">
        <v>13562</v>
      </c>
      <c r="G478" s="149" t="s">
        <v>13563</v>
      </c>
      <c r="H478" s="150">
        <v>1</v>
      </c>
      <c r="I478" s="149" t="s">
        <v>13564</v>
      </c>
      <c r="J478" s="149" t="s">
        <v>560</v>
      </c>
      <c r="K478" s="151">
        <v>2003</v>
      </c>
      <c r="L478" s="152" t="str">
        <f>HYPERLINK("http://www.ebooks.greenwood.com/reader.jsp?x=GR1893&amp;p=cover")</f>
        <v>http://www.ebooks.greenwood.com/reader.jsp?x=GR1893&amp;p=cover</v>
      </c>
      <c r="M478" s="161">
        <v>1</v>
      </c>
    </row>
    <row r="479" spans="1:13" ht="20.100000000000001" customHeight="1">
      <c r="A479" s="159">
        <v>478</v>
      </c>
      <c r="B479" s="149" t="s">
        <v>11443</v>
      </c>
      <c r="C479" s="149" t="s">
        <v>2713</v>
      </c>
      <c r="D479" s="149" t="s">
        <v>13565</v>
      </c>
      <c r="E479" s="149" t="s">
        <v>9972</v>
      </c>
      <c r="F479" s="149" t="s">
        <v>13566</v>
      </c>
      <c r="G479" s="149" t="s">
        <v>13567</v>
      </c>
      <c r="H479" s="150">
        <v>1</v>
      </c>
      <c r="I479" s="149" t="s">
        <v>13568</v>
      </c>
      <c r="J479" s="149" t="s">
        <v>11450</v>
      </c>
      <c r="K479" s="151">
        <v>2002</v>
      </c>
      <c r="L479" s="152" t="str">
        <f>HYPERLINK("http://www.ebooks.greenwood.com/reader.jsp?x=20006AF8&amp;p=cover")</f>
        <v>http://www.ebooks.greenwood.com/reader.jsp?x=20006AF8&amp;p=cover</v>
      </c>
      <c r="M479" s="161">
        <v>1</v>
      </c>
    </row>
    <row r="480" spans="1:13" ht="20.100000000000001" customHeight="1">
      <c r="A480" s="159">
        <v>479</v>
      </c>
      <c r="B480" s="149" t="s">
        <v>11443</v>
      </c>
      <c r="C480" s="149" t="s">
        <v>11581</v>
      </c>
      <c r="D480" s="149" t="s">
        <v>13569</v>
      </c>
      <c r="E480" s="149" t="s">
        <v>13570</v>
      </c>
      <c r="F480" s="149" t="s">
        <v>13571</v>
      </c>
      <c r="G480" s="149" t="s">
        <v>13572</v>
      </c>
      <c r="H480" s="150">
        <v>1</v>
      </c>
      <c r="I480" s="149" t="s">
        <v>13573</v>
      </c>
      <c r="J480" s="149" t="s">
        <v>11450</v>
      </c>
      <c r="K480" s="151">
        <v>2002</v>
      </c>
      <c r="L480" s="152" t="str">
        <f>HYPERLINK("http://www.ebooks.greenwood.com/reader.jsp?x=20007146&amp;p=cover")</f>
        <v>http://www.ebooks.greenwood.com/reader.jsp?x=20007146&amp;p=cover</v>
      </c>
      <c r="M480" s="161">
        <v>1</v>
      </c>
    </row>
    <row r="481" spans="1:13" ht="20.100000000000001" customHeight="1">
      <c r="A481" s="159">
        <v>480</v>
      </c>
      <c r="B481" s="149" t="s">
        <v>11443</v>
      </c>
      <c r="C481" s="149" t="s">
        <v>3507</v>
      </c>
      <c r="D481" s="149" t="s">
        <v>13574</v>
      </c>
      <c r="E481" s="149" t="s">
        <v>13575</v>
      </c>
      <c r="F481" s="149" t="s">
        <v>13576</v>
      </c>
      <c r="G481" s="149" t="s">
        <v>13577</v>
      </c>
      <c r="H481" s="150">
        <v>1</v>
      </c>
      <c r="I481" s="149" t="s">
        <v>13578</v>
      </c>
      <c r="J481" s="149" t="s">
        <v>11450</v>
      </c>
      <c r="K481" s="151">
        <v>2002</v>
      </c>
      <c r="L481" s="152" t="str">
        <f>HYPERLINK("http://www.ebooks.greenwood.com/reader.jsp?x=20005C41&amp;p=cover")</f>
        <v>http://www.ebooks.greenwood.com/reader.jsp?x=20005C41&amp;p=cover</v>
      </c>
      <c r="M481" s="161">
        <v>1</v>
      </c>
    </row>
    <row r="482" spans="1:13" ht="20.100000000000001" customHeight="1">
      <c r="A482" s="159">
        <v>481</v>
      </c>
      <c r="B482" s="149" t="s">
        <v>11443</v>
      </c>
      <c r="C482" s="149" t="s">
        <v>3507</v>
      </c>
      <c r="D482" s="149" t="s">
        <v>13579</v>
      </c>
      <c r="E482" s="149" t="s">
        <v>13580</v>
      </c>
      <c r="F482" s="149" t="s">
        <v>13581</v>
      </c>
      <c r="G482" s="149" t="s">
        <v>13582</v>
      </c>
      <c r="H482" s="150">
        <v>1</v>
      </c>
      <c r="I482" s="149" t="s">
        <v>13583</v>
      </c>
      <c r="J482" s="149" t="s">
        <v>11450</v>
      </c>
      <c r="K482" s="151">
        <v>2002</v>
      </c>
      <c r="L482" s="152" t="str">
        <f>HYPERLINK("http://www.ebooks.greenwood.com/reader.jsp?x=2000A5F7&amp;p=cover")</f>
        <v>http://www.ebooks.greenwood.com/reader.jsp?x=2000A5F7&amp;p=cover</v>
      </c>
      <c r="M482" s="161">
        <v>1</v>
      </c>
    </row>
    <row r="483" spans="1:13" ht="20.100000000000001" customHeight="1">
      <c r="A483" s="159">
        <v>482</v>
      </c>
      <c r="B483" s="149" t="s">
        <v>11443</v>
      </c>
      <c r="C483" s="149" t="s">
        <v>3507</v>
      </c>
      <c r="D483" s="149" t="s">
        <v>13584</v>
      </c>
      <c r="E483" s="149" t="s">
        <v>13585</v>
      </c>
      <c r="F483" s="149" t="s">
        <v>13586</v>
      </c>
      <c r="G483" s="149" t="s">
        <v>13587</v>
      </c>
      <c r="H483" s="150">
        <v>1</v>
      </c>
      <c r="I483" s="149" t="s">
        <v>13453</v>
      </c>
      <c r="J483" s="149" t="s">
        <v>11450</v>
      </c>
      <c r="K483" s="151">
        <v>2002</v>
      </c>
      <c r="L483" s="152" t="str">
        <f>HYPERLINK("http://www.ebooks.greenwood.com/reader.jsp?x=20006C30&amp;p=cover")</f>
        <v>http://www.ebooks.greenwood.com/reader.jsp?x=20006C30&amp;p=cover</v>
      </c>
      <c r="M483" s="161">
        <v>1</v>
      </c>
    </row>
    <row r="484" spans="1:13" ht="20.100000000000001" customHeight="1">
      <c r="A484" s="159">
        <v>483</v>
      </c>
      <c r="B484" s="149" t="s">
        <v>11443</v>
      </c>
      <c r="C484" s="149" t="s">
        <v>13285</v>
      </c>
      <c r="D484" s="149" t="s">
        <v>13588</v>
      </c>
      <c r="E484" s="149" t="s">
        <v>13589</v>
      </c>
      <c r="F484" s="149" t="s">
        <v>13590</v>
      </c>
      <c r="G484" s="149" t="s">
        <v>13591</v>
      </c>
      <c r="H484" s="150">
        <v>1</v>
      </c>
      <c r="I484" s="149" t="s">
        <v>13592</v>
      </c>
      <c r="J484" s="149" t="s">
        <v>553</v>
      </c>
      <c r="K484" s="151">
        <v>2002</v>
      </c>
      <c r="L484" s="152" t="str">
        <f>HYPERLINK("http://www.ebooks.greenwood.com/reader.jsp?x=20008080&amp;p=cover")</f>
        <v>http://www.ebooks.greenwood.com/reader.jsp?x=20008080&amp;p=cover</v>
      </c>
      <c r="M484" s="161">
        <v>1</v>
      </c>
    </row>
    <row r="485" spans="1:13" ht="20.100000000000001" customHeight="1">
      <c r="A485" s="159">
        <v>484</v>
      </c>
      <c r="B485" s="149" t="s">
        <v>11443</v>
      </c>
      <c r="C485" s="149" t="s">
        <v>11581</v>
      </c>
      <c r="D485" s="149" t="s">
        <v>12968</v>
      </c>
      <c r="E485" s="149" t="s">
        <v>479</v>
      </c>
      <c r="F485" s="149" t="s">
        <v>13593</v>
      </c>
      <c r="G485" s="149" t="s">
        <v>13594</v>
      </c>
      <c r="H485" s="150">
        <v>1</v>
      </c>
      <c r="I485" s="149" t="s">
        <v>13595</v>
      </c>
      <c r="J485" s="149" t="s">
        <v>553</v>
      </c>
      <c r="K485" s="151">
        <v>2002</v>
      </c>
      <c r="L485" s="152" t="str">
        <f>HYPERLINK("http://www.ebooks.greenwood.com/reader.jsp?x=2000714D&amp;p=cover")</f>
        <v>http://www.ebooks.greenwood.com/reader.jsp?x=2000714D&amp;p=cover</v>
      </c>
      <c r="M485" s="161">
        <v>1</v>
      </c>
    </row>
    <row r="486" spans="1:13" ht="20.100000000000001" customHeight="1">
      <c r="A486" s="159">
        <v>485</v>
      </c>
      <c r="B486" s="149" t="s">
        <v>11443</v>
      </c>
      <c r="C486" s="149" t="s">
        <v>11444</v>
      </c>
      <c r="D486" s="149" t="s">
        <v>3583</v>
      </c>
      <c r="E486" s="149" t="s">
        <v>13596</v>
      </c>
      <c r="F486" s="149" t="s">
        <v>13597</v>
      </c>
      <c r="G486" s="149" t="s">
        <v>13598</v>
      </c>
      <c r="H486" s="150">
        <v>1</v>
      </c>
      <c r="I486" s="149" t="s">
        <v>13599</v>
      </c>
      <c r="J486" s="149" t="s">
        <v>553</v>
      </c>
      <c r="K486" s="151">
        <v>2002</v>
      </c>
      <c r="L486" s="152" t="str">
        <f>HYPERLINK("http://www.ebooks.greenwood.com/reader.jsp?x=2000724D&amp;p=cover")</f>
        <v>http://www.ebooks.greenwood.com/reader.jsp?x=2000724D&amp;p=cover</v>
      </c>
      <c r="M486" s="161">
        <v>1</v>
      </c>
    </row>
    <row r="487" spans="1:13" ht="20.100000000000001" customHeight="1">
      <c r="A487" s="159">
        <v>486</v>
      </c>
      <c r="B487" s="149" t="s">
        <v>11443</v>
      </c>
      <c r="C487" s="149" t="s">
        <v>11581</v>
      </c>
      <c r="D487" s="149" t="s">
        <v>13600</v>
      </c>
      <c r="E487" s="149" t="s">
        <v>13601</v>
      </c>
      <c r="F487" s="149" t="s">
        <v>13602</v>
      </c>
      <c r="G487" s="149" t="s">
        <v>13603</v>
      </c>
      <c r="H487" s="150">
        <v>1</v>
      </c>
      <c r="I487" s="149" t="s">
        <v>13604</v>
      </c>
      <c r="J487" s="149" t="s">
        <v>553</v>
      </c>
      <c r="K487" s="151">
        <v>2002</v>
      </c>
      <c r="L487" s="152" t="str">
        <f>HYPERLINK("http://www.ebooks.greenwood.com/reader.jsp?x=20006DF1&amp;p=cover")</f>
        <v>http://www.ebooks.greenwood.com/reader.jsp?x=20006DF1&amp;p=cover</v>
      </c>
      <c r="M487" s="161">
        <v>1</v>
      </c>
    </row>
    <row r="488" spans="1:13" ht="20.100000000000001" customHeight="1">
      <c r="A488" s="159">
        <v>487</v>
      </c>
      <c r="B488" s="149" t="s">
        <v>11443</v>
      </c>
      <c r="C488" s="149" t="s">
        <v>2817</v>
      </c>
      <c r="D488" s="149" t="s">
        <v>13605</v>
      </c>
      <c r="E488" s="149" t="s">
        <v>13606</v>
      </c>
      <c r="F488" s="149" t="s">
        <v>13607</v>
      </c>
      <c r="G488" s="149" t="s">
        <v>13608</v>
      </c>
      <c r="H488" s="150">
        <v>1</v>
      </c>
      <c r="I488" s="149" t="s">
        <v>11846</v>
      </c>
      <c r="J488" s="149" t="s">
        <v>553</v>
      </c>
      <c r="K488" s="151">
        <v>2002</v>
      </c>
      <c r="L488" s="152" t="str">
        <f>HYPERLINK("http://www.ebooks.greenwood.com/reader.jsp?x=200076BD&amp;p=cover")</f>
        <v>http://www.ebooks.greenwood.com/reader.jsp?x=200076BD&amp;p=cover</v>
      </c>
      <c r="M488" s="161">
        <v>1</v>
      </c>
    </row>
    <row r="489" spans="1:13" ht="20.100000000000001" customHeight="1">
      <c r="A489" s="159">
        <v>488</v>
      </c>
      <c r="B489" s="149" t="s">
        <v>11443</v>
      </c>
      <c r="C489" s="149" t="s">
        <v>11581</v>
      </c>
      <c r="D489" s="149" t="s">
        <v>13609</v>
      </c>
      <c r="E489" s="149" t="s">
        <v>8226</v>
      </c>
      <c r="F489" s="149" t="s">
        <v>13610</v>
      </c>
      <c r="G489" s="149" t="s">
        <v>13611</v>
      </c>
      <c r="H489" s="150">
        <v>1</v>
      </c>
      <c r="I489" s="149" t="s">
        <v>13612</v>
      </c>
      <c r="J489" s="149" t="s">
        <v>553</v>
      </c>
      <c r="K489" s="151">
        <v>2002</v>
      </c>
      <c r="L489" s="152" t="str">
        <f>HYPERLINK("http://www.ebooks.greenwood.com/reader.jsp?x=20007157&amp;p=cover")</f>
        <v>http://www.ebooks.greenwood.com/reader.jsp?x=20007157&amp;p=cover</v>
      </c>
      <c r="M489" s="161">
        <v>1</v>
      </c>
    </row>
    <row r="490" spans="1:13" ht="20.100000000000001" customHeight="1">
      <c r="A490" s="159">
        <v>489</v>
      </c>
      <c r="B490" s="149" t="s">
        <v>11443</v>
      </c>
      <c r="C490" s="149" t="s">
        <v>12800</v>
      </c>
      <c r="D490" s="149" t="s">
        <v>13613</v>
      </c>
      <c r="E490" s="149" t="s">
        <v>13614</v>
      </c>
      <c r="F490" s="149" t="s">
        <v>13615</v>
      </c>
      <c r="G490" s="149" t="s">
        <v>13616</v>
      </c>
      <c r="H490" s="150">
        <v>1</v>
      </c>
      <c r="I490" s="149" t="s">
        <v>13617</v>
      </c>
      <c r="J490" s="149" t="s">
        <v>11450</v>
      </c>
      <c r="K490" s="151">
        <v>2001</v>
      </c>
      <c r="L490" s="152" t="str">
        <f>HYPERLINK("http://www.ebooks.greenwood.com/reader.jsp?x=20005429&amp;p=cover")</f>
        <v>http://www.ebooks.greenwood.com/reader.jsp?x=20005429&amp;p=cover</v>
      </c>
      <c r="M490" s="161">
        <v>1</v>
      </c>
    </row>
    <row r="491" spans="1:13" ht="20.100000000000001" customHeight="1">
      <c r="A491" s="159">
        <v>490</v>
      </c>
      <c r="B491" s="149" t="s">
        <v>11443</v>
      </c>
      <c r="C491" s="149" t="s">
        <v>11581</v>
      </c>
      <c r="D491" s="149" t="s">
        <v>4106</v>
      </c>
      <c r="E491" s="149" t="s">
        <v>13618</v>
      </c>
      <c r="F491" s="149" t="s">
        <v>13619</v>
      </c>
      <c r="G491" s="149" t="s">
        <v>13620</v>
      </c>
      <c r="H491" s="150">
        <v>1</v>
      </c>
      <c r="I491" s="149" t="s">
        <v>13621</v>
      </c>
      <c r="J491" s="149" t="s">
        <v>560</v>
      </c>
      <c r="K491" s="151">
        <v>2001</v>
      </c>
      <c r="L491" s="152" t="str">
        <f>HYPERLINK("http://www.ebooks.greenwood.com/reader.jsp?x=200055F0&amp;p=cover")</f>
        <v>http://www.ebooks.greenwood.com/reader.jsp?x=200055F0&amp;p=cover</v>
      </c>
      <c r="M491" s="161">
        <v>1</v>
      </c>
    </row>
    <row r="492" spans="1:13" ht="20.100000000000001" customHeight="1">
      <c r="A492" s="159">
        <v>491</v>
      </c>
      <c r="B492" s="149" t="s">
        <v>11443</v>
      </c>
      <c r="C492" s="149" t="s">
        <v>11581</v>
      </c>
      <c r="D492" s="149" t="s">
        <v>1821</v>
      </c>
      <c r="E492" s="149" t="s">
        <v>4291</v>
      </c>
      <c r="F492" s="149" t="s">
        <v>13622</v>
      </c>
      <c r="G492" s="149" t="s">
        <v>13623</v>
      </c>
      <c r="H492" s="150">
        <v>1</v>
      </c>
      <c r="I492" s="149" t="s">
        <v>13624</v>
      </c>
      <c r="J492" s="149" t="s">
        <v>11450</v>
      </c>
      <c r="K492" s="151">
        <v>2000</v>
      </c>
      <c r="L492" s="152" t="str">
        <f>HYPERLINK("http://www.ebooks.greenwood.com/reader.jsp?x=0313306192&amp;p=cover")</f>
        <v>http://www.ebooks.greenwood.com/reader.jsp?x=0313306192&amp;p=cover</v>
      </c>
      <c r="M492" s="161">
        <v>1</v>
      </c>
    </row>
    <row r="493" spans="1:13" ht="20.100000000000001" customHeight="1">
      <c r="A493" s="159">
        <v>492</v>
      </c>
      <c r="B493" s="149" t="s">
        <v>11443</v>
      </c>
      <c r="C493" s="149" t="s">
        <v>13285</v>
      </c>
      <c r="D493" s="149" t="s">
        <v>13625</v>
      </c>
      <c r="E493" s="149" t="s">
        <v>4696</v>
      </c>
      <c r="F493" s="149" t="s">
        <v>13626</v>
      </c>
      <c r="G493" s="149" t="s">
        <v>13627</v>
      </c>
      <c r="H493" s="150">
        <v>1</v>
      </c>
      <c r="I493" s="149" t="s">
        <v>13628</v>
      </c>
      <c r="J493" s="149" t="s">
        <v>553</v>
      </c>
      <c r="K493" s="151">
        <v>2000</v>
      </c>
      <c r="L493" s="152" t="str">
        <f>HYPERLINK("http://www.ebooks.greenwood.com/reader.jsp?x=2000547A&amp;p=cover")</f>
        <v>http://www.ebooks.greenwood.com/reader.jsp?x=2000547A&amp;p=cover</v>
      </c>
      <c r="M493" s="161">
        <v>1</v>
      </c>
    </row>
    <row r="494" spans="1:13" ht="20.100000000000001" customHeight="1">
      <c r="A494" s="159">
        <v>493</v>
      </c>
      <c r="B494" s="149" t="s">
        <v>11443</v>
      </c>
      <c r="C494" s="149" t="s">
        <v>11487</v>
      </c>
      <c r="D494" s="149" t="s">
        <v>13629</v>
      </c>
      <c r="E494" s="149" t="s">
        <v>13630</v>
      </c>
      <c r="F494" s="149" t="s">
        <v>13631</v>
      </c>
      <c r="G494" s="149" t="s">
        <v>13632</v>
      </c>
      <c r="H494" s="150">
        <v>1</v>
      </c>
      <c r="I494" s="149" t="s">
        <v>13633</v>
      </c>
      <c r="J494" s="149" t="s">
        <v>553</v>
      </c>
      <c r="K494" s="151">
        <v>2000</v>
      </c>
      <c r="L494" s="152" t="str">
        <f>HYPERLINK("http://www.ebooks.greenwood.com/reader.jsp?x=20005472&amp;p=cover")</f>
        <v>http://www.ebooks.greenwood.com/reader.jsp?x=20005472&amp;p=cover</v>
      </c>
      <c r="M494" s="161">
        <v>1</v>
      </c>
    </row>
    <row r="495" spans="1:13" ht="20.100000000000001" customHeight="1">
      <c r="A495" s="159">
        <v>494</v>
      </c>
      <c r="B495" s="149" t="s">
        <v>11443</v>
      </c>
      <c r="C495" s="149" t="s">
        <v>3507</v>
      </c>
      <c r="D495" s="149" t="s">
        <v>13634</v>
      </c>
      <c r="E495" s="149" t="s">
        <v>3511</v>
      </c>
      <c r="F495" s="149" t="s">
        <v>13635</v>
      </c>
      <c r="G495" s="149" t="s">
        <v>13636</v>
      </c>
      <c r="H495" s="150">
        <v>1</v>
      </c>
      <c r="I495" s="149" t="s">
        <v>13637</v>
      </c>
      <c r="J495" s="149" t="s">
        <v>553</v>
      </c>
      <c r="K495" s="151">
        <v>2000</v>
      </c>
      <c r="L495" s="152" t="str">
        <f>HYPERLINK("http://www.ebooks.greenwood.com/reader.jsp?x=0313308470&amp;p=cover")</f>
        <v>http://www.ebooks.greenwood.com/reader.jsp?x=0313308470&amp;p=cover</v>
      </c>
      <c r="M495" s="161">
        <v>1</v>
      </c>
    </row>
    <row r="496" spans="1:13" ht="20.100000000000001" customHeight="1">
      <c r="A496" s="159">
        <v>495</v>
      </c>
      <c r="B496" s="149" t="s">
        <v>11443</v>
      </c>
      <c r="C496" s="149" t="s">
        <v>11581</v>
      </c>
      <c r="D496" s="149" t="s">
        <v>514</v>
      </c>
      <c r="E496" s="149" t="s">
        <v>13638</v>
      </c>
      <c r="F496" s="149" t="s">
        <v>13639</v>
      </c>
      <c r="G496" s="149" t="s">
        <v>13640</v>
      </c>
      <c r="H496" s="150">
        <v>1</v>
      </c>
      <c r="I496" s="149" t="s">
        <v>13641</v>
      </c>
      <c r="J496" s="149" t="s">
        <v>560</v>
      </c>
      <c r="K496" s="151">
        <v>2000</v>
      </c>
      <c r="L496" s="152" t="str">
        <f>HYPERLINK("http://www.ebooks.greenwood.com/reader.jsp?x=2000542B&amp;p=cover")</f>
        <v>http://www.ebooks.greenwood.com/reader.jsp?x=2000542B&amp;p=cover</v>
      </c>
      <c r="M496" s="161">
        <v>1</v>
      </c>
    </row>
    <row r="497" spans="1:13" ht="20.100000000000001" customHeight="1">
      <c r="A497" s="159">
        <v>496</v>
      </c>
      <c r="B497" s="149" t="s">
        <v>11443</v>
      </c>
      <c r="C497" s="149" t="s">
        <v>11581</v>
      </c>
      <c r="D497" s="149" t="s">
        <v>13642</v>
      </c>
      <c r="E497" s="149" t="s">
        <v>13643</v>
      </c>
      <c r="F497" s="149" t="s">
        <v>13644</v>
      </c>
      <c r="G497" s="149" t="s">
        <v>13645</v>
      </c>
      <c r="H497" s="150">
        <v>1</v>
      </c>
      <c r="I497" s="149" t="s">
        <v>13646</v>
      </c>
      <c r="J497" s="149" t="s">
        <v>560</v>
      </c>
      <c r="K497" s="151">
        <v>2000</v>
      </c>
      <c r="L497" s="152" t="str">
        <f>HYPERLINK("http://www.ebooks.greenwood.com/reader.jsp?x=20004DCB&amp;p=cover")</f>
        <v>http://www.ebooks.greenwood.com/reader.jsp?x=20004DCB&amp;p=cover</v>
      </c>
      <c r="M497" s="161">
        <v>1</v>
      </c>
    </row>
    <row r="498" spans="1:13" ht="20.100000000000001" customHeight="1">
      <c r="A498" s="159">
        <v>497</v>
      </c>
      <c r="B498" s="149" t="s">
        <v>11443</v>
      </c>
      <c r="C498" s="149" t="s">
        <v>2713</v>
      </c>
      <c r="D498" s="149" t="s">
        <v>1800</v>
      </c>
      <c r="E498" s="149" t="s">
        <v>13647</v>
      </c>
      <c r="F498" s="149" t="s">
        <v>13648</v>
      </c>
      <c r="G498" s="149" t="s">
        <v>13649</v>
      </c>
      <c r="H498" s="150">
        <v>1</v>
      </c>
      <c r="I498" s="149" t="s">
        <v>13650</v>
      </c>
      <c r="J498" s="149" t="s">
        <v>11450</v>
      </c>
      <c r="K498" s="151">
        <v>1999</v>
      </c>
      <c r="L498" s="152" t="str">
        <f>HYPERLINK("http://www.ebooks.greenwood.com/reader.jsp?x=20004E3B&amp;p=cover")</f>
        <v>http://www.ebooks.greenwood.com/reader.jsp?x=20004E3B&amp;p=cover</v>
      </c>
      <c r="M498" s="161">
        <v>1</v>
      </c>
    </row>
    <row r="499" spans="1:13" ht="20.100000000000001" customHeight="1">
      <c r="A499" s="159">
        <v>498</v>
      </c>
      <c r="B499" s="149" t="s">
        <v>11443</v>
      </c>
      <c r="C499" s="149" t="s">
        <v>11581</v>
      </c>
      <c r="D499" s="149" t="s">
        <v>13651</v>
      </c>
      <c r="E499" s="149" t="s">
        <v>13652</v>
      </c>
      <c r="F499" s="149" t="s">
        <v>13653</v>
      </c>
      <c r="G499" s="149" t="s">
        <v>13654</v>
      </c>
      <c r="H499" s="150">
        <v>1</v>
      </c>
      <c r="I499" s="149" t="s">
        <v>13655</v>
      </c>
      <c r="J499" s="149" t="s">
        <v>11450</v>
      </c>
      <c r="K499" s="151">
        <v>1999</v>
      </c>
      <c r="L499" s="152" t="str">
        <f>HYPERLINK("http://www.ebooks.greenwood.com/reader.jsp?x=20005D12&amp;p=cover")</f>
        <v>http://www.ebooks.greenwood.com/reader.jsp?x=20005D12&amp;p=cover</v>
      </c>
      <c r="M499" s="161">
        <v>1</v>
      </c>
    </row>
    <row r="500" spans="1:13" ht="20.100000000000001" customHeight="1">
      <c r="A500" s="159">
        <v>499</v>
      </c>
      <c r="B500" s="149" t="s">
        <v>11443</v>
      </c>
      <c r="C500" s="149" t="s">
        <v>11581</v>
      </c>
      <c r="D500" s="149" t="s">
        <v>13656</v>
      </c>
      <c r="E500" s="149" t="s">
        <v>13657</v>
      </c>
      <c r="F500" s="149" t="s">
        <v>13658</v>
      </c>
      <c r="G500" s="149" t="s">
        <v>13659</v>
      </c>
      <c r="H500" s="150">
        <v>1</v>
      </c>
      <c r="I500" s="149" t="s">
        <v>13655</v>
      </c>
      <c r="J500" s="149" t="s">
        <v>11450</v>
      </c>
      <c r="K500" s="151">
        <v>1999</v>
      </c>
      <c r="L500" s="152" t="str">
        <f>HYPERLINK("http://www.ebooks.greenwood.com/reader.jsp?x=20004E48&amp;p=cover")</f>
        <v>http://www.ebooks.greenwood.com/reader.jsp?x=20004E48&amp;p=cover</v>
      </c>
      <c r="M500" s="161">
        <v>1</v>
      </c>
    </row>
    <row r="501" spans="1:13" ht="20.100000000000001" customHeight="1">
      <c r="A501" s="159">
        <v>500</v>
      </c>
      <c r="B501" s="149" t="s">
        <v>11443</v>
      </c>
      <c r="C501" s="149" t="s">
        <v>11581</v>
      </c>
      <c r="D501" s="149" t="s">
        <v>13258</v>
      </c>
      <c r="E501" s="149" t="s">
        <v>5037</v>
      </c>
      <c r="F501" s="149" t="s">
        <v>13660</v>
      </c>
      <c r="G501" s="149" t="s">
        <v>13661</v>
      </c>
      <c r="H501" s="150">
        <v>1</v>
      </c>
      <c r="I501" s="149" t="s">
        <v>13662</v>
      </c>
      <c r="J501" s="149" t="s">
        <v>560</v>
      </c>
      <c r="K501" s="151">
        <v>1999</v>
      </c>
      <c r="L501" s="152" t="str">
        <f>HYPERLINK("http://www.ebooks.greenwood.com/reader.jsp?x=20006D7D&amp;p=cover")</f>
        <v>http://www.ebooks.greenwood.com/reader.jsp?x=20006D7D&amp;p=cover</v>
      </c>
      <c r="M501" s="161">
        <v>1</v>
      </c>
    </row>
    <row r="502" spans="1:13" ht="20.100000000000001" customHeight="1">
      <c r="A502" s="159">
        <v>501</v>
      </c>
      <c r="B502" s="149" t="s">
        <v>11443</v>
      </c>
      <c r="C502" s="149" t="s">
        <v>11581</v>
      </c>
      <c r="D502" s="149" t="s">
        <v>13663</v>
      </c>
      <c r="E502" s="149" t="s">
        <v>13664</v>
      </c>
      <c r="F502" s="149" t="s">
        <v>13665</v>
      </c>
      <c r="G502" s="149" t="s">
        <v>13666</v>
      </c>
      <c r="H502" s="150">
        <v>1</v>
      </c>
      <c r="I502" s="149" t="s">
        <v>13667</v>
      </c>
      <c r="J502" s="149" t="s">
        <v>560</v>
      </c>
      <c r="K502" s="151">
        <v>1999</v>
      </c>
      <c r="L502" s="152" t="str">
        <f>HYPERLINK("http://www.ebooks.greenwood.com/reader.jsp?x=20005D14&amp;p=cover")</f>
        <v>http://www.ebooks.greenwood.com/reader.jsp?x=20005D14&amp;p=cover</v>
      </c>
      <c r="M502" s="161">
        <v>1</v>
      </c>
    </row>
    <row r="503" spans="1:13" ht="20.100000000000001" customHeight="1">
      <c r="A503" s="159">
        <v>502</v>
      </c>
      <c r="B503" s="149" t="s">
        <v>11443</v>
      </c>
      <c r="C503" s="149" t="s">
        <v>3507</v>
      </c>
      <c r="D503" s="149" t="s">
        <v>3554</v>
      </c>
      <c r="E503" s="149" t="s">
        <v>13668</v>
      </c>
      <c r="F503" s="149" t="s">
        <v>13669</v>
      </c>
      <c r="G503" s="149" t="s">
        <v>13670</v>
      </c>
      <c r="H503" s="150">
        <v>1</v>
      </c>
      <c r="I503" s="149" t="s">
        <v>13671</v>
      </c>
      <c r="J503" s="149" t="s">
        <v>560</v>
      </c>
      <c r="K503" s="151">
        <v>1999</v>
      </c>
      <c r="L503" s="152" t="str">
        <f>HYPERLINK("http://www.ebooks.greenwood.com/reader.jsp?x=0313306125&amp;p=cover")</f>
        <v>http://www.ebooks.greenwood.com/reader.jsp?x=0313306125&amp;p=cover</v>
      </c>
      <c r="M503" s="161">
        <v>1</v>
      </c>
    </row>
    <row r="504" spans="1:13" ht="20.100000000000001" customHeight="1">
      <c r="A504" s="159">
        <v>503</v>
      </c>
      <c r="B504" s="149" t="s">
        <v>11443</v>
      </c>
      <c r="C504" s="149" t="s">
        <v>11581</v>
      </c>
      <c r="D504" s="149" t="s">
        <v>13672</v>
      </c>
      <c r="E504" s="149" t="s">
        <v>13673</v>
      </c>
      <c r="F504" s="149" t="s">
        <v>13674</v>
      </c>
      <c r="G504" s="149" t="s">
        <v>13675</v>
      </c>
      <c r="H504" s="150">
        <v>1</v>
      </c>
      <c r="I504" s="149" t="s">
        <v>13676</v>
      </c>
      <c r="J504" s="149" t="s">
        <v>560</v>
      </c>
      <c r="K504" s="151">
        <v>1999</v>
      </c>
      <c r="L504" s="152" t="str">
        <f>HYPERLINK("http://www.ebooks.greenwood.com/reader.jsp?x=0313306826&amp;p=cover")</f>
        <v>http://www.ebooks.greenwood.com/reader.jsp?x=0313306826&amp;p=cover</v>
      </c>
      <c r="M504" s="161">
        <v>1</v>
      </c>
    </row>
    <row r="505" spans="1:13" ht="20.100000000000001" customHeight="1">
      <c r="A505" s="159">
        <v>504</v>
      </c>
      <c r="B505" s="149" t="s">
        <v>2696</v>
      </c>
      <c r="C505" s="149" t="s">
        <v>11887</v>
      </c>
      <c r="D505" s="149" t="s">
        <v>13677</v>
      </c>
      <c r="E505" s="149" t="s">
        <v>477</v>
      </c>
      <c r="F505" s="149" t="s">
        <v>13678</v>
      </c>
      <c r="G505" s="149" t="s">
        <v>13679</v>
      </c>
      <c r="H505" s="150">
        <v>1</v>
      </c>
      <c r="I505" s="149" t="s">
        <v>13680</v>
      </c>
      <c r="J505" s="149" t="s">
        <v>11450</v>
      </c>
      <c r="K505" s="151">
        <v>1998</v>
      </c>
      <c r="L505" s="152" t="str">
        <f>HYPERLINK("http://www.ebooks.greenwood.com/reader.jsp?x=0313293260&amp;p=cover")</f>
        <v>http://www.ebooks.greenwood.com/reader.jsp?x=0313293260&amp;p=cover</v>
      </c>
      <c r="M505" s="161">
        <v>1</v>
      </c>
    </row>
    <row r="506" spans="1:13" ht="20.100000000000001" customHeight="1">
      <c r="A506" s="159">
        <v>505</v>
      </c>
      <c r="B506" s="149" t="s">
        <v>11443</v>
      </c>
      <c r="C506" s="149" t="s">
        <v>11581</v>
      </c>
      <c r="D506" s="149" t="s">
        <v>13681</v>
      </c>
      <c r="E506" s="149" t="s">
        <v>13682</v>
      </c>
      <c r="F506" s="149" t="s">
        <v>13683</v>
      </c>
      <c r="G506" s="149" t="s">
        <v>13684</v>
      </c>
      <c r="H506" s="150">
        <v>1</v>
      </c>
      <c r="I506" s="149" t="s">
        <v>13685</v>
      </c>
      <c r="J506" s="149" t="s">
        <v>560</v>
      </c>
      <c r="K506" s="151">
        <v>1998</v>
      </c>
      <c r="L506" s="152" t="str">
        <f>HYPERLINK("http://www.ebooks.greenwood.com/reader.jsp?x=GR9558&amp;p=cover")</f>
        <v>http://www.ebooks.greenwood.com/reader.jsp?x=GR9558&amp;p=cover</v>
      </c>
      <c r="M506" s="161">
        <v>1</v>
      </c>
    </row>
    <row r="507" spans="1:13" ht="20.100000000000001" customHeight="1">
      <c r="A507" s="159">
        <v>506</v>
      </c>
      <c r="B507" s="149" t="s">
        <v>11443</v>
      </c>
      <c r="C507" s="149" t="s">
        <v>11581</v>
      </c>
      <c r="D507" s="149" t="s">
        <v>13686</v>
      </c>
      <c r="E507" s="149" t="s">
        <v>13687</v>
      </c>
      <c r="F507" s="149" t="s">
        <v>13688</v>
      </c>
      <c r="G507" s="149" t="s">
        <v>13689</v>
      </c>
      <c r="H507" s="150">
        <v>1</v>
      </c>
      <c r="I507" s="149" t="s">
        <v>13667</v>
      </c>
      <c r="J507" s="149" t="s">
        <v>560</v>
      </c>
      <c r="K507" s="151">
        <v>1998</v>
      </c>
      <c r="L507" s="152" t="str">
        <f>HYPERLINK("http://www.ebooks.greenwood.com/reader.jsp?x=20005D6F&amp;p=cover")</f>
        <v>http://www.ebooks.greenwood.com/reader.jsp?x=20005D6F&amp;p=cover</v>
      </c>
      <c r="M507" s="161">
        <v>1</v>
      </c>
    </row>
    <row r="508" spans="1:13" ht="20.100000000000001" customHeight="1">
      <c r="A508" s="159">
        <v>507</v>
      </c>
      <c r="B508" s="149" t="s">
        <v>11443</v>
      </c>
      <c r="C508" s="149" t="s">
        <v>11847</v>
      </c>
      <c r="D508" s="149" t="s">
        <v>13690</v>
      </c>
      <c r="E508" s="149" t="s">
        <v>13691</v>
      </c>
      <c r="F508" s="149" t="s">
        <v>13692</v>
      </c>
      <c r="G508" s="149" t="s">
        <v>13693</v>
      </c>
      <c r="H508" s="150">
        <v>1</v>
      </c>
      <c r="I508" s="149" t="s">
        <v>13694</v>
      </c>
      <c r="J508" s="149" t="s">
        <v>11450</v>
      </c>
      <c r="K508" s="151">
        <v>1997</v>
      </c>
      <c r="L508" s="152" t="str">
        <f>HYPERLINK("http://www.ebooks.greenwood.com/reader.jsp?x=0313290237&amp;p=cover")</f>
        <v>http://www.ebooks.greenwood.com/reader.jsp?x=0313290237&amp;p=cover</v>
      </c>
      <c r="M508" s="161">
        <v>1</v>
      </c>
    </row>
    <row r="509" spans="1:13" ht="20.100000000000001" customHeight="1">
      <c r="A509" s="159">
        <v>508</v>
      </c>
      <c r="B509" s="149" t="s">
        <v>11443</v>
      </c>
      <c r="C509" s="149" t="s">
        <v>11444</v>
      </c>
      <c r="D509" s="149" t="s">
        <v>12727</v>
      </c>
      <c r="E509" s="149" t="s">
        <v>1783</v>
      </c>
      <c r="F509" s="149" t="s">
        <v>13695</v>
      </c>
      <c r="G509" s="149" t="s">
        <v>13696</v>
      </c>
      <c r="H509" s="150">
        <v>1</v>
      </c>
      <c r="I509" s="149" t="s">
        <v>13697</v>
      </c>
      <c r="J509" s="149" t="s">
        <v>553</v>
      </c>
      <c r="K509" s="151">
        <v>1997</v>
      </c>
      <c r="L509" s="152" t="str">
        <f>HYPERLINK("http://www.ebooks.greenwood.com/reader.jsp?x=0897894782&amp;p=cover")</f>
        <v>http://www.ebooks.greenwood.com/reader.jsp?x=0897894782&amp;p=cover</v>
      </c>
      <c r="M509" s="161">
        <v>1</v>
      </c>
    </row>
    <row r="510" spans="1:13" ht="20.100000000000001" customHeight="1">
      <c r="A510" s="159">
        <v>509</v>
      </c>
      <c r="B510" s="149" t="s">
        <v>11443</v>
      </c>
      <c r="C510" s="149" t="s">
        <v>11581</v>
      </c>
      <c r="D510" s="149" t="s">
        <v>13698</v>
      </c>
      <c r="E510" s="149" t="s">
        <v>13699</v>
      </c>
      <c r="F510" s="149" t="s">
        <v>13700</v>
      </c>
      <c r="G510" s="149" t="s">
        <v>13701</v>
      </c>
      <c r="H510" s="150">
        <v>1</v>
      </c>
      <c r="I510" s="149" t="s">
        <v>13702</v>
      </c>
      <c r="J510" s="149" t="s">
        <v>553</v>
      </c>
      <c r="K510" s="151">
        <v>1997</v>
      </c>
      <c r="L510" s="152" t="str">
        <f>HYPERLINK("http://www.ebooks.greenwood.com/reader.jsp?x=0275959430&amp;p=cover")</f>
        <v>http://www.ebooks.greenwood.com/reader.jsp?x=0275959430&amp;p=cover</v>
      </c>
      <c r="M510" s="161">
        <v>1</v>
      </c>
    </row>
    <row r="511" spans="1:13" ht="20.100000000000001" customHeight="1">
      <c r="A511" s="159">
        <v>510</v>
      </c>
      <c r="B511" s="149" t="s">
        <v>11443</v>
      </c>
      <c r="C511" s="149" t="s">
        <v>11581</v>
      </c>
      <c r="D511" s="149" t="s">
        <v>13703</v>
      </c>
      <c r="E511" s="149" t="s">
        <v>13704</v>
      </c>
      <c r="F511" s="149" t="s">
        <v>13705</v>
      </c>
      <c r="G511" s="149" t="s">
        <v>13706</v>
      </c>
      <c r="H511" s="150">
        <v>1</v>
      </c>
      <c r="I511" s="149" t="s">
        <v>13707</v>
      </c>
      <c r="J511" s="149" t="s">
        <v>553</v>
      </c>
      <c r="K511" s="151">
        <v>1997</v>
      </c>
      <c r="L511" s="152" t="str">
        <f>HYPERLINK("http://www.ebooks.greenwood.com/reader.jsp?x=027595918X&amp;p=cover")</f>
        <v>http://www.ebooks.greenwood.com/reader.jsp?x=027595918X&amp;p=cover</v>
      </c>
      <c r="M511" s="161">
        <v>1</v>
      </c>
    </row>
    <row r="512" spans="1:13" ht="20.100000000000001" customHeight="1">
      <c r="A512" s="159">
        <v>511</v>
      </c>
      <c r="B512" s="149" t="s">
        <v>11443</v>
      </c>
      <c r="C512" s="149" t="s">
        <v>3507</v>
      </c>
      <c r="D512" s="149" t="s">
        <v>13708</v>
      </c>
      <c r="E512" s="149" t="s">
        <v>13709</v>
      </c>
      <c r="F512" s="149" t="s">
        <v>13710</v>
      </c>
      <c r="G512" s="149" t="s">
        <v>13711</v>
      </c>
      <c r="H512" s="150">
        <v>1</v>
      </c>
      <c r="I512" s="149" t="s">
        <v>13712</v>
      </c>
      <c r="J512" s="149" t="s">
        <v>11450</v>
      </c>
      <c r="K512" s="151">
        <v>1996</v>
      </c>
      <c r="L512" s="152" t="str">
        <f>HYPERLINK("http://www.ebooks.greenwood.com/reader.jsp?x=20005E9A&amp;p=cover")</f>
        <v>http://www.ebooks.greenwood.com/reader.jsp?x=20005E9A&amp;p=cover</v>
      </c>
      <c r="M512" s="161">
        <v>1</v>
      </c>
    </row>
    <row r="513" spans="1:13" ht="20.100000000000001" customHeight="1">
      <c r="A513" s="159">
        <v>512</v>
      </c>
      <c r="B513" s="149" t="s">
        <v>11443</v>
      </c>
      <c r="C513" s="149" t="s">
        <v>11487</v>
      </c>
      <c r="D513" s="149" t="s">
        <v>13713</v>
      </c>
      <c r="E513" s="149" t="s">
        <v>13714</v>
      </c>
      <c r="F513" s="149" t="s">
        <v>13715</v>
      </c>
      <c r="G513" s="149" t="s">
        <v>13716</v>
      </c>
      <c r="H513" s="150">
        <v>1</v>
      </c>
      <c r="I513" s="149" t="s">
        <v>13717</v>
      </c>
      <c r="J513" s="149" t="s">
        <v>560</v>
      </c>
      <c r="K513" s="151">
        <v>1996</v>
      </c>
      <c r="L513" s="152" t="str">
        <f>HYPERLINK("http://www.ebooks.greenwood.com/reader.jsp?x=0313294062&amp;p=cover")</f>
        <v>http://www.ebooks.greenwood.com/reader.jsp?x=0313294062&amp;p=cover</v>
      </c>
      <c r="M513" s="161">
        <v>1</v>
      </c>
    </row>
    <row r="514" spans="1:13" ht="20.100000000000001" customHeight="1">
      <c r="A514" s="159">
        <v>513</v>
      </c>
      <c r="B514" s="149" t="s">
        <v>11443</v>
      </c>
      <c r="C514" s="149" t="s">
        <v>11581</v>
      </c>
      <c r="D514" s="149" t="s">
        <v>13718</v>
      </c>
      <c r="E514" s="149" t="s">
        <v>13719</v>
      </c>
      <c r="F514" s="149" t="s">
        <v>13720</v>
      </c>
      <c r="G514" s="149" t="s">
        <v>13721</v>
      </c>
      <c r="H514" s="150">
        <v>1</v>
      </c>
      <c r="I514" s="149" t="s">
        <v>13722</v>
      </c>
      <c r="J514" s="149" t="s">
        <v>560</v>
      </c>
      <c r="K514" s="151">
        <v>1996</v>
      </c>
      <c r="L514" s="152" t="str">
        <f>HYPERLINK("http://www.ebooks.greenwood.com/reader.jsp?x=0313283540&amp;p=cover")</f>
        <v>http://www.ebooks.greenwood.com/reader.jsp?x=0313283540&amp;p=cover</v>
      </c>
      <c r="M514" s="161">
        <v>1</v>
      </c>
    </row>
    <row r="515" spans="1:13" ht="20.100000000000001" customHeight="1">
      <c r="A515" s="159">
        <v>514</v>
      </c>
      <c r="B515" s="149" t="s">
        <v>11443</v>
      </c>
      <c r="C515" s="149" t="s">
        <v>11847</v>
      </c>
      <c r="D515" s="149" t="s">
        <v>13723</v>
      </c>
      <c r="E515" s="149" t="s">
        <v>13724</v>
      </c>
      <c r="F515" s="149" t="s">
        <v>13725</v>
      </c>
      <c r="G515" s="149" t="s">
        <v>13726</v>
      </c>
      <c r="H515" s="150">
        <v>1</v>
      </c>
      <c r="I515" s="149" t="s">
        <v>13727</v>
      </c>
      <c r="J515" s="149" t="s">
        <v>553</v>
      </c>
      <c r="K515" s="151">
        <v>1996</v>
      </c>
      <c r="L515" s="152" t="str">
        <f>HYPERLINK("http://www.ebooks.greenwood.com/reader.jsp?x=0313299552&amp;p=cover")</f>
        <v>http://www.ebooks.greenwood.com/reader.jsp?x=0313299552&amp;p=cover</v>
      </c>
      <c r="M515" s="161">
        <v>1</v>
      </c>
    </row>
    <row r="516" spans="1:13" ht="20.100000000000001" customHeight="1">
      <c r="A516" s="159">
        <v>515</v>
      </c>
      <c r="B516" s="149" t="s">
        <v>11443</v>
      </c>
      <c r="C516" s="149" t="s">
        <v>11581</v>
      </c>
      <c r="D516" s="149" t="s">
        <v>13728</v>
      </c>
      <c r="E516" s="149" t="s">
        <v>13729</v>
      </c>
      <c r="F516" s="149" t="s">
        <v>13730</v>
      </c>
      <c r="G516" s="149" t="s">
        <v>13731</v>
      </c>
      <c r="H516" s="150">
        <v>1</v>
      </c>
      <c r="I516" s="149" t="s">
        <v>13732</v>
      </c>
      <c r="J516" s="149" t="s">
        <v>553</v>
      </c>
      <c r="K516" s="151">
        <v>1995</v>
      </c>
      <c r="L516" s="152" t="str">
        <f>HYPERLINK("http://www.ebooks.greenwood.com/reader.jsp?x=0313293414&amp;p=cover")</f>
        <v>http://www.ebooks.greenwood.com/reader.jsp?x=0313293414&amp;p=cover</v>
      </c>
      <c r="M516" s="161">
        <v>1</v>
      </c>
    </row>
    <row r="517" spans="1:13" ht="20.100000000000001" customHeight="1">
      <c r="A517" s="159">
        <v>516</v>
      </c>
      <c r="B517" s="149" t="s">
        <v>11443</v>
      </c>
      <c r="C517" s="149" t="s">
        <v>11581</v>
      </c>
      <c r="D517" s="149" t="s">
        <v>13733</v>
      </c>
      <c r="E517" s="149" t="s">
        <v>13734</v>
      </c>
      <c r="F517" s="149" t="s">
        <v>13735</v>
      </c>
      <c r="G517" s="149" t="s">
        <v>13736</v>
      </c>
      <c r="H517" s="150">
        <v>1</v>
      </c>
      <c r="I517" s="149" t="s">
        <v>13737</v>
      </c>
      <c r="J517" s="149" t="s">
        <v>553</v>
      </c>
      <c r="K517" s="151">
        <v>1995</v>
      </c>
      <c r="L517" s="152" t="str">
        <f>HYPERLINK("http://www.ebooks.greenwood.com/reader.jsp?x=0275952282&amp;p=cover")</f>
        <v>http://www.ebooks.greenwood.com/reader.jsp?x=0275952282&amp;p=cover</v>
      </c>
      <c r="M517" s="161">
        <v>1</v>
      </c>
    </row>
    <row r="518" spans="1:13" ht="20.100000000000001" customHeight="1">
      <c r="A518" s="159">
        <v>517</v>
      </c>
      <c r="B518" s="149" t="s">
        <v>11443</v>
      </c>
      <c r="C518" s="149" t="s">
        <v>11444</v>
      </c>
      <c r="D518" s="149" t="s">
        <v>13738</v>
      </c>
      <c r="E518" s="149" t="s">
        <v>13739</v>
      </c>
      <c r="F518" s="149" t="s">
        <v>13740</v>
      </c>
      <c r="G518" s="149" t="s">
        <v>13741</v>
      </c>
      <c r="H518" s="150">
        <v>1</v>
      </c>
      <c r="I518" s="149" t="s">
        <v>13742</v>
      </c>
      <c r="J518" s="149" t="s">
        <v>553</v>
      </c>
      <c r="K518" s="151">
        <v>1994</v>
      </c>
      <c r="L518" s="152" t="str">
        <f>HYPERLINK("http://www.ebooks.greenwood.com/reader.jsp?x=0897893697&amp;p=cover")</f>
        <v>http://www.ebooks.greenwood.com/reader.jsp?x=0897893697&amp;p=cover</v>
      </c>
      <c r="M518" s="161">
        <v>1</v>
      </c>
    </row>
    <row r="519" spans="1:13" ht="20.100000000000001" customHeight="1">
      <c r="A519" s="159">
        <v>518</v>
      </c>
      <c r="B519" s="149" t="s">
        <v>11443</v>
      </c>
      <c r="C519" s="149" t="s">
        <v>11581</v>
      </c>
      <c r="D519" s="149" t="s">
        <v>13743</v>
      </c>
      <c r="E519" s="149" t="s">
        <v>13744</v>
      </c>
      <c r="F519" s="149" t="s">
        <v>13745</v>
      </c>
      <c r="G519" s="149" t="s">
        <v>13746</v>
      </c>
      <c r="H519" s="150">
        <v>1</v>
      </c>
      <c r="I519" s="149" t="s">
        <v>13747</v>
      </c>
      <c r="J519" s="149" t="s">
        <v>553</v>
      </c>
      <c r="K519" s="151">
        <v>1990</v>
      </c>
      <c r="L519" s="152" t="str">
        <f>HYPERLINK("http://www.ebooks.greenwood.com/reader.jsp?x=0275933008&amp;p=cover")</f>
        <v>http://www.ebooks.greenwood.com/reader.jsp?x=0275933008&amp;p=cover</v>
      </c>
      <c r="M519" s="161">
        <v>1</v>
      </c>
    </row>
    <row r="520" spans="1:13" ht="20.100000000000001" customHeight="1">
      <c r="A520" s="159">
        <v>519</v>
      </c>
      <c r="B520" s="149" t="s">
        <v>11443</v>
      </c>
      <c r="C520" s="149" t="s">
        <v>11581</v>
      </c>
      <c r="D520" s="149" t="s">
        <v>13748</v>
      </c>
      <c r="E520" s="149" t="s">
        <v>13749</v>
      </c>
      <c r="F520" s="149" t="s">
        <v>13750</v>
      </c>
      <c r="G520" s="149" t="s">
        <v>13751</v>
      </c>
      <c r="H520" s="150">
        <v>1</v>
      </c>
      <c r="I520" s="149" t="s">
        <v>13752</v>
      </c>
      <c r="J520" s="149" t="s">
        <v>553</v>
      </c>
      <c r="K520" s="151">
        <v>1985</v>
      </c>
      <c r="L520" s="152" t="str">
        <f>HYPERLINK("http://www.ebooks.greenwood.com/reader.jsp?x=0313245924&amp;p=cover")</f>
        <v>http://www.ebooks.greenwood.com/reader.jsp?x=0313245924&amp;p=cover</v>
      </c>
      <c r="M520" s="161">
        <v>1</v>
      </c>
    </row>
    <row r="521" spans="1:13" ht="20.100000000000001" customHeight="1">
      <c r="A521" s="159">
        <v>520</v>
      </c>
      <c r="B521" s="149" t="s">
        <v>11443</v>
      </c>
      <c r="C521" s="149" t="s">
        <v>11581</v>
      </c>
      <c r="D521" s="149" t="s">
        <v>13753</v>
      </c>
      <c r="E521" s="149" t="s">
        <v>13754</v>
      </c>
      <c r="F521" s="149" t="s">
        <v>13755</v>
      </c>
      <c r="G521" s="149" t="s">
        <v>13756</v>
      </c>
      <c r="H521" s="150">
        <v>1</v>
      </c>
      <c r="I521" s="149" t="s">
        <v>13757</v>
      </c>
      <c r="J521" s="149" t="s">
        <v>553</v>
      </c>
      <c r="K521" s="151">
        <v>1985</v>
      </c>
      <c r="L521" s="152" t="str">
        <f>HYPERLINK("http://www.ebooks.greenwood.com/reader.jsp?x=0313247110&amp;p=cover")</f>
        <v>http://www.ebooks.greenwood.com/reader.jsp?x=0313247110&amp;p=cover</v>
      </c>
      <c r="M521" s="161">
        <v>1</v>
      </c>
    </row>
    <row r="522" spans="1:13" ht="20.100000000000001" customHeight="1">
      <c r="A522" s="159">
        <v>521</v>
      </c>
      <c r="B522" s="149" t="s">
        <v>2696</v>
      </c>
      <c r="C522" s="149" t="s">
        <v>11627</v>
      </c>
      <c r="D522" s="149" t="s">
        <v>13758</v>
      </c>
      <c r="E522" s="149" t="s">
        <v>13759</v>
      </c>
      <c r="F522" s="149" t="s">
        <v>13760</v>
      </c>
      <c r="G522" s="149" t="s">
        <v>13761</v>
      </c>
      <c r="H522" s="150">
        <v>1</v>
      </c>
      <c r="I522" s="149" t="s">
        <v>13762</v>
      </c>
      <c r="J522" s="149" t="s">
        <v>6678</v>
      </c>
      <c r="K522" s="151">
        <v>2007</v>
      </c>
      <c r="L522" s="152" t="str">
        <f>HYPERLINK("http://ebooks.greenwood.com/reader.jsp?x=C9999&amp;p=cover")</f>
        <v>http://ebooks.greenwood.com/reader.jsp?x=C9999&amp;p=cover</v>
      </c>
      <c r="M522" s="161">
        <v>1</v>
      </c>
    </row>
    <row r="523" spans="1:13" ht="20.100000000000001" customHeight="1">
      <c r="A523" s="159">
        <v>522</v>
      </c>
      <c r="B523" s="149" t="s">
        <v>2696</v>
      </c>
      <c r="C523" s="149" t="s">
        <v>2713</v>
      </c>
      <c r="D523" s="149" t="s">
        <v>1049</v>
      </c>
      <c r="E523" s="149" t="s">
        <v>12985</v>
      </c>
      <c r="F523" s="149" t="s">
        <v>13763</v>
      </c>
      <c r="G523" s="149" t="s">
        <v>13764</v>
      </c>
      <c r="H523" s="150">
        <v>1</v>
      </c>
      <c r="I523" s="149" t="s">
        <v>13765</v>
      </c>
      <c r="J523" s="149" t="s">
        <v>553</v>
      </c>
      <c r="K523" s="151">
        <v>2007</v>
      </c>
      <c r="L523" s="152" t="str">
        <f>HYPERLINK("http://ebooks.greenwood.com/reader.jsp?x=C9880&amp;p=cover")</f>
        <v>http://ebooks.greenwood.com/reader.jsp?x=C9880&amp;p=cover</v>
      </c>
      <c r="M523" s="161">
        <v>1</v>
      </c>
    </row>
    <row r="524" spans="1:13" ht="20.100000000000001" customHeight="1">
      <c r="A524" s="159">
        <v>523</v>
      </c>
      <c r="B524" s="149" t="s">
        <v>2696</v>
      </c>
      <c r="C524" s="149" t="s">
        <v>2713</v>
      </c>
      <c r="D524" s="149" t="s">
        <v>13766</v>
      </c>
      <c r="E524" s="149" t="s">
        <v>13767</v>
      </c>
      <c r="F524" s="149" t="s">
        <v>13768</v>
      </c>
      <c r="G524" s="149" t="s">
        <v>13769</v>
      </c>
      <c r="H524" s="150">
        <v>1</v>
      </c>
      <c r="I524" s="149" t="s">
        <v>13770</v>
      </c>
      <c r="J524" s="149" t="s">
        <v>553</v>
      </c>
      <c r="K524" s="151">
        <v>2007</v>
      </c>
      <c r="L524" s="152" t="str">
        <f>HYPERLINK("http://ebooks.greenwood.com/reader.jsp?x=C9062&amp;p=cover")</f>
        <v>http://ebooks.greenwood.com/reader.jsp?x=C9062&amp;p=cover</v>
      </c>
      <c r="M524" s="161">
        <v>1</v>
      </c>
    </row>
    <row r="525" spans="1:13" ht="20.100000000000001" customHeight="1">
      <c r="A525" s="159">
        <v>524</v>
      </c>
      <c r="B525" s="149" t="s">
        <v>2696</v>
      </c>
      <c r="C525" s="149" t="s">
        <v>2713</v>
      </c>
      <c r="D525" s="149" t="s">
        <v>13771</v>
      </c>
      <c r="E525" s="149" t="s">
        <v>13772</v>
      </c>
      <c r="F525" s="149" t="s">
        <v>13773</v>
      </c>
      <c r="G525" s="149" t="s">
        <v>13774</v>
      </c>
      <c r="H525" s="150">
        <v>1</v>
      </c>
      <c r="I525" s="149" t="s">
        <v>13775</v>
      </c>
      <c r="J525" s="149" t="s">
        <v>553</v>
      </c>
      <c r="K525" s="151">
        <v>2007</v>
      </c>
      <c r="L525" s="152" t="str">
        <f>HYPERLINK("http://ebooks.greenwood.com/reader.jsp?x=C9042&amp;p=cover")</f>
        <v>http://ebooks.greenwood.com/reader.jsp?x=C9042&amp;p=cover</v>
      </c>
      <c r="M525" s="161">
        <v>1</v>
      </c>
    </row>
    <row r="526" spans="1:13" ht="20.100000000000001" customHeight="1">
      <c r="A526" s="159">
        <v>525</v>
      </c>
      <c r="B526" s="149" t="s">
        <v>2696</v>
      </c>
      <c r="C526" s="149" t="s">
        <v>2713</v>
      </c>
      <c r="D526" s="149" t="s">
        <v>13776</v>
      </c>
      <c r="E526" s="149" t="s">
        <v>13777</v>
      </c>
      <c r="F526" s="149" t="s">
        <v>13778</v>
      </c>
      <c r="G526" s="149" t="s">
        <v>13779</v>
      </c>
      <c r="H526" s="150">
        <v>1</v>
      </c>
      <c r="I526" s="149" t="s">
        <v>13780</v>
      </c>
      <c r="J526" s="149" t="s">
        <v>553</v>
      </c>
      <c r="K526" s="151">
        <v>2007</v>
      </c>
      <c r="L526" s="152" t="str">
        <f>HYPERLINK("http://ebooks.greenwood.com/reader.jsp?x=C9702&amp;p=cover")</f>
        <v>http://ebooks.greenwood.com/reader.jsp?x=C9702&amp;p=cover</v>
      </c>
      <c r="M526" s="161">
        <v>1</v>
      </c>
    </row>
    <row r="527" spans="1:13" ht="20.100000000000001" customHeight="1">
      <c r="A527" s="159">
        <v>526</v>
      </c>
      <c r="B527" s="149" t="s">
        <v>2696</v>
      </c>
      <c r="C527" s="149" t="s">
        <v>8285</v>
      </c>
      <c r="D527" s="149" t="s">
        <v>13781</v>
      </c>
      <c r="E527" s="149" t="s">
        <v>8376</v>
      </c>
      <c r="F527" s="149" t="s">
        <v>13782</v>
      </c>
      <c r="G527" s="149" t="s">
        <v>13783</v>
      </c>
      <c r="H527" s="150">
        <v>1</v>
      </c>
      <c r="I527" s="149" t="s">
        <v>12054</v>
      </c>
      <c r="J527" s="149" t="s">
        <v>553</v>
      </c>
      <c r="K527" s="151">
        <v>2007</v>
      </c>
      <c r="L527" s="152" t="str">
        <f>HYPERLINK("http://ebooks.greenwood.com/reader.jsp?x=C9671&amp;p=cover")</f>
        <v>http://ebooks.greenwood.com/reader.jsp?x=C9671&amp;p=cover</v>
      </c>
      <c r="M527" s="161">
        <v>1</v>
      </c>
    </row>
    <row r="528" spans="1:13" ht="20.100000000000001" customHeight="1">
      <c r="A528" s="159">
        <v>527</v>
      </c>
      <c r="B528" s="149" t="s">
        <v>2696</v>
      </c>
      <c r="C528" s="149" t="s">
        <v>2713</v>
      </c>
      <c r="D528" s="149" t="s">
        <v>13784</v>
      </c>
      <c r="E528" s="149" t="s">
        <v>13785</v>
      </c>
      <c r="F528" s="149" t="s">
        <v>13786</v>
      </c>
      <c r="G528" s="149" t="s">
        <v>13787</v>
      </c>
      <c r="H528" s="150">
        <v>1</v>
      </c>
      <c r="I528" s="149" t="s">
        <v>13788</v>
      </c>
      <c r="J528" s="149" t="s">
        <v>553</v>
      </c>
      <c r="K528" s="151">
        <v>2007</v>
      </c>
      <c r="L528" s="152" t="str">
        <f>HYPERLINK("http://ebooks.greenwood.com/reader.jsp?x=C34721&amp;p=cover")</f>
        <v>http://ebooks.greenwood.com/reader.jsp?x=C34721&amp;p=cover</v>
      </c>
      <c r="M528" s="161">
        <v>1</v>
      </c>
    </row>
    <row r="529" spans="1:13" ht="20.100000000000001" customHeight="1">
      <c r="A529" s="159">
        <v>528</v>
      </c>
      <c r="B529" s="149" t="s">
        <v>2696</v>
      </c>
      <c r="C529" s="149" t="s">
        <v>2822</v>
      </c>
      <c r="D529" s="149" t="s">
        <v>480</v>
      </c>
      <c r="E529" s="149" t="s">
        <v>13789</v>
      </c>
      <c r="F529" s="149" t="s">
        <v>13790</v>
      </c>
      <c r="G529" s="149" t="s">
        <v>13791</v>
      </c>
      <c r="H529" s="150">
        <v>1</v>
      </c>
      <c r="I529" s="149" t="s">
        <v>13792</v>
      </c>
      <c r="J529" s="149" t="s">
        <v>553</v>
      </c>
      <c r="K529" s="151">
        <v>2007</v>
      </c>
      <c r="L529" s="152" t="str">
        <f>HYPERLINK("http://ebooks.greenwood.com/reader.jsp?x=C9337&amp;p=cover")</f>
        <v>http://ebooks.greenwood.com/reader.jsp?x=C9337&amp;p=cover</v>
      </c>
      <c r="M529" s="161">
        <v>1</v>
      </c>
    </row>
    <row r="530" spans="1:13" ht="20.100000000000001" customHeight="1">
      <c r="A530" s="159">
        <v>529</v>
      </c>
      <c r="B530" s="149" t="s">
        <v>2696</v>
      </c>
      <c r="C530" s="149" t="s">
        <v>11887</v>
      </c>
      <c r="D530" s="149" t="s">
        <v>13793</v>
      </c>
      <c r="E530" s="149" t="s">
        <v>13794</v>
      </c>
      <c r="F530" s="149" t="s">
        <v>13795</v>
      </c>
      <c r="G530" s="149" t="s">
        <v>13796</v>
      </c>
      <c r="H530" s="150">
        <v>1</v>
      </c>
      <c r="I530" s="149" t="s">
        <v>13797</v>
      </c>
      <c r="J530" s="149" t="s">
        <v>560</v>
      </c>
      <c r="K530" s="151">
        <v>2007</v>
      </c>
      <c r="L530" s="152" t="str">
        <f>HYPERLINK("http://ebooks.greenwood.com/reader.jsp?x=GR3312&amp;p=cover")</f>
        <v>http://ebooks.greenwood.com/reader.jsp?x=GR3312&amp;p=cover</v>
      </c>
      <c r="M530" s="161">
        <v>1</v>
      </c>
    </row>
    <row r="531" spans="1:13" ht="20.100000000000001" customHeight="1">
      <c r="A531" s="159">
        <v>530</v>
      </c>
      <c r="B531" s="149" t="s">
        <v>2696</v>
      </c>
      <c r="C531" s="149" t="s">
        <v>2822</v>
      </c>
      <c r="D531" s="149" t="s">
        <v>13798</v>
      </c>
      <c r="E531" s="149" t="s">
        <v>13799</v>
      </c>
      <c r="F531" s="149" t="s">
        <v>13800</v>
      </c>
      <c r="G531" s="149" t="s">
        <v>13801</v>
      </c>
      <c r="H531" s="150">
        <v>1</v>
      </c>
      <c r="I531" s="149" t="s">
        <v>13028</v>
      </c>
      <c r="J531" s="149" t="s">
        <v>553</v>
      </c>
      <c r="K531" s="151">
        <v>2007</v>
      </c>
      <c r="L531" s="152" t="str">
        <f>HYPERLINK("http://ebooks.greenwood.com/reader.jsp?x=C7564&amp;p=cover")</f>
        <v>http://ebooks.greenwood.com/reader.jsp?x=C7564&amp;p=cover</v>
      </c>
      <c r="M531" s="161">
        <v>1</v>
      </c>
    </row>
    <row r="532" spans="1:13" ht="20.100000000000001" customHeight="1">
      <c r="A532" s="159">
        <v>531</v>
      </c>
      <c r="B532" s="149" t="s">
        <v>2696</v>
      </c>
      <c r="C532" s="149" t="s">
        <v>8285</v>
      </c>
      <c r="D532" s="149" t="s">
        <v>487</v>
      </c>
      <c r="E532" s="149" t="s">
        <v>488</v>
      </c>
      <c r="F532" s="149" t="s">
        <v>13802</v>
      </c>
      <c r="G532" s="149" t="s">
        <v>13803</v>
      </c>
      <c r="H532" s="150">
        <v>1</v>
      </c>
      <c r="I532" s="149" t="s">
        <v>13804</v>
      </c>
      <c r="J532" s="149" t="s">
        <v>553</v>
      </c>
      <c r="K532" s="151">
        <v>2007</v>
      </c>
      <c r="L532" s="152" t="str">
        <f>HYPERLINK("http://ebooks.greenwood.com/reader.jsp?x=C9132&amp;p=cover")</f>
        <v>http://ebooks.greenwood.com/reader.jsp?x=C9132&amp;p=cover</v>
      </c>
      <c r="M532" s="161">
        <v>1</v>
      </c>
    </row>
    <row r="533" spans="1:13" ht="20.100000000000001" customHeight="1">
      <c r="A533" s="159">
        <v>532</v>
      </c>
      <c r="B533" s="149" t="s">
        <v>2696</v>
      </c>
      <c r="C533" s="149" t="s">
        <v>8285</v>
      </c>
      <c r="D533" s="149" t="s">
        <v>13805</v>
      </c>
      <c r="E533" s="149" t="s">
        <v>13806</v>
      </c>
      <c r="F533" s="149" t="s">
        <v>13807</v>
      </c>
      <c r="G533" s="149" t="s">
        <v>13808</v>
      </c>
      <c r="H533" s="150">
        <v>1</v>
      </c>
      <c r="I533" s="149" t="s">
        <v>13809</v>
      </c>
      <c r="J533" s="149" t="s">
        <v>560</v>
      </c>
      <c r="K533" s="151">
        <v>2007</v>
      </c>
      <c r="L533" s="152" t="str">
        <f>HYPERLINK("http://ebooks.greenwood.com/reader.jsp?x=GR3853&amp;p=cover")</f>
        <v>http://ebooks.greenwood.com/reader.jsp?x=GR3853&amp;p=cover</v>
      </c>
      <c r="M533" s="161">
        <v>1</v>
      </c>
    </row>
    <row r="534" spans="1:13" ht="20.100000000000001" customHeight="1">
      <c r="A534" s="159">
        <v>533</v>
      </c>
      <c r="B534" s="149" t="s">
        <v>2696</v>
      </c>
      <c r="C534" s="149" t="s">
        <v>8285</v>
      </c>
      <c r="D534" s="149" t="s">
        <v>11617</v>
      </c>
      <c r="E534" s="149" t="s">
        <v>9013</v>
      </c>
      <c r="F534" s="149" t="s">
        <v>13810</v>
      </c>
      <c r="G534" s="149" t="s">
        <v>13811</v>
      </c>
      <c r="H534" s="150">
        <v>1</v>
      </c>
      <c r="I534" s="149" t="s">
        <v>13812</v>
      </c>
      <c r="J534" s="149" t="s">
        <v>553</v>
      </c>
      <c r="K534" s="151">
        <v>2007</v>
      </c>
      <c r="L534" s="152" t="str">
        <f>HYPERLINK("http://ebooks.greenwood.com/reader.jsp?x=C9390&amp;p=cover")</f>
        <v>http://ebooks.greenwood.com/reader.jsp?x=C9390&amp;p=cover</v>
      </c>
      <c r="M534" s="161">
        <v>1</v>
      </c>
    </row>
    <row r="535" spans="1:13" ht="20.100000000000001" customHeight="1">
      <c r="A535" s="159">
        <v>534</v>
      </c>
      <c r="B535" s="149" t="s">
        <v>2696</v>
      </c>
      <c r="C535" s="149" t="s">
        <v>2733</v>
      </c>
      <c r="D535" s="149" t="s">
        <v>13813</v>
      </c>
      <c r="E535" s="149" t="s">
        <v>13814</v>
      </c>
      <c r="F535" s="149" t="s">
        <v>13815</v>
      </c>
      <c r="G535" s="149" t="s">
        <v>13816</v>
      </c>
      <c r="H535" s="150">
        <v>1</v>
      </c>
      <c r="I535" s="149" t="s">
        <v>13817</v>
      </c>
      <c r="J535" s="149" t="s">
        <v>11524</v>
      </c>
      <c r="K535" s="151">
        <v>2006</v>
      </c>
      <c r="L535" s="152" t="str">
        <f>HYPERLINK("http://www.ebooks.greenwood.com/reader.jsp?x=C8523&amp;p=cover")</f>
        <v>http://www.ebooks.greenwood.com/reader.jsp?x=C8523&amp;p=cover</v>
      </c>
      <c r="M535" s="161">
        <v>1</v>
      </c>
    </row>
    <row r="536" spans="1:13" ht="20.100000000000001" customHeight="1">
      <c r="A536" s="159">
        <v>535</v>
      </c>
      <c r="B536" s="149" t="s">
        <v>2696</v>
      </c>
      <c r="C536" s="149" t="s">
        <v>8285</v>
      </c>
      <c r="D536" s="149" t="s">
        <v>528</v>
      </c>
      <c r="E536" s="149" t="s">
        <v>13818</v>
      </c>
      <c r="F536" s="149" t="s">
        <v>13819</v>
      </c>
      <c r="G536" s="149" t="s">
        <v>13820</v>
      </c>
      <c r="H536" s="150">
        <v>1</v>
      </c>
      <c r="I536" s="149" t="s">
        <v>13821</v>
      </c>
      <c r="J536" s="149" t="s">
        <v>553</v>
      </c>
      <c r="K536" s="151">
        <v>2006</v>
      </c>
      <c r="L536" s="152" t="str">
        <f>HYPERLINK("http://www.ebooks.greenwood.com/reader.jsp?x=C9147&amp;p=cover")</f>
        <v>http://www.ebooks.greenwood.com/reader.jsp?x=C9147&amp;p=cover</v>
      </c>
      <c r="M536" s="161">
        <v>1</v>
      </c>
    </row>
    <row r="537" spans="1:13" ht="20.100000000000001" customHeight="1">
      <c r="A537" s="159">
        <v>536</v>
      </c>
      <c r="B537" s="149" t="s">
        <v>2696</v>
      </c>
      <c r="C537" s="149" t="s">
        <v>2733</v>
      </c>
      <c r="D537" s="149" t="s">
        <v>13822</v>
      </c>
      <c r="E537" s="149" t="s">
        <v>3323</v>
      </c>
      <c r="F537" s="149" t="s">
        <v>13823</v>
      </c>
      <c r="G537" s="149" t="s">
        <v>13824</v>
      </c>
      <c r="H537" s="150">
        <v>1</v>
      </c>
      <c r="I537" s="149" t="s">
        <v>13825</v>
      </c>
      <c r="J537" s="149" t="s">
        <v>11524</v>
      </c>
      <c r="K537" s="151">
        <v>2006</v>
      </c>
      <c r="L537" s="152" t="str">
        <f>HYPERLINK("http://ebooks.greenwood.com/reader.jsp?x=C9193&amp;p=cover")</f>
        <v>http://ebooks.greenwood.com/reader.jsp?x=C9193&amp;p=cover</v>
      </c>
      <c r="M537" s="161">
        <v>1</v>
      </c>
    </row>
    <row r="538" spans="1:13" ht="20.100000000000001" customHeight="1">
      <c r="A538" s="159">
        <v>537</v>
      </c>
      <c r="B538" s="149" t="s">
        <v>2696</v>
      </c>
      <c r="C538" s="149" t="s">
        <v>8285</v>
      </c>
      <c r="D538" s="149" t="s">
        <v>12168</v>
      </c>
      <c r="E538" s="149" t="s">
        <v>9636</v>
      </c>
      <c r="F538" s="149" t="s">
        <v>13826</v>
      </c>
      <c r="G538" s="149" t="s">
        <v>13827</v>
      </c>
      <c r="H538" s="150">
        <v>1</v>
      </c>
      <c r="I538" s="149" t="s">
        <v>13828</v>
      </c>
      <c r="J538" s="149" t="s">
        <v>553</v>
      </c>
      <c r="K538" s="151">
        <v>2006</v>
      </c>
      <c r="L538" s="152" t="str">
        <f>HYPERLINK("http://www.ebooks.greenwood.com/reader.jsp?x=C8912&amp;p=cover")</f>
        <v>http://www.ebooks.greenwood.com/reader.jsp?x=C8912&amp;p=cover</v>
      </c>
      <c r="M538" s="161">
        <v>1</v>
      </c>
    </row>
    <row r="539" spans="1:13" ht="20.100000000000001" customHeight="1">
      <c r="A539" s="159">
        <v>538</v>
      </c>
      <c r="B539" s="149" t="s">
        <v>2696</v>
      </c>
      <c r="C539" s="149" t="s">
        <v>11637</v>
      </c>
      <c r="D539" s="149" t="s">
        <v>13829</v>
      </c>
      <c r="E539" s="149" t="s">
        <v>4685</v>
      </c>
      <c r="F539" s="149" t="s">
        <v>13830</v>
      </c>
      <c r="G539" s="149" t="s">
        <v>13831</v>
      </c>
      <c r="H539" s="150">
        <v>1</v>
      </c>
      <c r="I539" s="149" t="s">
        <v>13832</v>
      </c>
      <c r="J539" s="149" t="s">
        <v>553</v>
      </c>
      <c r="K539" s="151">
        <v>2006</v>
      </c>
      <c r="L539" s="152" t="str">
        <f>HYPERLINK("http://www.ebooks.greenwood.com/reader.jsp?x=GM1780&amp;p=cover")</f>
        <v>http://www.ebooks.greenwood.com/reader.jsp?x=GM1780&amp;p=cover</v>
      </c>
      <c r="M539" s="161">
        <v>1</v>
      </c>
    </row>
    <row r="540" spans="1:13" ht="20.100000000000001" customHeight="1">
      <c r="A540" s="159">
        <v>539</v>
      </c>
      <c r="B540" s="149" t="s">
        <v>2696</v>
      </c>
      <c r="C540" s="149" t="s">
        <v>12013</v>
      </c>
      <c r="D540" s="149" t="s">
        <v>4445</v>
      </c>
      <c r="E540" s="149" t="s">
        <v>4441</v>
      </c>
      <c r="F540" s="149" t="s">
        <v>13833</v>
      </c>
      <c r="G540" s="149" t="s">
        <v>13834</v>
      </c>
      <c r="H540" s="150">
        <v>1</v>
      </c>
      <c r="I540" s="149" t="s">
        <v>13835</v>
      </c>
      <c r="J540" s="149" t="s">
        <v>573</v>
      </c>
      <c r="K540" s="151">
        <v>2006</v>
      </c>
      <c r="L540" s="152" t="str">
        <f>HYPERLINK("http://ebooks.greenwood.com/reader.jsp?x=LU2911&amp;p=cover")</f>
        <v>http://ebooks.greenwood.com/reader.jsp?x=LU2911&amp;p=cover</v>
      </c>
      <c r="M540" s="161">
        <v>1</v>
      </c>
    </row>
    <row r="541" spans="1:13" ht="20.100000000000001" customHeight="1">
      <c r="A541" s="159">
        <v>540</v>
      </c>
      <c r="B541" s="149" t="s">
        <v>2696</v>
      </c>
      <c r="C541" s="149" t="s">
        <v>8285</v>
      </c>
      <c r="D541" s="149" t="s">
        <v>487</v>
      </c>
      <c r="E541" s="149" t="s">
        <v>9630</v>
      </c>
      <c r="F541" s="149" t="s">
        <v>13836</v>
      </c>
      <c r="G541" s="149" t="s">
        <v>13837</v>
      </c>
      <c r="H541" s="150">
        <v>1</v>
      </c>
      <c r="I541" s="149" t="s">
        <v>13838</v>
      </c>
      <c r="J541" s="149" t="s">
        <v>553</v>
      </c>
      <c r="K541" s="151">
        <v>2006</v>
      </c>
      <c r="L541" s="152" t="str">
        <f>HYPERLINK("http://ebooks.greenwood.com/reader.jsp?x=C9332&amp;p=cover")</f>
        <v>http://ebooks.greenwood.com/reader.jsp?x=C9332&amp;p=cover</v>
      </c>
      <c r="M541" s="161">
        <v>1</v>
      </c>
    </row>
    <row r="542" spans="1:13" ht="20.100000000000001" customHeight="1">
      <c r="A542" s="159">
        <v>541</v>
      </c>
      <c r="B542" s="149" t="s">
        <v>2696</v>
      </c>
      <c r="C542" s="149" t="s">
        <v>2713</v>
      </c>
      <c r="D542" s="149" t="s">
        <v>287</v>
      </c>
      <c r="E542" s="149" t="s">
        <v>13839</v>
      </c>
      <c r="F542" s="149" t="s">
        <v>13840</v>
      </c>
      <c r="G542" s="149" t="s">
        <v>13841</v>
      </c>
      <c r="H542" s="150">
        <v>1</v>
      </c>
      <c r="I542" s="149" t="s">
        <v>13842</v>
      </c>
      <c r="J542" s="149" t="s">
        <v>553</v>
      </c>
      <c r="K542" s="151">
        <v>2006</v>
      </c>
      <c r="L542" s="152" t="str">
        <f>HYPERLINK("http://www.ebooks.greenwood.com/reader.jsp?x=C8782&amp;p=cover")</f>
        <v>http://www.ebooks.greenwood.com/reader.jsp?x=C8782&amp;p=cover</v>
      </c>
      <c r="M542" s="161">
        <v>1</v>
      </c>
    </row>
    <row r="543" spans="1:13" ht="20.100000000000001" customHeight="1">
      <c r="A543" s="159">
        <v>542</v>
      </c>
      <c r="B543" s="149" t="s">
        <v>2696</v>
      </c>
      <c r="C543" s="149" t="s">
        <v>2713</v>
      </c>
      <c r="D543" s="149" t="s">
        <v>287</v>
      </c>
      <c r="E543" s="149" t="s">
        <v>13839</v>
      </c>
      <c r="F543" s="149" t="s">
        <v>13843</v>
      </c>
      <c r="G543" s="149" t="s">
        <v>13844</v>
      </c>
      <c r="H543" s="150">
        <v>1</v>
      </c>
      <c r="I543" s="149" t="s">
        <v>13842</v>
      </c>
      <c r="J543" s="149" t="s">
        <v>553</v>
      </c>
      <c r="K543" s="151">
        <v>2006</v>
      </c>
      <c r="L543" s="152" t="str">
        <f>HYPERLINK("http://www.ebooks.greenwood.com/reader.jsp?x=C8783&amp;p=cover")</f>
        <v>http://www.ebooks.greenwood.com/reader.jsp?x=C8783&amp;p=cover</v>
      </c>
      <c r="M543" s="161">
        <v>1</v>
      </c>
    </row>
    <row r="544" spans="1:13" ht="20.100000000000001" customHeight="1">
      <c r="A544" s="159">
        <v>543</v>
      </c>
      <c r="B544" s="149" t="s">
        <v>2696</v>
      </c>
      <c r="C544" s="149" t="s">
        <v>2713</v>
      </c>
      <c r="D544" s="149" t="s">
        <v>287</v>
      </c>
      <c r="E544" s="149" t="s">
        <v>13839</v>
      </c>
      <c r="F544" s="149" t="s">
        <v>13845</v>
      </c>
      <c r="G544" s="149" t="s">
        <v>13846</v>
      </c>
      <c r="H544" s="150">
        <v>1</v>
      </c>
      <c r="I544" s="149" t="s">
        <v>13842</v>
      </c>
      <c r="J544" s="149" t="s">
        <v>553</v>
      </c>
      <c r="K544" s="151">
        <v>2006</v>
      </c>
      <c r="L544" s="152" t="str">
        <f>HYPERLINK("http://www.ebooks.greenwood.com/reader.jsp?x=C8784&amp;p=cover")</f>
        <v>http://www.ebooks.greenwood.com/reader.jsp?x=C8784&amp;p=cover</v>
      </c>
      <c r="M544" s="161">
        <v>1</v>
      </c>
    </row>
    <row r="545" spans="1:13" ht="20.100000000000001" customHeight="1">
      <c r="A545" s="159">
        <v>544</v>
      </c>
      <c r="B545" s="149" t="s">
        <v>2696</v>
      </c>
      <c r="C545" s="149" t="s">
        <v>11637</v>
      </c>
      <c r="D545" s="149" t="s">
        <v>13847</v>
      </c>
      <c r="E545" s="149" t="s">
        <v>13848</v>
      </c>
      <c r="F545" s="149" t="s">
        <v>13849</v>
      </c>
      <c r="G545" s="149" t="s">
        <v>13850</v>
      </c>
      <c r="H545" s="150">
        <v>1</v>
      </c>
      <c r="I545" s="149" t="s">
        <v>13851</v>
      </c>
      <c r="J545" s="149" t="s">
        <v>553</v>
      </c>
      <c r="K545" s="151">
        <v>2006</v>
      </c>
      <c r="L545" s="152" t="str">
        <f>HYPERLINK("http://www.ebooks.greenwood.com/reader.jsp?x=C8142&amp;p=cover")</f>
        <v>http://www.ebooks.greenwood.com/reader.jsp?x=C8142&amp;p=cover</v>
      </c>
      <c r="M545" s="161">
        <v>1</v>
      </c>
    </row>
    <row r="546" spans="1:13" ht="20.100000000000001" customHeight="1">
      <c r="A546" s="159">
        <v>545</v>
      </c>
      <c r="B546" s="149" t="s">
        <v>2696</v>
      </c>
      <c r="C546" s="149" t="s">
        <v>11637</v>
      </c>
      <c r="D546" s="149" t="s">
        <v>13852</v>
      </c>
      <c r="E546" s="149" t="s">
        <v>13606</v>
      </c>
      <c r="F546" s="149" t="s">
        <v>13853</v>
      </c>
      <c r="G546" s="149" t="s">
        <v>13854</v>
      </c>
      <c r="H546" s="150">
        <v>1</v>
      </c>
      <c r="I546" s="149" t="s">
        <v>13855</v>
      </c>
      <c r="J546" s="149" t="s">
        <v>553</v>
      </c>
      <c r="K546" s="151">
        <v>2006</v>
      </c>
      <c r="L546" s="152" t="str">
        <f>HYPERLINK("http://ebooks.greenwood.com/reader.jsp?x=C9020&amp;p=cover")</f>
        <v>http://ebooks.greenwood.com/reader.jsp?x=C9020&amp;p=cover</v>
      </c>
      <c r="M546" s="161">
        <v>1</v>
      </c>
    </row>
    <row r="547" spans="1:13" ht="20.100000000000001" customHeight="1">
      <c r="A547" s="159">
        <v>546</v>
      </c>
      <c r="B547" s="149" t="s">
        <v>2696</v>
      </c>
      <c r="C547" s="149" t="s">
        <v>11637</v>
      </c>
      <c r="D547" s="149" t="s">
        <v>1340</v>
      </c>
      <c r="E547" s="149" t="s">
        <v>525</v>
      </c>
      <c r="F547" s="149" t="s">
        <v>13856</v>
      </c>
      <c r="G547" s="149" t="s">
        <v>13857</v>
      </c>
      <c r="H547" s="150">
        <v>1</v>
      </c>
      <c r="I547" s="149" t="s">
        <v>13858</v>
      </c>
      <c r="J547" s="149" t="s">
        <v>553</v>
      </c>
      <c r="K547" s="151">
        <v>2006</v>
      </c>
      <c r="L547" s="152" t="str">
        <f>HYPERLINK("http://ebooks.greenwood.com/reader.jsp?x=C8170&amp;p=cover")</f>
        <v>http://ebooks.greenwood.com/reader.jsp?x=C8170&amp;p=cover</v>
      </c>
      <c r="M547" s="161">
        <v>1</v>
      </c>
    </row>
    <row r="548" spans="1:13" ht="20.100000000000001" customHeight="1">
      <c r="A548" s="159">
        <v>547</v>
      </c>
      <c r="B548" s="149" t="s">
        <v>2696</v>
      </c>
      <c r="C548" s="149" t="s">
        <v>8285</v>
      </c>
      <c r="D548" s="149" t="s">
        <v>12849</v>
      </c>
      <c r="E548" s="149" t="s">
        <v>13859</v>
      </c>
      <c r="F548" s="149" t="s">
        <v>13860</v>
      </c>
      <c r="G548" s="149" t="s">
        <v>13861</v>
      </c>
      <c r="H548" s="150">
        <v>1</v>
      </c>
      <c r="I548" s="149" t="s">
        <v>13862</v>
      </c>
      <c r="J548" s="149" t="s">
        <v>553</v>
      </c>
      <c r="K548" s="151">
        <v>2006</v>
      </c>
      <c r="L548" s="152" t="str">
        <f>HYPERLINK("http://www.ebooks.greenwood.com/reader.jsp?x=C8983&amp;p=cover")</f>
        <v>http://www.ebooks.greenwood.com/reader.jsp?x=C8983&amp;p=cover</v>
      </c>
      <c r="M548" s="161">
        <v>1</v>
      </c>
    </row>
    <row r="549" spans="1:13" ht="20.100000000000001" customHeight="1">
      <c r="A549" s="159">
        <v>548</v>
      </c>
      <c r="B549" s="149" t="s">
        <v>2696</v>
      </c>
      <c r="C549" s="149" t="s">
        <v>11637</v>
      </c>
      <c r="D549" s="149" t="s">
        <v>13863</v>
      </c>
      <c r="E549" s="149" t="s">
        <v>13864</v>
      </c>
      <c r="F549" s="149" t="s">
        <v>13865</v>
      </c>
      <c r="G549" s="149" t="s">
        <v>13866</v>
      </c>
      <c r="H549" s="150">
        <v>1</v>
      </c>
      <c r="I549" s="149" t="s">
        <v>13867</v>
      </c>
      <c r="J549" s="149" t="s">
        <v>553</v>
      </c>
      <c r="K549" s="151">
        <v>2006</v>
      </c>
      <c r="L549" s="152" t="str">
        <f>HYPERLINK("http://www.ebooks.greenwood.com/reader.jsp?x=GM0701&amp;p=cover")</f>
        <v>http://www.ebooks.greenwood.com/reader.jsp?x=GM0701&amp;p=cover</v>
      </c>
      <c r="M549" s="161">
        <v>1</v>
      </c>
    </row>
    <row r="550" spans="1:13" ht="20.100000000000001" customHeight="1">
      <c r="A550" s="159">
        <v>549</v>
      </c>
      <c r="B550" s="149" t="s">
        <v>2696</v>
      </c>
      <c r="C550" s="149" t="s">
        <v>2713</v>
      </c>
      <c r="D550" s="149" t="s">
        <v>13868</v>
      </c>
      <c r="E550" s="149" t="s">
        <v>13869</v>
      </c>
      <c r="F550" s="149" t="s">
        <v>13870</v>
      </c>
      <c r="G550" s="149" t="s">
        <v>13871</v>
      </c>
      <c r="H550" s="150">
        <v>1</v>
      </c>
      <c r="I550" s="149" t="s">
        <v>13872</v>
      </c>
      <c r="J550" s="149" t="s">
        <v>553</v>
      </c>
      <c r="K550" s="151">
        <v>2006</v>
      </c>
      <c r="L550" s="152" t="str">
        <f>HYPERLINK("http://ebooks.greenwood.com/reader.jsp?x=C8798&amp;p=cover")</f>
        <v>http://ebooks.greenwood.com/reader.jsp?x=C8798&amp;p=cover</v>
      </c>
      <c r="M550" s="161">
        <v>1</v>
      </c>
    </row>
    <row r="551" spans="1:13" ht="20.100000000000001" customHeight="1">
      <c r="A551" s="159">
        <v>550</v>
      </c>
      <c r="B551" s="149" t="s">
        <v>2696</v>
      </c>
      <c r="C551" s="149" t="s">
        <v>2733</v>
      </c>
      <c r="D551" s="149" t="s">
        <v>12858</v>
      </c>
      <c r="E551" s="149" t="s">
        <v>3323</v>
      </c>
      <c r="F551" s="149" t="s">
        <v>13873</v>
      </c>
      <c r="G551" s="149" t="s">
        <v>13874</v>
      </c>
      <c r="H551" s="150">
        <v>1</v>
      </c>
      <c r="I551" s="149" t="s">
        <v>13875</v>
      </c>
      <c r="J551" s="149" t="s">
        <v>11524</v>
      </c>
      <c r="K551" s="151">
        <v>2006</v>
      </c>
      <c r="L551" s="152" t="str">
        <f>HYPERLINK("http://www.ebooks.greenwood.com/reader.jsp?x=C8792&amp;p=cover")</f>
        <v>http://www.ebooks.greenwood.com/reader.jsp?x=C8792&amp;p=cover</v>
      </c>
      <c r="M551" s="161">
        <v>1</v>
      </c>
    </row>
    <row r="552" spans="1:13" ht="20.100000000000001" customHeight="1">
      <c r="A552" s="159">
        <v>551</v>
      </c>
      <c r="B552" s="149" t="s">
        <v>2696</v>
      </c>
      <c r="C552" s="149" t="s">
        <v>11637</v>
      </c>
      <c r="D552" s="149" t="s">
        <v>13876</v>
      </c>
      <c r="E552" s="149" t="s">
        <v>13877</v>
      </c>
      <c r="F552" s="149" t="s">
        <v>13878</v>
      </c>
      <c r="G552" s="149" t="s">
        <v>13879</v>
      </c>
      <c r="H552" s="150">
        <v>1</v>
      </c>
      <c r="I552" s="149" t="s">
        <v>13880</v>
      </c>
      <c r="J552" s="149" t="s">
        <v>553</v>
      </c>
      <c r="K552" s="151">
        <v>2006</v>
      </c>
      <c r="L552" s="152" t="str">
        <f>HYPERLINK("http://www.ebooks.greenwood.com/reader.jsp?x=C8766&amp;p=cover")</f>
        <v>http://www.ebooks.greenwood.com/reader.jsp?x=C8766&amp;p=cover</v>
      </c>
      <c r="M552" s="161">
        <v>1</v>
      </c>
    </row>
    <row r="553" spans="1:13" ht="20.100000000000001" customHeight="1">
      <c r="A553" s="159">
        <v>552</v>
      </c>
      <c r="B553" s="149" t="s">
        <v>2696</v>
      </c>
      <c r="C553" s="149" t="s">
        <v>12013</v>
      </c>
      <c r="D553" s="149" t="s">
        <v>13881</v>
      </c>
      <c r="E553" s="149" t="s">
        <v>13882</v>
      </c>
      <c r="F553" s="149" t="s">
        <v>13883</v>
      </c>
      <c r="G553" s="149" t="s">
        <v>13884</v>
      </c>
      <c r="H553" s="150">
        <v>1</v>
      </c>
      <c r="I553" s="149" t="s">
        <v>13885</v>
      </c>
      <c r="J553" s="149" t="s">
        <v>573</v>
      </c>
      <c r="K553" s="151">
        <v>2006</v>
      </c>
      <c r="L553" s="152" t="str">
        <f>HYPERLINK("http://ebooks.greenwood.com/reader.jsp?x=LU3071&amp;p=cover")</f>
        <v>http://ebooks.greenwood.com/reader.jsp?x=LU3071&amp;p=cover</v>
      </c>
      <c r="M553" s="161">
        <v>1</v>
      </c>
    </row>
    <row r="554" spans="1:13" ht="20.100000000000001" customHeight="1">
      <c r="A554" s="159">
        <v>553</v>
      </c>
      <c r="B554" s="149" t="s">
        <v>2696</v>
      </c>
      <c r="C554" s="149" t="s">
        <v>13886</v>
      </c>
      <c r="D554" s="149" t="s">
        <v>13887</v>
      </c>
      <c r="E554" s="149" t="s">
        <v>13888</v>
      </c>
      <c r="F554" s="149" t="s">
        <v>13889</v>
      </c>
      <c r="G554" s="149" t="s">
        <v>13890</v>
      </c>
      <c r="H554" s="150">
        <v>1</v>
      </c>
      <c r="I554" s="149" t="s">
        <v>13891</v>
      </c>
      <c r="J554" s="149" t="s">
        <v>560</v>
      </c>
      <c r="K554" s="151">
        <v>2005</v>
      </c>
      <c r="L554" s="152" t="str">
        <f>HYPERLINK("http://www.ebooks.greenwood.com/reader.jsp?x=GR3080&amp;p=cover")</f>
        <v>http://www.ebooks.greenwood.com/reader.jsp?x=GR3080&amp;p=cover</v>
      </c>
      <c r="M554" s="161">
        <v>1</v>
      </c>
    </row>
    <row r="555" spans="1:13" ht="20.100000000000001" customHeight="1">
      <c r="A555" s="159">
        <v>554</v>
      </c>
      <c r="B555" s="149" t="s">
        <v>2696</v>
      </c>
      <c r="C555" s="149" t="s">
        <v>8285</v>
      </c>
      <c r="D555" s="149" t="s">
        <v>11592</v>
      </c>
      <c r="E555" s="149" t="s">
        <v>488</v>
      </c>
      <c r="F555" s="149" t="s">
        <v>13892</v>
      </c>
      <c r="G555" s="149" t="s">
        <v>13893</v>
      </c>
      <c r="H555" s="150">
        <v>1</v>
      </c>
      <c r="I555" s="149" t="s">
        <v>13894</v>
      </c>
      <c r="J555" s="149" t="s">
        <v>553</v>
      </c>
      <c r="K555" s="151">
        <v>2005</v>
      </c>
      <c r="L555" s="152" t="str">
        <f>HYPERLINK("http://www.ebooks.greenwood.com/reader.jsp?x=C8592&amp;p=cover")</f>
        <v>http://www.ebooks.greenwood.com/reader.jsp?x=C8592&amp;p=cover</v>
      </c>
      <c r="M555" s="161">
        <v>1</v>
      </c>
    </row>
    <row r="556" spans="1:13" ht="20.100000000000001" customHeight="1">
      <c r="A556" s="159">
        <v>555</v>
      </c>
      <c r="B556" s="149" t="s">
        <v>2696</v>
      </c>
      <c r="C556" s="149" t="s">
        <v>11627</v>
      </c>
      <c r="D556" s="149" t="s">
        <v>13895</v>
      </c>
      <c r="E556" s="149" t="s">
        <v>13896</v>
      </c>
      <c r="F556" s="149" t="s">
        <v>13897</v>
      </c>
      <c r="G556" s="149" t="s">
        <v>13898</v>
      </c>
      <c r="H556" s="150">
        <v>1</v>
      </c>
      <c r="I556" s="149" t="s">
        <v>13899</v>
      </c>
      <c r="J556" s="149" t="s">
        <v>553</v>
      </c>
      <c r="K556" s="151">
        <v>2005</v>
      </c>
      <c r="L556" s="152" t="str">
        <f>HYPERLINK("http://www.ebooks.greenwood.com/reader.jsp?x=C8753&amp;p=cover")</f>
        <v>http://www.ebooks.greenwood.com/reader.jsp?x=C8753&amp;p=cover</v>
      </c>
      <c r="M556" s="161">
        <v>1</v>
      </c>
    </row>
    <row r="557" spans="1:13" ht="20.100000000000001" customHeight="1">
      <c r="A557" s="159">
        <v>556</v>
      </c>
      <c r="B557" s="149" t="s">
        <v>2696</v>
      </c>
      <c r="C557" s="149" t="s">
        <v>8285</v>
      </c>
      <c r="D557" s="149" t="s">
        <v>510</v>
      </c>
      <c r="E557" s="149" t="s">
        <v>9630</v>
      </c>
      <c r="F557" s="149" t="s">
        <v>13900</v>
      </c>
      <c r="G557" s="149" t="s">
        <v>13901</v>
      </c>
      <c r="H557" s="150">
        <v>1</v>
      </c>
      <c r="I557" s="149" t="s">
        <v>13902</v>
      </c>
      <c r="J557" s="149" t="s">
        <v>553</v>
      </c>
      <c r="K557" s="151">
        <v>2005</v>
      </c>
      <c r="L557" s="152" t="str">
        <f>HYPERLINK("http://www.ebooks.greenwood.com/reader.jsp?x=C8517&amp;p=cover")</f>
        <v>http://www.ebooks.greenwood.com/reader.jsp?x=C8517&amp;p=cover</v>
      </c>
      <c r="M557" s="161">
        <v>1</v>
      </c>
    </row>
    <row r="558" spans="1:13" ht="20.100000000000001" customHeight="1">
      <c r="A558" s="159">
        <v>557</v>
      </c>
      <c r="B558" s="149" t="s">
        <v>2696</v>
      </c>
      <c r="C558" s="149" t="s">
        <v>8285</v>
      </c>
      <c r="D558" s="149" t="s">
        <v>13903</v>
      </c>
      <c r="E558" s="149" t="s">
        <v>9050</v>
      </c>
      <c r="F558" s="149" t="s">
        <v>13904</v>
      </c>
      <c r="G558" s="149" t="s">
        <v>13905</v>
      </c>
      <c r="H558" s="150">
        <v>1</v>
      </c>
      <c r="I558" s="149" t="s">
        <v>13906</v>
      </c>
      <c r="J558" s="149" t="s">
        <v>553</v>
      </c>
      <c r="K558" s="151">
        <v>2005</v>
      </c>
      <c r="L558" s="152" t="str">
        <f>HYPERLINK("http://www.ebooks.greenwood.com/reader.jsp?x=C8479&amp;p=cover")</f>
        <v>http://www.ebooks.greenwood.com/reader.jsp?x=C8479&amp;p=cover</v>
      </c>
      <c r="M558" s="161">
        <v>1</v>
      </c>
    </row>
    <row r="559" spans="1:13" ht="20.100000000000001" customHeight="1">
      <c r="A559" s="159">
        <v>558</v>
      </c>
      <c r="B559" s="149" t="s">
        <v>2696</v>
      </c>
      <c r="C559" s="149" t="s">
        <v>8285</v>
      </c>
      <c r="D559" s="149" t="s">
        <v>13781</v>
      </c>
      <c r="E559" s="149" t="s">
        <v>8376</v>
      </c>
      <c r="F559" s="149" t="s">
        <v>13907</v>
      </c>
      <c r="G559" s="149" t="s">
        <v>13908</v>
      </c>
      <c r="H559" s="150">
        <v>1</v>
      </c>
      <c r="I559" s="149" t="s">
        <v>13909</v>
      </c>
      <c r="J559" s="149" t="s">
        <v>553</v>
      </c>
      <c r="K559" s="151">
        <v>2005</v>
      </c>
      <c r="L559" s="152" t="str">
        <f>HYPERLINK("http://www.ebooks.greenwood.com/reader.jsp?x=C8787&amp;p=cover")</f>
        <v>http://www.ebooks.greenwood.com/reader.jsp?x=C8787&amp;p=cover</v>
      </c>
      <c r="M559" s="161">
        <v>1</v>
      </c>
    </row>
    <row r="560" spans="1:13" ht="20.100000000000001" customHeight="1">
      <c r="A560" s="159">
        <v>559</v>
      </c>
      <c r="B560" s="149" t="s">
        <v>2696</v>
      </c>
      <c r="C560" s="149" t="s">
        <v>2733</v>
      </c>
      <c r="D560" s="149" t="s">
        <v>12295</v>
      </c>
      <c r="E560" s="149" t="s">
        <v>8769</v>
      </c>
      <c r="F560" s="149" t="s">
        <v>13910</v>
      </c>
      <c r="G560" s="149" t="s">
        <v>13911</v>
      </c>
      <c r="H560" s="150">
        <v>1</v>
      </c>
      <c r="I560" s="149" t="s">
        <v>13912</v>
      </c>
      <c r="J560" s="149" t="s">
        <v>553</v>
      </c>
      <c r="K560" s="151">
        <v>2005</v>
      </c>
      <c r="L560" s="152" t="str">
        <f>HYPERLINK("http://www.ebooks.greenwood.com/reader.jsp?x=C8202&amp;p=cover")</f>
        <v>http://www.ebooks.greenwood.com/reader.jsp?x=C8202&amp;p=cover</v>
      </c>
      <c r="M560" s="161">
        <v>1</v>
      </c>
    </row>
    <row r="561" spans="1:13" ht="20.100000000000001" customHeight="1">
      <c r="A561" s="159">
        <v>560</v>
      </c>
      <c r="B561" s="149" t="s">
        <v>2696</v>
      </c>
      <c r="C561" s="149" t="s">
        <v>2713</v>
      </c>
      <c r="D561" s="149" t="s">
        <v>13913</v>
      </c>
      <c r="E561" s="149" t="s">
        <v>13914</v>
      </c>
      <c r="F561" s="149" t="s">
        <v>13915</v>
      </c>
      <c r="G561" s="149" t="s">
        <v>13916</v>
      </c>
      <c r="H561" s="150">
        <v>1</v>
      </c>
      <c r="I561" s="149" t="s">
        <v>13917</v>
      </c>
      <c r="J561" s="149" t="s">
        <v>553</v>
      </c>
      <c r="K561" s="151">
        <v>2005</v>
      </c>
      <c r="L561" s="152" t="str">
        <f>HYPERLINK("http://www.ebooks.greenwood.com/reader.jsp?x=C8561&amp;p=cover")</f>
        <v>http://www.ebooks.greenwood.com/reader.jsp?x=C8561&amp;p=cover</v>
      </c>
      <c r="M561" s="161">
        <v>1</v>
      </c>
    </row>
    <row r="562" spans="1:13" ht="20.100000000000001" customHeight="1">
      <c r="A562" s="159">
        <v>561</v>
      </c>
      <c r="B562" s="149" t="s">
        <v>2696</v>
      </c>
      <c r="C562" s="149" t="s">
        <v>2733</v>
      </c>
      <c r="D562" s="149" t="s">
        <v>13918</v>
      </c>
      <c r="E562" s="149" t="s">
        <v>13919</v>
      </c>
      <c r="F562" s="149" t="s">
        <v>13920</v>
      </c>
      <c r="G562" s="149" t="s">
        <v>13921</v>
      </c>
      <c r="H562" s="150">
        <v>1</v>
      </c>
      <c r="I562" s="149" t="s">
        <v>13922</v>
      </c>
      <c r="J562" s="149" t="s">
        <v>11524</v>
      </c>
      <c r="K562" s="151">
        <v>2005</v>
      </c>
      <c r="L562" s="152" t="str">
        <f>HYPERLINK("http://www.ebooks.greenwood.com/reader.jsp?x=C8258&amp;p=cover")</f>
        <v>http://www.ebooks.greenwood.com/reader.jsp?x=C8258&amp;p=cover</v>
      </c>
      <c r="M562" s="161">
        <v>1</v>
      </c>
    </row>
    <row r="563" spans="1:13" ht="20.100000000000001" customHeight="1">
      <c r="A563" s="159">
        <v>562</v>
      </c>
      <c r="B563" s="149" t="s">
        <v>2696</v>
      </c>
      <c r="C563" s="149" t="s">
        <v>2733</v>
      </c>
      <c r="D563" s="149" t="s">
        <v>427</v>
      </c>
      <c r="E563" s="149" t="s">
        <v>486</v>
      </c>
      <c r="F563" s="149" t="s">
        <v>13923</v>
      </c>
      <c r="G563" s="149" t="s">
        <v>13924</v>
      </c>
      <c r="H563" s="150">
        <v>1</v>
      </c>
      <c r="I563" s="149" t="s">
        <v>13925</v>
      </c>
      <c r="J563" s="149" t="s">
        <v>553</v>
      </c>
      <c r="K563" s="151">
        <v>2005</v>
      </c>
      <c r="L563" s="152" t="str">
        <f>HYPERLINK("http://www.ebooks.greenwood.com/reader.jsp?x=C8696&amp;p=cover")</f>
        <v>http://www.ebooks.greenwood.com/reader.jsp?x=C8696&amp;p=cover</v>
      </c>
      <c r="M563" s="161">
        <v>1</v>
      </c>
    </row>
    <row r="564" spans="1:13" ht="20.100000000000001" customHeight="1">
      <c r="A564" s="159">
        <v>563</v>
      </c>
      <c r="B564" s="149" t="s">
        <v>2696</v>
      </c>
      <c r="C564" s="149" t="s">
        <v>2713</v>
      </c>
      <c r="D564" s="149" t="s">
        <v>13926</v>
      </c>
      <c r="E564" s="149" t="s">
        <v>13927</v>
      </c>
      <c r="F564" s="149" t="s">
        <v>13928</v>
      </c>
      <c r="G564" s="149" t="s">
        <v>13929</v>
      </c>
      <c r="H564" s="150">
        <v>1</v>
      </c>
      <c r="I564" s="149" t="s">
        <v>13930</v>
      </c>
      <c r="J564" s="149" t="s">
        <v>560</v>
      </c>
      <c r="K564" s="151">
        <v>2005</v>
      </c>
      <c r="L564" s="152" t="str">
        <f>HYPERLINK("http://ebooks.greenwood.com/reader.jsp?x=GR2457&amp;p=cover")</f>
        <v>http://ebooks.greenwood.com/reader.jsp?x=GR2457&amp;p=cover</v>
      </c>
      <c r="M564" s="161">
        <v>1</v>
      </c>
    </row>
    <row r="565" spans="1:13" ht="20.100000000000001" customHeight="1">
      <c r="A565" s="159">
        <v>564</v>
      </c>
      <c r="B565" s="149" t="s">
        <v>2696</v>
      </c>
      <c r="C565" s="149" t="s">
        <v>12013</v>
      </c>
      <c r="D565" s="149" t="s">
        <v>13931</v>
      </c>
      <c r="E565" s="149" t="s">
        <v>324</v>
      </c>
      <c r="F565" s="149" t="s">
        <v>13932</v>
      </c>
      <c r="G565" s="149" t="s">
        <v>13933</v>
      </c>
      <c r="H565" s="150">
        <v>1</v>
      </c>
      <c r="I565" s="149" t="s">
        <v>13934</v>
      </c>
      <c r="J565" s="149" t="s">
        <v>573</v>
      </c>
      <c r="K565" s="151">
        <v>2005</v>
      </c>
      <c r="L565" s="152" t="str">
        <f>HYPERLINK("http://ebooks.greenwood.com/reader.jsp?x=LU0994&amp;p=cover")</f>
        <v>http://ebooks.greenwood.com/reader.jsp?x=LU0994&amp;p=cover</v>
      </c>
      <c r="M565" s="161">
        <v>1</v>
      </c>
    </row>
    <row r="566" spans="1:13" ht="20.100000000000001" customHeight="1">
      <c r="A566" s="159">
        <v>565</v>
      </c>
      <c r="B566" s="149" t="s">
        <v>2696</v>
      </c>
      <c r="C566" s="149" t="s">
        <v>8285</v>
      </c>
      <c r="D566" s="149" t="s">
        <v>13935</v>
      </c>
      <c r="E566" s="149" t="s">
        <v>13936</v>
      </c>
      <c r="F566" s="149" t="s">
        <v>13937</v>
      </c>
      <c r="G566" s="149" t="s">
        <v>13938</v>
      </c>
      <c r="H566" s="150">
        <v>1</v>
      </c>
      <c r="I566" s="149" t="s">
        <v>13939</v>
      </c>
      <c r="J566" s="149" t="s">
        <v>553</v>
      </c>
      <c r="K566" s="151">
        <v>2005</v>
      </c>
      <c r="L566" s="152" t="str">
        <f>HYPERLINK("http://www.ebooks.greenwood.com/reader.jsp?x=C8590&amp;p=cover")</f>
        <v>http://www.ebooks.greenwood.com/reader.jsp?x=C8590&amp;p=cover</v>
      </c>
      <c r="M566" s="161">
        <v>1</v>
      </c>
    </row>
    <row r="567" spans="1:13" ht="20.100000000000001" customHeight="1">
      <c r="A567" s="159">
        <v>566</v>
      </c>
      <c r="B567" s="149" t="s">
        <v>2696</v>
      </c>
      <c r="C567" s="149" t="s">
        <v>3382</v>
      </c>
      <c r="D567" s="149" t="s">
        <v>13940</v>
      </c>
      <c r="E567" s="149" t="s">
        <v>12405</v>
      </c>
      <c r="F567" s="149" t="s">
        <v>13941</v>
      </c>
      <c r="G567" s="149" t="s">
        <v>13942</v>
      </c>
      <c r="H567" s="150">
        <v>1</v>
      </c>
      <c r="I567" s="149" t="s">
        <v>13943</v>
      </c>
      <c r="J567" s="149" t="s">
        <v>553</v>
      </c>
      <c r="K567" s="151">
        <v>2005</v>
      </c>
      <c r="L567" s="152" t="str">
        <f>HYPERLINK("http://www.ebooks.greenwood.com/reader.jsp?x=C8400&amp;p=cover")</f>
        <v>http://www.ebooks.greenwood.com/reader.jsp?x=C8400&amp;p=cover</v>
      </c>
      <c r="M567" s="161">
        <v>1</v>
      </c>
    </row>
    <row r="568" spans="1:13" ht="20.100000000000001" customHeight="1">
      <c r="A568" s="159">
        <v>567</v>
      </c>
      <c r="B568" s="149" t="s">
        <v>2696</v>
      </c>
      <c r="C568" s="149" t="s">
        <v>8285</v>
      </c>
      <c r="D568" s="149" t="s">
        <v>13944</v>
      </c>
      <c r="E568" s="149" t="s">
        <v>9269</v>
      </c>
      <c r="F568" s="149" t="s">
        <v>13945</v>
      </c>
      <c r="G568" s="149" t="s">
        <v>13946</v>
      </c>
      <c r="H568" s="150">
        <v>1</v>
      </c>
      <c r="I568" s="149" t="s">
        <v>13947</v>
      </c>
      <c r="J568" s="149" t="s">
        <v>553</v>
      </c>
      <c r="K568" s="151">
        <v>2005</v>
      </c>
      <c r="L568" s="152" t="str">
        <f>HYPERLINK("http://www.ebooks.greenwood.com/reader.jsp?x=C8800&amp;p=cover")</f>
        <v>http://www.ebooks.greenwood.com/reader.jsp?x=C8800&amp;p=cover</v>
      </c>
      <c r="M568" s="161">
        <v>1</v>
      </c>
    </row>
    <row r="569" spans="1:13" ht="20.100000000000001" customHeight="1">
      <c r="A569" s="159">
        <v>568</v>
      </c>
      <c r="B569" s="149" t="s">
        <v>2696</v>
      </c>
      <c r="C569" s="149" t="s">
        <v>2733</v>
      </c>
      <c r="D569" s="149" t="s">
        <v>13948</v>
      </c>
      <c r="E569" s="149" t="s">
        <v>13949</v>
      </c>
      <c r="F569" s="149" t="s">
        <v>13950</v>
      </c>
      <c r="G569" s="149" t="s">
        <v>13951</v>
      </c>
      <c r="H569" s="150">
        <v>1</v>
      </c>
      <c r="I569" s="149" t="s">
        <v>13952</v>
      </c>
      <c r="J569" s="149" t="s">
        <v>553</v>
      </c>
      <c r="K569" s="151">
        <v>2005</v>
      </c>
      <c r="L569" s="152" t="str">
        <f>HYPERLINK("http://www.ebooks.greenwood.com/reader.jsp?x=C8695&amp;p=cover")</f>
        <v>http://www.ebooks.greenwood.com/reader.jsp?x=C8695&amp;p=cover</v>
      </c>
      <c r="M569" s="161">
        <v>1</v>
      </c>
    </row>
    <row r="570" spans="1:13" ht="20.100000000000001" customHeight="1">
      <c r="A570" s="159">
        <v>569</v>
      </c>
      <c r="B570" s="149" t="s">
        <v>2696</v>
      </c>
      <c r="C570" s="149" t="s">
        <v>8285</v>
      </c>
      <c r="D570" s="149" t="s">
        <v>13953</v>
      </c>
      <c r="E570" s="149" t="s">
        <v>511</v>
      </c>
      <c r="F570" s="149" t="s">
        <v>13954</v>
      </c>
      <c r="G570" s="149" t="s">
        <v>13955</v>
      </c>
      <c r="H570" s="150">
        <v>1</v>
      </c>
      <c r="I570" s="149" t="s">
        <v>13956</v>
      </c>
      <c r="J570" s="149" t="s">
        <v>553</v>
      </c>
      <c r="K570" s="151">
        <v>2005</v>
      </c>
      <c r="L570" s="152" t="str">
        <f>HYPERLINK("http://www.ebooks.greenwood.com/reader.jsp?x=C8887&amp;p=cover")</f>
        <v>http://www.ebooks.greenwood.com/reader.jsp?x=C8887&amp;p=cover</v>
      </c>
      <c r="M570" s="161">
        <v>1</v>
      </c>
    </row>
    <row r="571" spans="1:13" ht="20.100000000000001" customHeight="1">
      <c r="A571" s="159">
        <v>570</v>
      </c>
      <c r="B571" s="149" t="s">
        <v>2696</v>
      </c>
      <c r="C571" s="149" t="s">
        <v>13957</v>
      </c>
      <c r="D571" s="149" t="s">
        <v>13958</v>
      </c>
      <c r="E571" s="149" t="s">
        <v>13959</v>
      </c>
      <c r="F571" s="149" t="s">
        <v>13960</v>
      </c>
      <c r="G571" s="149" t="s">
        <v>13961</v>
      </c>
      <c r="H571" s="150">
        <v>1</v>
      </c>
      <c r="I571" s="149" t="s">
        <v>13962</v>
      </c>
      <c r="J571" s="149" t="s">
        <v>5153</v>
      </c>
      <c r="K571" s="151">
        <v>2004</v>
      </c>
      <c r="L571" s="152" t="str">
        <f>HYPERLINK("http://www.ebooks.greenwood.com/reader.jsp?x=C8031&amp;p=cover")</f>
        <v>http://www.ebooks.greenwood.com/reader.jsp?x=C8031&amp;p=cover</v>
      </c>
      <c r="M571" s="161">
        <v>1</v>
      </c>
    </row>
    <row r="572" spans="1:13" ht="20.100000000000001" customHeight="1">
      <c r="A572" s="159">
        <v>571</v>
      </c>
      <c r="B572" s="149" t="s">
        <v>2696</v>
      </c>
      <c r="C572" s="149" t="s">
        <v>13957</v>
      </c>
      <c r="D572" s="149" t="s">
        <v>13963</v>
      </c>
      <c r="E572" s="149" t="s">
        <v>13964</v>
      </c>
      <c r="F572" s="149" t="s">
        <v>13965</v>
      </c>
      <c r="G572" s="149" t="s">
        <v>13966</v>
      </c>
      <c r="H572" s="150">
        <v>1</v>
      </c>
      <c r="I572" s="149" t="s">
        <v>11076</v>
      </c>
      <c r="J572" s="149" t="s">
        <v>5153</v>
      </c>
      <c r="K572" s="151">
        <v>2004</v>
      </c>
      <c r="L572" s="152" t="str">
        <f>HYPERLINK("http://www.ebooks.greenwood.com/reader.jsp?x=C8132&amp;p=cover")</f>
        <v>http://www.ebooks.greenwood.com/reader.jsp?x=C8132&amp;p=cover</v>
      </c>
      <c r="M572" s="161">
        <v>1</v>
      </c>
    </row>
    <row r="573" spans="1:13" ht="20.100000000000001" customHeight="1">
      <c r="A573" s="159">
        <v>572</v>
      </c>
      <c r="B573" s="149" t="s">
        <v>2696</v>
      </c>
      <c r="C573" s="149" t="s">
        <v>13967</v>
      </c>
      <c r="D573" s="149" t="s">
        <v>11609</v>
      </c>
      <c r="E573" s="149" t="s">
        <v>3323</v>
      </c>
      <c r="F573" s="149" t="s">
        <v>13968</v>
      </c>
      <c r="G573" s="149" t="s">
        <v>13969</v>
      </c>
      <c r="H573" s="150">
        <v>1</v>
      </c>
      <c r="I573" s="149" t="s">
        <v>8929</v>
      </c>
      <c r="J573" s="149" t="s">
        <v>5153</v>
      </c>
      <c r="K573" s="151">
        <v>2004</v>
      </c>
      <c r="L573" s="152" t="str">
        <f>HYPERLINK("http://www.ebooks.greenwood.com/reader.jsp?x=C8122&amp;p=cover")</f>
        <v>http://www.ebooks.greenwood.com/reader.jsp?x=C8122&amp;p=cover</v>
      </c>
      <c r="M573" s="161">
        <v>1</v>
      </c>
    </row>
    <row r="574" spans="1:13" ht="20.100000000000001" customHeight="1">
      <c r="A574" s="159">
        <v>573</v>
      </c>
      <c r="B574" s="149" t="s">
        <v>2696</v>
      </c>
      <c r="C574" s="149" t="s">
        <v>2733</v>
      </c>
      <c r="D574" s="149" t="s">
        <v>13970</v>
      </c>
      <c r="E574" s="149" t="s">
        <v>13971</v>
      </c>
      <c r="F574" s="149" t="s">
        <v>13972</v>
      </c>
      <c r="G574" s="149" t="s">
        <v>13973</v>
      </c>
      <c r="H574" s="150">
        <v>1</v>
      </c>
      <c r="I574" s="149" t="s">
        <v>13974</v>
      </c>
      <c r="J574" s="149" t="s">
        <v>553</v>
      </c>
      <c r="K574" s="151">
        <v>2004</v>
      </c>
      <c r="L574" s="152" t="str">
        <f>HYPERLINK("http://www.ebooks.greenwood.com/reader.jsp?x=AB5864&amp;p=cover")</f>
        <v>http://www.ebooks.greenwood.com/reader.jsp?x=AB5864&amp;p=cover</v>
      </c>
      <c r="M574" s="161">
        <v>1</v>
      </c>
    </row>
    <row r="575" spans="1:13" ht="20.100000000000001" customHeight="1">
      <c r="A575" s="159">
        <v>574</v>
      </c>
      <c r="B575" s="149" t="s">
        <v>2696</v>
      </c>
      <c r="C575" s="149" t="s">
        <v>8285</v>
      </c>
      <c r="D575" s="149" t="s">
        <v>13975</v>
      </c>
      <c r="E575" s="149" t="s">
        <v>8686</v>
      </c>
      <c r="F575" s="149" t="s">
        <v>13976</v>
      </c>
      <c r="G575" s="149" t="s">
        <v>13977</v>
      </c>
      <c r="H575" s="150">
        <v>1</v>
      </c>
      <c r="I575" s="149" t="s">
        <v>13978</v>
      </c>
      <c r="J575" s="149" t="s">
        <v>553</v>
      </c>
      <c r="K575" s="151">
        <v>2004</v>
      </c>
      <c r="L575" s="152" t="str">
        <f>HYPERLINK("http://www.ebooks.greenwood.com/reader.jsp?x=Q479&amp;p=cover")</f>
        <v>http://www.ebooks.greenwood.com/reader.jsp?x=Q479&amp;p=cover</v>
      </c>
      <c r="M575" s="161">
        <v>1</v>
      </c>
    </row>
    <row r="576" spans="1:13" ht="20.100000000000001" customHeight="1">
      <c r="A576" s="159">
        <v>575</v>
      </c>
      <c r="B576" s="149" t="s">
        <v>2696</v>
      </c>
      <c r="C576" s="149" t="s">
        <v>11627</v>
      </c>
      <c r="D576" s="149" t="s">
        <v>13979</v>
      </c>
      <c r="E576" s="149" t="s">
        <v>13980</v>
      </c>
      <c r="F576" s="149" t="s">
        <v>13981</v>
      </c>
      <c r="G576" s="149" t="s">
        <v>13982</v>
      </c>
      <c r="H576" s="150">
        <v>1</v>
      </c>
      <c r="I576" s="149" t="s">
        <v>13983</v>
      </c>
      <c r="J576" s="149" t="s">
        <v>560</v>
      </c>
      <c r="K576" s="151">
        <v>2004</v>
      </c>
      <c r="L576" s="152" t="str">
        <f>HYPERLINK("http://www.ebooks.greenwood.com/reader.jsp?x=GR2279&amp;p=cover")</f>
        <v>http://www.ebooks.greenwood.com/reader.jsp?x=GR2279&amp;p=cover</v>
      </c>
      <c r="M576" s="161">
        <v>1</v>
      </c>
    </row>
    <row r="577" spans="1:13" ht="20.100000000000001" customHeight="1">
      <c r="A577" s="159">
        <v>576</v>
      </c>
      <c r="B577" s="149" t="s">
        <v>2696</v>
      </c>
      <c r="C577" s="149" t="s">
        <v>8285</v>
      </c>
      <c r="D577" s="149" t="s">
        <v>13984</v>
      </c>
      <c r="E577" s="149" t="s">
        <v>13985</v>
      </c>
      <c r="F577" s="149" t="s">
        <v>13986</v>
      </c>
      <c r="G577" s="149" t="s">
        <v>13987</v>
      </c>
      <c r="H577" s="150">
        <v>1</v>
      </c>
      <c r="I577" s="149" t="s">
        <v>12220</v>
      </c>
      <c r="J577" s="149" t="s">
        <v>553</v>
      </c>
      <c r="K577" s="151">
        <v>2004</v>
      </c>
      <c r="L577" s="152" t="str">
        <f>HYPERLINK("http://www.ebooks.greenwood.com/reader.jsp?x=Q573&amp;p=cover")</f>
        <v>http://www.ebooks.greenwood.com/reader.jsp?x=Q573&amp;p=cover</v>
      </c>
      <c r="M577" s="161">
        <v>1</v>
      </c>
    </row>
    <row r="578" spans="1:13" ht="20.100000000000001" customHeight="1">
      <c r="A578" s="159">
        <v>577</v>
      </c>
      <c r="B578" s="149" t="s">
        <v>2696</v>
      </c>
      <c r="C578" s="149" t="s">
        <v>12013</v>
      </c>
      <c r="D578" s="149" t="s">
        <v>1577</v>
      </c>
      <c r="E578" s="149" t="s">
        <v>1578</v>
      </c>
      <c r="F578" s="149" t="s">
        <v>13988</v>
      </c>
      <c r="G578" s="149" t="s">
        <v>13989</v>
      </c>
      <c r="H578" s="150">
        <v>1</v>
      </c>
      <c r="I578" s="149" t="s">
        <v>13990</v>
      </c>
      <c r="J578" s="149" t="s">
        <v>573</v>
      </c>
      <c r="K578" s="151">
        <v>2004</v>
      </c>
      <c r="L578" s="152" t="str">
        <f>HYPERLINK("http://www.ebooks.greenwood.com/reader.jsp?x=LU9971&amp;p=cover")</f>
        <v>http://www.ebooks.greenwood.com/reader.jsp?x=LU9971&amp;p=cover</v>
      </c>
      <c r="M578" s="161">
        <v>1</v>
      </c>
    </row>
    <row r="579" spans="1:13" ht="20.100000000000001" customHeight="1">
      <c r="A579" s="159">
        <v>578</v>
      </c>
      <c r="B579" s="149" t="s">
        <v>2696</v>
      </c>
      <c r="C579" s="149" t="s">
        <v>8285</v>
      </c>
      <c r="D579" s="149" t="s">
        <v>13991</v>
      </c>
      <c r="E579" s="149" t="s">
        <v>13992</v>
      </c>
      <c r="F579" s="149" t="s">
        <v>13993</v>
      </c>
      <c r="G579" s="149" t="s">
        <v>13994</v>
      </c>
      <c r="H579" s="150">
        <v>1</v>
      </c>
      <c r="I579" s="149" t="s">
        <v>13995</v>
      </c>
      <c r="J579" s="149" t="s">
        <v>553</v>
      </c>
      <c r="K579" s="151">
        <v>2004</v>
      </c>
      <c r="L579" s="152" t="str">
        <f>HYPERLINK("http://www.ebooks.greenwood.com/reader.jsp?x=Q520&amp;p=cover")</f>
        <v>http://www.ebooks.greenwood.com/reader.jsp?x=Q520&amp;p=cover</v>
      </c>
      <c r="M579" s="161">
        <v>1</v>
      </c>
    </row>
    <row r="580" spans="1:13" ht="20.100000000000001" customHeight="1">
      <c r="A580" s="159">
        <v>579</v>
      </c>
      <c r="B580" s="149" t="s">
        <v>2696</v>
      </c>
      <c r="C580" s="149" t="s">
        <v>13996</v>
      </c>
      <c r="D580" s="149" t="s">
        <v>2022</v>
      </c>
      <c r="E580" s="149" t="s">
        <v>2023</v>
      </c>
      <c r="F580" s="149" t="s">
        <v>13997</v>
      </c>
      <c r="G580" s="149" t="s">
        <v>13998</v>
      </c>
      <c r="H580" s="150">
        <v>1</v>
      </c>
      <c r="I580" s="149" t="s">
        <v>13999</v>
      </c>
      <c r="J580" s="149" t="s">
        <v>5153</v>
      </c>
      <c r="K580" s="151">
        <v>2003</v>
      </c>
      <c r="L580" s="152" t="str">
        <f>HYPERLINK("http://www.ebooks.greenwood.com/reader.jsp?x=C8128&amp;p=cover")</f>
        <v>http://www.ebooks.greenwood.com/reader.jsp?x=C8128&amp;p=cover</v>
      </c>
      <c r="M580" s="161">
        <v>1</v>
      </c>
    </row>
    <row r="581" spans="1:13" ht="20.100000000000001" customHeight="1">
      <c r="A581" s="159">
        <v>580</v>
      </c>
      <c r="B581" s="149" t="s">
        <v>2696</v>
      </c>
      <c r="C581" s="149" t="s">
        <v>14000</v>
      </c>
      <c r="D581" s="149" t="s">
        <v>14001</v>
      </c>
      <c r="E581" s="149" t="s">
        <v>14002</v>
      </c>
      <c r="F581" s="149" t="s">
        <v>14003</v>
      </c>
      <c r="G581" s="149" t="s">
        <v>14004</v>
      </c>
      <c r="H581" s="150">
        <v>1</v>
      </c>
      <c r="I581" s="149" t="s">
        <v>14005</v>
      </c>
      <c r="J581" s="149" t="s">
        <v>5153</v>
      </c>
      <c r="K581" s="151">
        <v>2003</v>
      </c>
      <c r="L581" s="152" t="str">
        <f>HYPERLINK("http://www.ebooks.greenwood.com/reader.jsp?x=C7795&amp;p=cover")</f>
        <v>http://www.ebooks.greenwood.com/reader.jsp?x=C7795&amp;p=cover</v>
      </c>
      <c r="M581" s="161">
        <v>1</v>
      </c>
    </row>
    <row r="582" spans="1:13" ht="20.100000000000001" customHeight="1">
      <c r="A582" s="159">
        <v>581</v>
      </c>
      <c r="B582" s="149" t="s">
        <v>2696</v>
      </c>
      <c r="C582" s="149" t="s">
        <v>8285</v>
      </c>
      <c r="D582" s="149" t="s">
        <v>14006</v>
      </c>
      <c r="E582" s="149" t="s">
        <v>11983</v>
      </c>
      <c r="F582" s="149" t="s">
        <v>14007</v>
      </c>
      <c r="G582" s="149" t="s">
        <v>14008</v>
      </c>
      <c r="H582" s="150" t="s">
        <v>14009</v>
      </c>
      <c r="I582" s="149" t="s">
        <v>14010</v>
      </c>
      <c r="J582" s="149" t="s">
        <v>11450</v>
      </c>
      <c r="K582" s="151">
        <v>2003</v>
      </c>
      <c r="L582" s="152" t="str">
        <f>HYPERLINK("http://www.ebooks.greenwood.com/reader.jsp?x=2000BA35&amp;p=cover")</f>
        <v>http://www.ebooks.greenwood.com/reader.jsp?x=2000BA35&amp;p=cover</v>
      </c>
      <c r="M582" s="161">
        <v>1</v>
      </c>
    </row>
    <row r="583" spans="1:13" ht="20.100000000000001" customHeight="1">
      <c r="A583" s="159">
        <v>582</v>
      </c>
      <c r="B583" s="149" t="s">
        <v>2696</v>
      </c>
      <c r="C583" s="149" t="s">
        <v>2733</v>
      </c>
      <c r="D583" s="149" t="s">
        <v>442</v>
      </c>
      <c r="E583" s="149" t="s">
        <v>11531</v>
      </c>
      <c r="F583" s="149" t="s">
        <v>14011</v>
      </c>
      <c r="G583" s="149" t="s">
        <v>14012</v>
      </c>
      <c r="H583" s="150">
        <v>1</v>
      </c>
      <c r="I583" s="149" t="s">
        <v>14013</v>
      </c>
      <c r="J583" s="149" t="s">
        <v>11450</v>
      </c>
      <c r="K583" s="151">
        <v>2003</v>
      </c>
      <c r="L583" s="152" t="str">
        <f>HYPERLINK("http://www.ebooks.greenwood.com/reader.jsp?x=2000786D&amp;p=cover")</f>
        <v>http://www.ebooks.greenwood.com/reader.jsp?x=2000786D&amp;p=cover</v>
      </c>
      <c r="M583" s="161">
        <v>1</v>
      </c>
    </row>
    <row r="584" spans="1:13" ht="20.100000000000001" customHeight="1">
      <c r="A584" s="159">
        <v>583</v>
      </c>
      <c r="B584" s="149" t="s">
        <v>2696</v>
      </c>
      <c r="C584" s="149" t="s">
        <v>12013</v>
      </c>
      <c r="D584" s="149" t="s">
        <v>325</v>
      </c>
      <c r="E584" s="149" t="s">
        <v>326</v>
      </c>
      <c r="F584" s="149" t="s">
        <v>14014</v>
      </c>
      <c r="G584" s="149" t="s">
        <v>14015</v>
      </c>
      <c r="H584" s="150">
        <v>1</v>
      </c>
      <c r="I584" s="149" t="s">
        <v>14016</v>
      </c>
      <c r="J584" s="149" t="s">
        <v>573</v>
      </c>
      <c r="K584" s="151">
        <v>2003</v>
      </c>
      <c r="L584" s="152" t="str">
        <f>HYPERLINK("http://www.ebooks.greenwood.com/reader.jsp?x=LU003X&amp;p=cover")</f>
        <v>http://www.ebooks.greenwood.com/reader.jsp?x=LU003X&amp;p=cover</v>
      </c>
      <c r="M584" s="161">
        <v>1</v>
      </c>
    </row>
    <row r="585" spans="1:13" ht="20.100000000000001" customHeight="1">
      <c r="A585" s="159">
        <v>584</v>
      </c>
      <c r="B585" s="149" t="s">
        <v>2696</v>
      </c>
      <c r="C585" s="149" t="s">
        <v>2713</v>
      </c>
      <c r="D585" s="149" t="s">
        <v>14017</v>
      </c>
      <c r="E585" s="149" t="s">
        <v>1870</v>
      </c>
      <c r="F585" s="149" t="s">
        <v>14018</v>
      </c>
      <c r="G585" s="149" t="s">
        <v>14019</v>
      </c>
      <c r="H585" s="150">
        <v>1</v>
      </c>
      <c r="I585" s="149" t="s">
        <v>14020</v>
      </c>
      <c r="J585" s="149" t="s">
        <v>553</v>
      </c>
      <c r="K585" s="151">
        <v>2003</v>
      </c>
      <c r="L585" s="152" t="str">
        <f>HYPERLINK("http://www.ebooks.greenwood.com/reader.jsp?x=GR2516&amp;p=cover")</f>
        <v>http://www.ebooks.greenwood.com/reader.jsp?x=GR2516&amp;p=cover</v>
      </c>
      <c r="M585" s="161">
        <v>1</v>
      </c>
    </row>
    <row r="586" spans="1:13" ht="20.100000000000001" customHeight="1">
      <c r="A586" s="159">
        <v>585</v>
      </c>
      <c r="B586" s="149" t="s">
        <v>2696</v>
      </c>
      <c r="C586" s="149" t="s">
        <v>14021</v>
      </c>
      <c r="D586" s="149" t="s">
        <v>14022</v>
      </c>
      <c r="E586" s="149" t="s">
        <v>14023</v>
      </c>
      <c r="F586" s="149" t="s">
        <v>14024</v>
      </c>
      <c r="G586" s="149" t="s">
        <v>14025</v>
      </c>
      <c r="H586" s="150">
        <v>1</v>
      </c>
      <c r="I586" s="149" t="s">
        <v>14026</v>
      </c>
      <c r="J586" s="149" t="s">
        <v>553</v>
      </c>
      <c r="K586" s="151">
        <v>2003</v>
      </c>
      <c r="L586" s="152" t="str">
        <f>HYPERLINK("http://www.ebooks.greenwood.com/reader.jsp?x=C7129&amp;p=cover")</f>
        <v>http://www.ebooks.greenwood.com/reader.jsp?x=C7129&amp;p=cover</v>
      </c>
      <c r="M586" s="161">
        <v>1</v>
      </c>
    </row>
    <row r="587" spans="1:13" ht="20.100000000000001" customHeight="1">
      <c r="A587" s="159">
        <v>586</v>
      </c>
      <c r="B587" s="149" t="s">
        <v>2696</v>
      </c>
      <c r="C587" s="149" t="s">
        <v>8285</v>
      </c>
      <c r="D587" s="149" t="s">
        <v>12299</v>
      </c>
      <c r="E587" s="149" t="s">
        <v>14027</v>
      </c>
      <c r="F587" s="149" t="s">
        <v>14028</v>
      </c>
      <c r="G587" s="149" t="s">
        <v>14029</v>
      </c>
      <c r="H587" s="150">
        <v>1</v>
      </c>
      <c r="I587" s="149" t="s">
        <v>14030</v>
      </c>
      <c r="J587" s="149" t="s">
        <v>553</v>
      </c>
      <c r="K587" s="151">
        <v>2003</v>
      </c>
      <c r="L587" s="152" t="str">
        <f>HYPERLINK("http://www.ebooks.greenwood.com/reader.jsp?x=Q541&amp;p=cover")</f>
        <v>http://www.ebooks.greenwood.com/reader.jsp?x=Q541&amp;p=cover</v>
      </c>
      <c r="M587" s="161">
        <v>1</v>
      </c>
    </row>
    <row r="588" spans="1:13" ht="20.100000000000001" customHeight="1">
      <c r="A588" s="159">
        <v>587</v>
      </c>
      <c r="B588" s="149" t="s">
        <v>2696</v>
      </c>
      <c r="C588" s="149" t="s">
        <v>8285</v>
      </c>
      <c r="D588" s="149" t="s">
        <v>487</v>
      </c>
      <c r="E588" s="149" t="s">
        <v>488</v>
      </c>
      <c r="F588" s="149" t="s">
        <v>14031</v>
      </c>
      <c r="G588" s="149" t="s">
        <v>14032</v>
      </c>
      <c r="H588" s="150">
        <v>1</v>
      </c>
      <c r="I588" s="149" t="s">
        <v>14033</v>
      </c>
      <c r="J588" s="149" t="s">
        <v>553</v>
      </c>
      <c r="K588" s="151">
        <v>2003</v>
      </c>
      <c r="L588" s="152" t="str">
        <f>HYPERLINK("http://www.ebooks.greenwood.com/reader.jsp?x=Q579&amp;p=cover")</f>
        <v>http://www.ebooks.greenwood.com/reader.jsp?x=Q579&amp;p=cover</v>
      </c>
      <c r="M588" s="161">
        <v>1</v>
      </c>
    </row>
    <row r="589" spans="1:13" ht="20.100000000000001" customHeight="1">
      <c r="A589" s="159">
        <v>588</v>
      </c>
      <c r="B589" s="149" t="s">
        <v>2696</v>
      </c>
      <c r="C589" s="149" t="s">
        <v>8285</v>
      </c>
      <c r="D589" s="149" t="s">
        <v>14034</v>
      </c>
      <c r="E589" s="149" t="s">
        <v>14035</v>
      </c>
      <c r="F589" s="149" t="s">
        <v>14036</v>
      </c>
      <c r="G589" s="149" t="s">
        <v>14037</v>
      </c>
      <c r="H589" s="150">
        <v>1</v>
      </c>
      <c r="I589" s="149" t="s">
        <v>14038</v>
      </c>
      <c r="J589" s="149" t="s">
        <v>553</v>
      </c>
      <c r="K589" s="151">
        <v>2003</v>
      </c>
      <c r="L589" s="152" t="str">
        <f>HYPERLINK("http://www.ebooks.greenwood.com/reader.jsp?x=Q585&amp;p=cover")</f>
        <v>http://www.ebooks.greenwood.com/reader.jsp?x=Q585&amp;p=cover</v>
      </c>
      <c r="M589" s="161">
        <v>1</v>
      </c>
    </row>
    <row r="590" spans="1:13" ht="20.100000000000001" customHeight="1">
      <c r="A590" s="159">
        <v>589</v>
      </c>
      <c r="B590" s="149" t="s">
        <v>2696</v>
      </c>
      <c r="C590" s="149" t="s">
        <v>8285</v>
      </c>
      <c r="D590" s="149" t="s">
        <v>11999</v>
      </c>
      <c r="E590" s="149" t="s">
        <v>14039</v>
      </c>
      <c r="F590" s="149" t="s">
        <v>14040</v>
      </c>
      <c r="G590" s="149" t="s">
        <v>14041</v>
      </c>
      <c r="H590" s="150">
        <v>1</v>
      </c>
      <c r="I590" s="149" t="s">
        <v>14042</v>
      </c>
      <c r="J590" s="149" t="s">
        <v>553</v>
      </c>
      <c r="K590" s="151">
        <v>2003</v>
      </c>
      <c r="L590" s="152" t="str">
        <f>HYPERLINK("http://www.ebooks.greenwood.com/reader.jsp?x=Q632&amp;p=cover")</f>
        <v>http://www.ebooks.greenwood.com/reader.jsp?x=Q632&amp;p=cover</v>
      </c>
      <c r="M590" s="161">
        <v>1</v>
      </c>
    </row>
    <row r="591" spans="1:13" ht="20.100000000000001" customHeight="1">
      <c r="A591" s="159">
        <v>590</v>
      </c>
      <c r="B591" s="149" t="s">
        <v>2696</v>
      </c>
      <c r="C591" s="149" t="s">
        <v>11887</v>
      </c>
      <c r="D591" s="149" t="s">
        <v>14043</v>
      </c>
      <c r="E591" s="149" t="s">
        <v>14044</v>
      </c>
      <c r="F591" s="149" t="s">
        <v>14045</v>
      </c>
      <c r="G591" s="149" t="s">
        <v>14046</v>
      </c>
      <c r="H591" s="150">
        <v>1</v>
      </c>
      <c r="I591" s="149" t="s">
        <v>14047</v>
      </c>
      <c r="J591" s="149" t="s">
        <v>553</v>
      </c>
      <c r="K591" s="151">
        <v>2003</v>
      </c>
      <c r="L591" s="152" t="str">
        <f>HYPERLINK("http://www.ebooks.greenwood.com/reader.jsp?x=2000A8D3&amp;p=cover")</f>
        <v>http://www.ebooks.greenwood.com/reader.jsp?x=2000A8D3&amp;p=cover</v>
      </c>
      <c r="M591" s="161">
        <v>1</v>
      </c>
    </row>
    <row r="592" spans="1:13" ht="20.100000000000001" customHeight="1">
      <c r="A592" s="159">
        <v>591</v>
      </c>
      <c r="B592" s="149" t="s">
        <v>2696</v>
      </c>
      <c r="C592" s="149" t="s">
        <v>2733</v>
      </c>
      <c r="D592" s="149" t="s">
        <v>14048</v>
      </c>
      <c r="E592" s="149" t="s">
        <v>3323</v>
      </c>
      <c r="F592" s="149" t="s">
        <v>14049</v>
      </c>
      <c r="G592" s="149" t="s">
        <v>14050</v>
      </c>
      <c r="H592" s="150">
        <v>1</v>
      </c>
      <c r="I592" s="149" t="s">
        <v>14051</v>
      </c>
      <c r="J592" s="149" t="s">
        <v>11524</v>
      </c>
      <c r="K592" s="151">
        <v>2003</v>
      </c>
      <c r="L592" s="152" t="str">
        <f>HYPERLINK("http://www.ebooks.greenwood.com/reader.jsp?x=2000BD17&amp;p=cover")</f>
        <v>http://www.ebooks.greenwood.com/reader.jsp?x=2000BD17&amp;p=cover</v>
      </c>
      <c r="M592" s="161">
        <v>1</v>
      </c>
    </row>
    <row r="593" spans="1:13" ht="20.100000000000001" customHeight="1">
      <c r="A593" s="159">
        <v>592</v>
      </c>
      <c r="B593" s="149" t="s">
        <v>2696</v>
      </c>
      <c r="C593" s="149" t="s">
        <v>12013</v>
      </c>
      <c r="D593" s="149" t="s">
        <v>14052</v>
      </c>
      <c r="E593" s="149" t="s">
        <v>14053</v>
      </c>
      <c r="F593" s="149" t="s">
        <v>14054</v>
      </c>
      <c r="G593" s="149" t="s">
        <v>14055</v>
      </c>
      <c r="H593" s="150">
        <v>1</v>
      </c>
      <c r="I593" s="149" t="s">
        <v>14056</v>
      </c>
      <c r="J593" s="149" t="s">
        <v>573</v>
      </c>
      <c r="K593" s="151">
        <v>2003</v>
      </c>
      <c r="L593" s="152" t="str">
        <f>HYPERLINK("http://www.ebooks.greenwood.com/reader.jsp?x=LU0234&amp;p=cover")</f>
        <v>http://www.ebooks.greenwood.com/reader.jsp?x=LU0234&amp;p=cover</v>
      </c>
      <c r="M593" s="161">
        <v>1</v>
      </c>
    </row>
    <row r="594" spans="1:13" ht="20.100000000000001" customHeight="1">
      <c r="A594" s="159">
        <v>593</v>
      </c>
      <c r="B594" s="149" t="s">
        <v>2696</v>
      </c>
      <c r="C594" s="149" t="s">
        <v>11637</v>
      </c>
      <c r="D594" s="149" t="s">
        <v>14057</v>
      </c>
      <c r="E594" s="149" t="s">
        <v>14058</v>
      </c>
      <c r="F594" s="149" t="s">
        <v>14059</v>
      </c>
      <c r="G594" s="149" t="s">
        <v>14060</v>
      </c>
      <c r="H594" s="150">
        <v>1</v>
      </c>
      <c r="I594" s="149" t="s">
        <v>12062</v>
      </c>
      <c r="J594" s="149" t="s">
        <v>553</v>
      </c>
      <c r="K594" s="151">
        <v>2003</v>
      </c>
      <c r="L594" s="152" t="str">
        <f>HYPERLINK("http://www.ebooks.greenwood.com/reader.jsp?x=C7283&amp;p=cover")</f>
        <v>http://www.ebooks.greenwood.com/reader.jsp?x=C7283&amp;p=cover</v>
      </c>
      <c r="M594" s="161">
        <v>1</v>
      </c>
    </row>
    <row r="595" spans="1:13" ht="20.100000000000001" customHeight="1">
      <c r="A595" s="159">
        <v>594</v>
      </c>
      <c r="B595" s="149" t="s">
        <v>2696</v>
      </c>
      <c r="C595" s="149" t="s">
        <v>2713</v>
      </c>
      <c r="D595" s="149" t="s">
        <v>14061</v>
      </c>
      <c r="E595" s="149" t="s">
        <v>10028</v>
      </c>
      <c r="F595" s="149" t="s">
        <v>14062</v>
      </c>
      <c r="G595" s="149" t="s">
        <v>14063</v>
      </c>
      <c r="H595" s="150">
        <v>1</v>
      </c>
      <c r="I595" s="149" t="s">
        <v>14064</v>
      </c>
      <c r="J595" s="149" t="s">
        <v>553</v>
      </c>
      <c r="K595" s="151">
        <v>2003</v>
      </c>
      <c r="L595" s="152" t="str">
        <f>HYPERLINK("http://www.ebooks.greenwood.com/reader.jsp?x=C7624&amp;p=cover")</f>
        <v>http://www.ebooks.greenwood.com/reader.jsp?x=C7624&amp;p=cover</v>
      </c>
      <c r="M595" s="161">
        <v>1</v>
      </c>
    </row>
    <row r="596" spans="1:13" ht="20.100000000000001" customHeight="1">
      <c r="A596" s="159">
        <v>595</v>
      </c>
      <c r="B596" s="149" t="s">
        <v>2696</v>
      </c>
      <c r="C596" s="149" t="s">
        <v>2733</v>
      </c>
      <c r="D596" s="149" t="s">
        <v>14065</v>
      </c>
      <c r="E596" s="149" t="s">
        <v>14066</v>
      </c>
      <c r="F596" s="149" t="s">
        <v>14067</v>
      </c>
      <c r="G596" s="149" t="s">
        <v>14068</v>
      </c>
      <c r="H596" s="150">
        <v>1</v>
      </c>
      <c r="I596" s="149" t="s">
        <v>14069</v>
      </c>
      <c r="J596" s="149" t="s">
        <v>11450</v>
      </c>
      <c r="K596" s="151">
        <v>2002</v>
      </c>
      <c r="L596" s="152" t="str">
        <f>HYPERLINK("http://www.ebooks.greenwood.com/reader.jsp?x=20007251&amp;p=cover")</f>
        <v>http://www.ebooks.greenwood.com/reader.jsp?x=20007251&amp;p=cover</v>
      </c>
      <c r="M596" s="161">
        <v>1</v>
      </c>
    </row>
    <row r="597" spans="1:13" ht="20.100000000000001" customHeight="1">
      <c r="A597" s="159">
        <v>596</v>
      </c>
      <c r="B597" s="149" t="s">
        <v>2696</v>
      </c>
      <c r="C597" s="149" t="s">
        <v>2733</v>
      </c>
      <c r="D597" s="149" t="s">
        <v>14070</v>
      </c>
      <c r="E597" s="149" t="s">
        <v>14071</v>
      </c>
      <c r="F597" s="149" t="s">
        <v>14072</v>
      </c>
      <c r="G597" s="149" t="s">
        <v>14073</v>
      </c>
      <c r="H597" s="150">
        <v>1</v>
      </c>
      <c r="I597" s="149" t="s">
        <v>14074</v>
      </c>
      <c r="J597" s="149" t="s">
        <v>11450</v>
      </c>
      <c r="K597" s="151">
        <v>2002</v>
      </c>
      <c r="L597" s="152" t="str">
        <f>HYPERLINK("http://www.ebooks.greenwood.com/reader.jsp?x=20006C45&amp;p=cover")</f>
        <v>http://www.ebooks.greenwood.com/reader.jsp?x=20006C45&amp;p=cover</v>
      </c>
      <c r="M597" s="161">
        <v>1</v>
      </c>
    </row>
    <row r="598" spans="1:13" ht="20.100000000000001" customHeight="1">
      <c r="A598" s="159">
        <v>597</v>
      </c>
      <c r="B598" s="149" t="s">
        <v>2696</v>
      </c>
      <c r="C598" s="149" t="s">
        <v>11671</v>
      </c>
      <c r="D598" s="149" t="s">
        <v>340</v>
      </c>
      <c r="E598" s="149" t="s">
        <v>14075</v>
      </c>
      <c r="F598" s="149" t="s">
        <v>14076</v>
      </c>
      <c r="G598" s="149" t="s">
        <v>14077</v>
      </c>
      <c r="H598" s="150">
        <v>1</v>
      </c>
      <c r="I598" s="149" t="s">
        <v>14078</v>
      </c>
      <c r="J598" s="149" t="s">
        <v>11450</v>
      </c>
      <c r="K598" s="151">
        <v>2002</v>
      </c>
      <c r="L598" s="152" t="str">
        <f>HYPERLINK("http://www.ebooks.greenwood.com/reader.jsp?x=2000752A&amp;p=cover")</f>
        <v>http://www.ebooks.greenwood.com/reader.jsp?x=2000752A&amp;p=cover</v>
      </c>
      <c r="M598" s="161">
        <v>1</v>
      </c>
    </row>
    <row r="599" spans="1:13" ht="20.100000000000001" customHeight="1">
      <c r="A599" s="159">
        <v>598</v>
      </c>
      <c r="B599" s="149" t="s">
        <v>2696</v>
      </c>
      <c r="C599" s="149" t="s">
        <v>8285</v>
      </c>
      <c r="D599" s="149" t="s">
        <v>11743</v>
      </c>
      <c r="E599" s="149" t="s">
        <v>12235</v>
      </c>
      <c r="F599" s="149" t="s">
        <v>14079</v>
      </c>
      <c r="G599" s="149" t="s">
        <v>14080</v>
      </c>
      <c r="H599" s="150">
        <v>1</v>
      </c>
      <c r="I599" s="149" t="s">
        <v>11457</v>
      </c>
      <c r="J599" s="149" t="s">
        <v>553</v>
      </c>
      <c r="K599" s="151">
        <v>2002</v>
      </c>
      <c r="L599" s="152" t="str">
        <f>HYPERLINK("http://www.ebooks.greenwood.com/reader.jsp?x=20006D86&amp;p=cover")</f>
        <v>http://www.ebooks.greenwood.com/reader.jsp?x=20006D86&amp;p=cover</v>
      </c>
      <c r="M599" s="161">
        <v>1</v>
      </c>
    </row>
    <row r="600" spans="1:13" ht="20.100000000000001" customHeight="1">
      <c r="A600" s="159">
        <v>599</v>
      </c>
      <c r="B600" s="149" t="s">
        <v>2696</v>
      </c>
      <c r="C600" s="149" t="s">
        <v>8285</v>
      </c>
      <c r="D600" s="149" t="s">
        <v>14081</v>
      </c>
      <c r="E600" s="149" t="s">
        <v>14082</v>
      </c>
      <c r="F600" s="149" t="s">
        <v>14083</v>
      </c>
      <c r="G600" s="149" t="s">
        <v>14084</v>
      </c>
      <c r="H600" s="150">
        <v>1</v>
      </c>
      <c r="I600" s="149" t="s">
        <v>14085</v>
      </c>
      <c r="J600" s="149" t="s">
        <v>553</v>
      </c>
      <c r="K600" s="151">
        <v>2002</v>
      </c>
      <c r="L600" s="152" t="str">
        <f>HYPERLINK("http://www.ebooks.greenwood.com/reader.jsp?x=20005C31&amp;p=cover")</f>
        <v>http://www.ebooks.greenwood.com/reader.jsp?x=20005C31&amp;p=cover</v>
      </c>
      <c r="M600" s="161">
        <v>1</v>
      </c>
    </row>
    <row r="601" spans="1:13" ht="20.100000000000001" customHeight="1">
      <c r="A601" s="159">
        <v>600</v>
      </c>
      <c r="B601" s="149" t="s">
        <v>2696</v>
      </c>
      <c r="C601" s="149" t="s">
        <v>2733</v>
      </c>
      <c r="D601" s="149" t="s">
        <v>14086</v>
      </c>
      <c r="E601" s="149" t="s">
        <v>14087</v>
      </c>
      <c r="F601" s="149" t="s">
        <v>14088</v>
      </c>
      <c r="G601" s="149" t="s">
        <v>14089</v>
      </c>
      <c r="H601" s="150">
        <v>1</v>
      </c>
      <c r="I601" s="149" t="s">
        <v>14090</v>
      </c>
      <c r="J601" s="149" t="s">
        <v>553</v>
      </c>
      <c r="K601" s="151">
        <v>2002</v>
      </c>
      <c r="L601" s="152" t="str">
        <f>HYPERLINK("http://www.ebooks.greenwood.com/reader.jsp?x=20006A80&amp;p=cover")</f>
        <v>http://www.ebooks.greenwood.com/reader.jsp?x=20006A80&amp;p=cover</v>
      </c>
      <c r="M601" s="161">
        <v>1</v>
      </c>
    </row>
    <row r="602" spans="1:13" ht="20.100000000000001" customHeight="1">
      <c r="A602" s="159">
        <v>601</v>
      </c>
      <c r="B602" s="149" t="s">
        <v>2696</v>
      </c>
      <c r="C602" s="149" t="s">
        <v>2733</v>
      </c>
      <c r="D602" s="149" t="s">
        <v>14091</v>
      </c>
      <c r="E602" s="149" t="s">
        <v>14092</v>
      </c>
      <c r="F602" s="149" t="s">
        <v>14093</v>
      </c>
      <c r="G602" s="149" t="s">
        <v>14094</v>
      </c>
      <c r="H602" s="150">
        <v>1</v>
      </c>
      <c r="I602" s="149" t="s">
        <v>14095</v>
      </c>
      <c r="J602" s="149" t="s">
        <v>553</v>
      </c>
      <c r="K602" s="151">
        <v>2002</v>
      </c>
      <c r="L602" s="152" t="str">
        <f>HYPERLINK("http://www.ebooks.greenwood.com/reader.jsp?x=200071E3&amp;p=cover")</f>
        <v>http://www.ebooks.greenwood.com/reader.jsp?x=200071E3&amp;p=cover</v>
      </c>
      <c r="M602" s="161">
        <v>1</v>
      </c>
    </row>
    <row r="603" spans="1:13" ht="20.100000000000001" customHeight="1">
      <c r="A603" s="159">
        <v>602</v>
      </c>
      <c r="B603" s="149" t="s">
        <v>2696</v>
      </c>
      <c r="C603" s="149" t="s">
        <v>2733</v>
      </c>
      <c r="D603" s="149" t="s">
        <v>14096</v>
      </c>
      <c r="E603" s="149" t="s">
        <v>14097</v>
      </c>
      <c r="F603" s="149" t="s">
        <v>14098</v>
      </c>
      <c r="G603" s="149" t="s">
        <v>14099</v>
      </c>
      <c r="H603" s="150">
        <v>2</v>
      </c>
      <c r="I603" s="149" t="s">
        <v>14100</v>
      </c>
      <c r="J603" s="149" t="s">
        <v>11524</v>
      </c>
      <c r="K603" s="151">
        <v>2002</v>
      </c>
      <c r="L603" s="152" t="str">
        <f>HYPERLINK("http://www.ebooks.greenwood.com/reader.jsp?x=200078F7&amp;p=cover")</f>
        <v>http://www.ebooks.greenwood.com/reader.jsp?x=200078F7&amp;p=cover</v>
      </c>
      <c r="M603" s="161">
        <v>1</v>
      </c>
    </row>
    <row r="604" spans="1:13" ht="20.100000000000001" customHeight="1">
      <c r="A604" s="159">
        <v>603</v>
      </c>
      <c r="B604" s="149" t="s">
        <v>2696</v>
      </c>
      <c r="C604" s="149" t="s">
        <v>2733</v>
      </c>
      <c r="D604" s="149" t="s">
        <v>14101</v>
      </c>
      <c r="E604" s="149" t="s">
        <v>14092</v>
      </c>
      <c r="F604" s="149" t="s">
        <v>14102</v>
      </c>
      <c r="G604" s="149" t="s">
        <v>14103</v>
      </c>
      <c r="H604" s="150">
        <v>1</v>
      </c>
      <c r="I604" s="149" t="s">
        <v>13912</v>
      </c>
      <c r="J604" s="149" t="s">
        <v>553</v>
      </c>
      <c r="K604" s="151">
        <v>2002</v>
      </c>
      <c r="L604" s="152" t="str">
        <f>HYPERLINK("http://www.ebooks.greenwood.com/reader.jsp?x=200055CD&amp;p=cover")</f>
        <v>http://www.ebooks.greenwood.com/reader.jsp?x=200055CD&amp;p=cover</v>
      </c>
      <c r="M604" s="161">
        <v>1</v>
      </c>
    </row>
    <row r="605" spans="1:13" ht="20.100000000000001" customHeight="1">
      <c r="A605" s="159">
        <v>604</v>
      </c>
      <c r="B605" s="149" t="s">
        <v>2696</v>
      </c>
      <c r="C605" s="149" t="s">
        <v>8285</v>
      </c>
      <c r="D605" s="149" t="s">
        <v>11743</v>
      </c>
      <c r="E605" s="149" t="s">
        <v>12314</v>
      </c>
      <c r="F605" s="149" t="s">
        <v>14104</v>
      </c>
      <c r="G605" s="149" t="s">
        <v>14105</v>
      </c>
      <c r="H605" s="150">
        <v>1</v>
      </c>
      <c r="I605" s="149" t="s">
        <v>14106</v>
      </c>
      <c r="J605" s="149" t="s">
        <v>553</v>
      </c>
      <c r="K605" s="151">
        <v>2002</v>
      </c>
      <c r="L605" s="152" t="str">
        <f>HYPERLINK("http://www.ebooks.greenwood.com/reader.jsp?x=20006DB9&amp;p=cover")</f>
        <v>http://www.ebooks.greenwood.com/reader.jsp?x=20006DB9&amp;p=cover</v>
      </c>
      <c r="M605" s="161">
        <v>1</v>
      </c>
    </row>
    <row r="606" spans="1:13" ht="20.100000000000001" customHeight="1">
      <c r="A606" s="159">
        <v>605</v>
      </c>
      <c r="B606" s="149" t="s">
        <v>2696</v>
      </c>
      <c r="C606" s="149" t="s">
        <v>8285</v>
      </c>
      <c r="D606" s="149" t="s">
        <v>510</v>
      </c>
      <c r="E606" s="149" t="s">
        <v>14107</v>
      </c>
      <c r="F606" s="149" t="s">
        <v>14108</v>
      </c>
      <c r="G606" s="149" t="s">
        <v>14109</v>
      </c>
      <c r="H606" s="150">
        <v>1</v>
      </c>
      <c r="I606" s="149" t="s">
        <v>14110</v>
      </c>
      <c r="J606" s="149" t="s">
        <v>553</v>
      </c>
      <c r="K606" s="151">
        <v>2002</v>
      </c>
      <c r="L606" s="152" t="str">
        <f>HYPERLINK("http://www.ebooks.greenwood.com/reader.jsp?x=20006D80&amp;p=cover")</f>
        <v>http://www.ebooks.greenwood.com/reader.jsp?x=20006D80&amp;p=cover</v>
      </c>
      <c r="M606" s="161">
        <v>1</v>
      </c>
    </row>
    <row r="607" spans="1:13" ht="20.100000000000001" customHeight="1">
      <c r="A607" s="159">
        <v>606</v>
      </c>
      <c r="B607" s="149" t="s">
        <v>2696</v>
      </c>
      <c r="C607" s="149" t="s">
        <v>11627</v>
      </c>
      <c r="D607" s="149" t="s">
        <v>421</v>
      </c>
      <c r="E607" s="149" t="s">
        <v>14111</v>
      </c>
      <c r="F607" s="149" t="s">
        <v>14112</v>
      </c>
      <c r="G607" s="149" t="s">
        <v>14113</v>
      </c>
      <c r="H607" s="150">
        <v>1</v>
      </c>
      <c r="I607" s="149" t="s">
        <v>14114</v>
      </c>
      <c r="J607" s="149" t="s">
        <v>553</v>
      </c>
      <c r="K607" s="151">
        <v>2002</v>
      </c>
      <c r="L607" s="152" t="str">
        <f>HYPERLINK("http://www.ebooks.greenwood.com/reader.jsp?x=20006A8E&amp;p=cover")</f>
        <v>http://www.ebooks.greenwood.com/reader.jsp?x=20006A8E&amp;p=cover</v>
      </c>
      <c r="M607" s="161">
        <v>1</v>
      </c>
    </row>
    <row r="608" spans="1:13" ht="20.100000000000001" customHeight="1">
      <c r="A608" s="159">
        <v>607</v>
      </c>
      <c r="B608" s="149" t="s">
        <v>2696</v>
      </c>
      <c r="C608" s="149" t="s">
        <v>11671</v>
      </c>
      <c r="D608" s="149" t="s">
        <v>14115</v>
      </c>
      <c r="E608" s="149" t="s">
        <v>14116</v>
      </c>
      <c r="F608" s="149" t="s">
        <v>14117</v>
      </c>
      <c r="G608" s="149" t="s">
        <v>14118</v>
      </c>
      <c r="H608" s="150">
        <v>1</v>
      </c>
      <c r="I608" s="149" t="s">
        <v>14119</v>
      </c>
      <c r="J608" s="149" t="s">
        <v>553</v>
      </c>
      <c r="K608" s="151">
        <v>2002</v>
      </c>
      <c r="L608" s="152" t="str">
        <f>HYPERLINK("http://www.ebooks.greenwood.com/reader.jsp?x=20006A84&amp;p=cover")</f>
        <v>http://www.ebooks.greenwood.com/reader.jsp?x=20006A84&amp;p=cover</v>
      </c>
      <c r="M608" s="161">
        <v>1</v>
      </c>
    </row>
    <row r="609" spans="1:13" ht="20.100000000000001" customHeight="1">
      <c r="A609" s="159">
        <v>608</v>
      </c>
      <c r="B609" s="149" t="s">
        <v>2696</v>
      </c>
      <c r="C609" s="149" t="s">
        <v>2733</v>
      </c>
      <c r="D609" s="149" t="s">
        <v>3328</v>
      </c>
      <c r="E609" s="149" t="s">
        <v>14120</v>
      </c>
      <c r="F609" s="149" t="s">
        <v>14121</v>
      </c>
      <c r="G609" s="149" t="s">
        <v>14122</v>
      </c>
      <c r="H609" s="150">
        <v>1</v>
      </c>
      <c r="I609" s="149" t="s">
        <v>14123</v>
      </c>
      <c r="J609" s="149" t="s">
        <v>4580</v>
      </c>
      <c r="K609" s="151">
        <v>2002</v>
      </c>
      <c r="L609" s="152" t="str">
        <f>HYPERLINK("http://www.ebooks.greenwood.com/reader.jsp?x=2000724F&amp;p=cover")</f>
        <v>http://www.ebooks.greenwood.com/reader.jsp?x=2000724F&amp;p=cover</v>
      </c>
      <c r="M609" s="161">
        <v>1</v>
      </c>
    </row>
    <row r="610" spans="1:13" ht="20.100000000000001" customHeight="1">
      <c r="A610" s="159">
        <v>609</v>
      </c>
      <c r="B610" s="149" t="s">
        <v>2696</v>
      </c>
      <c r="C610" s="149" t="s">
        <v>11637</v>
      </c>
      <c r="D610" s="149" t="s">
        <v>14124</v>
      </c>
      <c r="E610" s="149" t="s">
        <v>8505</v>
      </c>
      <c r="F610" s="149" t="s">
        <v>14125</v>
      </c>
      <c r="G610" s="149" t="s">
        <v>14126</v>
      </c>
      <c r="H610" s="150">
        <v>1</v>
      </c>
      <c r="I610" s="149" t="s">
        <v>14127</v>
      </c>
      <c r="J610" s="149" t="s">
        <v>553</v>
      </c>
      <c r="K610" s="151">
        <v>2001</v>
      </c>
      <c r="L610" s="152" t="str">
        <f>HYPERLINK("http://www.ebooks.greenwood.com/reader.jsp?x=20005563&amp;p=cover")</f>
        <v>http://www.ebooks.greenwood.com/reader.jsp?x=20005563&amp;p=cover</v>
      </c>
      <c r="M610" s="161">
        <v>1</v>
      </c>
    </row>
    <row r="611" spans="1:13" ht="20.100000000000001" customHeight="1">
      <c r="A611" s="159">
        <v>610</v>
      </c>
      <c r="B611" s="149" t="s">
        <v>2696</v>
      </c>
      <c r="C611" s="149" t="s">
        <v>8285</v>
      </c>
      <c r="D611" s="149" t="s">
        <v>1159</v>
      </c>
      <c r="E611" s="149" t="s">
        <v>11979</v>
      </c>
      <c r="F611" s="149" t="s">
        <v>14128</v>
      </c>
      <c r="G611" s="149" t="s">
        <v>14129</v>
      </c>
      <c r="H611" s="150">
        <v>1</v>
      </c>
      <c r="I611" s="149" t="s">
        <v>14130</v>
      </c>
      <c r="J611" s="149" t="s">
        <v>553</v>
      </c>
      <c r="K611" s="151">
        <v>2001</v>
      </c>
      <c r="L611" s="152" t="str">
        <f>HYPERLINK("http://www.ebooks.greenwood.com/reader.jsp?x=20004EE7&amp;p=cover")</f>
        <v>http://www.ebooks.greenwood.com/reader.jsp?x=20004EE7&amp;p=cover</v>
      </c>
      <c r="M611" s="161">
        <v>1</v>
      </c>
    </row>
    <row r="612" spans="1:13" ht="20.100000000000001" customHeight="1">
      <c r="A612" s="159">
        <v>611</v>
      </c>
      <c r="B612" s="149" t="s">
        <v>2696</v>
      </c>
      <c r="C612" s="149" t="s">
        <v>8285</v>
      </c>
      <c r="D612" s="149" t="s">
        <v>14131</v>
      </c>
      <c r="E612" s="149" t="s">
        <v>10166</v>
      </c>
      <c r="F612" s="149" t="s">
        <v>14132</v>
      </c>
      <c r="G612" s="149" t="s">
        <v>14133</v>
      </c>
      <c r="H612" s="150">
        <v>1</v>
      </c>
      <c r="I612" s="149" t="s">
        <v>14134</v>
      </c>
      <c r="J612" s="149" t="s">
        <v>553</v>
      </c>
      <c r="K612" s="151">
        <v>2001</v>
      </c>
      <c r="L612" s="152" t="str">
        <f>HYPERLINK("http://www.ebooks.greenwood.com/reader.jsp?x=20004DD5&amp;p=cover")</f>
        <v>http://www.ebooks.greenwood.com/reader.jsp?x=20004DD5&amp;p=cover</v>
      </c>
      <c r="M612" s="161">
        <v>1</v>
      </c>
    </row>
    <row r="613" spans="1:13" ht="20.100000000000001" customHeight="1">
      <c r="A613" s="159">
        <v>612</v>
      </c>
      <c r="B613" s="149" t="s">
        <v>2696</v>
      </c>
      <c r="C613" s="149" t="s">
        <v>2733</v>
      </c>
      <c r="D613" s="149" t="s">
        <v>8754</v>
      </c>
      <c r="E613" s="149" t="s">
        <v>14135</v>
      </c>
      <c r="F613" s="149" t="s">
        <v>14136</v>
      </c>
      <c r="G613" s="149" t="s">
        <v>14137</v>
      </c>
      <c r="H613" s="150">
        <v>1</v>
      </c>
      <c r="I613" s="149" t="s">
        <v>14138</v>
      </c>
      <c r="J613" s="149" t="s">
        <v>553</v>
      </c>
      <c r="K613" s="151">
        <v>2001</v>
      </c>
      <c r="L613" s="152" t="str">
        <f>HYPERLINK("http://www.ebooks.greenwood.com/reader.jsp?x=200055CB&amp;p=cover")</f>
        <v>http://www.ebooks.greenwood.com/reader.jsp?x=200055CB&amp;p=cover</v>
      </c>
      <c r="M613" s="161">
        <v>1</v>
      </c>
    </row>
    <row r="614" spans="1:13" ht="20.100000000000001" customHeight="1">
      <c r="A614" s="159">
        <v>613</v>
      </c>
      <c r="B614" s="149" t="s">
        <v>2696</v>
      </c>
      <c r="C614" s="149" t="s">
        <v>8285</v>
      </c>
      <c r="D614" s="149" t="s">
        <v>11761</v>
      </c>
      <c r="E614" s="149" t="s">
        <v>12221</v>
      </c>
      <c r="F614" s="149" t="s">
        <v>14139</v>
      </c>
      <c r="G614" s="149" t="s">
        <v>14140</v>
      </c>
      <c r="H614" s="150">
        <v>1</v>
      </c>
      <c r="I614" s="149" t="s">
        <v>14141</v>
      </c>
      <c r="J614" s="149" t="s">
        <v>11450</v>
      </c>
      <c r="K614" s="151">
        <v>2000</v>
      </c>
      <c r="L614" s="152" t="str">
        <f>HYPERLINK("http://www.ebooks.greenwood.com/reader.jsp?x=20004DCC&amp;p=cover")</f>
        <v>http://www.ebooks.greenwood.com/reader.jsp?x=20004DCC&amp;p=cover</v>
      </c>
      <c r="M614" s="161">
        <v>1</v>
      </c>
    </row>
    <row r="615" spans="1:13" ht="20.100000000000001" customHeight="1">
      <c r="A615" s="159">
        <v>614</v>
      </c>
      <c r="B615" s="149" t="s">
        <v>2696</v>
      </c>
      <c r="C615" s="149" t="s">
        <v>11627</v>
      </c>
      <c r="D615" s="149" t="s">
        <v>14142</v>
      </c>
      <c r="E615" s="149" t="s">
        <v>14143</v>
      </c>
      <c r="F615" s="149" t="s">
        <v>14144</v>
      </c>
      <c r="G615" s="149" t="s">
        <v>14145</v>
      </c>
      <c r="H615" s="150">
        <v>1</v>
      </c>
      <c r="I615" s="149" t="s">
        <v>14146</v>
      </c>
      <c r="J615" s="149" t="s">
        <v>553</v>
      </c>
      <c r="K615" s="151">
        <v>2000</v>
      </c>
      <c r="L615" s="152" t="str">
        <f>HYPERLINK("http://www.ebooks.greenwood.com/reader.jsp?x=2000542D&amp;p=cover")</f>
        <v>http://www.ebooks.greenwood.com/reader.jsp?x=2000542D&amp;p=cover</v>
      </c>
      <c r="M615" s="161">
        <v>1</v>
      </c>
    </row>
    <row r="616" spans="1:13" ht="20.100000000000001" customHeight="1">
      <c r="A616" s="159">
        <v>615</v>
      </c>
      <c r="B616" s="149" t="s">
        <v>2696</v>
      </c>
      <c r="C616" s="149" t="s">
        <v>11627</v>
      </c>
      <c r="D616" s="149" t="s">
        <v>14147</v>
      </c>
      <c r="E616" s="149" t="s">
        <v>14148</v>
      </c>
      <c r="F616" s="149" t="s">
        <v>14149</v>
      </c>
      <c r="G616" s="149" t="s">
        <v>14150</v>
      </c>
      <c r="H616" s="150">
        <v>1</v>
      </c>
      <c r="I616" s="149" t="s">
        <v>14151</v>
      </c>
      <c r="J616" s="149" t="s">
        <v>553</v>
      </c>
      <c r="K616" s="151">
        <v>2000</v>
      </c>
      <c r="L616" s="152" t="str">
        <f>HYPERLINK("http://www.ebooks.greenwood.com/reader.jsp?x=2000556E&amp;p=cover")</f>
        <v>http://www.ebooks.greenwood.com/reader.jsp?x=2000556E&amp;p=cover</v>
      </c>
      <c r="M616" s="161">
        <v>1</v>
      </c>
    </row>
    <row r="617" spans="1:13" ht="20.100000000000001" customHeight="1">
      <c r="A617" s="159">
        <v>616</v>
      </c>
      <c r="B617" s="149" t="s">
        <v>2696</v>
      </c>
      <c r="C617" s="149" t="s">
        <v>8285</v>
      </c>
      <c r="D617" s="149" t="s">
        <v>14152</v>
      </c>
      <c r="E617" s="149" t="s">
        <v>14153</v>
      </c>
      <c r="F617" s="149" t="s">
        <v>14154</v>
      </c>
      <c r="G617" s="149" t="s">
        <v>14155</v>
      </c>
      <c r="H617" s="150">
        <v>1</v>
      </c>
      <c r="I617" s="149" t="s">
        <v>14156</v>
      </c>
      <c r="J617" s="149" t="s">
        <v>553</v>
      </c>
      <c r="K617" s="151">
        <v>2000</v>
      </c>
      <c r="L617" s="152" t="str">
        <f>HYPERLINK("http://www.ebooks.greenwood.com/reader.jsp?x=0275963853&amp;p=cover")</f>
        <v>http://www.ebooks.greenwood.com/reader.jsp?x=0275963853&amp;p=cover</v>
      </c>
      <c r="M617" s="161">
        <v>1</v>
      </c>
    </row>
    <row r="618" spans="1:13" ht="20.100000000000001" customHeight="1">
      <c r="A618" s="159">
        <v>617</v>
      </c>
      <c r="B618" s="149" t="s">
        <v>2696</v>
      </c>
      <c r="C618" s="149" t="s">
        <v>12013</v>
      </c>
      <c r="D618" s="149" t="s">
        <v>14157</v>
      </c>
      <c r="E618" s="149" t="s">
        <v>14158</v>
      </c>
      <c r="F618" s="149" t="s">
        <v>14159</v>
      </c>
      <c r="G618" s="149" t="s">
        <v>14160</v>
      </c>
      <c r="H618" s="150">
        <v>1</v>
      </c>
      <c r="I618" s="149" t="s">
        <v>14161</v>
      </c>
      <c r="J618" s="149" t="s">
        <v>573</v>
      </c>
      <c r="K618" s="151">
        <v>2000</v>
      </c>
      <c r="L618" s="152" t="str">
        <f>HYPERLINK("http://www.ebooks.greenwood.com/reader.jsp?x=20009398&amp;p=cover")</f>
        <v>http://www.ebooks.greenwood.com/reader.jsp?x=20009398&amp;p=cover</v>
      </c>
      <c r="M618" s="161">
        <v>1</v>
      </c>
    </row>
    <row r="619" spans="1:13" ht="20.100000000000001" customHeight="1">
      <c r="A619" s="159">
        <v>618</v>
      </c>
      <c r="B619" s="149" t="s">
        <v>2696</v>
      </c>
      <c r="C619" s="149" t="s">
        <v>12013</v>
      </c>
      <c r="D619" s="149" t="s">
        <v>325</v>
      </c>
      <c r="E619" s="149" t="s">
        <v>326</v>
      </c>
      <c r="F619" s="149" t="s">
        <v>14162</v>
      </c>
      <c r="G619" s="149" t="s">
        <v>14163</v>
      </c>
      <c r="H619" s="150">
        <v>1</v>
      </c>
      <c r="I619" s="149" t="s">
        <v>14164</v>
      </c>
      <c r="J619" s="149" t="s">
        <v>573</v>
      </c>
      <c r="K619" s="151">
        <v>2000</v>
      </c>
      <c r="L619" s="152" t="str">
        <f>HYPERLINK("http://www.ebooks.greenwood.com/reader.jsp?x=0313310254&amp;p=cover")</f>
        <v>http://www.ebooks.greenwood.com/reader.jsp?x=0313310254&amp;p=cover</v>
      </c>
      <c r="M619" s="161">
        <v>1</v>
      </c>
    </row>
    <row r="620" spans="1:13" ht="20.100000000000001" customHeight="1">
      <c r="A620" s="159">
        <v>619</v>
      </c>
      <c r="B620" s="149" t="s">
        <v>2696</v>
      </c>
      <c r="C620" s="149" t="s">
        <v>11887</v>
      </c>
      <c r="D620" s="149" t="s">
        <v>14165</v>
      </c>
      <c r="E620" s="149" t="s">
        <v>7122</v>
      </c>
      <c r="F620" s="149" t="s">
        <v>14166</v>
      </c>
      <c r="G620" s="149" t="s">
        <v>14167</v>
      </c>
      <c r="H620" s="150">
        <v>1</v>
      </c>
      <c r="I620" s="149" t="s">
        <v>14168</v>
      </c>
      <c r="J620" s="149" t="s">
        <v>553</v>
      </c>
      <c r="K620" s="151">
        <v>2000</v>
      </c>
      <c r="L620" s="152" t="str">
        <f>HYPERLINK("http://www.ebooks.greenwood.com/reader.jsp?x=0275962512&amp;p=cover")</f>
        <v>http://www.ebooks.greenwood.com/reader.jsp?x=0275962512&amp;p=cover</v>
      </c>
      <c r="M620" s="161">
        <v>1</v>
      </c>
    </row>
    <row r="621" spans="1:13" ht="20.100000000000001" customHeight="1">
      <c r="A621" s="159">
        <v>620</v>
      </c>
      <c r="B621" s="149" t="s">
        <v>2696</v>
      </c>
      <c r="C621" s="149" t="s">
        <v>11627</v>
      </c>
      <c r="D621" s="149" t="s">
        <v>14169</v>
      </c>
      <c r="E621" s="149" t="s">
        <v>2876</v>
      </c>
      <c r="F621" s="149" t="s">
        <v>14170</v>
      </c>
      <c r="G621" s="149" t="s">
        <v>14171</v>
      </c>
      <c r="H621" s="150">
        <v>1</v>
      </c>
      <c r="I621" s="149" t="s">
        <v>14172</v>
      </c>
      <c r="J621" s="149" t="s">
        <v>553</v>
      </c>
      <c r="K621" s="151">
        <v>2000</v>
      </c>
      <c r="L621" s="152" t="str">
        <f>HYPERLINK("http://www.ebooks.greenwood.com/reader.jsp?x=20005441&amp;p=cover")</f>
        <v>http://www.ebooks.greenwood.com/reader.jsp?x=20005441&amp;p=cover</v>
      </c>
      <c r="M621" s="161">
        <v>1</v>
      </c>
    </row>
    <row r="622" spans="1:13" ht="20.100000000000001" customHeight="1">
      <c r="A622" s="159">
        <v>621</v>
      </c>
      <c r="B622" s="149" t="s">
        <v>2696</v>
      </c>
      <c r="C622" s="149" t="s">
        <v>2733</v>
      </c>
      <c r="D622" s="149" t="s">
        <v>14173</v>
      </c>
      <c r="E622" s="149" t="s">
        <v>14174</v>
      </c>
      <c r="F622" s="149" t="s">
        <v>14175</v>
      </c>
      <c r="G622" s="149" t="s">
        <v>14176</v>
      </c>
      <c r="H622" s="150">
        <v>1</v>
      </c>
      <c r="I622" s="149" t="s">
        <v>14177</v>
      </c>
      <c r="J622" s="149" t="s">
        <v>553</v>
      </c>
      <c r="K622" s="151">
        <v>2000</v>
      </c>
      <c r="L622" s="152" t="str">
        <f>HYPERLINK("http://www.ebooks.greenwood.com/reader.jsp?x=20004E54&amp;p=cover")</f>
        <v>http://www.ebooks.greenwood.com/reader.jsp?x=20004E54&amp;p=cover</v>
      </c>
      <c r="M622" s="161">
        <v>1</v>
      </c>
    </row>
    <row r="623" spans="1:13" ht="20.100000000000001" customHeight="1">
      <c r="A623" s="159">
        <v>622</v>
      </c>
      <c r="B623" s="149" t="s">
        <v>2696</v>
      </c>
      <c r="C623" s="149" t="s">
        <v>2733</v>
      </c>
      <c r="D623" s="149" t="s">
        <v>14178</v>
      </c>
      <c r="E623" s="149" t="s">
        <v>14179</v>
      </c>
      <c r="F623" s="149" t="s">
        <v>14180</v>
      </c>
      <c r="G623" s="149" t="s">
        <v>14181</v>
      </c>
      <c r="H623" s="150">
        <v>1</v>
      </c>
      <c r="I623" s="149" t="s">
        <v>14182</v>
      </c>
      <c r="J623" s="149" t="s">
        <v>553</v>
      </c>
      <c r="K623" s="151">
        <v>2000</v>
      </c>
      <c r="L623" s="152" t="str">
        <f>HYPERLINK("http://www.ebooks.greenwood.com/reader.jsp?x=0897895045&amp;p=cover")</f>
        <v>http://www.ebooks.greenwood.com/reader.jsp?x=0897895045&amp;p=cover</v>
      </c>
      <c r="M623" s="161">
        <v>1</v>
      </c>
    </row>
    <row r="624" spans="1:13" ht="20.100000000000001" customHeight="1">
      <c r="A624" s="159">
        <v>623</v>
      </c>
      <c r="B624" s="149" t="s">
        <v>2696</v>
      </c>
      <c r="C624" s="149" t="s">
        <v>2713</v>
      </c>
      <c r="D624" s="149" t="s">
        <v>14183</v>
      </c>
      <c r="E624" s="149" t="s">
        <v>14184</v>
      </c>
      <c r="F624" s="149" t="s">
        <v>14185</v>
      </c>
      <c r="G624" s="149" t="s">
        <v>14186</v>
      </c>
      <c r="H624" s="150">
        <v>1</v>
      </c>
      <c r="I624" s="149" t="s">
        <v>14187</v>
      </c>
      <c r="J624" s="149" t="s">
        <v>553</v>
      </c>
      <c r="K624" s="151">
        <v>2000</v>
      </c>
      <c r="L624" s="152" t="str">
        <f>HYPERLINK("http://www.ebooks.greenwood.com/reader.jsp?x=0275969932&amp;p=cover")</f>
        <v>http://www.ebooks.greenwood.com/reader.jsp?x=0275969932&amp;p=cover</v>
      </c>
      <c r="M624" s="161">
        <v>1</v>
      </c>
    </row>
    <row r="625" spans="1:13" ht="20.100000000000001" customHeight="1">
      <c r="A625" s="159">
        <v>624</v>
      </c>
      <c r="B625" s="149" t="s">
        <v>2696</v>
      </c>
      <c r="C625" s="149" t="s">
        <v>11637</v>
      </c>
      <c r="D625" s="149" t="s">
        <v>13605</v>
      </c>
      <c r="E625" s="149" t="s">
        <v>13606</v>
      </c>
      <c r="F625" s="149" t="s">
        <v>14188</v>
      </c>
      <c r="G625" s="149" t="s">
        <v>14189</v>
      </c>
      <c r="H625" s="150">
        <v>1</v>
      </c>
      <c r="I625" s="149" t="s">
        <v>14190</v>
      </c>
      <c r="J625" s="149" t="s">
        <v>553</v>
      </c>
      <c r="K625" s="151">
        <v>2000</v>
      </c>
      <c r="L625" s="152" t="str">
        <f>HYPERLINK("http://www.ebooks.greenwood.com/reader.jsp?x=0275960579&amp;p=cover")</f>
        <v>http://www.ebooks.greenwood.com/reader.jsp?x=0275960579&amp;p=cover</v>
      </c>
      <c r="M625" s="161">
        <v>1</v>
      </c>
    </row>
    <row r="626" spans="1:13" ht="20.100000000000001" customHeight="1">
      <c r="A626" s="159">
        <v>625</v>
      </c>
      <c r="B626" s="149" t="s">
        <v>2696</v>
      </c>
      <c r="C626" s="149" t="s">
        <v>11637</v>
      </c>
      <c r="D626" s="149" t="s">
        <v>14191</v>
      </c>
      <c r="E626" s="149" t="s">
        <v>1371</v>
      </c>
      <c r="F626" s="149" t="s">
        <v>14192</v>
      </c>
      <c r="G626" s="149" t="s">
        <v>14193</v>
      </c>
      <c r="H626" s="150">
        <v>1</v>
      </c>
      <c r="I626" s="149" t="s">
        <v>14194</v>
      </c>
      <c r="J626" s="149" t="s">
        <v>553</v>
      </c>
      <c r="K626" s="151">
        <v>2000</v>
      </c>
      <c r="L626" s="152" t="str">
        <f>HYPERLINK("http://www.ebooks.greenwood.com/reader.jsp?x=200054E7&amp;p=cover")</f>
        <v>http://www.ebooks.greenwood.com/reader.jsp?x=200054E7&amp;p=cover</v>
      </c>
      <c r="M626" s="161">
        <v>1</v>
      </c>
    </row>
    <row r="627" spans="1:13" ht="20.100000000000001" customHeight="1">
      <c r="A627" s="159">
        <v>626</v>
      </c>
      <c r="B627" s="149" t="s">
        <v>2696</v>
      </c>
      <c r="C627" s="149" t="s">
        <v>11627</v>
      </c>
      <c r="D627" s="149" t="s">
        <v>14195</v>
      </c>
      <c r="E627" s="149" t="s">
        <v>2270</v>
      </c>
      <c r="F627" s="149" t="s">
        <v>14196</v>
      </c>
      <c r="G627" s="149" t="s">
        <v>14197</v>
      </c>
      <c r="H627" s="150">
        <v>1</v>
      </c>
      <c r="I627" s="149" t="s">
        <v>14198</v>
      </c>
      <c r="J627" s="149" t="s">
        <v>11450</v>
      </c>
      <c r="K627" s="151">
        <v>1999</v>
      </c>
      <c r="L627" s="152" t="str">
        <f>HYPERLINK("http://www.ebooks.greenwood.com/reader.jsp?x=200054EE&amp;p=cover")</f>
        <v>http://www.ebooks.greenwood.com/reader.jsp?x=200054EE&amp;p=cover</v>
      </c>
      <c r="M627" s="161">
        <v>1</v>
      </c>
    </row>
    <row r="628" spans="1:13" ht="20.100000000000001" customHeight="1">
      <c r="A628" s="159">
        <v>627</v>
      </c>
      <c r="B628" s="149" t="s">
        <v>2696</v>
      </c>
      <c r="C628" s="149" t="s">
        <v>2713</v>
      </c>
      <c r="D628" s="149" t="s">
        <v>14199</v>
      </c>
      <c r="E628" s="149" t="s">
        <v>14200</v>
      </c>
      <c r="F628" s="149" t="s">
        <v>14201</v>
      </c>
      <c r="G628" s="149" t="s">
        <v>14202</v>
      </c>
      <c r="H628" s="150">
        <v>1</v>
      </c>
      <c r="I628" s="149" t="s">
        <v>13842</v>
      </c>
      <c r="J628" s="149" t="s">
        <v>553</v>
      </c>
      <c r="K628" s="151">
        <v>1999</v>
      </c>
      <c r="L628" s="152" t="str">
        <f>HYPERLINK("http://www.ebooks.greenwood.com/reader.jsp?x=0275963861&amp;p=cover")</f>
        <v>http://www.ebooks.greenwood.com/reader.jsp?x=0275963861&amp;p=cover</v>
      </c>
      <c r="M628" s="161">
        <v>1</v>
      </c>
    </row>
    <row r="629" spans="1:13" ht="20.100000000000001" customHeight="1">
      <c r="A629" s="159">
        <v>628</v>
      </c>
      <c r="B629" s="149" t="s">
        <v>2696</v>
      </c>
      <c r="C629" s="149" t="s">
        <v>8285</v>
      </c>
      <c r="D629" s="149" t="s">
        <v>12849</v>
      </c>
      <c r="E629" s="149" t="s">
        <v>13859</v>
      </c>
      <c r="F629" s="149" t="s">
        <v>14203</v>
      </c>
      <c r="G629" s="149" t="s">
        <v>14204</v>
      </c>
      <c r="H629" s="150">
        <v>1</v>
      </c>
      <c r="I629" s="149" t="s">
        <v>14205</v>
      </c>
      <c r="J629" s="149" t="s">
        <v>553</v>
      </c>
      <c r="K629" s="151">
        <v>1999</v>
      </c>
      <c r="L629" s="152" t="str">
        <f>HYPERLINK("http://www.ebooks.greenwood.com/reader.jsp?x=1567202004&amp;p=cover")</f>
        <v>http://www.ebooks.greenwood.com/reader.jsp?x=1567202004&amp;p=cover</v>
      </c>
      <c r="M629" s="161">
        <v>1</v>
      </c>
    </row>
    <row r="630" spans="1:13" ht="20.100000000000001" customHeight="1">
      <c r="A630" s="159">
        <v>629</v>
      </c>
      <c r="B630" s="149" t="s">
        <v>2696</v>
      </c>
      <c r="C630" s="149" t="s">
        <v>11637</v>
      </c>
      <c r="D630" s="149" t="s">
        <v>14206</v>
      </c>
      <c r="E630" s="149" t="s">
        <v>14207</v>
      </c>
      <c r="F630" s="149" t="s">
        <v>14208</v>
      </c>
      <c r="G630" s="149" t="s">
        <v>14209</v>
      </c>
      <c r="H630" s="150">
        <v>1</v>
      </c>
      <c r="I630" s="149" t="s">
        <v>14210</v>
      </c>
      <c r="J630" s="149" t="s">
        <v>553</v>
      </c>
      <c r="K630" s="151">
        <v>1999</v>
      </c>
      <c r="L630" s="152" t="str">
        <f>HYPERLINK("http://www.ebooks.greenwood.com/reader.jsp?x=20004FC6&amp;p=cover")</f>
        <v>http://www.ebooks.greenwood.com/reader.jsp?x=20004FC6&amp;p=cover</v>
      </c>
      <c r="M630" s="161">
        <v>1</v>
      </c>
    </row>
    <row r="631" spans="1:13" ht="20.100000000000001" customHeight="1">
      <c r="A631" s="159">
        <v>630</v>
      </c>
      <c r="B631" s="149" t="s">
        <v>2696</v>
      </c>
      <c r="C631" s="149" t="s">
        <v>8285</v>
      </c>
      <c r="D631" s="149" t="s">
        <v>14211</v>
      </c>
      <c r="E631" s="149" t="s">
        <v>14212</v>
      </c>
      <c r="F631" s="149" t="s">
        <v>14213</v>
      </c>
      <c r="G631" s="149" t="s">
        <v>14214</v>
      </c>
      <c r="H631" s="150">
        <v>1</v>
      </c>
      <c r="I631" s="149" t="s">
        <v>14215</v>
      </c>
      <c r="J631" s="149" t="s">
        <v>553</v>
      </c>
      <c r="K631" s="151">
        <v>1999</v>
      </c>
      <c r="L631" s="152" t="str">
        <f>HYPERLINK("http://www.ebooks.greenwood.com/reader.jsp?x=20004F39&amp;p=cover")</f>
        <v>http://www.ebooks.greenwood.com/reader.jsp?x=20004F39&amp;p=cover</v>
      </c>
      <c r="M631" s="161">
        <v>1</v>
      </c>
    </row>
    <row r="632" spans="1:13" ht="20.100000000000001" customHeight="1">
      <c r="A632" s="159">
        <v>631</v>
      </c>
      <c r="B632" s="149" t="s">
        <v>2696</v>
      </c>
      <c r="C632" s="149" t="s">
        <v>2733</v>
      </c>
      <c r="D632" s="149" t="s">
        <v>12359</v>
      </c>
      <c r="E632" s="149" t="s">
        <v>14216</v>
      </c>
      <c r="F632" s="149" t="s">
        <v>14217</v>
      </c>
      <c r="G632" s="149" t="s">
        <v>14218</v>
      </c>
      <c r="H632" s="150">
        <v>1</v>
      </c>
      <c r="I632" s="149" t="s">
        <v>14219</v>
      </c>
      <c r="J632" s="149" t="s">
        <v>553</v>
      </c>
      <c r="K632" s="151">
        <v>1999</v>
      </c>
      <c r="L632" s="152" t="str">
        <f>HYPERLINK("http://www.ebooks.greenwood.com/reader.jsp?x=20005566&amp;p=cover")</f>
        <v>http://www.ebooks.greenwood.com/reader.jsp?x=20005566&amp;p=cover</v>
      </c>
      <c r="M632" s="161">
        <v>1</v>
      </c>
    </row>
    <row r="633" spans="1:13" ht="20.100000000000001" customHeight="1">
      <c r="A633" s="159">
        <v>632</v>
      </c>
      <c r="B633" s="149" t="s">
        <v>2696</v>
      </c>
      <c r="C633" s="149" t="s">
        <v>8285</v>
      </c>
      <c r="D633" s="149" t="s">
        <v>1934</v>
      </c>
      <c r="E633" s="149" t="s">
        <v>1935</v>
      </c>
      <c r="F633" s="149" t="s">
        <v>14220</v>
      </c>
      <c r="G633" s="149" t="s">
        <v>14221</v>
      </c>
      <c r="H633" s="150">
        <v>1</v>
      </c>
      <c r="I633" s="149" t="s">
        <v>14222</v>
      </c>
      <c r="J633" s="149" t="s">
        <v>553</v>
      </c>
      <c r="K633" s="151">
        <v>1999</v>
      </c>
      <c r="L633" s="152" t="str">
        <f>HYPERLINK("http://www.ebooks.greenwood.com/reader.jsp?x=20005D1A&amp;p=cover")</f>
        <v>http://www.ebooks.greenwood.com/reader.jsp?x=20005D1A&amp;p=cover</v>
      </c>
      <c r="M633" s="161">
        <v>1</v>
      </c>
    </row>
    <row r="634" spans="1:13" ht="20.100000000000001" customHeight="1">
      <c r="A634" s="159">
        <v>633</v>
      </c>
      <c r="B634" s="149" t="s">
        <v>2696</v>
      </c>
      <c r="C634" s="149" t="s">
        <v>8285</v>
      </c>
      <c r="D634" s="149" t="s">
        <v>14223</v>
      </c>
      <c r="E634" s="149" t="s">
        <v>14224</v>
      </c>
      <c r="F634" s="149" t="s">
        <v>14225</v>
      </c>
      <c r="G634" s="149" t="s">
        <v>14226</v>
      </c>
      <c r="H634" s="150">
        <v>1</v>
      </c>
      <c r="I634" s="149" t="s">
        <v>14227</v>
      </c>
      <c r="J634" s="149" t="s">
        <v>553</v>
      </c>
      <c r="K634" s="151">
        <v>1999</v>
      </c>
      <c r="L634" s="152" t="str">
        <f>HYPERLINK("http://www.ebooks.greenwood.com/reader.jsp?x=20004EFB&amp;p=cover")</f>
        <v>http://www.ebooks.greenwood.com/reader.jsp?x=20004EFB&amp;p=cover</v>
      </c>
      <c r="M634" s="161">
        <v>1</v>
      </c>
    </row>
    <row r="635" spans="1:13" ht="20.100000000000001" customHeight="1">
      <c r="A635" s="159">
        <v>634</v>
      </c>
      <c r="B635" s="149" t="s">
        <v>2696</v>
      </c>
      <c r="C635" s="149" t="s">
        <v>11637</v>
      </c>
      <c r="D635" s="149" t="s">
        <v>14228</v>
      </c>
      <c r="E635" s="149" t="s">
        <v>14229</v>
      </c>
      <c r="F635" s="149" t="s">
        <v>14230</v>
      </c>
      <c r="G635" s="149" t="s">
        <v>14231</v>
      </c>
      <c r="H635" s="150">
        <v>1</v>
      </c>
      <c r="I635" s="149" t="s">
        <v>14232</v>
      </c>
      <c r="J635" s="149" t="s">
        <v>560</v>
      </c>
      <c r="K635" s="151">
        <v>1999</v>
      </c>
      <c r="L635" s="152" t="str">
        <f>HYPERLINK("http://www.ebooks.greenwood.com/reader.jsp?x=031330209X&amp;p=cover")</f>
        <v>http://www.ebooks.greenwood.com/reader.jsp?x=031330209X&amp;p=cover</v>
      </c>
      <c r="M635" s="161">
        <v>1</v>
      </c>
    </row>
    <row r="636" spans="1:13" ht="20.100000000000001" customHeight="1">
      <c r="A636" s="159">
        <v>635</v>
      </c>
      <c r="B636" s="149" t="s">
        <v>2696</v>
      </c>
      <c r="C636" s="149" t="s">
        <v>2822</v>
      </c>
      <c r="D636" s="149" t="s">
        <v>3315</v>
      </c>
      <c r="E636" s="149" t="s">
        <v>14233</v>
      </c>
      <c r="F636" s="149" t="s">
        <v>14234</v>
      </c>
      <c r="G636" s="149" t="s">
        <v>14235</v>
      </c>
      <c r="H636" s="150">
        <v>1</v>
      </c>
      <c r="I636" s="149" t="s">
        <v>14236</v>
      </c>
      <c r="J636" s="149" t="s">
        <v>11450</v>
      </c>
      <c r="K636" s="151">
        <v>1998</v>
      </c>
      <c r="L636" s="152" t="str">
        <f>HYPERLINK("http://www.ebooks.greenwood.com/reader.jsp?x=20005E99&amp;p=cover")</f>
        <v>http://www.ebooks.greenwood.com/reader.jsp?x=20005E99&amp;p=cover</v>
      </c>
      <c r="M636" s="161">
        <v>1</v>
      </c>
    </row>
    <row r="637" spans="1:13" ht="20.100000000000001" customHeight="1">
      <c r="A637" s="159">
        <v>636</v>
      </c>
      <c r="B637" s="149" t="s">
        <v>2696</v>
      </c>
      <c r="C637" s="149" t="s">
        <v>11671</v>
      </c>
      <c r="D637" s="149" t="s">
        <v>14237</v>
      </c>
      <c r="E637" s="149" t="s">
        <v>14238</v>
      </c>
      <c r="F637" s="149" t="s">
        <v>14239</v>
      </c>
      <c r="G637" s="149" t="s">
        <v>14240</v>
      </c>
      <c r="H637" s="150">
        <v>1</v>
      </c>
      <c r="I637" s="149" t="s">
        <v>14241</v>
      </c>
      <c r="J637" s="149" t="s">
        <v>553</v>
      </c>
      <c r="K637" s="151">
        <v>1998</v>
      </c>
      <c r="L637" s="152" t="str">
        <f>HYPERLINK("http://www.ebooks.greenwood.com/reader.jsp?x=0275950514&amp;p=cover")</f>
        <v>http://www.ebooks.greenwood.com/reader.jsp?x=0275950514&amp;p=cover</v>
      </c>
      <c r="M637" s="161">
        <v>1</v>
      </c>
    </row>
    <row r="638" spans="1:13" ht="20.100000000000001" customHeight="1">
      <c r="A638" s="159">
        <v>637</v>
      </c>
      <c r="B638" s="149" t="s">
        <v>2696</v>
      </c>
      <c r="C638" s="149" t="s">
        <v>2733</v>
      </c>
      <c r="D638" s="149" t="s">
        <v>14242</v>
      </c>
      <c r="E638" s="149" t="s">
        <v>14243</v>
      </c>
      <c r="F638" s="149" t="s">
        <v>14244</v>
      </c>
      <c r="G638" s="149" t="s">
        <v>14245</v>
      </c>
      <c r="H638" s="150">
        <v>1</v>
      </c>
      <c r="I638" s="149" t="s">
        <v>14246</v>
      </c>
      <c r="J638" s="149" t="s">
        <v>553</v>
      </c>
      <c r="K638" s="151">
        <v>1998</v>
      </c>
      <c r="L638" s="152" t="str">
        <f>HYPERLINK("http://www.ebooks.greenwood.com/reader.jsp?x=0275962016&amp;p=cover")</f>
        <v>http://www.ebooks.greenwood.com/reader.jsp?x=0275962016&amp;p=cover</v>
      </c>
      <c r="M638" s="161">
        <v>1</v>
      </c>
    </row>
    <row r="639" spans="1:13" ht="20.100000000000001" customHeight="1">
      <c r="A639" s="159">
        <v>638</v>
      </c>
      <c r="B639" s="149" t="s">
        <v>2696</v>
      </c>
      <c r="C639" s="149" t="s">
        <v>2713</v>
      </c>
      <c r="D639" s="149" t="s">
        <v>13926</v>
      </c>
      <c r="E639" s="149" t="s">
        <v>13927</v>
      </c>
      <c r="F639" s="149" t="s">
        <v>14247</v>
      </c>
      <c r="G639" s="149" t="s">
        <v>14248</v>
      </c>
      <c r="H639" s="150">
        <v>1</v>
      </c>
      <c r="I639" s="149" t="s">
        <v>14249</v>
      </c>
      <c r="J639" s="149" t="s">
        <v>560</v>
      </c>
      <c r="K639" s="151">
        <v>1998</v>
      </c>
      <c r="L639" s="152" t="str">
        <f>HYPERLINK("http://www.ebooks.greenwood.com/reader.jsp?x=20005DB1&amp;p=cover")</f>
        <v>http://www.ebooks.greenwood.com/reader.jsp?x=20005DB1&amp;p=cover</v>
      </c>
      <c r="M639" s="161">
        <v>1</v>
      </c>
    </row>
    <row r="640" spans="1:13" ht="20.100000000000001" customHeight="1">
      <c r="A640" s="159">
        <v>639</v>
      </c>
      <c r="B640" s="149" t="s">
        <v>2696</v>
      </c>
      <c r="C640" s="149" t="s">
        <v>8285</v>
      </c>
      <c r="D640" s="149" t="s">
        <v>1159</v>
      </c>
      <c r="E640" s="149" t="s">
        <v>11983</v>
      </c>
      <c r="F640" s="149" t="s">
        <v>14250</v>
      </c>
      <c r="G640" s="149" t="s">
        <v>14251</v>
      </c>
      <c r="H640" s="150">
        <v>1</v>
      </c>
      <c r="I640" s="149" t="s">
        <v>14252</v>
      </c>
      <c r="J640" s="149" t="s">
        <v>553</v>
      </c>
      <c r="K640" s="151">
        <v>1998</v>
      </c>
      <c r="L640" s="152" t="str">
        <f>HYPERLINK("http://www.ebooks.greenwood.com/reader.jsp?x=20005D2A&amp;p=cover")</f>
        <v>http://www.ebooks.greenwood.com/reader.jsp?x=20005D2A&amp;p=cover</v>
      </c>
      <c r="M640" s="161">
        <v>1</v>
      </c>
    </row>
    <row r="641" spans="1:13" ht="20.100000000000001" customHeight="1">
      <c r="A641" s="159">
        <v>640</v>
      </c>
      <c r="B641" s="149" t="s">
        <v>2696</v>
      </c>
      <c r="C641" s="149" t="s">
        <v>8285</v>
      </c>
      <c r="D641" s="149" t="s">
        <v>4385</v>
      </c>
      <c r="E641" s="149" t="s">
        <v>9321</v>
      </c>
      <c r="F641" s="149" t="s">
        <v>14253</v>
      </c>
      <c r="G641" s="149" t="s">
        <v>14254</v>
      </c>
      <c r="H641" s="150">
        <v>1</v>
      </c>
      <c r="I641" s="149" t="s">
        <v>14255</v>
      </c>
      <c r="J641" s="149" t="s">
        <v>553</v>
      </c>
      <c r="K641" s="151">
        <v>1998</v>
      </c>
      <c r="L641" s="152" t="str">
        <f>HYPERLINK("http://www.ebooks.greenwood.com/reader.jsp?x=2000559D&amp;p=cover")</f>
        <v>http://www.ebooks.greenwood.com/reader.jsp?x=2000559D&amp;p=cover</v>
      </c>
      <c r="M641" s="161">
        <v>1</v>
      </c>
    </row>
    <row r="642" spans="1:13" ht="20.100000000000001" customHeight="1">
      <c r="A642" s="159">
        <v>641</v>
      </c>
      <c r="B642" s="149" t="s">
        <v>2696</v>
      </c>
      <c r="C642" s="149" t="s">
        <v>8285</v>
      </c>
      <c r="D642" s="149" t="s">
        <v>14256</v>
      </c>
      <c r="E642" s="149" t="s">
        <v>13149</v>
      </c>
      <c r="F642" s="149" t="s">
        <v>14257</v>
      </c>
      <c r="G642" s="149" t="s">
        <v>14258</v>
      </c>
      <c r="H642" s="150">
        <v>1</v>
      </c>
      <c r="I642" s="149" t="s">
        <v>14259</v>
      </c>
      <c r="J642" s="149" t="s">
        <v>553</v>
      </c>
      <c r="K642" s="151">
        <v>1998</v>
      </c>
      <c r="L642" s="152" t="str">
        <f>HYPERLINK("http://www.ebooks.greenwood.com/reader.jsp?x=1567201695&amp;p=cover")</f>
        <v>http://www.ebooks.greenwood.com/reader.jsp?x=1567201695&amp;p=cover</v>
      </c>
      <c r="M642" s="161">
        <v>1</v>
      </c>
    </row>
    <row r="643" spans="1:13" ht="20.100000000000001" customHeight="1">
      <c r="A643" s="159">
        <v>642</v>
      </c>
      <c r="B643" s="149" t="s">
        <v>2696</v>
      </c>
      <c r="C643" s="149" t="s">
        <v>8285</v>
      </c>
      <c r="D643" s="149" t="s">
        <v>487</v>
      </c>
      <c r="E643" s="149" t="s">
        <v>488</v>
      </c>
      <c r="F643" s="149" t="s">
        <v>14260</v>
      </c>
      <c r="G643" s="149" t="s">
        <v>14261</v>
      </c>
      <c r="H643" s="150">
        <v>1</v>
      </c>
      <c r="I643" s="149" t="s">
        <v>14262</v>
      </c>
      <c r="J643" s="149" t="s">
        <v>553</v>
      </c>
      <c r="K643" s="151">
        <v>1998</v>
      </c>
      <c r="L643" s="152" t="str">
        <f>HYPERLINK("http://www.ebooks.greenwood.com/reader.jsp?x=20005D3C&amp;p=cover")</f>
        <v>http://www.ebooks.greenwood.com/reader.jsp?x=20005D3C&amp;p=cover</v>
      </c>
      <c r="M643" s="161">
        <v>1</v>
      </c>
    </row>
    <row r="644" spans="1:13" ht="20.100000000000001" customHeight="1">
      <c r="A644" s="159">
        <v>643</v>
      </c>
      <c r="B644" s="149" t="s">
        <v>2696</v>
      </c>
      <c r="C644" s="149" t="s">
        <v>8285</v>
      </c>
      <c r="D644" s="149" t="s">
        <v>14263</v>
      </c>
      <c r="E644" s="149" t="s">
        <v>14264</v>
      </c>
      <c r="F644" s="149" t="s">
        <v>14265</v>
      </c>
      <c r="G644" s="149" t="s">
        <v>14266</v>
      </c>
      <c r="H644" s="150">
        <v>1</v>
      </c>
      <c r="I644" s="149" t="s">
        <v>12286</v>
      </c>
      <c r="J644" s="149" t="s">
        <v>553</v>
      </c>
      <c r="K644" s="151">
        <v>1998</v>
      </c>
      <c r="L644" s="152" t="str">
        <f>HYPERLINK("http://www.ebooks.greenwood.com/reader.jsp?x=1567201806&amp;p=cover")</f>
        <v>http://www.ebooks.greenwood.com/reader.jsp?x=1567201806&amp;p=cover</v>
      </c>
      <c r="M644" s="161">
        <v>1</v>
      </c>
    </row>
    <row r="645" spans="1:13" ht="20.100000000000001" customHeight="1">
      <c r="A645" s="159">
        <v>644</v>
      </c>
      <c r="B645" s="149" t="s">
        <v>2696</v>
      </c>
      <c r="C645" s="149" t="s">
        <v>8285</v>
      </c>
      <c r="D645" s="149" t="s">
        <v>14267</v>
      </c>
      <c r="E645" s="149" t="s">
        <v>14268</v>
      </c>
      <c r="F645" s="149" t="s">
        <v>14269</v>
      </c>
      <c r="G645" s="149" t="s">
        <v>14270</v>
      </c>
      <c r="H645" s="150">
        <v>1</v>
      </c>
      <c r="I645" s="149" t="s">
        <v>14271</v>
      </c>
      <c r="J645" s="149" t="s">
        <v>553</v>
      </c>
      <c r="K645" s="151">
        <v>1998</v>
      </c>
      <c r="L645" s="152" t="str">
        <f>HYPERLINK("http://www.ebooks.greenwood.com/reader.jsp?x=20005D6A&amp;p=cover")</f>
        <v>http://www.ebooks.greenwood.com/reader.jsp?x=20005D6A&amp;p=cover</v>
      </c>
      <c r="M645" s="161">
        <v>1</v>
      </c>
    </row>
    <row r="646" spans="1:13" ht="20.100000000000001" customHeight="1">
      <c r="A646" s="159">
        <v>645</v>
      </c>
      <c r="B646" s="149" t="s">
        <v>2696</v>
      </c>
      <c r="C646" s="149" t="s">
        <v>8285</v>
      </c>
      <c r="D646" s="149" t="s">
        <v>14272</v>
      </c>
      <c r="E646" s="149" t="s">
        <v>14273</v>
      </c>
      <c r="F646" s="149" t="s">
        <v>14274</v>
      </c>
      <c r="G646" s="149" t="s">
        <v>14275</v>
      </c>
      <c r="H646" s="150">
        <v>1</v>
      </c>
      <c r="I646" s="149" t="s">
        <v>14276</v>
      </c>
      <c r="J646" s="149" t="s">
        <v>553</v>
      </c>
      <c r="K646" s="151">
        <v>1998</v>
      </c>
      <c r="L646" s="152" t="str">
        <f>HYPERLINK("http://www.ebooks.greenwood.com/reader.jsp?x=0275953165&amp;p=cover")</f>
        <v>http://www.ebooks.greenwood.com/reader.jsp?x=0275953165&amp;p=cover</v>
      </c>
      <c r="M646" s="161">
        <v>1</v>
      </c>
    </row>
    <row r="647" spans="1:13" ht="20.100000000000001" customHeight="1">
      <c r="A647" s="159">
        <v>646</v>
      </c>
      <c r="B647" s="149" t="s">
        <v>2696</v>
      </c>
      <c r="C647" s="149" t="s">
        <v>8285</v>
      </c>
      <c r="D647" s="149" t="s">
        <v>14277</v>
      </c>
      <c r="E647" s="149" t="s">
        <v>2349</v>
      </c>
      <c r="F647" s="149" t="s">
        <v>14278</v>
      </c>
      <c r="G647" s="149" t="s">
        <v>14279</v>
      </c>
      <c r="H647" s="150">
        <v>1</v>
      </c>
      <c r="I647" s="149" t="s">
        <v>14280</v>
      </c>
      <c r="J647" s="149" t="s">
        <v>553</v>
      </c>
      <c r="K647" s="151">
        <v>1998</v>
      </c>
      <c r="L647" s="152" t="str">
        <f>HYPERLINK("http://www.ebooks.greenwood.com/reader.jsp?x=1567201237&amp;p=cover")</f>
        <v>http://www.ebooks.greenwood.com/reader.jsp?x=1567201237&amp;p=cover</v>
      </c>
      <c r="M647" s="161">
        <v>1</v>
      </c>
    </row>
    <row r="648" spans="1:13" ht="20.100000000000001" customHeight="1">
      <c r="A648" s="159">
        <v>647</v>
      </c>
      <c r="B648" s="149" t="s">
        <v>2696</v>
      </c>
      <c r="C648" s="149" t="s">
        <v>2713</v>
      </c>
      <c r="D648" s="149" t="s">
        <v>14281</v>
      </c>
      <c r="E648" s="149" t="s">
        <v>9916</v>
      </c>
      <c r="F648" s="149" t="s">
        <v>14282</v>
      </c>
      <c r="G648" s="149" t="s">
        <v>14283</v>
      </c>
      <c r="H648" s="150">
        <v>1</v>
      </c>
      <c r="I648" s="149" t="s">
        <v>14284</v>
      </c>
      <c r="J648" s="149" t="s">
        <v>553</v>
      </c>
      <c r="K648" s="151">
        <v>1997</v>
      </c>
      <c r="L648" s="152" t="str">
        <f>HYPERLINK("http://www.ebooks.greenwood.com/reader.jsp?x=0275958728&amp;p=cover")</f>
        <v>http://www.ebooks.greenwood.com/reader.jsp?x=0275958728&amp;p=cover</v>
      </c>
      <c r="M648" s="161">
        <v>1</v>
      </c>
    </row>
    <row r="649" spans="1:13" ht="20.100000000000001" customHeight="1">
      <c r="A649" s="159">
        <v>648</v>
      </c>
      <c r="B649" s="149" t="s">
        <v>2696</v>
      </c>
      <c r="C649" s="149" t="s">
        <v>11671</v>
      </c>
      <c r="D649" s="149" t="s">
        <v>2029</v>
      </c>
      <c r="E649" s="149" t="s">
        <v>14285</v>
      </c>
      <c r="F649" s="149" t="s">
        <v>14286</v>
      </c>
      <c r="G649" s="149" t="s">
        <v>14287</v>
      </c>
      <c r="H649" s="150">
        <v>1</v>
      </c>
      <c r="I649" s="149" t="s">
        <v>14288</v>
      </c>
      <c r="J649" s="149" t="s">
        <v>553</v>
      </c>
      <c r="K649" s="151">
        <v>1997</v>
      </c>
      <c r="L649" s="152" t="str">
        <f>HYPERLINK("http://www.ebooks.greenwood.com/reader.jsp?x=0897894502&amp;p=cover")</f>
        <v>http://www.ebooks.greenwood.com/reader.jsp?x=0897894502&amp;p=cover</v>
      </c>
      <c r="M649" s="161">
        <v>1</v>
      </c>
    </row>
    <row r="650" spans="1:13" ht="20.100000000000001" customHeight="1">
      <c r="A650" s="159">
        <v>649</v>
      </c>
      <c r="B650" s="149" t="s">
        <v>2696</v>
      </c>
      <c r="C650" s="149" t="s">
        <v>2733</v>
      </c>
      <c r="D650" s="149" t="s">
        <v>14289</v>
      </c>
      <c r="E650" s="149" t="s">
        <v>14290</v>
      </c>
      <c r="F650" s="149" t="s">
        <v>14291</v>
      </c>
      <c r="G650" s="149" t="s">
        <v>14292</v>
      </c>
      <c r="H650" s="150">
        <v>1</v>
      </c>
      <c r="I650" s="149" t="s">
        <v>11475</v>
      </c>
      <c r="J650" s="149" t="s">
        <v>553</v>
      </c>
      <c r="K650" s="151">
        <v>1997</v>
      </c>
      <c r="L650" s="152" t="str">
        <f>HYPERLINK("http://www.ebooks.greenwood.com/reader.jsp?x=0275955028&amp;p=cover")</f>
        <v>http://www.ebooks.greenwood.com/reader.jsp?x=0275955028&amp;p=cover</v>
      </c>
      <c r="M650" s="161">
        <v>1</v>
      </c>
    </row>
    <row r="651" spans="1:13" ht="20.100000000000001" customHeight="1">
      <c r="A651" s="159">
        <v>650</v>
      </c>
      <c r="B651" s="149" t="s">
        <v>2696</v>
      </c>
      <c r="C651" s="149" t="s">
        <v>8285</v>
      </c>
      <c r="D651" s="149" t="s">
        <v>14293</v>
      </c>
      <c r="E651" s="149" t="s">
        <v>14294</v>
      </c>
      <c r="F651" s="149" t="s">
        <v>14295</v>
      </c>
      <c r="G651" s="149" t="s">
        <v>14296</v>
      </c>
      <c r="H651" s="150">
        <v>1</v>
      </c>
      <c r="I651" s="149" t="s">
        <v>14297</v>
      </c>
      <c r="J651" s="149" t="s">
        <v>553</v>
      </c>
      <c r="K651" s="151">
        <v>1997</v>
      </c>
      <c r="L651" s="152" t="str">
        <f>HYPERLINK("http://www.ebooks.greenwood.com/reader.jsp?x=2000610C&amp;p=cover")</f>
        <v>http://www.ebooks.greenwood.com/reader.jsp?x=2000610C&amp;p=cover</v>
      </c>
      <c r="M651" s="161">
        <v>1</v>
      </c>
    </row>
    <row r="652" spans="1:13" ht="20.100000000000001" customHeight="1">
      <c r="A652" s="159">
        <v>651</v>
      </c>
      <c r="B652" s="149" t="s">
        <v>2696</v>
      </c>
      <c r="C652" s="149" t="s">
        <v>8285</v>
      </c>
      <c r="D652" s="149" t="s">
        <v>14298</v>
      </c>
      <c r="E652" s="149" t="s">
        <v>14299</v>
      </c>
      <c r="F652" s="149" t="s">
        <v>14300</v>
      </c>
      <c r="G652" s="149" t="s">
        <v>14301</v>
      </c>
      <c r="H652" s="150">
        <v>1</v>
      </c>
      <c r="I652" s="149" t="s">
        <v>14302</v>
      </c>
      <c r="J652" s="149" t="s">
        <v>553</v>
      </c>
      <c r="K652" s="151">
        <v>1997</v>
      </c>
      <c r="L652" s="152" t="str">
        <f>HYPERLINK("http://www.ebooks.greenwood.com/reader.jsp?x=20005D78&amp;p=cover")</f>
        <v>http://www.ebooks.greenwood.com/reader.jsp?x=20005D78&amp;p=cover</v>
      </c>
      <c r="M652" s="161">
        <v>1</v>
      </c>
    </row>
    <row r="653" spans="1:13" ht="20.100000000000001" customHeight="1">
      <c r="A653" s="159">
        <v>652</v>
      </c>
      <c r="B653" s="149" t="s">
        <v>2696</v>
      </c>
      <c r="C653" s="149" t="s">
        <v>12013</v>
      </c>
      <c r="D653" s="149" t="s">
        <v>14303</v>
      </c>
      <c r="E653" s="149" t="s">
        <v>14304</v>
      </c>
      <c r="F653" s="149" t="s">
        <v>14305</v>
      </c>
      <c r="G653" s="149" t="s">
        <v>14306</v>
      </c>
      <c r="H653" s="150">
        <v>1</v>
      </c>
      <c r="I653" s="149" t="s">
        <v>14307</v>
      </c>
      <c r="J653" s="149" t="s">
        <v>573</v>
      </c>
      <c r="K653" s="151">
        <v>1997</v>
      </c>
      <c r="L653" s="152" t="str">
        <f>HYPERLINK("http://www.ebooks.greenwood.com/reader.jsp?x=LU5925&amp;p=cover")</f>
        <v>http://www.ebooks.greenwood.com/reader.jsp?x=LU5925&amp;p=cover</v>
      </c>
      <c r="M653" s="161">
        <v>1</v>
      </c>
    </row>
    <row r="654" spans="1:13" ht="20.100000000000001" customHeight="1">
      <c r="A654" s="159">
        <v>653</v>
      </c>
      <c r="B654" s="149" t="s">
        <v>2696</v>
      </c>
      <c r="C654" s="149" t="s">
        <v>8285</v>
      </c>
      <c r="D654" s="149" t="s">
        <v>14308</v>
      </c>
      <c r="E654" s="149" t="s">
        <v>11600</v>
      </c>
      <c r="F654" s="149" t="s">
        <v>14309</v>
      </c>
      <c r="G654" s="149" t="s">
        <v>14310</v>
      </c>
      <c r="H654" s="150">
        <v>1</v>
      </c>
      <c r="I654" s="149" t="s">
        <v>14311</v>
      </c>
      <c r="J654" s="149" t="s">
        <v>553</v>
      </c>
      <c r="K654" s="151">
        <v>1996</v>
      </c>
      <c r="L654" s="152" t="str">
        <f>HYPERLINK("http://www.ebooks.greenwood.com/reader.jsp?x=156720015X&amp;p=cover")</f>
        <v>http://www.ebooks.greenwood.com/reader.jsp?x=156720015X&amp;p=cover</v>
      </c>
      <c r="M654" s="161">
        <v>1</v>
      </c>
    </row>
    <row r="655" spans="1:13" ht="20.100000000000001" customHeight="1">
      <c r="A655" s="159">
        <v>654</v>
      </c>
      <c r="B655" s="149" t="s">
        <v>2696</v>
      </c>
      <c r="C655" s="149" t="s">
        <v>8285</v>
      </c>
      <c r="D655" s="149" t="s">
        <v>1159</v>
      </c>
      <c r="E655" s="149" t="s">
        <v>14312</v>
      </c>
      <c r="F655" s="149" t="s">
        <v>14313</v>
      </c>
      <c r="G655" s="149" t="s">
        <v>14314</v>
      </c>
      <c r="H655" s="150">
        <v>1</v>
      </c>
      <c r="I655" s="149" t="s">
        <v>14315</v>
      </c>
      <c r="J655" s="149" t="s">
        <v>553</v>
      </c>
      <c r="K655" s="151">
        <v>1996</v>
      </c>
      <c r="L655" s="152" t="str">
        <f>HYPERLINK("http://www.ebooks.greenwood.com/reader.jsp?x=0899309828&amp;p=cover")</f>
        <v>http://www.ebooks.greenwood.com/reader.jsp?x=0899309828&amp;p=cover</v>
      </c>
      <c r="M655" s="161">
        <v>1</v>
      </c>
    </row>
    <row r="656" spans="1:13" ht="20.100000000000001" customHeight="1">
      <c r="A656" s="159">
        <v>655</v>
      </c>
      <c r="B656" s="149" t="s">
        <v>2696</v>
      </c>
      <c r="C656" s="149" t="s">
        <v>8285</v>
      </c>
      <c r="D656" s="149" t="s">
        <v>14316</v>
      </c>
      <c r="E656" s="149" t="s">
        <v>14317</v>
      </c>
      <c r="F656" s="149" t="s">
        <v>14318</v>
      </c>
      <c r="G656" s="149" t="s">
        <v>14319</v>
      </c>
      <c r="H656" s="150">
        <v>1</v>
      </c>
      <c r="I656" s="149" t="s">
        <v>14320</v>
      </c>
      <c r="J656" s="149" t="s">
        <v>553</v>
      </c>
      <c r="K656" s="151">
        <v>1996</v>
      </c>
      <c r="L656" s="152" t="str">
        <f>HYPERLINK("http://www.ebooks.greenwood.com/reader.jsp?x=0899308481&amp;p=cover")</f>
        <v>http://www.ebooks.greenwood.com/reader.jsp?x=0899308481&amp;p=cover</v>
      </c>
      <c r="M656" s="161">
        <v>1</v>
      </c>
    </row>
    <row r="657" spans="1:13" ht="20.100000000000001" customHeight="1">
      <c r="A657" s="159">
        <v>656</v>
      </c>
      <c r="B657" s="149" t="s">
        <v>2696</v>
      </c>
      <c r="C657" s="149" t="s">
        <v>8285</v>
      </c>
      <c r="D657" s="149" t="s">
        <v>2000</v>
      </c>
      <c r="E657" s="149" t="s">
        <v>14321</v>
      </c>
      <c r="F657" s="149" t="s">
        <v>14322</v>
      </c>
      <c r="G657" s="149" t="s">
        <v>14323</v>
      </c>
      <c r="H657" s="150">
        <v>1</v>
      </c>
      <c r="I657" s="149" t="s">
        <v>14324</v>
      </c>
      <c r="J657" s="149" t="s">
        <v>553</v>
      </c>
      <c r="K657" s="151">
        <v>1996</v>
      </c>
      <c r="L657" s="152" t="str">
        <f>HYPERLINK("http://www.ebooks.greenwood.com/reader.jsp?x=0275954390&amp;p=cover")</f>
        <v>http://www.ebooks.greenwood.com/reader.jsp?x=0275954390&amp;p=cover</v>
      </c>
      <c r="M657" s="161">
        <v>1</v>
      </c>
    </row>
    <row r="658" spans="1:13" ht="20.100000000000001" customHeight="1">
      <c r="A658" s="159">
        <v>657</v>
      </c>
      <c r="B658" s="149" t="s">
        <v>2696</v>
      </c>
      <c r="C658" s="149" t="s">
        <v>8285</v>
      </c>
      <c r="D658" s="149" t="s">
        <v>14325</v>
      </c>
      <c r="E658" s="149" t="s">
        <v>11478</v>
      </c>
      <c r="F658" s="149" t="s">
        <v>14326</v>
      </c>
      <c r="G658" s="149" t="s">
        <v>14327</v>
      </c>
      <c r="H658" s="150">
        <v>1</v>
      </c>
      <c r="I658" s="149" t="s">
        <v>14328</v>
      </c>
      <c r="J658" s="149" t="s">
        <v>553</v>
      </c>
      <c r="K658" s="151">
        <v>1996</v>
      </c>
      <c r="L658" s="152" t="str">
        <f>HYPERLINK("http://www.ebooks.greenwood.com/reader.jsp?x=0899309585&amp;p=cover")</f>
        <v>http://www.ebooks.greenwood.com/reader.jsp?x=0899309585&amp;p=cover</v>
      </c>
      <c r="M658" s="161">
        <v>1</v>
      </c>
    </row>
    <row r="659" spans="1:13" ht="20.100000000000001" customHeight="1">
      <c r="A659" s="159">
        <v>658</v>
      </c>
      <c r="B659" s="149" t="s">
        <v>2696</v>
      </c>
      <c r="C659" s="149" t="s">
        <v>2733</v>
      </c>
      <c r="D659" s="149" t="s">
        <v>14329</v>
      </c>
      <c r="E659" s="149" t="s">
        <v>8873</v>
      </c>
      <c r="F659" s="149" t="s">
        <v>14330</v>
      </c>
      <c r="G659" s="149" t="s">
        <v>14331</v>
      </c>
      <c r="H659" s="150">
        <v>1</v>
      </c>
      <c r="I659" s="149" t="s">
        <v>14332</v>
      </c>
      <c r="J659" s="149" t="s">
        <v>553</v>
      </c>
      <c r="K659" s="151">
        <v>1995</v>
      </c>
      <c r="L659" s="152" t="str">
        <f>HYPERLINK("http://www.ebooks.greenwood.com/reader.jsp?x=0897894162&amp;p=cover")</f>
        <v>http://www.ebooks.greenwood.com/reader.jsp?x=0897894162&amp;p=cover</v>
      </c>
      <c r="M659" s="161">
        <v>1</v>
      </c>
    </row>
    <row r="660" spans="1:13" ht="20.100000000000001" customHeight="1">
      <c r="A660" s="159">
        <v>659</v>
      </c>
      <c r="B660" s="149" t="s">
        <v>2696</v>
      </c>
      <c r="C660" s="149" t="s">
        <v>8285</v>
      </c>
      <c r="D660" s="149" t="s">
        <v>528</v>
      </c>
      <c r="E660" s="149" t="s">
        <v>14333</v>
      </c>
      <c r="F660" s="149" t="s">
        <v>14334</v>
      </c>
      <c r="G660" s="149" t="s">
        <v>14335</v>
      </c>
      <c r="H660" s="150">
        <v>1</v>
      </c>
      <c r="I660" s="149" t="s">
        <v>14336</v>
      </c>
      <c r="J660" s="149" t="s">
        <v>553</v>
      </c>
      <c r="K660" s="151">
        <v>1995</v>
      </c>
      <c r="L660" s="152" t="str">
        <f>HYPERLINK("http://www.ebooks.greenwood.com/reader.jsp?x=0899309291&amp;p=cover")</f>
        <v>http://www.ebooks.greenwood.com/reader.jsp?x=0899309291&amp;p=cover</v>
      </c>
      <c r="M660" s="161">
        <v>1</v>
      </c>
    </row>
    <row r="661" spans="1:13" ht="20.100000000000001" customHeight="1">
      <c r="A661" s="159">
        <v>660</v>
      </c>
      <c r="B661" s="149" t="s">
        <v>2696</v>
      </c>
      <c r="C661" s="149" t="s">
        <v>8285</v>
      </c>
      <c r="D661" s="149" t="s">
        <v>14337</v>
      </c>
      <c r="E661" s="149" t="s">
        <v>11983</v>
      </c>
      <c r="F661" s="149" t="s">
        <v>14338</v>
      </c>
      <c r="G661" s="149" t="s">
        <v>14339</v>
      </c>
      <c r="H661" s="150">
        <v>1</v>
      </c>
      <c r="I661" s="149" t="s">
        <v>14340</v>
      </c>
      <c r="J661" s="149" t="s">
        <v>553</v>
      </c>
      <c r="K661" s="151">
        <v>1995</v>
      </c>
      <c r="L661" s="152" t="str">
        <f>HYPERLINK("http://www.ebooks.greenwood.com/reader.jsp?x=0899309062&amp;p=cover")</f>
        <v>http://www.ebooks.greenwood.com/reader.jsp?x=0899309062&amp;p=cover</v>
      </c>
      <c r="M661" s="161">
        <v>1</v>
      </c>
    </row>
    <row r="662" spans="1:13" ht="20.100000000000001" customHeight="1">
      <c r="A662" s="159">
        <v>661</v>
      </c>
      <c r="B662" s="149" t="s">
        <v>2696</v>
      </c>
      <c r="C662" s="149" t="s">
        <v>8285</v>
      </c>
      <c r="D662" s="149" t="s">
        <v>1159</v>
      </c>
      <c r="E662" s="149" t="s">
        <v>14341</v>
      </c>
      <c r="F662" s="149" t="s">
        <v>14342</v>
      </c>
      <c r="G662" s="149" t="s">
        <v>14343</v>
      </c>
      <c r="H662" s="150">
        <v>1</v>
      </c>
      <c r="I662" s="149" t="s">
        <v>14344</v>
      </c>
      <c r="J662" s="149" t="s">
        <v>553</v>
      </c>
      <c r="K662" s="151">
        <v>1995</v>
      </c>
      <c r="L662" s="152" t="str">
        <f>HYPERLINK("http://www.ebooks.greenwood.com/reader.jsp?x=0899309194&amp;p=cover")</f>
        <v>http://www.ebooks.greenwood.com/reader.jsp?x=0899309194&amp;p=cover</v>
      </c>
      <c r="M662" s="161">
        <v>1</v>
      </c>
    </row>
    <row r="663" spans="1:13" ht="20.100000000000001" customHeight="1">
      <c r="A663" s="159">
        <v>662</v>
      </c>
      <c r="B663" s="149" t="s">
        <v>2696</v>
      </c>
      <c r="C663" s="149" t="s">
        <v>8285</v>
      </c>
      <c r="D663" s="149" t="s">
        <v>14345</v>
      </c>
      <c r="E663" s="149" t="s">
        <v>14346</v>
      </c>
      <c r="F663" s="149" t="s">
        <v>14347</v>
      </c>
      <c r="G663" s="149" t="s">
        <v>14348</v>
      </c>
      <c r="H663" s="150">
        <v>1</v>
      </c>
      <c r="I663" s="149" t="s">
        <v>14349</v>
      </c>
      <c r="J663" s="149" t="s">
        <v>553</v>
      </c>
      <c r="K663" s="151">
        <v>1995</v>
      </c>
      <c r="L663" s="152" t="str">
        <f>HYPERLINK("http://www.ebooks.greenwood.com/reader.jsp?x=0275952940&amp;p=cover")</f>
        <v>http://www.ebooks.greenwood.com/reader.jsp?x=0275952940&amp;p=cover</v>
      </c>
      <c r="M663" s="161">
        <v>1</v>
      </c>
    </row>
    <row r="664" spans="1:13" ht="20.100000000000001" customHeight="1">
      <c r="A664" s="159">
        <v>663</v>
      </c>
      <c r="B664" s="149" t="s">
        <v>2696</v>
      </c>
      <c r="C664" s="149" t="s">
        <v>8285</v>
      </c>
      <c r="D664" s="149" t="s">
        <v>14350</v>
      </c>
      <c r="E664" s="149" t="s">
        <v>14351</v>
      </c>
      <c r="F664" s="149" t="s">
        <v>14352</v>
      </c>
      <c r="G664" s="149" t="s">
        <v>14353</v>
      </c>
      <c r="H664" s="150">
        <v>1</v>
      </c>
      <c r="I664" s="149" t="s">
        <v>14354</v>
      </c>
      <c r="J664" s="149" t="s">
        <v>553</v>
      </c>
      <c r="K664" s="151">
        <v>1995</v>
      </c>
      <c r="L664" s="152" t="str">
        <f>HYPERLINK("http://www.ebooks.greenwood.com/reader.jsp?x=0899308910&amp;p=cover")</f>
        <v>http://www.ebooks.greenwood.com/reader.jsp?x=0899308910&amp;p=cover</v>
      </c>
      <c r="M664" s="161">
        <v>1</v>
      </c>
    </row>
    <row r="665" spans="1:13" ht="20.100000000000001" customHeight="1">
      <c r="A665" s="159">
        <v>664</v>
      </c>
      <c r="B665" s="149" t="s">
        <v>2696</v>
      </c>
      <c r="C665" s="149" t="s">
        <v>8285</v>
      </c>
      <c r="D665" s="149" t="s">
        <v>14337</v>
      </c>
      <c r="E665" s="149" t="s">
        <v>11983</v>
      </c>
      <c r="F665" s="149" t="s">
        <v>14355</v>
      </c>
      <c r="G665" s="149" t="s">
        <v>14356</v>
      </c>
      <c r="H665" s="150">
        <v>1</v>
      </c>
      <c r="I665" s="149" t="s">
        <v>14357</v>
      </c>
      <c r="J665" s="149" t="s">
        <v>553</v>
      </c>
      <c r="K665" s="151">
        <v>1995</v>
      </c>
      <c r="L665" s="152" t="str">
        <f>HYPERLINK("http://www.ebooks.greenwood.com/reader.jsp?x=0275950263&amp;p=cover")</f>
        <v>http://www.ebooks.greenwood.com/reader.jsp?x=0275950263&amp;p=cover</v>
      </c>
      <c r="M665" s="161">
        <v>1</v>
      </c>
    </row>
    <row r="666" spans="1:13" ht="20.100000000000001" customHeight="1">
      <c r="A666" s="159">
        <v>665</v>
      </c>
      <c r="B666" s="149" t="s">
        <v>2696</v>
      </c>
      <c r="C666" s="149" t="s">
        <v>8285</v>
      </c>
      <c r="D666" s="149" t="s">
        <v>11592</v>
      </c>
      <c r="E666" s="149" t="s">
        <v>14082</v>
      </c>
      <c r="F666" s="149" t="s">
        <v>14358</v>
      </c>
      <c r="G666" s="149" t="s">
        <v>14359</v>
      </c>
      <c r="H666" s="150">
        <v>1</v>
      </c>
      <c r="I666" s="149" t="s">
        <v>14360</v>
      </c>
      <c r="J666" s="149" t="s">
        <v>553</v>
      </c>
      <c r="K666" s="151">
        <v>1995</v>
      </c>
      <c r="L666" s="152" t="str">
        <f>HYPERLINK("http://www.ebooks.greenwood.com/reader.jsp?x=0899308368&amp;p=cover")</f>
        <v>http://www.ebooks.greenwood.com/reader.jsp?x=0899308368&amp;p=cover</v>
      </c>
      <c r="M666" s="161">
        <v>1</v>
      </c>
    </row>
    <row r="667" spans="1:13" ht="20.100000000000001" customHeight="1">
      <c r="A667" s="159">
        <v>666</v>
      </c>
      <c r="B667" s="149" t="s">
        <v>2696</v>
      </c>
      <c r="C667" s="149" t="s">
        <v>2733</v>
      </c>
      <c r="D667" s="149" t="s">
        <v>14361</v>
      </c>
      <c r="E667" s="149" t="s">
        <v>8730</v>
      </c>
      <c r="F667" s="149" t="s">
        <v>14362</v>
      </c>
      <c r="G667" s="149" t="s">
        <v>14363</v>
      </c>
      <c r="H667" s="150">
        <v>1</v>
      </c>
      <c r="I667" s="149" t="s">
        <v>14364</v>
      </c>
      <c r="J667" s="149" t="s">
        <v>553</v>
      </c>
      <c r="K667" s="151">
        <v>1994</v>
      </c>
      <c r="L667" s="152" t="str">
        <f>HYPERLINK("http://www.ebooks.greenwood.com/reader.jsp?x=0275950360&amp;p=cover")</f>
        <v>http://www.ebooks.greenwood.com/reader.jsp?x=0275950360&amp;p=cover</v>
      </c>
      <c r="M667" s="161">
        <v>1</v>
      </c>
    </row>
    <row r="668" spans="1:13" ht="20.100000000000001" customHeight="1">
      <c r="A668" s="159">
        <v>667</v>
      </c>
      <c r="B668" s="149" t="s">
        <v>2696</v>
      </c>
      <c r="C668" s="149" t="s">
        <v>2713</v>
      </c>
      <c r="D668" s="149" t="s">
        <v>14365</v>
      </c>
      <c r="E668" s="149" t="s">
        <v>14366</v>
      </c>
      <c r="F668" s="149" t="s">
        <v>14367</v>
      </c>
      <c r="G668" s="149" t="s">
        <v>14368</v>
      </c>
      <c r="H668" s="150">
        <v>1</v>
      </c>
      <c r="I668" s="149" t="s">
        <v>14369</v>
      </c>
      <c r="J668" s="149" t="s">
        <v>553</v>
      </c>
      <c r="K668" s="151">
        <v>1994</v>
      </c>
      <c r="L668" s="152" t="str">
        <f>HYPERLINK("http://www.ebooks.greenwood.com/reader.jsp?x=0275947203&amp;p=cover")</f>
        <v>http://www.ebooks.greenwood.com/reader.jsp?x=0275947203&amp;p=cover</v>
      </c>
      <c r="M668" s="161">
        <v>1</v>
      </c>
    </row>
    <row r="669" spans="1:13" ht="20.100000000000001" customHeight="1">
      <c r="A669" s="159">
        <v>668</v>
      </c>
      <c r="B669" s="149" t="s">
        <v>2696</v>
      </c>
      <c r="C669" s="149" t="s">
        <v>8285</v>
      </c>
      <c r="D669" s="149" t="s">
        <v>11592</v>
      </c>
      <c r="E669" s="149" t="s">
        <v>12419</v>
      </c>
      <c r="F669" s="149" t="s">
        <v>14370</v>
      </c>
      <c r="G669" s="149" t="s">
        <v>14371</v>
      </c>
      <c r="H669" s="150">
        <v>1</v>
      </c>
      <c r="I669" s="149" t="s">
        <v>14372</v>
      </c>
      <c r="J669" s="149" t="s">
        <v>553</v>
      </c>
      <c r="K669" s="151">
        <v>1994</v>
      </c>
      <c r="L669" s="152" t="str">
        <f>HYPERLINK("http://www.ebooks.greenwood.com/reader.jsp?x=027593828X&amp;p=cover")</f>
        <v>http://www.ebooks.greenwood.com/reader.jsp?x=027593828X&amp;p=cover</v>
      </c>
      <c r="M669" s="161">
        <v>1</v>
      </c>
    </row>
    <row r="670" spans="1:13" ht="20.100000000000001" customHeight="1">
      <c r="A670" s="159">
        <v>669</v>
      </c>
      <c r="B670" s="149" t="s">
        <v>2696</v>
      </c>
      <c r="C670" s="149" t="s">
        <v>8285</v>
      </c>
      <c r="D670" s="149" t="s">
        <v>14373</v>
      </c>
      <c r="E670" s="149" t="s">
        <v>14374</v>
      </c>
      <c r="F670" s="149" t="s">
        <v>14375</v>
      </c>
      <c r="G670" s="149" t="s">
        <v>14376</v>
      </c>
      <c r="H670" s="150">
        <v>1</v>
      </c>
      <c r="I670" s="149" t="s">
        <v>14377</v>
      </c>
      <c r="J670" s="149" t="s">
        <v>553</v>
      </c>
      <c r="K670" s="151">
        <v>1994</v>
      </c>
      <c r="L670" s="152" t="str">
        <f>HYPERLINK("http://www.ebooks.greenwood.com/reader.jsp?x=0275947807&amp;p=cover")</f>
        <v>http://www.ebooks.greenwood.com/reader.jsp?x=0275947807&amp;p=cover</v>
      </c>
      <c r="M670" s="161">
        <v>1</v>
      </c>
    </row>
    <row r="671" spans="1:13" ht="20.100000000000001" customHeight="1">
      <c r="A671" s="159">
        <v>670</v>
      </c>
      <c r="B671" s="149" t="s">
        <v>2696</v>
      </c>
      <c r="C671" s="149" t="s">
        <v>8285</v>
      </c>
      <c r="D671" s="149" t="s">
        <v>1159</v>
      </c>
      <c r="E671" s="149" t="s">
        <v>1160</v>
      </c>
      <c r="F671" s="149" t="s">
        <v>14378</v>
      </c>
      <c r="G671" s="149" t="s">
        <v>14379</v>
      </c>
      <c r="H671" s="150">
        <v>1</v>
      </c>
      <c r="I671" s="149" t="s">
        <v>14380</v>
      </c>
      <c r="J671" s="149" t="s">
        <v>553</v>
      </c>
      <c r="K671" s="151">
        <v>1994</v>
      </c>
      <c r="L671" s="152" t="str">
        <f>HYPERLINK("http://www.ebooks.greenwood.com/reader.jsp?x=0899308759&amp;p=cover")</f>
        <v>http://www.ebooks.greenwood.com/reader.jsp?x=0899308759&amp;p=cover</v>
      </c>
      <c r="M671" s="161">
        <v>1</v>
      </c>
    </row>
    <row r="672" spans="1:13" ht="20.100000000000001" customHeight="1">
      <c r="A672" s="159">
        <v>671</v>
      </c>
      <c r="B672" s="149" t="s">
        <v>2696</v>
      </c>
      <c r="C672" s="149" t="s">
        <v>2733</v>
      </c>
      <c r="D672" s="149" t="s">
        <v>14381</v>
      </c>
      <c r="E672" s="149" t="s">
        <v>14382</v>
      </c>
      <c r="F672" s="149" t="s">
        <v>14383</v>
      </c>
      <c r="G672" s="149" t="s">
        <v>14384</v>
      </c>
      <c r="H672" s="150">
        <v>1</v>
      </c>
      <c r="I672" s="149" t="s">
        <v>14385</v>
      </c>
      <c r="J672" s="149" t="s">
        <v>560</v>
      </c>
      <c r="K672" s="151">
        <v>1994</v>
      </c>
      <c r="L672" s="152" t="str">
        <f>HYPERLINK("http://www.ebooks.greenwood.com/reader.jsp?x=0313284237&amp;p=cover")</f>
        <v>http://www.ebooks.greenwood.com/reader.jsp?x=0313284237&amp;p=cover</v>
      </c>
      <c r="M672" s="161">
        <v>1</v>
      </c>
    </row>
    <row r="673" spans="1:13" ht="20.100000000000001" customHeight="1">
      <c r="A673" s="159">
        <v>672</v>
      </c>
      <c r="B673" s="149" t="s">
        <v>2696</v>
      </c>
      <c r="C673" s="149" t="s">
        <v>8285</v>
      </c>
      <c r="D673" s="149" t="s">
        <v>14386</v>
      </c>
      <c r="E673" s="149" t="s">
        <v>14387</v>
      </c>
      <c r="F673" s="149" t="s">
        <v>14388</v>
      </c>
      <c r="G673" s="149" t="s">
        <v>14389</v>
      </c>
      <c r="H673" s="150">
        <v>1</v>
      </c>
      <c r="I673" s="149" t="s">
        <v>14390</v>
      </c>
      <c r="J673" s="149" t="s">
        <v>553</v>
      </c>
      <c r="K673" s="151">
        <v>1994</v>
      </c>
      <c r="L673" s="152" t="str">
        <f>HYPERLINK("http://www.ebooks.greenwood.com/reader.jsp?x=0899308287&amp;p=cover")</f>
        <v>http://www.ebooks.greenwood.com/reader.jsp?x=0899308287&amp;p=cover</v>
      </c>
      <c r="M673" s="161">
        <v>1</v>
      </c>
    </row>
    <row r="674" spans="1:13" ht="20.100000000000001" customHeight="1">
      <c r="A674" s="159">
        <v>673</v>
      </c>
      <c r="B674" s="149" t="s">
        <v>2696</v>
      </c>
      <c r="C674" s="149" t="s">
        <v>8285</v>
      </c>
      <c r="D674" s="149" t="s">
        <v>548</v>
      </c>
      <c r="E674" s="149" t="s">
        <v>11</v>
      </c>
      <c r="F674" s="149" t="s">
        <v>14391</v>
      </c>
      <c r="G674" s="149" t="s">
        <v>14392</v>
      </c>
      <c r="H674" s="150">
        <v>1</v>
      </c>
      <c r="I674" s="149" t="s">
        <v>14393</v>
      </c>
      <c r="J674" s="149" t="s">
        <v>553</v>
      </c>
      <c r="K674" s="151">
        <v>1994</v>
      </c>
      <c r="L674" s="152" t="str">
        <f>HYPERLINK("http://www.ebooks.greenwood.com/reader.jsp?x=0899307655&amp;p=cover")</f>
        <v>http://www.ebooks.greenwood.com/reader.jsp?x=0899307655&amp;p=cover</v>
      </c>
      <c r="M674" s="161">
        <v>1</v>
      </c>
    </row>
    <row r="675" spans="1:13" ht="20.100000000000001" customHeight="1">
      <c r="A675" s="159">
        <v>674</v>
      </c>
      <c r="B675" s="149" t="s">
        <v>2696</v>
      </c>
      <c r="C675" s="149" t="s">
        <v>8285</v>
      </c>
      <c r="D675" s="149" t="s">
        <v>4385</v>
      </c>
      <c r="E675" s="149" t="s">
        <v>9321</v>
      </c>
      <c r="F675" s="149" t="s">
        <v>14394</v>
      </c>
      <c r="G675" s="149" t="s">
        <v>14395</v>
      </c>
      <c r="H675" s="150">
        <v>1</v>
      </c>
      <c r="I675" s="149" t="s">
        <v>14396</v>
      </c>
      <c r="J675" s="149" t="s">
        <v>553</v>
      </c>
      <c r="K675" s="151">
        <v>1994</v>
      </c>
      <c r="L675" s="152" t="str">
        <f>HYPERLINK("http://www.ebooks.greenwood.com/reader.jsp?x=0899308848&amp;p=cover")</f>
        <v>http://www.ebooks.greenwood.com/reader.jsp?x=0899308848&amp;p=cover</v>
      </c>
      <c r="M675" s="161">
        <v>1</v>
      </c>
    </row>
    <row r="676" spans="1:13" ht="20.100000000000001" customHeight="1">
      <c r="A676" s="159">
        <v>675</v>
      </c>
      <c r="B676" s="149" t="s">
        <v>2696</v>
      </c>
      <c r="C676" s="149" t="s">
        <v>8285</v>
      </c>
      <c r="D676" s="149" t="s">
        <v>14397</v>
      </c>
      <c r="E676" s="149" t="s">
        <v>8039</v>
      </c>
      <c r="F676" s="149" t="s">
        <v>14398</v>
      </c>
      <c r="G676" s="149" t="s">
        <v>14399</v>
      </c>
      <c r="H676" s="150">
        <v>1</v>
      </c>
      <c r="I676" s="149" t="s">
        <v>14400</v>
      </c>
      <c r="J676" s="149" t="s">
        <v>553</v>
      </c>
      <c r="K676" s="151">
        <v>1994</v>
      </c>
      <c r="L676" s="152" t="str">
        <f>HYPERLINK("http://www.ebooks.greenwood.com/reader.jsp?x=0899306993&amp;p=cover")</f>
        <v>http://www.ebooks.greenwood.com/reader.jsp?x=0899306993&amp;p=cover</v>
      </c>
      <c r="M676" s="161">
        <v>1</v>
      </c>
    </row>
    <row r="677" spans="1:13" ht="20.100000000000001" customHeight="1">
      <c r="A677" s="159">
        <v>676</v>
      </c>
      <c r="B677" s="149" t="s">
        <v>2696</v>
      </c>
      <c r="C677" s="149" t="s">
        <v>2733</v>
      </c>
      <c r="D677" s="149" t="s">
        <v>14401</v>
      </c>
      <c r="E677" s="149" t="s">
        <v>14402</v>
      </c>
      <c r="F677" s="149" t="s">
        <v>14403</v>
      </c>
      <c r="G677" s="149" t="s">
        <v>14404</v>
      </c>
      <c r="H677" s="150">
        <v>1</v>
      </c>
      <c r="I677" s="149" t="s">
        <v>14405</v>
      </c>
      <c r="J677" s="149" t="s">
        <v>560</v>
      </c>
      <c r="K677" s="151">
        <v>1994</v>
      </c>
      <c r="L677" s="152" t="str">
        <f>HYPERLINK("http://www.ebooks.greenwood.com/reader.jsp?x=031328556X&amp;p=cover")</f>
        <v>http://www.ebooks.greenwood.com/reader.jsp?x=031328556X&amp;p=cover</v>
      </c>
      <c r="M677" s="161">
        <v>1</v>
      </c>
    </row>
    <row r="678" spans="1:13" ht="20.100000000000001" customHeight="1">
      <c r="A678" s="159">
        <v>677</v>
      </c>
      <c r="B678" s="149" t="s">
        <v>2696</v>
      </c>
      <c r="C678" s="149" t="s">
        <v>14406</v>
      </c>
      <c r="D678" s="149" t="s">
        <v>14407</v>
      </c>
      <c r="E678" s="149" t="s">
        <v>14408</v>
      </c>
      <c r="F678" s="149" t="s">
        <v>14409</v>
      </c>
      <c r="G678" s="149" t="s">
        <v>14410</v>
      </c>
      <c r="H678" s="150">
        <v>1</v>
      </c>
      <c r="I678" s="149" t="s">
        <v>14411</v>
      </c>
      <c r="J678" s="149" t="s">
        <v>553</v>
      </c>
      <c r="K678" s="151">
        <v>1994</v>
      </c>
      <c r="L678" s="152" t="str">
        <f>HYPERLINK("http://www.ebooks.greenwood.com/reader.jsp?x=0897893832&amp;p=cover")</f>
        <v>http://www.ebooks.greenwood.com/reader.jsp?x=0897893832&amp;p=cover</v>
      </c>
      <c r="M678" s="161">
        <v>1</v>
      </c>
    </row>
    <row r="679" spans="1:13" ht="20.100000000000001" customHeight="1">
      <c r="A679" s="159">
        <v>678</v>
      </c>
      <c r="B679" s="149" t="s">
        <v>2696</v>
      </c>
      <c r="C679" s="149" t="s">
        <v>8285</v>
      </c>
      <c r="D679" s="149" t="s">
        <v>14412</v>
      </c>
      <c r="E679" s="149" t="s">
        <v>14413</v>
      </c>
      <c r="F679" s="149" t="s">
        <v>14414</v>
      </c>
      <c r="G679" s="149" t="s">
        <v>14415</v>
      </c>
      <c r="H679" s="150">
        <v>1</v>
      </c>
      <c r="I679" s="149" t="s">
        <v>14416</v>
      </c>
      <c r="J679" s="149" t="s">
        <v>553</v>
      </c>
      <c r="K679" s="151">
        <v>1993</v>
      </c>
      <c r="L679" s="152" t="str">
        <f>HYPERLINK("http://www.ebooks.greenwood.com/reader.jsp?x=0899308074&amp;p=cover")</f>
        <v>http://www.ebooks.greenwood.com/reader.jsp?x=0899308074&amp;p=cover</v>
      </c>
      <c r="M679" s="161">
        <v>1</v>
      </c>
    </row>
    <row r="680" spans="1:13" ht="20.100000000000001" customHeight="1">
      <c r="A680" s="159">
        <v>679</v>
      </c>
      <c r="B680" s="149" t="s">
        <v>2696</v>
      </c>
      <c r="C680" s="149" t="s">
        <v>8285</v>
      </c>
      <c r="D680" s="149" t="s">
        <v>14417</v>
      </c>
      <c r="E680" s="149" t="s">
        <v>14418</v>
      </c>
      <c r="F680" s="149" t="s">
        <v>14419</v>
      </c>
      <c r="G680" s="149" t="s">
        <v>14420</v>
      </c>
      <c r="H680" s="150">
        <v>1</v>
      </c>
      <c r="I680" s="149" t="s">
        <v>14421</v>
      </c>
      <c r="J680" s="149" t="s">
        <v>553</v>
      </c>
      <c r="K680" s="151">
        <v>1990</v>
      </c>
      <c r="L680" s="152" t="str">
        <f>HYPERLINK("http://www.ebooks.greenwood.com/reader.jsp?x=0899304850&amp;p=cover")</f>
        <v>http://www.ebooks.greenwood.com/reader.jsp?x=0899304850&amp;p=cover</v>
      </c>
      <c r="M680" s="161">
        <v>1</v>
      </c>
    </row>
    <row r="681" spans="1:13" ht="20.100000000000001" customHeight="1">
      <c r="A681" s="159">
        <v>680</v>
      </c>
      <c r="B681" s="149" t="s">
        <v>2696</v>
      </c>
      <c r="C681" s="149" t="s">
        <v>2822</v>
      </c>
      <c r="D681" s="149" t="s">
        <v>14422</v>
      </c>
      <c r="E681" s="149" t="s">
        <v>14423</v>
      </c>
      <c r="F681" s="149" t="s">
        <v>14424</v>
      </c>
      <c r="G681" s="149" t="s">
        <v>14425</v>
      </c>
      <c r="H681" s="150">
        <v>1</v>
      </c>
      <c r="I681" s="149" t="s">
        <v>14426</v>
      </c>
      <c r="J681" s="149" t="s">
        <v>553</v>
      </c>
      <c r="K681" s="151">
        <v>1990</v>
      </c>
      <c r="L681" s="152" t="str">
        <f>HYPERLINK("http://www.ebooks.greenwood.com/reader.jsp?x=0897891511&amp;p=cover")</f>
        <v>http://www.ebooks.greenwood.com/reader.jsp?x=0897891511&amp;p=cover</v>
      </c>
      <c r="M681" s="161">
        <v>1</v>
      </c>
    </row>
    <row r="682" spans="1:13" ht="20.100000000000001" customHeight="1">
      <c r="A682" s="159">
        <v>681</v>
      </c>
      <c r="B682" s="149" t="s">
        <v>2696</v>
      </c>
      <c r="C682" s="149" t="s">
        <v>8285</v>
      </c>
      <c r="D682" s="149" t="s">
        <v>14427</v>
      </c>
      <c r="E682" s="149" t="s">
        <v>2143</v>
      </c>
      <c r="F682" s="149" t="s">
        <v>14428</v>
      </c>
      <c r="G682" s="149" t="s">
        <v>14429</v>
      </c>
      <c r="H682" s="150">
        <v>1</v>
      </c>
      <c r="I682" s="149" t="s">
        <v>14430</v>
      </c>
      <c r="J682" s="149" t="s">
        <v>553</v>
      </c>
      <c r="K682" s="151">
        <v>1990</v>
      </c>
      <c r="L682" s="152" t="str">
        <f>HYPERLINK("http://www.ebooks.greenwood.com/reader.jsp?x=0899305717&amp;p=cover")</f>
        <v>http://www.ebooks.greenwood.com/reader.jsp?x=0899305717&amp;p=cover</v>
      </c>
      <c r="M682" s="161">
        <v>1</v>
      </c>
    </row>
    <row r="683" spans="1:13" ht="20.100000000000001" customHeight="1">
      <c r="A683" s="159">
        <v>682</v>
      </c>
      <c r="B683" s="149" t="s">
        <v>2696</v>
      </c>
      <c r="C683" s="149" t="s">
        <v>8285</v>
      </c>
      <c r="D683" s="149" t="s">
        <v>14431</v>
      </c>
      <c r="E683" s="149" t="s">
        <v>14432</v>
      </c>
      <c r="F683" s="149" t="s">
        <v>14433</v>
      </c>
      <c r="G683" s="149" t="s">
        <v>14434</v>
      </c>
      <c r="H683" s="150">
        <v>1</v>
      </c>
      <c r="I683" s="149" t="s">
        <v>14435</v>
      </c>
      <c r="J683" s="149" t="s">
        <v>553</v>
      </c>
      <c r="K683" s="151">
        <v>1990</v>
      </c>
      <c r="L683" s="152" t="str">
        <f>HYPERLINK("http://www.ebooks.greenwood.com/reader.jsp?x=0899304915&amp;p=cover")</f>
        <v>http://www.ebooks.greenwood.com/reader.jsp?x=0899304915&amp;p=cover</v>
      </c>
      <c r="M683" s="161">
        <v>1</v>
      </c>
    </row>
    <row r="684" spans="1:13" ht="20.100000000000001" customHeight="1">
      <c r="A684" s="159">
        <v>683</v>
      </c>
      <c r="B684" s="149" t="s">
        <v>2696</v>
      </c>
      <c r="C684" s="149" t="s">
        <v>11476</v>
      </c>
      <c r="D684" s="149" t="s">
        <v>14436</v>
      </c>
      <c r="E684" s="149" t="s">
        <v>14437</v>
      </c>
      <c r="F684" s="149" t="s">
        <v>14438</v>
      </c>
      <c r="G684" s="149" t="s">
        <v>14439</v>
      </c>
      <c r="H684" s="150">
        <v>1</v>
      </c>
      <c r="I684" s="149" t="s">
        <v>14440</v>
      </c>
      <c r="J684" s="149" t="s">
        <v>553</v>
      </c>
      <c r="K684" s="151">
        <v>1987</v>
      </c>
      <c r="L684" s="152" t="str">
        <f>HYPERLINK("http://www.ebooks.greenwood.com/reader.jsp?x=0313256489&amp;p=cover")</f>
        <v>http://www.ebooks.greenwood.com/reader.jsp?x=0313256489&amp;p=cover</v>
      </c>
      <c r="M684" s="161">
        <v>1</v>
      </c>
    </row>
    <row r="685" spans="1:13" ht="20.100000000000001" customHeight="1">
      <c r="A685" s="159">
        <v>684</v>
      </c>
      <c r="B685" s="149" t="s">
        <v>2696</v>
      </c>
      <c r="C685" s="149" t="s">
        <v>8285</v>
      </c>
      <c r="D685" s="149" t="s">
        <v>14441</v>
      </c>
      <c r="E685" s="149" t="s">
        <v>14442</v>
      </c>
      <c r="F685" s="149" t="s">
        <v>14443</v>
      </c>
      <c r="G685" s="149" t="s">
        <v>14444</v>
      </c>
      <c r="H685" s="150">
        <v>1</v>
      </c>
      <c r="I685" s="149" t="s">
        <v>14445</v>
      </c>
      <c r="J685" s="149" t="s">
        <v>553</v>
      </c>
      <c r="K685" s="151">
        <v>1987</v>
      </c>
      <c r="L685" s="152" t="str">
        <f>HYPERLINK("http://www.ebooks.greenwood.com/reader.jsp?x=0899301827&amp;p=cover")</f>
        <v>http://www.ebooks.greenwood.com/reader.jsp?x=0899301827&amp;p=cover</v>
      </c>
      <c r="M685" s="161">
        <v>1</v>
      </c>
    </row>
    <row r="686" spans="1:13" ht="20.100000000000001" customHeight="1">
      <c r="A686" s="159">
        <v>685</v>
      </c>
      <c r="B686" s="149" t="s">
        <v>2696</v>
      </c>
      <c r="C686" s="149" t="s">
        <v>8285</v>
      </c>
      <c r="D686" s="149" t="s">
        <v>14446</v>
      </c>
      <c r="E686" s="149" t="s">
        <v>14447</v>
      </c>
      <c r="F686" s="149" t="s">
        <v>14448</v>
      </c>
      <c r="G686" s="149" t="s">
        <v>14449</v>
      </c>
      <c r="H686" s="150">
        <v>1</v>
      </c>
      <c r="I686" s="149" t="s">
        <v>14450</v>
      </c>
      <c r="J686" s="149" t="s">
        <v>553</v>
      </c>
      <c r="K686" s="151">
        <v>1987</v>
      </c>
      <c r="L686" s="152" t="str">
        <f>HYPERLINK("http://www.ebooks.greenwood.com/reader.jsp?x=0275923592&amp;p=cover")</f>
        <v>http://www.ebooks.greenwood.com/reader.jsp?x=0275923592&amp;p=cover</v>
      </c>
      <c r="M686" s="161">
        <v>1</v>
      </c>
    </row>
    <row r="687" spans="1:13" ht="20.100000000000001" customHeight="1">
      <c r="A687" s="159">
        <v>686</v>
      </c>
      <c r="B687" s="149" t="s">
        <v>2696</v>
      </c>
      <c r="C687" s="149" t="s">
        <v>8285</v>
      </c>
      <c r="D687" s="149" t="s">
        <v>14451</v>
      </c>
      <c r="E687" s="149" t="s">
        <v>14452</v>
      </c>
      <c r="F687" s="149" t="s">
        <v>14453</v>
      </c>
      <c r="G687" s="149" t="s">
        <v>14454</v>
      </c>
      <c r="H687" s="150">
        <v>1</v>
      </c>
      <c r="I687" s="149" t="s">
        <v>14455</v>
      </c>
      <c r="J687" s="149" t="s">
        <v>553</v>
      </c>
      <c r="K687" s="151">
        <v>1987</v>
      </c>
      <c r="L687" s="152" t="str">
        <f>HYPERLINK("http://www.ebooks.greenwood.com/reader.jsp?x=0275923177&amp;p=cover")</f>
        <v>http://www.ebooks.greenwood.com/reader.jsp?x=0275923177&amp;p=cover</v>
      </c>
      <c r="M687" s="161">
        <v>1</v>
      </c>
    </row>
    <row r="688" spans="1:13" ht="20.100000000000001" customHeight="1">
      <c r="A688" s="159">
        <v>687</v>
      </c>
      <c r="B688" s="149" t="s">
        <v>2696</v>
      </c>
      <c r="C688" s="149" t="s">
        <v>14021</v>
      </c>
      <c r="D688" s="149" t="s">
        <v>14456</v>
      </c>
      <c r="E688" s="149" t="s">
        <v>14457</v>
      </c>
      <c r="F688" s="149" t="s">
        <v>14458</v>
      </c>
      <c r="G688" s="149" t="s">
        <v>14459</v>
      </c>
      <c r="H688" s="150">
        <v>1</v>
      </c>
      <c r="I688" s="149" t="s">
        <v>14460</v>
      </c>
      <c r="J688" s="149" t="s">
        <v>553</v>
      </c>
      <c r="K688" s="151">
        <v>1986</v>
      </c>
      <c r="L688" s="152" t="str">
        <f>HYPERLINK("http://www.ebooks.greenwood.com/reader.jsp?x=0313251274&amp;p=cover")</f>
        <v>http://www.ebooks.greenwood.com/reader.jsp?x=0313251274&amp;p=cover</v>
      </c>
      <c r="M688" s="161">
        <v>1</v>
      </c>
    </row>
    <row r="689" spans="1:13" ht="20.100000000000001" customHeight="1">
      <c r="A689" s="159">
        <v>688</v>
      </c>
      <c r="B689" s="149" t="s">
        <v>2696</v>
      </c>
      <c r="C689" s="149" t="s">
        <v>2733</v>
      </c>
      <c r="D689" s="149" t="s">
        <v>14461</v>
      </c>
      <c r="E689" s="149" t="s">
        <v>1270</v>
      </c>
      <c r="F689" s="149" t="s">
        <v>14462</v>
      </c>
      <c r="G689" s="149" t="s">
        <v>14463</v>
      </c>
      <c r="H689" s="150">
        <v>1</v>
      </c>
      <c r="I689" s="149" t="s">
        <v>14464</v>
      </c>
      <c r="J689" s="149" t="s">
        <v>553</v>
      </c>
      <c r="K689" s="151">
        <v>1986</v>
      </c>
      <c r="L689" s="152" t="str">
        <f>HYPERLINK("http://www.ebooks.greenwood.com/reader.jsp?x=0313253811&amp;p=cover")</f>
        <v>http://www.ebooks.greenwood.com/reader.jsp?x=0313253811&amp;p=cover</v>
      </c>
      <c r="M689" s="161">
        <v>1</v>
      </c>
    </row>
    <row r="690" spans="1:13" ht="20.100000000000001" customHeight="1">
      <c r="A690" s="159">
        <v>689</v>
      </c>
      <c r="B690" s="149" t="s">
        <v>2696</v>
      </c>
      <c r="C690" s="149" t="s">
        <v>11637</v>
      </c>
      <c r="D690" s="149" t="s">
        <v>14465</v>
      </c>
      <c r="E690" s="149" t="s">
        <v>14466</v>
      </c>
      <c r="F690" s="149" t="s">
        <v>14467</v>
      </c>
      <c r="G690" s="149" t="s">
        <v>14468</v>
      </c>
      <c r="H690" s="150">
        <v>1</v>
      </c>
      <c r="I690" s="149" t="s">
        <v>14469</v>
      </c>
      <c r="J690" s="149" t="s">
        <v>553</v>
      </c>
      <c r="K690" s="151">
        <v>1986</v>
      </c>
      <c r="L690" s="152" t="str">
        <f>HYPERLINK("http://www.ebooks.greenwood.com/reader.jsp?x=0275923266&amp;p=cover")</f>
        <v>http://www.ebooks.greenwood.com/reader.jsp?x=0275923266&amp;p=cover</v>
      </c>
      <c r="M690" s="161">
        <v>1</v>
      </c>
    </row>
    <row r="691" spans="1:13" ht="20.100000000000001" customHeight="1">
      <c r="A691" s="159">
        <v>690</v>
      </c>
      <c r="B691" s="149" t="s">
        <v>2696</v>
      </c>
      <c r="C691" s="149" t="s">
        <v>8285</v>
      </c>
      <c r="D691" s="149" t="s">
        <v>14470</v>
      </c>
      <c r="E691" s="149" t="s">
        <v>14471</v>
      </c>
      <c r="F691" s="149" t="s">
        <v>14472</v>
      </c>
      <c r="G691" s="149" t="s">
        <v>14473</v>
      </c>
      <c r="H691" s="150">
        <v>1</v>
      </c>
      <c r="I691" s="149" t="s">
        <v>14474</v>
      </c>
      <c r="J691" s="149" t="s">
        <v>553</v>
      </c>
      <c r="K691" s="151">
        <v>1984</v>
      </c>
      <c r="L691" s="152" t="str">
        <f>HYPERLINK("http://www.ebooks.greenwood.com/reader.jsp?x=0899300375&amp;p=cover")</f>
        <v>http://www.ebooks.greenwood.com/reader.jsp?x=0899300375&amp;p=cover</v>
      </c>
      <c r="M691" s="161">
        <v>1</v>
      </c>
    </row>
    <row r="692" spans="1:13" ht="20.100000000000001" customHeight="1">
      <c r="A692" s="159">
        <v>691</v>
      </c>
      <c r="B692" s="149" t="s">
        <v>2696</v>
      </c>
      <c r="C692" s="149" t="s">
        <v>2733</v>
      </c>
      <c r="D692" s="149" t="s">
        <v>14475</v>
      </c>
      <c r="E692" s="149" t="s">
        <v>13158</v>
      </c>
      <c r="F692" s="149" t="s">
        <v>14476</v>
      </c>
      <c r="G692" s="149" t="s">
        <v>14477</v>
      </c>
      <c r="H692" s="150">
        <v>1</v>
      </c>
      <c r="I692" s="149" t="s">
        <v>14478</v>
      </c>
      <c r="J692" s="149" t="s">
        <v>560</v>
      </c>
      <c r="K692" s="151">
        <v>1978</v>
      </c>
      <c r="L692" s="152" t="str">
        <f>HYPERLINK("http://www.ebooks.greenwood.com/reader.jsp?x=0837198933&amp;p=cover")</f>
        <v>http://www.ebooks.greenwood.com/reader.jsp?x=0837198933&amp;p=cover</v>
      </c>
      <c r="M692" s="161">
        <v>1</v>
      </c>
    </row>
    <row r="693" spans="1:13" ht="20.100000000000001" customHeight="1">
      <c r="A693" s="159">
        <v>692</v>
      </c>
      <c r="B693" s="149" t="s">
        <v>2696</v>
      </c>
      <c r="C693" s="149" t="s">
        <v>2713</v>
      </c>
      <c r="D693" s="149" t="s">
        <v>14479</v>
      </c>
      <c r="E693" s="149" t="s">
        <v>1406</v>
      </c>
      <c r="F693" s="149" t="s">
        <v>14480</v>
      </c>
      <c r="G693" s="149" t="s">
        <v>14481</v>
      </c>
      <c r="H693" s="150">
        <v>1</v>
      </c>
      <c r="I693" s="149" t="s">
        <v>14482</v>
      </c>
      <c r="J693" s="149" t="s">
        <v>553</v>
      </c>
      <c r="K693" s="151">
        <v>1970</v>
      </c>
      <c r="L693" s="152" t="str">
        <f>HYPERLINK("http://www.ebooks.greenwood.com/reader.jsp?x=C8236&amp;p=cover")</f>
        <v>http://www.ebooks.greenwood.com/reader.jsp?x=C8236&amp;p=cover</v>
      </c>
      <c r="M693" s="161">
        <v>1</v>
      </c>
    </row>
    <row r="694" spans="1:13" ht="20.100000000000001" customHeight="1">
      <c r="A694" s="168">
        <v>693</v>
      </c>
      <c r="B694" s="169" t="s">
        <v>2696</v>
      </c>
      <c r="C694" s="169" t="s">
        <v>2713</v>
      </c>
      <c r="D694" s="169" t="s">
        <v>14479</v>
      </c>
      <c r="E694" s="169" t="s">
        <v>1406</v>
      </c>
      <c r="F694" s="169" t="s">
        <v>14483</v>
      </c>
      <c r="G694" s="169" t="s">
        <v>14484</v>
      </c>
      <c r="H694" s="170">
        <v>1</v>
      </c>
      <c r="I694" s="169" t="s">
        <v>14482</v>
      </c>
      <c r="J694" s="169" t="s">
        <v>553</v>
      </c>
      <c r="K694" s="171">
        <v>1970</v>
      </c>
      <c r="L694" s="172" t="str">
        <f>HYPERLINK("http://www.ebooks.greenwood.com/reader.jsp?x=C8237&amp;p=cover")</f>
        <v>http://www.ebooks.greenwood.com/reader.jsp?x=C8237&amp;p=cover</v>
      </c>
      <c r="M694" s="173">
        <v>1</v>
      </c>
    </row>
    <row r="695" spans="1:13" ht="20.100000000000001" customHeight="1">
      <c r="A695" s="380"/>
      <c r="B695" s="381"/>
      <c r="C695" s="381"/>
      <c r="D695" s="381"/>
      <c r="E695" s="381"/>
      <c r="F695" s="381"/>
      <c r="G695" s="381"/>
      <c r="H695" s="381"/>
      <c r="I695" s="381"/>
      <c r="J695" s="381"/>
      <c r="K695" s="381"/>
      <c r="L695" s="382"/>
      <c r="M695" s="148">
        <f>SUM(M2:M694)</f>
        <v>713</v>
      </c>
    </row>
  </sheetData>
  <mergeCells count="1">
    <mergeCell ref="A695:L695"/>
  </mergeCells>
  <phoneticPr fontId="22" type="noConversion"/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24"/>
  <sheetViews>
    <sheetView topLeftCell="C1" workbookViewId="0">
      <pane ySplit="1" topLeftCell="A2" activePane="bottomLeft" state="frozen"/>
      <selection pane="bottomLeft" activeCell="F13" sqref="F13"/>
    </sheetView>
  </sheetViews>
  <sheetFormatPr defaultColWidth="9" defaultRowHeight="20.100000000000001" customHeight="1"/>
  <cols>
    <col min="1" max="1" width="7.33203125" style="192" hidden="1" customWidth="1"/>
    <col min="2" max="2" width="25" style="192" hidden="1" customWidth="1"/>
    <col min="3" max="3" width="20.6640625" style="192" customWidth="1"/>
    <col min="4" max="4" width="18.88671875" style="192" hidden="1" customWidth="1"/>
    <col min="5" max="5" width="12.21875" style="192" hidden="1" customWidth="1"/>
    <col min="6" max="6" width="80.6640625" style="300" customWidth="1"/>
    <col min="7" max="8" width="9" style="192" hidden="1" customWidth="1"/>
    <col min="9" max="9" width="30.6640625" style="192" customWidth="1"/>
    <col min="10" max="11" width="9.44140625" style="192" customWidth="1"/>
    <col min="12" max="12" width="9" style="192" hidden="1" customWidth="1"/>
    <col min="13" max="13" width="49.44140625" style="309" bestFit="1" customWidth="1"/>
    <col min="14" max="16384" width="9" style="192"/>
  </cols>
  <sheetData>
    <row r="1" spans="1:13" s="321" customFormat="1" ht="20.100000000000001" customHeight="1">
      <c r="A1" s="316" t="s">
        <v>16488</v>
      </c>
      <c r="B1" s="317" t="s">
        <v>16489</v>
      </c>
      <c r="C1" s="317" t="s">
        <v>16490</v>
      </c>
      <c r="D1" s="318" t="s">
        <v>16491</v>
      </c>
      <c r="E1" s="318" t="s">
        <v>16492</v>
      </c>
      <c r="F1" s="319" t="s">
        <v>16493</v>
      </c>
      <c r="G1" s="317" t="s">
        <v>16494</v>
      </c>
      <c r="H1" s="317" t="s">
        <v>16495</v>
      </c>
      <c r="I1" s="317" t="s">
        <v>16496</v>
      </c>
      <c r="J1" s="317" t="s">
        <v>16497</v>
      </c>
      <c r="K1" s="317" t="s">
        <v>16498</v>
      </c>
      <c r="L1" s="317" t="s">
        <v>16499</v>
      </c>
      <c r="M1" s="320" t="s">
        <v>16500</v>
      </c>
    </row>
    <row r="2" spans="1:13" ht="20.100000000000001" customHeight="1">
      <c r="A2" s="254">
        <v>1</v>
      </c>
      <c r="B2" s="290" t="s">
        <v>549</v>
      </c>
      <c r="C2" s="290" t="s">
        <v>15754</v>
      </c>
      <c r="D2" s="250">
        <v>9780313377518</v>
      </c>
      <c r="E2" s="250">
        <v>9780313377501</v>
      </c>
      <c r="F2" s="290" t="s">
        <v>15986</v>
      </c>
      <c r="G2" s="248">
        <v>1</v>
      </c>
      <c r="H2" s="290" t="s">
        <v>15576</v>
      </c>
      <c r="I2" s="290" t="s">
        <v>3560</v>
      </c>
      <c r="J2" s="290" t="s">
        <v>553</v>
      </c>
      <c r="K2" s="248">
        <v>2017</v>
      </c>
      <c r="L2" s="290" t="s">
        <v>16319</v>
      </c>
      <c r="M2" s="291" t="s">
        <v>15987</v>
      </c>
    </row>
    <row r="3" spans="1:13" ht="20.100000000000001" customHeight="1">
      <c r="A3" s="254">
        <v>2</v>
      </c>
      <c r="B3" s="290" t="s">
        <v>549</v>
      </c>
      <c r="C3" s="290" t="s">
        <v>15754</v>
      </c>
      <c r="D3" s="250">
        <v>9781440839870</v>
      </c>
      <c r="E3" s="250">
        <v>9781440839863</v>
      </c>
      <c r="F3" s="292" t="s">
        <v>16320</v>
      </c>
      <c r="G3" s="248">
        <v>2</v>
      </c>
      <c r="H3" s="290" t="s">
        <v>15622</v>
      </c>
      <c r="I3" s="290" t="s">
        <v>15988</v>
      </c>
      <c r="J3" s="290" t="s">
        <v>38</v>
      </c>
      <c r="K3" s="248">
        <v>2017</v>
      </c>
      <c r="L3" s="290" t="s">
        <v>16319</v>
      </c>
      <c r="M3" s="291" t="s">
        <v>15989</v>
      </c>
    </row>
    <row r="4" spans="1:13" ht="20.100000000000001" customHeight="1">
      <c r="A4" s="254">
        <v>3</v>
      </c>
      <c r="B4" s="290" t="s">
        <v>549</v>
      </c>
      <c r="C4" s="290" t="s">
        <v>15754</v>
      </c>
      <c r="D4" s="250">
        <v>9780313082757</v>
      </c>
      <c r="E4" s="250">
        <v>9780275991593</v>
      </c>
      <c r="F4" s="290" t="s">
        <v>15990</v>
      </c>
      <c r="G4" s="248">
        <v>1</v>
      </c>
      <c r="H4" s="290" t="s">
        <v>15576</v>
      </c>
      <c r="I4" s="290" t="s">
        <v>14769</v>
      </c>
      <c r="J4" s="290" t="s">
        <v>553</v>
      </c>
      <c r="K4" s="248">
        <v>2017</v>
      </c>
      <c r="L4" s="290" t="s">
        <v>16319</v>
      </c>
      <c r="M4" s="291" t="s">
        <v>15991</v>
      </c>
    </row>
    <row r="5" spans="1:13" ht="20.100000000000001" customHeight="1">
      <c r="A5" s="254">
        <v>4</v>
      </c>
      <c r="B5" s="290" t="s">
        <v>549</v>
      </c>
      <c r="C5" s="290" t="s">
        <v>15754</v>
      </c>
      <c r="D5" s="250">
        <v>9781440839436</v>
      </c>
      <c r="E5" s="250">
        <v>9781440839429</v>
      </c>
      <c r="F5" s="290" t="s">
        <v>15992</v>
      </c>
      <c r="G5" s="248">
        <v>1</v>
      </c>
      <c r="H5" s="290" t="s">
        <v>15576</v>
      </c>
      <c r="I5" s="290" t="s">
        <v>15993</v>
      </c>
      <c r="J5" s="290" t="s">
        <v>560</v>
      </c>
      <c r="K5" s="248">
        <v>2017</v>
      </c>
      <c r="L5" s="290" t="s">
        <v>16319</v>
      </c>
      <c r="M5" s="291" t="s">
        <v>15994</v>
      </c>
    </row>
    <row r="6" spans="1:13" ht="20.100000000000001" customHeight="1">
      <c r="A6" s="254">
        <v>5</v>
      </c>
      <c r="B6" s="290" t="s">
        <v>549</v>
      </c>
      <c r="C6" s="290" t="s">
        <v>15754</v>
      </c>
      <c r="D6" s="250">
        <v>9781440854804</v>
      </c>
      <c r="E6" s="250">
        <v>9781440854798</v>
      </c>
      <c r="F6" s="290" t="s">
        <v>15995</v>
      </c>
      <c r="G6" s="248">
        <v>1</v>
      </c>
      <c r="H6" s="290" t="s">
        <v>15576</v>
      </c>
      <c r="I6" s="290" t="s">
        <v>937</v>
      </c>
      <c r="J6" s="290" t="s">
        <v>38</v>
      </c>
      <c r="K6" s="248">
        <v>2017</v>
      </c>
      <c r="L6" s="290" t="s">
        <v>16319</v>
      </c>
      <c r="M6" s="291" t="s">
        <v>15996</v>
      </c>
    </row>
    <row r="7" spans="1:13" ht="20.100000000000001" customHeight="1">
      <c r="A7" s="254">
        <v>6</v>
      </c>
      <c r="B7" s="290" t="s">
        <v>549</v>
      </c>
      <c r="C7" s="290" t="s">
        <v>15754</v>
      </c>
      <c r="D7" s="250">
        <v>9781440840470</v>
      </c>
      <c r="E7" s="250">
        <v>9781440840463</v>
      </c>
      <c r="F7" s="290" t="s">
        <v>15997</v>
      </c>
      <c r="G7" s="248">
        <v>2</v>
      </c>
      <c r="H7" s="290" t="s">
        <v>15576</v>
      </c>
      <c r="I7" s="290" t="s">
        <v>15998</v>
      </c>
      <c r="J7" s="290" t="s">
        <v>553</v>
      </c>
      <c r="K7" s="248">
        <v>2017</v>
      </c>
      <c r="L7" s="290" t="s">
        <v>16321</v>
      </c>
      <c r="M7" s="291" t="s">
        <v>15999</v>
      </c>
    </row>
    <row r="8" spans="1:13" ht="20.100000000000001" customHeight="1">
      <c r="A8" s="254">
        <v>7</v>
      </c>
      <c r="B8" s="290" t="s">
        <v>549</v>
      </c>
      <c r="C8" s="290" t="s">
        <v>15754</v>
      </c>
      <c r="D8" s="250">
        <v>9781440837951</v>
      </c>
      <c r="E8" s="250">
        <v>9781440837944</v>
      </c>
      <c r="F8" s="290" t="s">
        <v>16000</v>
      </c>
      <c r="G8" s="248">
        <v>1</v>
      </c>
      <c r="H8" s="290" t="s">
        <v>15576</v>
      </c>
      <c r="I8" s="290" t="s">
        <v>8138</v>
      </c>
      <c r="J8" s="290" t="s">
        <v>553</v>
      </c>
      <c r="K8" s="248">
        <v>2016</v>
      </c>
      <c r="L8" s="290" t="s">
        <v>16319</v>
      </c>
      <c r="M8" s="291" t="s">
        <v>16001</v>
      </c>
    </row>
    <row r="9" spans="1:13" ht="20.100000000000001" customHeight="1">
      <c r="A9" s="254">
        <v>8</v>
      </c>
      <c r="B9" s="290" t="s">
        <v>549</v>
      </c>
      <c r="C9" s="290" t="s">
        <v>15754</v>
      </c>
      <c r="D9" s="250">
        <v>9781440838118</v>
      </c>
      <c r="E9" s="250">
        <v>9781440838101</v>
      </c>
      <c r="F9" s="290" t="s">
        <v>16002</v>
      </c>
      <c r="G9" s="248">
        <v>1</v>
      </c>
      <c r="H9" s="290" t="s">
        <v>15576</v>
      </c>
      <c r="I9" s="290" t="s">
        <v>16003</v>
      </c>
      <c r="J9" s="290" t="s">
        <v>553</v>
      </c>
      <c r="K9" s="248">
        <v>2016</v>
      </c>
      <c r="L9" s="290" t="s">
        <v>16319</v>
      </c>
      <c r="M9" s="291" t="s">
        <v>16004</v>
      </c>
    </row>
    <row r="10" spans="1:13" ht="20.100000000000001" customHeight="1">
      <c r="A10" s="254">
        <v>9</v>
      </c>
      <c r="B10" s="290" t="s">
        <v>549</v>
      </c>
      <c r="C10" s="290" t="s">
        <v>15754</v>
      </c>
      <c r="D10" s="250">
        <v>9781610699020</v>
      </c>
      <c r="E10" s="250">
        <v>9781610699013</v>
      </c>
      <c r="F10" s="290" t="s">
        <v>16005</v>
      </c>
      <c r="G10" s="248">
        <v>1</v>
      </c>
      <c r="H10" s="290" t="s">
        <v>15576</v>
      </c>
      <c r="I10" s="290" t="s">
        <v>16006</v>
      </c>
      <c r="J10" s="290" t="s">
        <v>560</v>
      </c>
      <c r="K10" s="248">
        <v>2016</v>
      </c>
      <c r="L10" s="290" t="s">
        <v>16319</v>
      </c>
      <c r="M10" s="291" t="s">
        <v>16007</v>
      </c>
    </row>
    <row r="11" spans="1:13" ht="20.100000000000001" customHeight="1">
      <c r="A11" s="254">
        <v>10</v>
      </c>
      <c r="B11" s="290" t="s">
        <v>549</v>
      </c>
      <c r="C11" s="290" t="s">
        <v>15754</v>
      </c>
      <c r="D11" s="250">
        <v>9781440840210</v>
      </c>
      <c r="E11" s="250">
        <v>9781440840203</v>
      </c>
      <c r="F11" s="290" t="s">
        <v>16008</v>
      </c>
      <c r="G11" s="248">
        <v>1</v>
      </c>
      <c r="H11" s="290" t="s">
        <v>15576</v>
      </c>
      <c r="I11" s="290" t="s">
        <v>16009</v>
      </c>
      <c r="J11" s="290" t="s">
        <v>553</v>
      </c>
      <c r="K11" s="248">
        <v>2015</v>
      </c>
      <c r="L11" s="290" t="s">
        <v>16319</v>
      </c>
      <c r="M11" s="291" t="s">
        <v>16010</v>
      </c>
    </row>
    <row r="12" spans="1:13" ht="20.100000000000001" customHeight="1">
      <c r="A12" s="254">
        <v>11</v>
      </c>
      <c r="B12" s="290" t="s">
        <v>549</v>
      </c>
      <c r="C12" s="290" t="s">
        <v>15752</v>
      </c>
      <c r="D12" s="250">
        <v>9781610692564</v>
      </c>
      <c r="E12" s="250">
        <v>9781610692557</v>
      </c>
      <c r="F12" s="292" t="s">
        <v>16322</v>
      </c>
      <c r="G12" s="248">
        <v>2</v>
      </c>
      <c r="H12" s="290" t="s">
        <v>15576</v>
      </c>
      <c r="I12" s="290" t="s">
        <v>16011</v>
      </c>
      <c r="J12" s="290" t="s">
        <v>38</v>
      </c>
      <c r="K12" s="248">
        <v>2018</v>
      </c>
      <c r="L12" s="290" t="s">
        <v>16319</v>
      </c>
      <c r="M12" s="291" t="s">
        <v>16012</v>
      </c>
    </row>
    <row r="13" spans="1:13" ht="20.100000000000001" customHeight="1">
      <c r="A13" s="254">
        <v>12</v>
      </c>
      <c r="B13" s="290" t="s">
        <v>549</v>
      </c>
      <c r="C13" s="290" t="s">
        <v>15752</v>
      </c>
      <c r="D13" s="250">
        <v>9781440849756</v>
      </c>
      <c r="E13" s="250">
        <v>9781440849749</v>
      </c>
      <c r="F13" s="290" t="s">
        <v>16013</v>
      </c>
      <c r="G13" s="248">
        <v>1</v>
      </c>
      <c r="H13" s="290" t="s">
        <v>15576</v>
      </c>
      <c r="I13" s="290" t="s">
        <v>1466</v>
      </c>
      <c r="J13" s="290" t="s">
        <v>38</v>
      </c>
      <c r="K13" s="248">
        <v>2018</v>
      </c>
      <c r="L13" s="290" t="s">
        <v>16319</v>
      </c>
      <c r="M13" s="291" t="s">
        <v>16014</v>
      </c>
    </row>
    <row r="14" spans="1:13" ht="20.100000000000001" customHeight="1">
      <c r="A14" s="254">
        <v>13</v>
      </c>
      <c r="B14" s="290" t="s">
        <v>549</v>
      </c>
      <c r="C14" s="290" t="s">
        <v>15752</v>
      </c>
      <c r="D14" s="250">
        <v>9781440835513</v>
      </c>
      <c r="E14" s="250">
        <v>9781440835506</v>
      </c>
      <c r="F14" s="290" t="s">
        <v>16015</v>
      </c>
      <c r="G14" s="248">
        <v>2</v>
      </c>
      <c r="H14" s="290" t="s">
        <v>15576</v>
      </c>
      <c r="I14" s="290" t="s">
        <v>16016</v>
      </c>
      <c r="J14" s="290" t="s">
        <v>38</v>
      </c>
      <c r="K14" s="248">
        <v>2017</v>
      </c>
      <c r="L14" s="290" t="s">
        <v>16319</v>
      </c>
      <c r="M14" s="291" t="s">
        <v>16017</v>
      </c>
    </row>
    <row r="15" spans="1:13" ht="20.100000000000001" customHeight="1">
      <c r="A15" s="254">
        <v>14</v>
      </c>
      <c r="B15" s="290" t="s">
        <v>549</v>
      </c>
      <c r="C15" s="290" t="s">
        <v>15752</v>
      </c>
      <c r="D15" s="250">
        <v>9780313051098</v>
      </c>
      <c r="E15" s="250">
        <v>9780275987244</v>
      </c>
      <c r="F15" s="290" t="s">
        <v>16018</v>
      </c>
      <c r="G15" s="248">
        <v>1</v>
      </c>
      <c r="H15" s="290" t="s">
        <v>15576</v>
      </c>
      <c r="I15" s="290" t="s">
        <v>16019</v>
      </c>
      <c r="J15" s="290" t="s">
        <v>553</v>
      </c>
      <c r="K15" s="248">
        <v>2014</v>
      </c>
      <c r="L15" s="290" t="s">
        <v>16319</v>
      </c>
      <c r="M15" s="291" t="s">
        <v>16020</v>
      </c>
    </row>
    <row r="16" spans="1:13" ht="20.100000000000001" customHeight="1">
      <c r="A16" s="254">
        <v>15</v>
      </c>
      <c r="B16" s="290" t="s">
        <v>549</v>
      </c>
      <c r="C16" s="290" t="s">
        <v>16323</v>
      </c>
      <c r="D16" s="250">
        <v>9781610697743</v>
      </c>
      <c r="E16" s="250">
        <v>9781610697736</v>
      </c>
      <c r="F16" s="290" t="s">
        <v>16021</v>
      </c>
      <c r="G16" s="248">
        <v>1</v>
      </c>
      <c r="H16" s="290" t="s">
        <v>15576</v>
      </c>
      <c r="I16" s="290" t="s">
        <v>16022</v>
      </c>
      <c r="J16" s="290" t="s">
        <v>38</v>
      </c>
      <c r="K16" s="248">
        <v>2017</v>
      </c>
      <c r="L16" s="290" t="s">
        <v>16319</v>
      </c>
      <c r="M16" s="291" t="s">
        <v>16023</v>
      </c>
    </row>
    <row r="17" spans="1:13" ht="20.100000000000001" customHeight="1">
      <c r="A17" s="254">
        <v>16</v>
      </c>
      <c r="B17" s="290" t="s">
        <v>549</v>
      </c>
      <c r="C17" s="290" t="s">
        <v>16323</v>
      </c>
      <c r="D17" s="250">
        <v>9781610694124</v>
      </c>
      <c r="E17" s="250">
        <v>9781610694117</v>
      </c>
      <c r="F17" s="290" t="s">
        <v>16024</v>
      </c>
      <c r="G17" s="248">
        <v>2</v>
      </c>
      <c r="H17" s="290" t="s">
        <v>15576</v>
      </c>
      <c r="I17" s="290" t="s">
        <v>16025</v>
      </c>
      <c r="J17" s="290" t="s">
        <v>38</v>
      </c>
      <c r="K17" s="248">
        <v>2017</v>
      </c>
      <c r="L17" s="290" t="s">
        <v>16319</v>
      </c>
      <c r="M17" s="291" t="s">
        <v>16026</v>
      </c>
    </row>
    <row r="18" spans="1:13" ht="20.100000000000001" customHeight="1">
      <c r="A18" s="254">
        <v>17</v>
      </c>
      <c r="B18" s="290" t="s">
        <v>549</v>
      </c>
      <c r="C18" s="290" t="s">
        <v>15762</v>
      </c>
      <c r="D18" s="250">
        <v>9781440835490</v>
      </c>
      <c r="E18" s="250">
        <v>9781440835483</v>
      </c>
      <c r="F18" s="290" t="s">
        <v>16027</v>
      </c>
      <c r="G18" s="248">
        <v>1</v>
      </c>
      <c r="H18" s="290" t="s">
        <v>15576</v>
      </c>
      <c r="I18" s="290" t="s">
        <v>16028</v>
      </c>
      <c r="J18" s="290" t="s">
        <v>553</v>
      </c>
      <c r="K18" s="248">
        <v>2018</v>
      </c>
      <c r="L18" s="290" t="s">
        <v>16319</v>
      </c>
      <c r="M18" s="291" t="s">
        <v>16029</v>
      </c>
    </row>
    <row r="19" spans="1:13" ht="20.100000000000001" customHeight="1">
      <c r="A19" s="254">
        <v>18</v>
      </c>
      <c r="B19" s="290" t="s">
        <v>549</v>
      </c>
      <c r="C19" s="290" t="s">
        <v>15762</v>
      </c>
      <c r="D19" s="250">
        <v>9781440840630</v>
      </c>
      <c r="E19" s="250">
        <v>9781440840623</v>
      </c>
      <c r="F19" s="290" t="s">
        <v>16030</v>
      </c>
      <c r="G19" s="248">
        <v>2</v>
      </c>
      <c r="H19" s="290" t="s">
        <v>15576</v>
      </c>
      <c r="I19" s="290" t="s">
        <v>16031</v>
      </c>
      <c r="J19" s="290" t="s">
        <v>553</v>
      </c>
      <c r="K19" s="248">
        <v>2018</v>
      </c>
      <c r="L19" s="290" t="s">
        <v>16319</v>
      </c>
      <c r="M19" s="291" t="s">
        <v>16032</v>
      </c>
    </row>
    <row r="20" spans="1:13" ht="20.100000000000001" customHeight="1">
      <c r="A20" s="254">
        <v>19</v>
      </c>
      <c r="B20" s="290" t="s">
        <v>549</v>
      </c>
      <c r="C20" s="290" t="s">
        <v>15746</v>
      </c>
      <c r="D20" s="250">
        <v>9781440857157</v>
      </c>
      <c r="E20" s="250">
        <v>9781440857140</v>
      </c>
      <c r="F20" s="290" t="s">
        <v>16033</v>
      </c>
      <c r="G20" s="248">
        <v>1</v>
      </c>
      <c r="H20" s="290" t="s">
        <v>15576</v>
      </c>
      <c r="I20" s="290" t="s">
        <v>3724</v>
      </c>
      <c r="J20" s="290" t="s">
        <v>553</v>
      </c>
      <c r="K20" s="248">
        <v>2018</v>
      </c>
      <c r="L20" s="290" t="s">
        <v>16319</v>
      </c>
      <c r="M20" s="291" t="s">
        <v>16034</v>
      </c>
    </row>
    <row r="21" spans="1:13" ht="20.100000000000001" customHeight="1">
      <c r="A21" s="254">
        <v>20</v>
      </c>
      <c r="B21" s="290" t="s">
        <v>549</v>
      </c>
      <c r="C21" s="290" t="s">
        <v>15746</v>
      </c>
      <c r="D21" s="250">
        <v>9781440836732</v>
      </c>
      <c r="E21" s="250">
        <v>9781440836725</v>
      </c>
      <c r="F21" s="290" t="s">
        <v>16035</v>
      </c>
      <c r="G21" s="248">
        <v>1</v>
      </c>
      <c r="H21" s="290" t="s">
        <v>15576</v>
      </c>
      <c r="I21" s="290" t="s">
        <v>16036</v>
      </c>
      <c r="J21" s="290" t="s">
        <v>38</v>
      </c>
      <c r="K21" s="248">
        <v>2017</v>
      </c>
      <c r="L21" s="290" t="s">
        <v>16319</v>
      </c>
      <c r="M21" s="291" t="s">
        <v>16037</v>
      </c>
    </row>
    <row r="22" spans="1:13" ht="20.100000000000001" customHeight="1">
      <c r="A22" s="254">
        <v>21</v>
      </c>
      <c r="B22" s="290" t="s">
        <v>549</v>
      </c>
      <c r="C22" s="290" t="s">
        <v>15746</v>
      </c>
      <c r="D22" s="250">
        <v>9781440854781</v>
      </c>
      <c r="E22" s="250">
        <v>9781440854774</v>
      </c>
      <c r="F22" s="290" t="s">
        <v>2566</v>
      </c>
      <c r="G22" s="248">
        <v>1</v>
      </c>
      <c r="H22" s="290" t="s">
        <v>15622</v>
      </c>
      <c r="I22" s="290" t="s">
        <v>937</v>
      </c>
      <c r="J22" s="290" t="s">
        <v>38</v>
      </c>
      <c r="K22" s="248">
        <v>2017</v>
      </c>
      <c r="L22" s="290" t="s">
        <v>16319</v>
      </c>
      <c r="M22" s="291" t="s">
        <v>16038</v>
      </c>
    </row>
    <row r="23" spans="1:13" ht="20.100000000000001" customHeight="1">
      <c r="A23" s="254">
        <v>22</v>
      </c>
      <c r="B23" s="290" t="s">
        <v>549</v>
      </c>
      <c r="C23" s="290" t="s">
        <v>15746</v>
      </c>
      <c r="D23" s="250">
        <v>9781440844584</v>
      </c>
      <c r="E23" s="250">
        <v>9781440844577</v>
      </c>
      <c r="F23" s="290" t="s">
        <v>16039</v>
      </c>
      <c r="G23" s="248">
        <v>1</v>
      </c>
      <c r="H23" s="290" t="s">
        <v>15576</v>
      </c>
      <c r="I23" s="290" t="s">
        <v>16040</v>
      </c>
      <c r="J23" s="290" t="s">
        <v>573</v>
      </c>
      <c r="K23" s="248">
        <v>2017</v>
      </c>
      <c r="L23" s="290" t="s">
        <v>16319</v>
      </c>
      <c r="M23" s="291" t="s">
        <v>16041</v>
      </c>
    </row>
    <row r="24" spans="1:13" ht="20.100000000000001" customHeight="1">
      <c r="A24" s="254">
        <v>23</v>
      </c>
      <c r="B24" s="290" t="s">
        <v>549</v>
      </c>
      <c r="C24" s="290" t="s">
        <v>15746</v>
      </c>
      <c r="D24" s="250">
        <v>9781440847042</v>
      </c>
      <c r="E24" s="250">
        <v>9781440847035</v>
      </c>
      <c r="F24" s="290" t="s">
        <v>16042</v>
      </c>
      <c r="G24" s="248">
        <v>1</v>
      </c>
      <c r="H24" s="290" t="s">
        <v>15576</v>
      </c>
      <c r="I24" s="290" t="s">
        <v>16043</v>
      </c>
      <c r="J24" s="290" t="s">
        <v>560</v>
      </c>
      <c r="K24" s="248">
        <v>2017</v>
      </c>
      <c r="L24" s="290" t="s">
        <v>16319</v>
      </c>
      <c r="M24" s="291" t="s">
        <v>16044</v>
      </c>
    </row>
    <row r="25" spans="1:13" ht="20.100000000000001" customHeight="1">
      <c r="A25" s="254">
        <v>24</v>
      </c>
      <c r="B25" s="290" t="s">
        <v>549</v>
      </c>
      <c r="C25" s="290" t="s">
        <v>15746</v>
      </c>
      <c r="D25" s="250">
        <v>9781440836787</v>
      </c>
      <c r="E25" s="250">
        <v>9781440836770</v>
      </c>
      <c r="F25" s="290" t="s">
        <v>16045</v>
      </c>
      <c r="G25" s="248">
        <v>1</v>
      </c>
      <c r="H25" s="290" t="s">
        <v>15576</v>
      </c>
      <c r="I25" s="290" t="s">
        <v>16046</v>
      </c>
      <c r="J25" s="290" t="s">
        <v>573</v>
      </c>
      <c r="K25" s="248">
        <v>2015</v>
      </c>
      <c r="L25" s="290" t="s">
        <v>16319</v>
      </c>
      <c r="M25" s="291" t="s">
        <v>16047</v>
      </c>
    </row>
    <row r="26" spans="1:13" ht="20.100000000000001" customHeight="1">
      <c r="A26" s="254">
        <v>25</v>
      </c>
      <c r="B26" s="290" t="s">
        <v>549</v>
      </c>
      <c r="C26" s="290" t="s">
        <v>15749</v>
      </c>
      <c r="D26" s="250">
        <v>9781440843938</v>
      </c>
      <c r="E26" s="250">
        <v>9781440843921</v>
      </c>
      <c r="F26" s="290" t="s">
        <v>16048</v>
      </c>
      <c r="G26" s="248">
        <v>1</v>
      </c>
      <c r="H26" s="290" t="s">
        <v>15576</v>
      </c>
      <c r="I26" s="290" t="s">
        <v>16049</v>
      </c>
      <c r="J26" s="290" t="s">
        <v>560</v>
      </c>
      <c r="K26" s="248">
        <v>2018</v>
      </c>
      <c r="L26" s="290" t="s">
        <v>16319</v>
      </c>
      <c r="M26" s="291" t="s">
        <v>16050</v>
      </c>
    </row>
    <row r="27" spans="1:13" ht="20.100000000000001" customHeight="1">
      <c r="A27" s="254">
        <v>26</v>
      </c>
      <c r="B27" s="290" t="s">
        <v>549</v>
      </c>
      <c r="C27" s="290" t="s">
        <v>15749</v>
      </c>
      <c r="D27" s="250">
        <v>9781440853357</v>
      </c>
      <c r="E27" s="250">
        <v>9781440853340</v>
      </c>
      <c r="F27" s="290" t="s">
        <v>16051</v>
      </c>
      <c r="G27" s="248">
        <v>1</v>
      </c>
      <c r="H27" s="290" t="s">
        <v>15576</v>
      </c>
      <c r="I27" s="290" t="s">
        <v>15469</v>
      </c>
      <c r="J27" s="290" t="s">
        <v>553</v>
      </c>
      <c r="K27" s="248">
        <v>2018</v>
      </c>
      <c r="L27" s="290" t="s">
        <v>16319</v>
      </c>
      <c r="M27" s="291" t="s">
        <v>16052</v>
      </c>
    </row>
    <row r="28" spans="1:13" ht="20.100000000000001" customHeight="1">
      <c r="A28" s="254">
        <v>27</v>
      </c>
      <c r="B28" s="290" t="s">
        <v>549</v>
      </c>
      <c r="C28" s="290" t="s">
        <v>15749</v>
      </c>
      <c r="D28" s="250">
        <v>9781440838316</v>
      </c>
      <c r="E28" s="250">
        <v>9781440838309</v>
      </c>
      <c r="F28" s="290" t="s">
        <v>16053</v>
      </c>
      <c r="G28" s="248">
        <v>1</v>
      </c>
      <c r="H28" s="290" t="s">
        <v>15576</v>
      </c>
      <c r="I28" s="290" t="s">
        <v>16054</v>
      </c>
      <c r="J28" s="290" t="s">
        <v>553</v>
      </c>
      <c r="K28" s="248">
        <v>2018</v>
      </c>
      <c r="L28" s="290" t="s">
        <v>16319</v>
      </c>
      <c r="M28" s="291" t="s">
        <v>16055</v>
      </c>
    </row>
    <row r="29" spans="1:13" ht="20.100000000000001" customHeight="1">
      <c r="A29" s="254">
        <v>28</v>
      </c>
      <c r="B29" s="290" t="s">
        <v>549</v>
      </c>
      <c r="C29" s="290" t="s">
        <v>15749</v>
      </c>
      <c r="D29" s="250">
        <v>9781440844683</v>
      </c>
      <c r="E29" s="250">
        <v>9781440844676</v>
      </c>
      <c r="F29" s="290" t="s">
        <v>16056</v>
      </c>
      <c r="G29" s="248">
        <v>1</v>
      </c>
      <c r="H29" s="290" t="s">
        <v>15576</v>
      </c>
      <c r="I29" s="290" t="s">
        <v>16057</v>
      </c>
      <c r="J29" s="290" t="s">
        <v>560</v>
      </c>
      <c r="K29" s="248">
        <v>2017</v>
      </c>
      <c r="L29" s="290" t="s">
        <v>16319</v>
      </c>
      <c r="M29" s="291" t="s">
        <v>16058</v>
      </c>
    </row>
    <row r="30" spans="1:13" ht="20.100000000000001" customHeight="1">
      <c r="A30" s="254">
        <v>29</v>
      </c>
      <c r="B30" s="290" t="s">
        <v>549</v>
      </c>
      <c r="C30" s="290" t="s">
        <v>15749</v>
      </c>
      <c r="D30" s="250">
        <v>9781440842290</v>
      </c>
      <c r="E30" s="250">
        <v>9781440842283</v>
      </c>
      <c r="F30" s="290" t="s">
        <v>16324</v>
      </c>
      <c r="G30" s="248">
        <v>1</v>
      </c>
      <c r="H30" s="290" t="s">
        <v>15829</v>
      </c>
      <c r="I30" s="290" t="s">
        <v>16059</v>
      </c>
      <c r="J30" s="290" t="s">
        <v>553</v>
      </c>
      <c r="K30" s="248">
        <v>2017</v>
      </c>
      <c r="L30" s="290" t="s">
        <v>16319</v>
      </c>
      <c r="M30" s="291" t="s">
        <v>16060</v>
      </c>
    </row>
    <row r="31" spans="1:13" ht="20.100000000000001" customHeight="1">
      <c r="A31" s="254">
        <v>30</v>
      </c>
      <c r="B31" s="290" t="s">
        <v>549</v>
      </c>
      <c r="C31" s="290" t="s">
        <v>15749</v>
      </c>
      <c r="D31" s="250">
        <v>9781440841040</v>
      </c>
      <c r="E31" s="250">
        <v>9781440841033</v>
      </c>
      <c r="F31" s="290" t="s">
        <v>16061</v>
      </c>
      <c r="G31" s="248">
        <v>3</v>
      </c>
      <c r="H31" s="290" t="s">
        <v>15576</v>
      </c>
      <c r="I31" s="290" t="s">
        <v>16062</v>
      </c>
      <c r="J31" s="290" t="s">
        <v>553</v>
      </c>
      <c r="K31" s="248">
        <v>2017</v>
      </c>
      <c r="L31" s="290" t="s">
        <v>16319</v>
      </c>
      <c r="M31" s="291" t="s">
        <v>16063</v>
      </c>
    </row>
    <row r="32" spans="1:13" ht="20.100000000000001" customHeight="1">
      <c r="A32" s="254">
        <v>31</v>
      </c>
      <c r="B32" s="290" t="s">
        <v>549</v>
      </c>
      <c r="C32" s="290" t="s">
        <v>15749</v>
      </c>
      <c r="D32" s="250">
        <v>9781440857072</v>
      </c>
      <c r="E32" s="250">
        <v>9781440857065</v>
      </c>
      <c r="F32" s="290" t="s">
        <v>16064</v>
      </c>
      <c r="G32" s="248">
        <v>1</v>
      </c>
      <c r="H32" s="290" t="s">
        <v>15622</v>
      </c>
      <c r="I32" s="290" t="s">
        <v>16065</v>
      </c>
      <c r="J32" s="290" t="s">
        <v>553</v>
      </c>
      <c r="K32" s="248">
        <v>2017</v>
      </c>
      <c r="L32" s="290" t="s">
        <v>16319</v>
      </c>
      <c r="M32" s="291" t="s">
        <v>16066</v>
      </c>
    </row>
    <row r="33" spans="1:13" ht="20.100000000000001" customHeight="1">
      <c r="A33" s="254">
        <v>32</v>
      </c>
      <c r="B33" s="290" t="s">
        <v>549</v>
      </c>
      <c r="C33" s="290" t="s">
        <v>15749</v>
      </c>
      <c r="D33" s="250">
        <v>9781440834813</v>
      </c>
      <c r="E33" s="250">
        <v>9781440834806</v>
      </c>
      <c r="F33" s="290" t="s">
        <v>16067</v>
      </c>
      <c r="G33" s="248">
        <v>1</v>
      </c>
      <c r="H33" s="290" t="s">
        <v>15576</v>
      </c>
      <c r="I33" s="290" t="s">
        <v>16054</v>
      </c>
      <c r="J33" s="290" t="s">
        <v>553</v>
      </c>
      <c r="K33" s="248">
        <v>2017</v>
      </c>
      <c r="L33" s="290" t="s">
        <v>16319</v>
      </c>
      <c r="M33" s="291" t="s">
        <v>16068</v>
      </c>
    </row>
    <row r="34" spans="1:13" ht="20.100000000000001" customHeight="1">
      <c r="A34" s="254">
        <v>33</v>
      </c>
      <c r="B34" s="290" t="s">
        <v>549</v>
      </c>
      <c r="C34" s="290" t="s">
        <v>15749</v>
      </c>
      <c r="D34" s="250">
        <v>9781440855009</v>
      </c>
      <c r="E34" s="250">
        <v>9781440854996</v>
      </c>
      <c r="F34" s="290" t="s">
        <v>16069</v>
      </c>
      <c r="G34" s="248">
        <v>1</v>
      </c>
      <c r="H34" s="290" t="s">
        <v>15576</v>
      </c>
      <c r="I34" s="290" t="s">
        <v>16070</v>
      </c>
      <c r="J34" s="290" t="s">
        <v>553</v>
      </c>
      <c r="K34" s="248">
        <v>2017</v>
      </c>
      <c r="L34" s="290" t="s">
        <v>16319</v>
      </c>
      <c r="M34" s="291" t="s">
        <v>16071</v>
      </c>
    </row>
    <row r="35" spans="1:13" ht="20.100000000000001" customHeight="1">
      <c r="A35" s="254">
        <v>34</v>
      </c>
      <c r="B35" s="290" t="s">
        <v>549</v>
      </c>
      <c r="C35" s="290" t="s">
        <v>15749</v>
      </c>
      <c r="D35" s="250">
        <v>9781440841965</v>
      </c>
      <c r="E35" s="250">
        <v>9781440841958</v>
      </c>
      <c r="F35" s="290" t="s">
        <v>16072</v>
      </c>
      <c r="G35" s="248">
        <v>1</v>
      </c>
      <c r="H35" s="290" t="s">
        <v>15576</v>
      </c>
      <c r="I35" s="290" t="s">
        <v>3484</v>
      </c>
      <c r="J35" s="290" t="s">
        <v>553</v>
      </c>
      <c r="K35" s="248">
        <v>2017</v>
      </c>
      <c r="L35" s="290" t="s">
        <v>16319</v>
      </c>
      <c r="M35" s="291" t="s">
        <v>16073</v>
      </c>
    </row>
    <row r="36" spans="1:13" ht="20.100000000000001" customHeight="1">
      <c r="A36" s="254">
        <v>35</v>
      </c>
      <c r="B36" s="290" t="s">
        <v>549</v>
      </c>
      <c r="C36" s="290" t="s">
        <v>15749</v>
      </c>
      <c r="D36" s="250">
        <v>9781440841286</v>
      </c>
      <c r="E36" s="250">
        <v>9781440841279</v>
      </c>
      <c r="F36" s="290" t="s">
        <v>16074</v>
      </c>
      <c r="G36" s="248">
        <v>1</v>
      </c>
      <c r="H36" s="290" t="s">
        <v>15576</v>
      </c>
      <c r="I36" s="290" t="s">
        <v>16075</v>
      </c>
      <c r="J36" s="290" t="s">
        <v>553</v>
      </c>
      <c r="K36" s="248">
        <v>2016</v>
      </c>
      <c r="L36" s="290" t="s">
        <v>16319</v>
      </c>
      <c r="M36" s="291" t="s">
        <v>16076</v>
      </c>
    </row>
    <row r="37" spans="1:13" ht="20.100000000000001" customHeight="1">
      <c r="A37" s="254">
        <v>36</v>
      </c>
      <c r="B37" s="290" t="s">
        <v>549</v>
      </c>
      <c r="C37" s="290" t="s">
        <v>15749</v>
      </c>
      <c r="D37" s="250">
        <v>9781440830020</v>
      </c>
      <c r="E37" s="250">
        <v>9781440830013</v>
      </c>
      <c r="F37" s="290" t="s">
        <v>16077</v>
      </c>
      <c r="G37" s="248">
        <v>1</v>
      </c>
      <c r="H37" s="290" t="s">
        <v>15576</v>
      </c>
      <c r="I37" s="290" t="s">
        <v>16078</v>
      </c>
      <c r="J37" s="290" t="s">
        <v>553</v>
      </c>
      <c r="K37" s="248">
        <v>2015</v>
      </c>
      <c r="L37" s="290" t="s">
        <v>16319</v>
      </c>
      <c r="M37" s="291" t="s">
        <v>16079</v>
      </c>
    </row>
    <row r="38" spans="1:13" ht="20.100000000000001" customHeight="1">
      <c r="A38" s="254">
        <v>37</v>
      </c>
      <c r="B38" s="290" t="s">
        <v>549</v>
      </c>
      <c r="C38" s="290" t="s">
        <v>15749</v>
      </c>
      <c r="D38" s="250">
        <v>9781440828065</v>
      </c>
      <c r="E38" s="250">
        <v>9781440828058</v>
      </c>
      <c r="F38" s="290" t="s">
        <v>16080</v>
      </c>
      <c r="G38" s="248">
        <v>1</v>
      </c>
      <c r="H38" s="290" t="s">
        <v>15576</v>
      </c>
      <c r="I38" s="290" t="s">
        <v>16081</v>
      </c>
      <c r="J38" s="290" t="s">
        <v>553</v>
      </c>
      <c r="K38" s="248">
        <v>2015</v>
      </c>
      <c r="L38" s="290" t="s">
        <v>16319</v>
      </c>
      <c r="M38" s="291" t="s">
        <v>16082</v>
      </c>
    </row>
    <row r="39" spans="1:13" ht="20.100000000000001" customHeight="1">
      <c r="A39" s="254">
        <v>38</v>
      </c>
      <c r="B39" s="290" t="s">
        <v>549</v>
      </c>
      <c r="C39" s="290" t="s">
        <v>15749</v>
      </c>
      <c r="D39" s="250">
        <v>9781440829260</v>
      </c>
      <c r="E39" s="250">
        <v>9781440829253</v>
      </c>
      <c r="F39" s="290" t="s">
        <v>16083</v>
      </c>
      <c r="G39" s="248">
        <v>1</v>
      </c>
      <c r="H39" s="290" t="s">
        <v>15576</v>
      </c>
      <c r="I39" s="290" t="s">
        <v>16084</v>
      </c>
      <c r="J39" s="290" t="s">
        <v>553</v>
      </c>
      <c r="K39" s="248">
        <v>2014</v>
      </c>
      <c r="L39" s="290" t="s">
        <v>16319</v>
      </c>
      <c r="M39" s="291" t="s">
        <v>16085</v>
      </c>
    </row>
    <row r="40" spans="1:13" ht="20.100000000000001" customHeight="1">
      <c r="A40" s="254">
        <v>39</v>
      </c>
      <c r="B40" s="290" t="s">
        <v>549</v>
      </c>
      <c r="C40" s="290" t="s">
        <v>15759</v>
      </c>
      <c r="D40" s="250">
        <v>9781440845505</v>
      </c>
      <c r="E40" s="250">
        <v>9781440845499</v>
      </c>
      <c r="F40" s="290" t="s">
        <v>16086</v>
      </c>
      <c r="G40" s="248">
        <v>1</v>
      </c>
      <c r="H40" s="290" t="s">
        <v>15576</v>
      </c>
      <c r="I40" s="290" t="s">
        <v>14603</v>
      </c>
      <c r="J40" s="290" t="s">
        <v>38</v>
      </c>
      <c r="K40" s="248">
        <v>2017</v>
      </c>
      <c r="L40" s="290" t="s">
        <v>16319</v>
      </c>
      <c r="M40" s="291" t="s">
        <v>16087</v>
      </c>
    </row>
    <row r="41" spans="1:13" ht="20.100000000000001" customHeight="1">
      <c r="A41" s="254">
        <v>40</v>
      </c>
      <c r="B41" s="290" t="s">
        <v>549</v>
      </c>
      <c r="C41" s="290" t="s">
        <v>15759</v>
      </c>
      <c r="D41" s="250">
        <v>9781440841408</v>
      </c>
      <c r="E41" s="250">
        <v>9781440841392</v>
      </c>
      <c r="F41" s="290" t="s">
        <v>16088</v>
      </c>
      <c r="G41" s="248">
        <v>1</v>
      </c>
      <c r="H41" s="290" t="s">
        <v>15576</v>
      </c>
      <c r="I41" s="290" t="s">
        <v>16089</v>
      </c>
      <c r="J41" s="290" t="s">
        <v>38</v>
      </c>
      <c r="K41" s="248">
        <v>2017</v>
      </c>
      <c r="L41" s="290" t="s">
        <v>16319</v>
      </c>
      <c r="M41" s="291" t="s">
        <v>16090</v>
      </c>
    </row>
    <row r="42" spans="1:13" ht="20.100000000000001" customHeight="1">
      <c r="A42" s="254">
        <v>41</v>
      </c>
      <c r="B42" s="290" t="s">
        <v>549</v>
      </c>
      <c r="C42" s="290" t="s">
        <v>15759</v>
      </c>
      <c r="D42" s="250">
        <v>9781440843730</v>
      </c>
      <c r="E42" s="250">
        <v>9781440843723</v>
      </c>
      <c r="F42" s="290" t="s">
        <v>16091</v>
      </c>
      <c r="G42" s="248">
        <v>1</v>
      </c>
      <c r="H42" s="290" t="s">
        <v>15576</v>
      </c>
      <c r="I42" s="290" t="s">
        <v>16092</v>
      </c>
      <c r="J42" s="290" t="s">
        <v>38</v>
      </c>
      <c r="K42" s="248">
        <v>2017</v>
      </c>
      <c r="L42" s="290" t="s">
        <v>16319</v>
      </c>
      <c r="M42" s="291" t="s">
        <v>16093</v>
      </c>
    </row>
    <row r="43" spans="1:13" ht="20.100000000000001" customHeight="1">
      <c r="A43" s="254">
        <v>42</v>
      </c>
      <c r="B43" s="290" t="s">
        <v>549</v>
      </c>
      <c r="C43" s="290" t="s">
        <v>15759</v>
      </c>
      <c r="D43" s="250">
        <v>9781440855511</v>
      </c>
      <c r="E43" s="250">
        <v>9781440855504</v>
      </c>
      <c r="F43" s="290" t="s">
        <v>16094</v>
      </c>
      <c r="G43" s="248">
        <v>1</v>
      </c>
      <c r="H43" s="290" t="s">
        <v>15576</v>
      </c>
      <c r="I43" s="290" t="s">
        <v>16095</v>
      </c>
      <c r="J43" s="290" t="s">
        <v>553</v>
      </c>
      <c r="K43" s="248">
        <v>2017</v>
      </c>
      <c r="L43" s="290" t="s">
        <v>16319</v>
      </c>
      <c r="M43" s="291" t="s">
        <v>16096</v>
      </c>
    </row>
    <row r="44" spans="1:13" ht="20.100000000000001" customHeight="1">
      <c r="A44" s="254">
        <v>43</v>
      </c>
      <c r="B44" s="290" t="s">
        <v>549</v>
      </c>
      <c r="C44" s="290" t="s">
        <v>15759</v>
      </c>
      <c r="D44" s="250">
        <v>9781440844386</v>
      </c>
      <c r="E44" s="250">
        <v>9781440844379</v>
      </c>
      <c r="F44" s="290" t="s">
        <v>16097</v>
      </c>
      <c r="G44" s="248">
        <v>1</v>
      </c>
      <c r="H44" s="290" t="s">
        <v>15576</v>
      </c>
      <c r="I44" s="290" t="s">
        <v>9537</v>
      </c>
      <c r="J44" s="290" t="s">
        <v>38</v>
      </c>
      <c r="K44" s="248">
        <v>2017</v>
      </c>
      <c r="L44" s="290" t="s">
        <v>16319</v>
      </c>
      <c r="M44" s="291" t="s">
        <v>16098</v>
      </c>
    </row>
    <row r="45" spans="1:13" ht="20.100000000000001" customHeight="1">
      <c r="A45" s="254">
        <v>44</v>
      </c>
      <c r="B45" s="290" t="s">
        <v>549</v>
      </c>
      <c r="C45" s="290" t="s">
        <v>15759</v>
      </c>
      <c r="D45" s="250">
        <v>9781440829710</v>
      </c>
      <c r="E45" s="250">
        <v>9781440829703</v>
      </c>
      <c r="F45" s="290" t="s">
        <v>16099</v>
      </c>
      <c r="G45" s="248">
        <v>2</v>
      </c>
      <c r="H45" s="290" t="s">
        <v>15576</v>
      </c>
      <c r="I45" s="290" t="s">
        <v>16100</v>
      </c>
      <c r="J45" s="290" t="s">
        <v>553</v>
      </c>
      <c r="K45" s="248">
        <v>2015</v>
      </c>
      <c r="L45" s="290" t="s">
        <v>16319</v>
      </c>
      <c r="M45" s="291" t="s">
        <v>16101</v>
      </c>
    </row>
    <row r="46" spans="1:13" ht="20.100000000000001" customHeight="1">
      <c r="A46" s="254">
        <v>45</v>
      </c>
      <c r="B46" s="290" t="s">
        <v>549</v>
      </c>
      <c r="C46" s="290" t="s">
        <v>15751</v>
      </c>
      <c r="D46" s="250">
        <v>9781440842757</v>
      </c>
      <c r="E46" s="250">
        <v>9781440842740</v>
      </c>
      <c r="F46" s="290" t="s">
        <v>16102</v>
      </c>
      <c r="G46" s="248">
        <v>1</v>
      </c>
      <c r="H46" s="290" t="s">
        <v>15576</v>
      </c>
      <c r="I46" s="290" t="s">
        <v>16103</v>
      </c>
      <c r="J46" s="290" t="s">
        <v>553</v>
      </c>
      <c r="K46" s="248">
        <v>2018</v>
      </c>
      <c r="L46" s="290" t="s">
        <v>16319</v>
      </c>
      <c r="M46" s="291" t="s">
        <v>16104</v>
      </c>
    </row>
    <row r="47" spans="1:13" ht="20.100000000000001" customHeight="1">
      <c r="A47" s="254">
        <v>46</v>
      </c>
      <c r="B47" s="290" t="s">
        <v>549</v>
      </c>
      <c r="C47" s="290" t="s">
        <v>15751</v>
      </c>
      <c r="D47" s="250">
        <v>9781440849848</v>
      </c>
      <c r="E47" s="250">
        <v>9781440849831</v>
      </c>
      <c r="F47" s="290" t="s">
        <v>16105</v>
      </c>
      <c r="G47" s="248">
        <v>1</v>
      </c>
      <c r="H47" s="290" t="s">
        <v>15576</v>
      </c>
      <c r="I47" s="290" t="s">
        <v>16106</v>
      </c>
      <c r="J47" s="290" t="s">
        <v>553</v>
      </c>
      <c r="K47" s="248">
        <v>2018</v>
      </c>
      <c r="L47" s="290" t="s">
        <v>16319</v>
      </c>
      <c r="M47" s="291" t="s">
        <v>16107</v>
      </c>
    </row>
    <row r="48" spans="1:13" ht="20.100000000000001" customHeight="1">
      <c r="A48" s="254">
        <v>47</v>
      </c>
      <c r="B48" s="290" t="s">
        <v>549</v>
      </c>
      <c r="C48" s="290" t="s">
        <v>15751</v>
      </c>
      <c r="D48" s="250">
        <v>9781440843204</v>
      </c>
      <c r="E48" s="250">
        <v>9781440843198</v>
      </c>
      <c r="F48" s="290" t="s">
        <v>16108</v>
      </c>
      <c r="G48" s="248">
        <v>1</v>
      </c>
      <c r="H48" s="290" t="s">
        <v>15576</v>
      </c>
      <c r="I48" s="290" t="s">
        <v>16109</v>
      </c>
      <c r="J48" s="290" t="s">
        <v>553</v>
      </c>
      <c r="K48" s="248">
        <v>2018</v>
      </c>
      <c r="L48" s="290" t="s">
        <v>16319</v>
      </c>
      <c r="M48" s="291" t="s">
        <v>16110</v>
      </c>
    </row>
    <row r="49" spans="1:13" ht="20.100000000000001" customHeight="1">
      <c r="A49" s="254">
        <v>48</v>
      </c>
      <c r="B49" s="290" t="s">
        <v>549</v>
      </c>
      <c r="C49" s="290" t="s">
        <v>15751</v>
      </c>
      <c r="D49" s="250">
        <v>9781440854125</v>
      </c>
      <c r="E49" s="250">
        <v>9781440854118</v>
      </c>
      <c r="F49" s="290" t="s">
        <v>16111</v>
      </c>
      <c r="G49" s="248">
        <v>1</v>
      </c>
      <c r="H49" s="290" t="s">
        <v>15576</v>
      </c>
      <c r="I49" s="290" t="s">
        <v>8624</v>
      </c>
      <c r="J49" s="290" t="s">
        <v>38</v>
      </c>
      <c r="K49" s="248">
        <v>2017</v>
      </c>
      <c r="L49" s="290" t="s">
        <v>16319</v>
      </c>
      <c r="M49" s="291" t="s">
        <v>16112</v>
      </c>
    </row>
    <row r="50" spans="1:13" ht="20.100000000000001" customHeight="1">
      <c r="A50" s="254">
        <v>49</v>
      </c>
      <c r="B50" s="290" t="s">
        <v>549</v>
      </c>
      <c r="C50" s="290" t="s">
        <v>15751</v>
      </c>
      <c r="D50" s="250">
        <v>9781440855252</v>
      </c>
      <c r="E50" s="250">
        <v>9781440855245</v>
      </c>
      <c r="F50" s="290" t="s">
        <v>16113</v>
      </c>
      <c r="G50" s="248">
        <v>1</v>
      </c>
      <c r="H50" s="290" t="s">
        <v>15576</v>
      </c>
      <c r="I50" s="290" t="s">
        <v>4057</v>
      </c>
      <c r="J50" s="290" t="s">
        <v>553</v>
      </c>
      <c r="K50" s="248">
        <v>2017</v>
      </c>
      <c r="L50" s="290" t="s">
        <v>16319</v>
      </c>
      <c r="M50" s="291" t="s">
        <v>16114</v>
      </c>
    </row>
    <row r="51" spans="1:13" ht="20.100000000000001" customHeight="1">
      <c r="A51" s="254">
        <v>50</v>
      </c>
      <c r="B51" s="290" t="s">
        <v>549</v>
      </c>
      <c r="C51" s="290" t="s">
        <v>15751</v>
      </c>
      <c r="D51" s="250">
        <v>9781440852633</v>
      </c>
      <c r="E51" s="250">
        <v>9781440852626</v>
      </c>
      <c r="F51" s="290" t="s">
        <v>16115</v>
      </c>
      <c r="G51" s="248">
        <v>1</v>
      </c>
      <c r="H51" s="290" t="s">
        <v>15829</v>
      </c>
      <c r="I51" s="290" t="s">
        <v>10219</v>
      </c>
      <c r="J51" s="290" t="s">
        <v>38</v>
      </c>
      <c r="K51" s="248">
        <v>2017</v>
      </c>
      <c r="L51" s="290" t="s">
        <v>16319</v>
      </c>
      <c r="M51" s="291" t="s">
        <v>16116</v>
      </c>
    </row>
    <row r="52" spans="1:13" ht="20.100000000000001" customHeight="1">
      <c r="A52" s="254">
        <v>51</v>
      </c>
      <c r="B52" s="290" t="s">
        <v>549</v>
      </c>
      <c r="C52" s="290" t="s">
        <v>15751</v>
      </c>
      <c r="D52" s="250">
        <v>9781440832840</v>
      </c>
      <c r="E52" s="250">
        <v>9781440832833</v>
      </c>
      <c r="F52" s="290" t="s">
        <v>16117</v>
      </c>
      <c r="G52" s="248">
        <v>1</v>
      </c>
      <c r="H52" s="290" t="s">
        <v>15576</v>
      </c>
      <c r="I52" s="290" t="s">
        <v>16118</v>
      </c>
      <c r="J52" s="290" t="s">
        <v>553</v>
      </c>
      <c r="K52" s="248">
        <v>2015</v>
      </c>
      <c r="L52" s="290" t="s">
        <v>16319</v>
      </c>
      <c r="M52" s="291" t="s">
        <v>16119</v>
      </c>
    </row>
    <row r="53" spans="1:13" ht="20.100000000000001" customHeight="1">
      <c r="A53" s="254">
        <v>52</v>
      </c>
      <c r="B53" s="290" t="s">
        <v>549</v>
      </c>
      <c r="C53" s="290" t="s">
        <v>15751</v>
      </c>
      <c r="D53" s="250">
        <v>9781440831553</v>
      </c>
      <c r="E53" s="250">
        <v>9781440831546</v>
      </c>
      <c r="F53" s="290" t="s">
        <v>16120</v>
      </c>
      <c r="G53" s="248">
        <v>1</v>
      </c>
      <c r="H53" s="290" t="s">
        <v>15576</v>
      </c>
      <c r="I53" s="290" t="s">
        <v>16121</v>
      </c>
      <c r="J53" s="290" t="s">
        <v>553</v>
      </c>
      <c r="K53" s="248">
        <v>2015</v>
      </c>
      <c r="L53" s="290" t="s">
        <v>16319</v>
      </c>
      <c r="M53" s="291" t="s">
        <v>16122</v>
      </c>
    </row>
    <row r="54" spans="1:13" ht="20.100000000000001" customHeight="1">
      <c r="A54" s="254">
        <v>53</v>
      </c>
      <c r="B54" s="290" t="s">
        <v>549</v>
      </c>
      <c r="C54" s="290" t="s">
        <v>15747</v>
      </c>
      <c r="D54" s="250">
        <v>9781440833885</v>
      </c>
      <c r="E54" s="250">
        <v>9781440833878</v>
      </c>
      <c r="F54" s="290" t="s">
        <v>16123</v>
      </c>
      <c r="G54" s="248">
        <v>1</v>
      </c>
      <c r="H54" s="290" t="s">
        <v>15576</v>
      </c>
      <c r="I54" s="290" t="s">
        <v>15196</v>
      </c>
      <c r="J54" s="290" t="s">
        <v>560</v>
      </c>
      <c r="K54" s="248">
        <v>2017</v>
      </c>
      <c r="L54" s="290" t="s">
        <v>16319</v>
      </c>
      <c r="M54" s="291" t="s">
        <v>16124</v>
      </c>
    </row>
    <row r="55" spans="1:13" ht="20.100000000000001" customHeight="1">
      <c r="A55" s="254">
        <v>54</v>
      </c>
      <c r="B55" s="290" t="s">
        <v>549</v>
      </c>
      <c r="C55" s="290" t="s">
        <v>15747</v>
      </c>
      <c r="D55" s="250">
        <v>9781440832963</v>
      </c>
      <c r="E55" s="250">
        <v>9781440832956</v>
      </c>
      <c r="F55" s="290" t="s">
        <v>16125</v>
      </c>
      <c r="G55" s="248">
        <v>1</v>
      </c>
      <c r="H55" s="290" t="s">
        <v>15576</v>
      </c>
      <c r="I55" s="290" t="s">
        <v>16126</v>
      </c>
      <c r="J55" s="290" t="s">
        <v>553</v>
      </c>
      <c r="K55" s="248">
        <v>2017</v>
      </c>
      <c r="L55" s="290" t="s">
        <v>16319</v>
      </c>
      <c r="M55" s="291" t="s">
        <v>16127</v>
      </c>
    </row>
    <row r="56" spans="1:13" ht="20.100000000000001" customHeight="1">
      <c r="A56" s="254">
        <v>55</v>
      </c>
      <c r="B56" s="290" t="s">
        <v>549</v>
      </c>
      <c r="C56" s="290" t="s">
        <v>15747</v>
      </c>
      <c r="D56" s="250">
        <v>9781440852374</v>
      </c>
      <c r="E56" s="250">
        <v>9781440852367</v>
      </c>
      <c r="F56" s="290" t="s">
        <v>16128</v>
      </c>
      <c r="G56" s="248">
        <v>1</v>
      </c>
      <c r="H56" s="290" t="s">
        <v>15576</v>
      </c>
      <c r="I56" s="290" t="s">
        <v>10836</v>
      </c>
      <c r="J56" s="290" t="s">
        <v>553</v>
      </c>
      <c r="K56" s="248">
        <v>2017</v>
      </c>
      <c r="L56" s="290" t="s">
        <v>16319</v>
      </c>
      <c r="M56" s="291" t="s">
        <v>16129</v>
      </c>
    </row>
    <row r="57" spans="1:13" ht="20.100000000000001" customHeight="1">
      <c r="A57" s="254">
        <v>56</v>
      </c>
      <c r="B57" s="290" t="s">
        <v>549</v>
      </c>
      <c r="C57" s="290" t="s">
        <v>15747</v>
      </c>
      <c r="D57" s="250">
        <v>9781440843266</v>
      </c>
      <c r="E57" s="250">
        <v>9781440842726</v>
      </c>
      <c r="F57" s="290" t="s">
        <v>16130</v>
      </c>
      <c r="G57" s="248">
        <v>1</v>
      </c>
      <c r="H57" s="290" t="s">
        <v>15829</v>
      </c>
      <c r="I57" s="290" t="s">
        <v>16131</v>
      </c>
      <c r="J57" s="290" t="s">
        <v>553</v>
      </c>
      <c r="K57" s="248">
        <v>2016</v>
      </c>
      <c r="L57" s="290" t="s">
        <v>16319</v>
      </c>
      <c r="M57" s="291" t="s">
        <v>16132</v>
      </c>
    </row>
    <row r="58" spans="1:13" ht="20.100000000000001" customHeight="1">
      <c r="A58" s="254">
        <v>57</v>
      </c>
      <c r="B58" s="290" t="s">
        <v>549</v>
      </c>
      <c r="C58" s="290" t="s">
        <v>15757</v>
      </c>
      <c r="D58" s="250">
        <v>9781440839238</v>
      </c>
      <c r="E58" s="250">
        <v>9781440839221</v>
      </c>
      <c r="F58" s="290" t="s">
        <v>16133</v>
      </c>
      <c r="G58" s="248">
        <v>2</v>
      </c>
      <c r="H58" s="290" t="s">
        <v>15576</v>
      </c>
      <c r="I58" s="290" t="s">
        <v>16134</v>
      </c>
      <c r="J58" s="290" t="s">
        <v>553</v>
      </c>
      <c r="K58" s="248">
        <v>2017</v>
      </c>
      <c r="L58" s="290" t="s">
        <v>16319</v>
      </c>
      <c r="M58" s="291" t="s">
        <v>16135</v>
      </c>
    </row>
    <row r="59" spans="1:13" ht="20.100000000000001" customHeight="1">
      <c r="A59" s="254">
        <v>58</v>
      </c>
      <c r="B59" s="290" t="s">
        <v>549</v>
      </c>
      <c r="C59" s="290" t="s">
        <v>15757</v>
      </c>
      <c r="D59" s="250">
        <v>9781440839832</v>
      </c>
      <c r="E59" s="250">
        <v>9781440839825</v>
      </c>
      <c r="F59" s="290" t="s">
        <v>16136</v>
      </c>
      <c r="G59" s="248">
        <v>1</v>
      </c>
      <c r="H59" s="290" t="s">
        <v>15576</v>
      </c>
      <c r="I59" s="290" t="s">
        <v>937</v>
      </c>
      <c r="J59" s="290" t="s">
        <v>38</v>
      </c>
      <c r="K59" s="248">
        <v>2016</v>
      </c>
      <c r="L59" s="290" t="s">
        <v>16319</v>
      </c>
      <c r="M59" s="291" t="s">
        <v>16137</v>
      </c>
    </row>
    <row r="60" spans="1:13" ht="20.100000000000001" customHeight="1">
      <c r="A60" s="254">
        <v>59</v>
      </c>
      <c r="B60" s="290" t="s">
        <v>549</v>
      </c>
      <c r="C60" s="290" t="s">
        <v>15757</v>
      </c>
      <c r="D60" s="250">
        <v>9781440833953</v>
      </c>
      <c r="E60" s="250">
        <v>9781440833946</v>
      </c>
      <c r="F60" s="290" t="s">
        <v>16138</v>
      </c>
      <c r="G60" s="248">
        <v>1</v>
      </c>
      <c r="H60" s="290" t="s">
        <v>15576</v>
      </c>
      <c r="I60" s="290" t="s">
        <v>16139</v>
      </c>
      <c r="J60" s="290" t="s">
        <v>38</v>
      </c>
      <c r="K60" s="248">
        <v>2016</v>
      </c>
      <c r="L60" s="290" t="s">
        <v>16319</v>
      </c>
      <c r="M60" s="291" t="s">
        <v>16140</v>
      </c>
    </row>
    <row r="61" spans="1:13" ht="20.100000000000001" customHeight="1">
      <c r="A61" s="254">
        <v>60</v>
      </c>
      <c r="B61" s="290" t="s">
        <v>549</v>
      </c>
      <c r="C61" s="290" t="s">
        <v>15748</v>
      </c>
      <c r="D61" s="250">
        <v>9781440838873</v>
      </c>
      <c r="E61" s="250">
        <v>9781440838866</v>
      </c>
      <c r="F61" s="290" t="s">
        <v>16141</v>
      </c>
      <c r="G61" s="248">
        <v>1</v>
      </c>
      <c r="H61" s="290" t="s">
        <v>15576</v>
      </c>
      <c r="I61" s="290" t="s">
        <v>16142</v>
      </c>
      <c r="J61" s="290" t="s">
        <v>553</v>
      </c>
      <c r="K61" s="248">
        <v>2018</v>
      </c>
      <c r="L61" s="290" t="s">
        <v>16319</v>
      </c>
      <c r="M61" s="291" t="s">
        <v>16143</v>
      </c>
    </row>
    <row r="62" spans="1:13" ht="20.100000000000001" customHeight="1">
      <c r="A62" s="254">
        <v>61</v>
      </c>
      <c r="B62" s="290" t="s">
        <v>549</v>
      </c>
      <c r="C62" s="290" t="s">
        <v>15748</v>
      </c>
      <c r="D62" s="250">
        <v>9781440849619</v>
      </c>
      <c r="E62" s="250">
        <v>9781440849602</v>
      </c>
      <c r="F62" s="290" t="s">
        <v>16144</v>
      </c>
      <c r="G62" s="248">
        <v>1</v>
      </c>
      <c r="H62" s="290" t="s">
        <v>16145</v>
      </c>
      <c r="I62" s="290" t="s">
        <v>10789</v>
      </c>
      <c r="J62" s="290" t="s">
        <v>553</v>
      </c>
      <c r="K62" s="248">
        <v>2017</v>
      </c>
      <c r="L62" s="290" t="s">
        <v>16319</v>
      </c>
      <c r="M62" s="291" t="s">
        <v>16146</v>
      </c>
    </row>
    <row r="63" spans="1:13" ht="20.100000000000001" customHeight="1">
      <c r="A63" s="254">
        <v>62</v>
      </c>
      <c r="B63" s="290" t="s">
        <v>549</v>
      </c>
      <c r="C63" s="290" t="s">
        <v>15748</v>
      </c>
      <c r="D63" s="250">
        <v>9781440843563</v>
      </c>
      <c r="E63" s="250">
        <v>9781440843556</v>
      </c>
      <c r="F63" s="290" t="s">
        <v>16147</v>
      </c>
      <c r="G63" s="248">
        <v>1</v>
      </c>
      <c r="H63" s="290" t="s">
        <v>15576</v>
      </c>
      <c r="I63" s="290" t="s">
        <v>4116</v>
      </c>
      <c r="J63" s="290" t="s">
        <v>38</v>
      </c>
      <c r="K63" s="248">
        <v>2017</v>
      </c>
      <c r="L63" s="290" t="s">
        <v>16319</v>
      </c>
      <c r="M63" s="291" t="s">
        <v>16148</v>
      </c>
    </row>
    <row r="64" spans="1:13" ht="20.100000000000001" customHeight="1">
      <c r="A64" s="254">
        <v>63</v>
      </c>
      <c r="B64" s="290" t="s">
        <v>549</v>
      </c>
      <c r="C64" s="290" t="s">
        <v>15748</v>
      </c>
      <c r="D64" s="250">
        <v>9781440834417</v>
      </c>
      <c r="E64" s="250">
        <v>9781440834400</v>
      </c>
      <c r="F64" s="290" t="s">
        <v>16149</v>
      </c>
      <c r="G64" s="248">
        <v>1</v>
      </c>
      <c r="H64" s="290" t="s">
        <v>15576</v>
      </c>
      <c r="I64" s="290" t="s">
        <v>1287</v>
      </c>
      <c r="J64" s="290" t="s">
        <v>553</v>
      </c>
      <c r="K64" s="248">
        <v>2016</v>
      </c>
      <c r="L64" s="290" t="s">
        <v>16319</v>
      </c>
      <c r="M64" s="291" t="s">
        <v>16150</v>
      </c>
    </row>
    <row r="65" spans="1:13" ht="20.100000000000001" customHeight="1">
      <c r="A65" s="254">
        <v>64</v>
      </c>
      <c r="B65" s="290" t="s">
        <v>549</v>
      </c>
      <c r="C65" s="290" t="s">
        <v>15758</v>
      </c>
      <c r="D65" s="250">
        <v>9781610699457</v>
      </c>
      <c r="E65" s="250">
        <v>9781610699440</v>
      </c>
      <c r="F65" s="290" t="s">
        <v>16151</v>
      </c>
      <c r="G65" s="248">
        <v>1</v>
      </c>
      <c r="H65" s="290" t="s">
        <v>15576</v>
      </c>
      <c r="I65" s="290" t="s">
        <v>16152</v>
      </c>
      <c r="J65" s="290" t="s">
        <v>38</v>
      </c>
      <c r="K65" s="248">
        <v>2017</v>
      </c>
      <c r="L65" s="290" t="s">
        <v>16319</v>
      </c>
      <c r="M65" s="291" t="s">
        <v>16153</v>
      </c>
    </row>
    <row r="66" spans="1:13" ht="20.100000000000001" customHeight="1">
      <c r="A66" s="254">
        <v>65</v>
      </c>
      <c r="B66" s="290" t="s">
        <v>549</v>
      </c>
      <c r="C66" s="290" t="s">
        <v>15758</v>
      </c>
      <c r="D66" s="250">
        <v>9781440854392</v>
      </c>
      <c r="E66" s="250">
        <v>9781440854385</v>
      </c>
      <c r="F66" s="290" t="s">
        <v>16154</v>
      </c>
      <c r="G66" s="248">
        <v>1</v>
      </c>
      <c r="H66" s="290" t="s">
        <v>15576</v>
      </c>
      <c r="I66" s="290" t="s">
        <v>16155</v>
      </c>
      <c r="J66" s="290" t="s">
        <v>553</v>
      </c>
      <c r="K66" s="248">
        <v>2017</v>
      </c>
      <c r="L66" s="290" t="s">
        <v>16319</v>
      </c>
      <c r="M66" s="291" t="s">
        <v>16156</v>
      </c>
    </row>
    <row r="67" spans="1:13" ht="20.100000000000001" customHeight="1">
      <c r="A67" s="254">
        <v>66</v>
      </c>
      <c r="B67" s="290" t="s">
        <v>549</v>
      </c>
      <c r="C67" s="290" t="s">
        <v>15753</v>
      </c>
      <c r="D67" s="250">
        <v>9781440852695</v>
      </c>
      <c r="E67" s="250">
        <v>9781440852688</v>
      </c>
      <c r="F67" s="290" t="s">
        <v>16157</v>
      </c>
      <c r="G67" s="248">
        <v>1</v>
      </c>
      <c r="H67" s="290" t="s">
        <v>15576</v>
      </c>
      <c r="I67" s="290" t="s">
        <v>3488</v>
      </c>
      <c r="J67" s="290" t="s">
        <v>553</v>
      </c>
      <c r="K67" s="248">
        <v>2018</v>
      </c>
      <c r="L67" s="290" t="s">
        <v>16319</v>
      </c>
      <c r="M67" s="291" t="s">
        <v>16158</v>
      </c>
    </row>
    <row r="68" spans="1:13" ht="20.100000000000001" customHeight="1">
      <c r="A68" s="254">
        <v>67</v>
      </c>
      <c r="B68" s="290" t="s">
        <v>549</v>
      </c>
      <c r="C68" s="290" t="s">
        <v>15753</v>
      </c>
      <c r="D68" s="250">
        <v>9781440835148</v>
      </c>
      <c r="E68" s="250">
        <v>9781440835131</v>
      </c>
      <c r="F68" s="292" t="s">
        <v>16325</v>
      </c>
      <c r="G68" s="248">
        <v>1</v>
      </c>
      <c r="H68" s="290" t="s">
        <v>15576</v>
      </c>
      <c r="I68" s="290" t="s">
        <v>16159</v>
      </c>
      <c r="J68" s="290" t="s">
        <v>560</v>
      </c>
      <c r="K68" s="248">
        <v>2017</v>
      </c>
      <c r="L68" s="290" t="s">
        <v>16319</v>
      </c>
      <c r="M68" s="291" t="s">
        <v>16160</v>
      </c>
    </row>
    <row r="69" spans="1:13" ht="20.100000000000001" customHeight="1">
      <c r="A69" s="254">
        <v>68</v>
      </c>
      <c r="B69" s="290" t="s">
        <v>549</v>
      </c>
      <c r="C69" s="290" t="s">
        <v>15753</v>
      </c>
      <c r="D69" s="250">
        <v>9781440803406</v>
      </c>
      <c r="E69" s="250">
        <v>9781440803390</v>
      </c>
      <c r="F69" s="290" t="s">
        <v>16161</v>
      </c>
      <c r="G69" s="248">
        <v>2</v>
      </c>
      <c r="H69" s="290" t="s">
        <v>15576</v>
      </c>
      <c r="I69" s="290" t="s">
        <v>6985</v>
      </c>
      <c r="J69" s="290" t="s">
        <v>560</v>
      </c>
      <c r="K69" s="248">
        <v>2016</v>
      </c>
      <c r="L69" s="290" t="s">
        <v>16319</v>
      </c>
      <c r="M69" s="291" t="s">
        <v>16162</v>
      </c>
    </row>
    <row r="70" spans="1:13" ht="20.100000000000001" customHeight="1">
      <c r="A70" s="254">
        <v>69</v>
      </c>
      <c r="B70" s="290" t="s">
        <v>549</v>
      </c>
      <c r="C70" s="290" t="s">
        <v>15753</v>
      </c>
      <c r="D70" s="250">
        <v>9781440831911</v>
      </c>
      <c r="E70" s="250">
        <v>9781440831904</v>
      </c>
      <c r="F70" s="290" t="s">
        <v>16163</v>
      </c>
      <c r="G70" s="248">
        <v>1</v>
      </c>
      <c r="H70" s="290" t="s">
        <v>15576</v>
      </c>
      <c r="I70" s="290" t="s">
        <v>16164</v>
      </c>
      <c r="J70" s="290" t="s">
        <v>553</v>
      </c>
      <c r="K70" s="248">
        <v>2015</v>
      </c>
      <c r="L70" s="290" t="s">
        <v>16319</v>
      </c>
      <c r="M70" s="291" t="s">
        <v>16165</v>
      </c>
    </row>
    <row r="71" spans="1:13" ht="20.100000000000001" customHeight="1">
      <c r="A71" s="254">
        <v>70</v>
      </c>
      <c r="B71" s="290" t="s">
        <v>549</v>
      </c>
      <c r="C71" s="290" t="s">
        <v>15753</v>
      </c>
      <c r="D71" s="250">
        <v>9781440829956</v>
      </c>
      <c r="E71" s="250">
        <v>9781440829949</v>
      </c>
      <c r="F71" s="290" t="s">
        <v>16166</v>
      </c>
      <c r="G71" s="248">
        <v>1</v>
      </c>
      <c r="H71" s="290" t="s">
        <v>15576</v>
      </c>
      <c r="I71" s="290" t="s">
        <v>16167</v>
      </c>
      <c r="J71" s="290" t="s">
        <v>560</v>
      </c>
      <c r="K71" s="248">
        <v>2015</v>
      </c>
      <c r="L71" s="290" t="s">
        <v>16319</v>
      </c>
      <c r="M71" s="291" t="s">
        <v>16168</v>
      </c>
    </row>
    <row r="72" spans="1:13" ht="20.100000000000001" customHeight="1">
      <c r="A72" s="254">
        <v>71</v>
      </c>
      <c r="B72" s="290" t="s">
        <v>549</v>
      </c>
      <c r="C72" s="290" t="s">
        <v>15753</v>
      </c>
      <c r="D72" s="250">
        <v>9780313391729</v>
      </c>
      <c r="E72" s="250">
        <v>9780313391712</v>
      </c>
      <c r="F72" s="290" t="s">
        <v>16169</v>
      </c>
      <c r="G72" s="248">
        <v>2</v>
      </c>
      <c r="H72" s="290" t="s">
        <v>15576</v>
      </c>
      <c r="I72" s="290" t="s">
        <v>16170</v>
      </c>
      <c r="J72" s="290" t="s">
        <v>560</v>
      </c>
      <c r="K72" s="248">
        <v>2014</v>
      </c>
      <c r="L72" s="290" t="s">
        <v>16319</v>
      </c>
      <c r="M72" s="291" t="s">
        <v>16171</v>
      </c>
    </row>
    <row r="73" spans="1:13" ht="20.100000000000001" customHeight="1">
      <c r="A73" s="254">
        <v>72</v>
      </c>
      <c r="B73" s="290" t="s">
        <v>549</v>
      </c>
      <c r="C73" s="290" t="s">
        <v>15753</v>
      </c>
      <c r="D73" s="250">
        <v>9781440800979</v>
      </c>
      <c r="E73" s="250">
        <v>9781440800962</v>
      </c>
      <c r="F73" s="290" t="s">
        <v>16172</v>
      </c>
      <c r="G73" s="248">
        <v>2</v>
      </c>
      <c r="H73" s="290" t="s">
        <v>15576</v>
      </c>
      <c r="I73" s="290" t="s">
        <v>16173</v>
      </c>
      <c r="J73" s="290" t="s">
        <v>560</v>
      </c>
      <c r="K73" s="248">
        <v>2014</v>
      </c>
      <c r="L73" s="290" t="s">
        <v>16319</v>
      </c>
      <c r="M73" s="291" t="s">
        <v>16174</v>
      </c>
    </row>
    <row r="74" spans="1:13" ht="20.100000000000001" customHeight="1">
      <c r="A74" s="254">
        <v>73</v>
      </c>
      <c r="B74" s="290" t="s">
        <v>549</v>
      </c>
      <c r="C74" s="290" t="s">
        <v>15750</v>
      </c>
      <c r="D74" s="250">
        <v>9781440855351</v>
      </c>
      <c r="E74" s="250">
        <v>9781440855344</v>
      </c>
      <c r="F74" s="290" t="s">
        <v>16175</v>
      </c>
      <c r="G74" s="248">
        <v>1</v>
      </c>
      <c r="H74" s="290" t="s">
        <v>15576</v>
      </c>
      <c r="I74" s="290" t="s">
        <v>16176</v>
      </c>
      <c r="J74" s="290" t="s">
        <v>553</v>
      </c>
      <c r="K74" s="248">
        <v>2018</v>
      </c>
      <c r="L74" s="290" t="s">
        <v>16319</v>
      </c>
      <c r="M74" s="291" t="s">
        <v>16177</v>
      </c>
    </row>
    <row r="75" spans="1:13" ht="20.100000000000001" customHeight="1">
      <c r="A75" s="254">
        <v>74</v>
      </c>
      <c r="B75" s="290" t="s">
        <v>549</v>
      </c>
      <c r="C75" s="290" t="s">
        <v>15755</v>
      </c>
      <c r="D75" s="250">
        <v>9781440855337</v>
      </c>
      <c r="E75" s="250">
        <v>9781440855320</v>
      </c>
      <c r="F75" s="290" t="s">
        <v>16178</v>
      </c>
      <c r="G75" s="248">
        <v>1</v>
      </c>
      <c r="H75" s="290" t="s">
        <v>15576</v>
      </c>
      <c r="I75" s="290" t="s">
        <v>16179</v>
      </c>
      <c r="J75" s="290" t="s">
        <v>553</v>
      </c>
      <c r="K75" s="248">
        <v>2017</v>
      </c>
      <c r="L75" s="290" t="s">
        <v>16319</v>
      </c>
      <c r="M75" s="291" t="s">
        <v>16180</v>
      </c>
    </row>
    <row r="76" spans="1:13" ht="20.100000000000001" customHeight="1">
      <c r="A76" s="254">
        <v>75</v>
      </c>
      <c r="B76" s="290" t="s">
        <v>549</v>
      </c>
      <c r="C76" s="290" t="s">
        <v>15755</v>
      </c>
      <c r="D76" s="250">
        <v>9781440856631</v>
      </c>
      <c r="E76" s="250">
        <v>9781440856624</v>
      </c>
      <c r="F76" s="290" t="s">
        <v>16181</v>
      </c>
      <c r="G76" s="248">
        <v>1</v>
      </c>
      <c r="H76" s="290" t="s">
        <v>15576</v>
      </c>
      <c r="I76" s="290" t="s">
        <v>258</v>
      </c>
      <c r="J76" s="290" t="s">
        <v>560</v>
      </c>
      <c r="K76" s="248">
        <v>2017</v>
      </c>
      <c r="L76" s="290" t="s">
        <v>16319</v>
      </c>
      <c r="M76" s="291" t="s">
        <v>16182</v>
      </c>
    </row>
    <row r="77" spans="1:13" ht="20.100000000000001" customHeight="1">
      <c r="A77" s="254">
        <v>76</v>
      </c>
      <c r="B77" s="290" t="s">
        <v>549</v>
      </c>
      <c r="C77" s="290" t="s">
        <v>15755</v>
      </c>
      <c r="D77" s="250">
        <v>9781440835551</v>
      </c>
      <c r="E77" s="250">
        <v>9781440835544</v>
      </c>
      <c r="F77" s="290" t="s">
        <v>16183</v>
      </c>
      <c r="G77" s="248">
        <v>1</v>
      </c>
      <c r="H77" s="290" t="s">
        <v>15576</v>
      </c>
      <c r="I77" s="290" t="s">
        <v>16184</v>
      </c>
      <c r="J77" s="290" t="s">
        <v>553</v>
      </c>
      <c r="K77" s="248">
        <v>2016</v>
      </c>
      <c r="L77" s="290" t="s">
        <v>16319</v>
      </c>
      <c r="M77" s="291" t="s">
        <v>16185</v>
      </c>
    </row>
    <row r="78" spans="1:13" ht="20.100000000000001" customHeight="1">
      <c r="A78" s="254">
        <v>77</v>
      </c>
      <c r="B78" s="290" t="s">
        <v>549</v>
      </c>
      <c r="C78" s="290" t="s">
        <v>15755</v>
      </c>
      <c r="D78" s="250">
        <v>9781440833120</v>
      </c>
      <c r="E78" s="250">
        <v>9781440833113</v>
      </c>
      <c r="F78" s="290" t="s">
        <v>16186</v>
      </c>
      <c r="G78" s="248">
        <v>1</v>
      </c>
      <c r="H78" s="290" t="s">
        <v>15576</v>
      </c>
      <c r="I78" s="290" t="s">
        <v>16187</v>
      </c>
      <c r="J78" s="290" t="s">
        <v>553</v>
      </c>
      <c r="K78" s="248">
        <v>2015</v>
      </c>
      <c r="L78" s="290" t="s">
        <v>16319</v>
      </c>
      <c r="M78" s="291" t="s">
        <v>16188</v>
      </c>
    </row>
    <row r="79" spans="1:13" ht="20.100000000000001" customHeight="1">
      <c r="A79" s="254">
        <v>78</v>
      </c>
      <c r="B79" s="290" t="s">
        <v>549</v>
      </c>
      <c r="C79" s="290" t="s">
        <v>15755</v>
      </c>
      <c r="D79" s="250">
        <v>9781440802607</v>
      </c>
      <c r="E79" s="250">
        <v>9781440802591</v>
      </c>
      <c r="F79" s="290" t="s">
        <v>16189</v>
      </c>
      <c r="G79" s="248">
        <v>1</v>
      </c>
      <c r="H79" s="290" t="s">
        <v>15576</v>
      </c>
      <c r="I79" s="290" t="s">
        <v>16190</v>
      </c>
      <c r="J79" s="290" t="s">
        <v>553</v>
      </c>
      <c r="K79" s="248">
        <v>2014</v>
      </c>
      <c r="L79" s="290" t="s">
        <v>16319</v>
      </c>
      <c r="M79" s="291" t="s">
        <v>16191</v>
      </c>
    </row>
    <row r="80" spans="1:13" ht="20.100000000000001" customHeight="1">
      <c r="A80" s="254">
        <v>79</v>
      </c>
      <c r="B80" s="290" t="s">
        <v>549</v>
      </c>
      <c r="C80" s="290" t="s">
        <v>15761</v>
      </c>
      <c r="D80" s="250">
        <v>9781440842399</v>
      </c>
      <c r="E80" s="250">
        <v>9781440842382</v>
      </c>
      <c r="F80" s="290" t="s">
        <v>16192</v>
      </c>
      <c r="G80" s="248">
        <v>1</v>
      </c>
      <c r="H80" s="290" t="s">
        <v>15576</v>
      </c>
      <c r="I80" s="290" t="s">
        <v>16193</v>
      </c>
      <c r="J80" s="290" t="s">
        <v>573</v>
      </c>
      <c r="K80" s="248">
        <v>2018</v>
      </c>
      <c r="L80" s="290" t="s">
        <v>16319</v>
      </c>
      <c r="M80" s="291" t="s">
        <v>16194</v>
      </c>
    </row>
    <row r="81" spans="1:13" ht="20.100000000000001" customHeight="1">
      <c r="A81" s="254">
        <v>80</v>
      </c>
      <c r="B81" s="290" t="s">
        <v>549</v>
      </c>
      <c r="C81" s="290" t="s">
        <v>15761</v>
      </c>
      <c r="D81" s="250">
        <v>9781440852558</v>
      </c>
      <c r="E81" s="250">
        <v>9781440852541</v>
      </c>
      <c r="F81" s="290" t="s">
        <v>16195</v>
      </c>
      <c r="G81" s="248">
        <v>1</v>
      </c>
      <c r="H81" s="290" t="s">
        <v>15576</v>
      </c>
      <c r="I81" s="290" t="s">
        <v>799</v>
      </c>
      <c r="J81" s="290" t="s">
        <v>573</v>
      </c>
      <c r="K81" s="248">
        <v>2018</v>
      </c>
      <c r="L81" s="290" t="s">
        <v>16319</v>
      </c>
      <c r="M81" s="291" t="s">
        <v>16196</v>
      </c>
    </row>
    <row r="82" spans="1:13" ht="20.100000000000001" customHeight="1">
      <c r="A82" s="254">
        <v>81</v>
      </c>
      <c r="B82" s="290" t="s">
        <v>549</v>
      </c>
      <c r="C82" s="290" t="s">
        <v>15761</v>
      </c>
      <c r="D82" s="250">
        <v>9781440843976</v>
      </c>
      <c r="E82" s="250">
        <v>9781440843969</v>
      </c>
      <c r="F82" s="290" t="s">
        <v>16197</v>
      </c>
      <c r="G82" s="248">
        <v>1</v>
      </c>
      <c r="H82" s="290" t="s">
        <v>15576</v>
      </c>
      <c r="I82" s="290" t="s">
        <v>16198</v>
      </c>
      <c r="J82" s="290" t="s">
        <v>573</v>
      </c>
      <c r="K82" s="248">
        <v>2018</v>
      </c>
      <c r="L82" s="290" t="s">
        <v>16319</v>
      </c>
      <c r="M82" s="291" t="s">
        <v>16199</v>
      </c>
    </row>
    <row r="83" spans="1:13" ht="20.100000000000001" customHeight="1">
      <c r="A83" s="254">
        <v>82</v>
      </c>
      <c r="B83" s="290" t="s">
        <v>549</v>
      </c>
      <c r="C83" s="290" t="s">
        <v>15761</v>
      </c>
      <c r="D83" s="250">
        <v>9781440841736</v>
      </c>
      <c r="E83" s="250">
        <v>9781440841729</v>
      </c>
      <c r="F83" s="290" t="s">
        <v>16200</v>
      </c>
      <c r="G83" s="248">
        <v>1</v>
      </c>
      <c r="H83" s="290" t="s">
        <v>15576</v>
      </c>
      <c r="I83" s="290" t="s">
        <v>16201</v>
      </c>
      <c r="J83" s="290" t="s">
        <v>573</v>
      </c>
      <c r="K83" s="248">
        <v>2017</v>
      </c>
      <c r="L83" s="290" t="s">
        <v>16319</v>
      </c>
      <c r="M83" s="291" t="s">
        <v>16202</v>
      </c>
    </row>
    <row r="84" spans="1:13" ht="20.100000000000001" customHeight="1">
      <c r="A84" s="254">
        <v>83</v>
      </c>
      <c r="B84" s="290" t="s">
        <v>549</v>
      </c>
      <c r="C84" s="290" t="s">
        <v>15761</v>
      </c>
      <c r="D84" s="250">
        <v>9781440850707</v>
      </c>
      <c r="E84" s="250">
        <v>9781440850691</v>
      </c>
      <c r="F84" s="290" t="s">
        <v>16203</v>
      </c>
      <c r="G84" s="248">
        <v>1</v>
      </c>
      <c r="H84" s="290" t="s">
        <v>15576</v>
      </c>
      <c r="I84" s="290" t="s">
        <v>16204</v>
      </c>
      <c r="J84" s="290" t="s">
        <v>573</v>
      </c>
      <c r="K84" s="248">
        <v>2017</v>
      </c>
      <c r="L84" s="290" t="s">
        <v>16319</v>
      </c>
      <c r="M84" s="291" t="s">
        <v>16205</v>
      </c>
    </row>
    <row r="85" spans="1:13" ht="20.100000000000001" customHeight="1">
      <c r="A85" s="254">
        <v>84</v>
      </c>
      <c r="B85" s="290" t="s">
        <v>549</v>
      </c>
      <c r="C85" s="290" t="s">
        <v>15761</v>
      </c>
      <c r="D85" s="250">
        <v>9781440851148</v>
      </c>
      <c r="E85" s="250">
        <v>9781440851131</v>
      </c>
      <c r="F85" s="290" t="s">
        <v>16206</v>
      </c>
      <c r="G85" s="248">
        <v>1</v>
      </c>
      <c r="H85" s="290" t="s">
        <v>15576</v>
      </c>
      <c r="I85" s="290" t="s">
        <v>14944</v>
      </c>
      <c r="J85" s="290" t="s">
        <v>573</v>
      </c>
      <c r="K85" s="248">
        <v>2017</v>
      </c>
      <c r="L85" s="290" t="s">
        <v>16319</v>
      </c>
      <c r="M85" s="291" t="s">
        <v>16207</v>
      </c>
    </row>
    <row r="86" spans="1:13" ht="20.100000000000001" customHeight="1">
      <c r="A86" s="254">
        <v>85</v>
      </c>
      <c r="B86" s="290" t="s">
        <v>549</v>
      </c>
      <c r="C86" s="290" t="s">
        <v>15761</v>
      </c>
      <c r="D86" s="250">
        <v>9781440843488</v>
      </c>
      <c r="E86" s="250">
        <v>9781440843471</v>
      </c>
      <c r="F86" s="290" t="s">
        <v>16208</v>
      </c>
      <c r="G86" s="248">
        <v>1</v>
      </c>
      <c r="H86" s="290" t="s">
        <v>15576</v>
      </c>
      <c r="I86" s="290" t="s">
        <v>16209</v>
      </c>
      <c r="J86" s="290" t="s">
        <v>573</v>
      </c>
      <c r="K86" s="248">
        <v>2017</v>
      </c>
      <c r="L86" s="290" t="s">
        <v>16319</v>
      </c>
      <c r="M86" s="291" t="s">
        <v>16210</v>
      </c>
    </row>
    <row r="87" spans="1:13" ht="20.100000000000001" customHeight="1">
      <c r="A87" s="254">
        <v>86</v>
      </c>
      <c r="B87" s="290" t="s">
        <v>549</v>
      </c>
      <c r="C87" s="290" t="s">
        <v>15761</v>
      </c>
      <c r="D87" s="250">
        <v>9781440852855</v>
      </c>
      <c r="E87" s="250">
        <v>9781440852848</v>
      </c>
      <c r="F87" s="290" t="s">
        <v>16211</v>
      </c>
      <c r="G87" s="248">
        <v>1</v>
      </c>
      <c r="H87" s="290" t="s">
        <v>15622</v>
      </c>
      <c r="I87" s="290" t="s">
        <v>16212</v>
      </c>
      <c r="J87" s="290" t="s">
        <v>573</v>
      </c>
      <c r="K87" s="248">
        <v>2017</v>
      </c>
      <c r="L87" s="290" t="s">
        <v>16319</v>
      </c>
      <c r="M87" s="291" t="s">
        <v>16213</v>
      </c>
    </row>
    <row r="88" spans="1:13" ht="20.100000000000001" customHeight="1">
      <c r="A88" s="254">
        <v>87</v>
      </c>
      <c r="B88" s="290" t="s">
        <v>549</v>
      </c>
      <c r="C88" s="290" t="s">
        <v>15761</v>
      </c>
      <c r="D88" s="250">
        <v>9781440837517</v>
      </c>
      <c r="E88" s="250">
        <v>9781440837500</v>
      </c>
      <c r="F88" s="290" t="s">
        <v>16214</v>
      </c>
      <c r="G88" s="248">
        <v>1</v>
      </c>
      <c r="H88" s="290" t="s">
        <v>15576</v>
      </c>
      <c r="I88" s="290" t="s">
        <v>16215</v>
      </c>
      <c r="J88" s="290" t="s">
        <v>573</v>
      </c>
      <c r="K88" s="248">
        <v>2017</v>
      </c>
      <c r="L88" s="290" t="s">
        <v>16319</v>
      </c>
      <c r="M88" s="291" t="s">
        <v>16216</v>
      </c>
    </row>
    <row r="89" spans="1:13" ht="20.100000000000001" customHeight="1">
      <c r="A89" s="254">
        <v>88</v>
      </c>
      <c r="B89" s="290" t="s">
        <v>549</v>
      </c>
      <c r="C89" s="290" t="s">
        <v>15761</v>
      </c>
      <c r="D89" s="250">
        <v>9781610698634</v>
      </c>
      <c r="E89" s="250">
        <v>9781610698627</v>
      </c>
      <c r="F89" s="290" t="s">
        <v>16217</v>
      </c>
      <c r="G89" s="248">
        <v>1</v>
      </c>
      <c r="H89" s="290" t="s">
        <v>15576</v>
      </c>
      <c r="I89" s="290" t="s">
        <v>16218</v>
      </c>
      <c r="J89" s="290" t="s">
        <v>573</v>
      </c>
      <c r="K89" s="248">
        <v>2016</v>
      </c>
      <c r="L89" s="290" t="s">
        <v>16319</v>
      </c>
      <c r="M89" s="291" t="s">
        <v>16219</v>
      </c>
    </row>
    <row r="90" spans="1:13" ht="20.100000000000001" customHeight="1">
      <c r="A90" s="254">
        <v>89</v>
      </c>
      <c r="B90" s="290" t="s">
        <v>549</v>
      </c>
      <c r="C90" s="290" t="s">
        <v>15761</v>
      </c>
      <c r="D90" s="250">
        <v>9781440834752</v>
      </c>
      <c r="E90" s="250">
        <v>9781440834745</v>
      </c>
      <c r="F90" s="290" t="s">
        <v>16220</v>
      </c>
      <c r="G90" s="248">
        <v>1</v>
      </c>
      <c r="H90" s="290" t="s">
        <v>15576</v>
      </c>
      <c r="I90" s="290" t="s">
        <v>16221</v>
      </c>
      <c r="J90" s="290" t="s">
        <v>573</v>
      </c>
      <c r="K90" s="248">
        <v>2016</v>
      </c>
      <c r="L90" s="290" t="s">
        <v>16319</v>
      </c>
      <c r="M90" s="291" t="s">
        <v>16222</v>
      </c>
    </row>
    <row r="91" spans="1:13" ht="20.100000000000001" customHeight="1">
      <c r="A91" s="254">
        <v>90</v>
      </c>
      <c r="B91" s="290" t="s">
        <v>549</v>
      </c>
      <c r="C91" s="290" t="s">
        <v>15761</v>
      </c>
      <c r="D91" s="250">
        <v>9781440850615</v>
      </c>
      <c r="E91" s="250">
        <v>9781440850608</v>
      </c>
      <c r="F91" s="290" t="s">
        <v>16223</v>
      </c>
      <c r="G91" s="248">
        <v>1</v>
      </c>
      <c r="H91" s="290" t="s">
        <v>15576</v>
      </c>
      <c r="I91" s="290" t="s">
        <v>16224</v>
      </c>
      <c r="J91" s="290" t="s">
        <v>573</v>
      </c>
      <c r="K91" s="248">
        <v>2016</v>
      </c>
      <c r="L91" s="290" t="s">
        <v>16319</v>
      </c>
      <c r="M91" s="291" t="s">
        <v>16225</v>
      </c>
    </row>
    <row r="92" spans="1:13" ht="20.100000000000001" customHeight="1">
      <c r="A92" s="254">
        <v>91</v>
      </c>
      <c r="B92" s="290" t="s">
        <v>549</v>
      </c>
      <c r="C92" s="290" t="s">
        <v>15761</v>
      </c>
      <c r="D92" s="250">
        <v>9781440843877</v>
      </c>
      <c r="E92" s="250">
        <v>9781440843860</v>
      </c>
      <c r="F92" s="290" t="s">
        <v>16226</v>
      </c>
      <c r="G92" s="248">
        <v>1</v>
      </c>
      <c r="H92" s="290" t="s">
        <v>15576</v>
      </c>
      <c r="I92" s="290" t="s">
        <v>16227</v>
      </c>
      <c r="J92" s="290" t="s">
        <v>573</v>
      </c>
      <c r="K92" s="248">
        <v>2016</v>
      </c>
      <c r="L92" s="290" t="s">
        <v>16319</v>
      </c>
      <c r="M92" s="291" t="s">
        <v>16228</v>
      </c>
    </row>
    <row r="93" spans="1:13" ht="20.100000000000001" customHeight="1">
      <c r="A93" s="254">
        <v>92</v>
      </c>
      <c r="B93" s="290" t="s">
        <v>549</v>
      </c>
      <c r="C93" s="290" t="s">
        <v>15761</v>
      </c>
      <c r="D93" s="250">
        <v>9781610698719</v>
      </c>
      <c r="E93" s="250">
        <v>9781610698702</v>
      </c>
      <c r="F93" s="290" t="s">
        <v>16229</v>
      </c>
      <c r="G93" s="248">
        <v>1</v>
      </c>
      <c r="H93" s="290" t="s">
        <v>15622</v>
      </c>
      <c r="I93" s="290" t="s">
        <v>16040</v>
      </c>
      <c r="J93" s="290" t="s">
        <v>573</v>
      </c>
      <c r="K93" s="248">
        <v>2015</v>
      </c>
      <c r="L93" s="290" t="s">
        <v>16319</v>
      </c>
      <c r="M93" s="291" t="s">
        <v>16230</v>
      </c>
    </row>
    <row r="94" spans="1:13" ht="20.100000000000001" customHeight="1">
      <c r="A94" s="254">
        <v>93</v>
      </c>
      <c r="B94" s="290" t="s">
        <v>549</v>
      </c>
      <c r="C94" s="290" t="s">
        <v>15761</v>
      </c>
      <c r="D94" s="250">
        <v>9781610690591</v>
      </c>
      <c r="E94" s="250">
        <v>9781598844825</v>
      </c>
      <c r="F94" s="290" t="s">
        <v>16231</v>
      </c>
      <c r="G94" s="248">
        <v>1</v>
      </c>
      <c r="H94" s="290" t="s">
        <v>15576</v>
      </c>
      <c r="I94" s="290" t="s">
        <v>16232</v>
      </c>
      <c r="J94" s="290" t="s">
        <v>573</v>
      </c>
      <c r="K94" s="248">
        <v>2013</v>
      </c>
      <c r="L94" s="290" t="s">
        <v>16319</v>
      </c>
      <c r="M94" s="291" t="s">
        <v>16233</v>
      </c>
    </row>
    <row r="95" spans="1:13" ht="20.100000000000001" customHeight="1">
      <c r="A95" s="254">
        <v>94</v>
      </c>
      <c r="B95" s="290" t="s">
        <v>549</v>
      </c>
      <c r="C95" s="290" t="s">
        <v>15756</v>
      </c>
      <c r="D95" s="250">
        <v>9781440849985</v>
      </c>
      <c r="E95" s="250">
        <v>9781440849978</v>
      </c>
      <c r="F95" s="290" t="s">
        <v>16234</v>
      </c>
      <c r="G95" s="248">
        <v>1</v>
      </c>
      <c r="H95" s="290" t="s">
        <v>15576</v>
      </c>
      <c r="I95" s="290" t="s">
        <v>16235</v>
      </c>
      <c r="J95" s="290" t="s">
        <v>553</v>
      </c>
      <c r="K95" s="248">
        <v>2017</v>
      </c>
      <c r="L95" s="290" t="s">
        <v>16319</v>
      </c>
      <c r="M95" s="291" t="s">
        <v>16236</v>
      </c>
    </row>
    <row r="96" spans="1:13" ht="20.100000000000001" customHeight="1">
      <c r="A96" s="255">
        <v>95</v>
      </c>
      <c r="B96" s="293" t="s">
        <v>549</v>
      </c>
      <c r="C96" s="293" t="s">
        <v>15756</v>
      </c>
      <c r="D96" s="257">
        <v>9781440839252</v>
      </c>
      <c r="E96" s="257">
        <v>9781440839245</v>
      </c>
      <c r="F96" s="293" t="s">
        <v>16237</v>
      </c>
      <c r="G96" s="259">
        <v>1</v>
      </c>
      <c r="H96" s="293" t="s">
        <v>15576</v>
      </c>
      <c r="I96" s="293" t="s">
        <v>16238</v>
      </c>
      <c r="J96" s="293" t="s">
        <v>560</v>
      </c>
      <c r="K96" s="259">
        <v>2017</v>
      </c>
      <c r="L96" s="293" t="s">
        <v>16319</v>
      </c>
      <c r="M96" s="294" t="s">
        <v>16239</v>
      </c>
    </row>
    <row r="97" spans="1:13" ht="20.100000000000001" hidden="1" customHeight="1"/>
    <row r="98" spans="1:13" s="301" customFormat="1" ht="20.100000000000001" customHeight="1">
      <c r="A98" s="287" t="s">
        <v>16326</v>
      </c>
      <c r="B98" s="288" t="s">
        <v>16308</v>
      </c>
      <c r="C98" s="288" t="s">
        <v>16309</v>
      </c>
      <c r="D98" s="289" t="s">
        <v>16310</v>
      </c>
      <c r="E98" s="289" t="s">
        <v>16311</v>
      </c>
      <c r="F98" s="302" t="s">
        <v>16312</v>
      </c>
      <c r="G98" s="288" t="s">
        <v>16313</v>
      </c>
      <c r="H98" s="288" t="s">
        <v>16314</v>
      </c>
      <c r="I98" s="303" t="s">
        <v>16315</v>
      </c>
      <c r="J98" s="288" t="s">
        <v>16316</v>
      </c>
      <c r="K98" s="288" t="s">
        <v>16317</v>
      </c>
      <c r="L98" s="288" t="s">
        <v>16318</v>
      </c>
      <c r="M98" s="312" t="s">
        <v>16330</v>
      </c>
    </row>
    <row r="99" spans="1:13" ht="20.100000000000001" customHeight="1">
      <c r="A99" s="277">
        <v>7</v>
      </c>
      <c r="B99" s="296" t="s">
        <v>549</v>
      </c>
      <c r="C99" s="297" t="s">
        <v>15977</v>
      </c>
      <c r="D99" s="298">
        <v>9781610693165</v>
      </c>
      <c r="E99" s="298">
        <v>9781610693158</v>
      </c>
      <c r="F99" s="299" t="s">
        <v>16254</v>
      </c>
      <c r="G99" s="295">
        <v>1</v>
      </c>
      <c r="H99" s="295" t="s">
        <v>15576</v>
      </c>
      <c r="I99" s="296" t="s">
        <v>937</v>
      </c>
      <c r="J99" s="296" t="s">
        <v>38</v>
      </c>
      <c r="K99" s="295">
        <v>2014</v>
      </c>
      <c r="L99" s="296" t="s">
        <v>16327</v>
      </c>
      <c r="M99" s="310" t="s">
        <v>16255</v>
      </c>
    </row>
    <row r="100" spans="1:13" ht="20.100000000000001" customHeight="1">
      <c r="A100" s="277">
        <v>15</v>
      </c>
      <c r="B100" s="296" t="s">
        <v>549</v>
      </c>
      <c r="C100" s="297" t="s">
        <v>15977</v>
      </c>
      <c r="D100" s="298">
        <v>9781440803109</v>
      </c>
      <c r="E100" s="298">
        <v>9781440803093</v>
      </c>
      <c r="F100" s="299" t="s">
        <v>16277</v>
      </c>
      <c r="G100" s="295">
        <v>1</v>
      </c>
      <c r="H100" s="295" t="s">
        <v>15576</v>
      </c>
      <c r="I100" s="296" t="s">
        <v>1453</v>
      </c>
      <c r="J100" s="296" t="s">
        <v>553</v>
      </c>
      <c r="K100" s="295">
        <v>2014</v>
      </c>
      <c r="L100" s="296" t="s">
        <v>16327</v>
      </c>
      <c r="M100" s="310" t="s">
        <v>16278</v>
      </c>
    </row>
    <row r="101" spans="1:13" ht="20.100000000000001" customHeight="1">
      <c r="A101" s="277">
        <v>5</v>
      </c>
      <c r="B101" s="296" t="s">
        <v>549</v>
      </c>
      <c r="C101" s="297" t="s">
        <v>15983</v>
      </c>
      <c r="D101" s="298">
        <v>9781440835476</v>
      </c>
      <c r="E101" s="298">
        <v>9781440835469</v>
      </c>
      <c r="F101" s="299" t="s">
        <v>16249</v>
      </c>
      <c r="G101" s="295">
        <v>1</v>
      </c>
      <c r="H101" s="295" t="s">
        <v>15576</v>
      </c>
      <c r="I101" s="296" t="s">
        <v>4187</v>
      </c>
      <c r="J101" s="296" t="s">
        <v>38</v>
      </c>
      <c r="K101" s="295">
        <v>2017</v>
      </c>
      <c r="L101" s="296" t="s">
        <v>16327</v>
      </c>
      <c r="M101" s="310" t="s">
        <v>16250</v>
      </c>
    </row>
    <row r="102" spans="1:13" ht="20.100000000000001" customHeight="1">
      <c r="A102" s="277">
        <v>6</v>
      </c>
      <c r="B102" s="296" t="s">
        <v>549</v>
      </c>
      <c r="C102" s="297" t="s">
        <v>15983</v>
      </c>
      <c r="D102" s="298">
        <v>9781440834738</v>
      </c>
      <c r="E102" s="298">
        <v>9781610690997</v>
      </c>
      <c r="F102" s="299" t="s">
        <v>16251</v>
      </c>
      <c r="G102" s="295">
        <v>1</v>
      </c>
      <c r="H102" s="295" t="s">
        <v>15576</v>
      </c>
      <c r="I102" s="296" t="s">
        <v>16252</v>
      </c>
      <c r="J102" s="296" t="s">
        <v>573</v>
      </c>
      <c r="K102" s="295">
        <v>2015</v>
      </c>
      <c r="L102" s="296" t="s">
        <v>16327</v>
      </c>
      <c r="M102" s="310" t="s">
        <v>16253</v>
      </c>
    </row>
    <row r="103" spans="1:13" ht="20.100000000000001" customHeight="1">
      <c r="A103" s="277">
        <v>16</v>
      </c>
      <c r="B103" s="296" t="s">
        <v>549</v>
      </c>
      <c r="C103" s="297" t="s">
        <v>15976</v>
      </c>
      <c r="D103" s="298">
        <v>9781440837791</v>
      </c>
      <c r="E103" s="298">
        <v>9781440837784</v>
      </c>
      <c r="F103" s="299" t="s">
        <v>16279</v>
      </c>
      <c r="G103" s="295">
        <v>1</v>
      </c>
      <c r="H103" s="295" t="s">
        <v>15576</v>
      </c>
      <c r="I103" s="296" t="s">
        <v>16280</v>
      </c>
      <c r="J103" s="296" t="s">
        <v>553</v>
      </c>
      <c r="K103" s="295">
        <v>2015</v>
      </c>
      <c r="L103" s="296" t="s">
        <v>16327</v>
      </c>
      <c r="M103" s="310" t="s">
        <v>16281</v>
      </c>
    </row>
    <row r="104" spans="1:13" ht="20.100000000000001" customHeight="1">
      <c r="A104" s="277">
        <v>8</v>
      </c>
      <c r="B104" s="296" t="s">
        <v>549</v>
      </c>
      <c r="C104" s="297" t="s">
        <v>15976</v>
      </c>
      <c r="D104" s="298">
        <v>9780313392412</v>
      </c>
      <c r="E104" s="298">
        <v>9780313392405</v>
      </c>
      <c r="F104" s="299" t="s">
        <v>16256</v>
      </c>
      <c r="G104" s="295">
        <v>1</v>
      </c>
      <c r="H104" s="295" t="s">
        <v>15576</v>
      </c>
      <c r="I104" s="296" t="s">
        <v>16257</v>
      </c>
      <c r="J104" s="296" t="s">
        <v>553</v>
      </c>
      <c r="K104" s="295">
        <v>2013</v>
      </c>
      <c r="L104" s="296" t="s">
        <v>16327</v>
      </c>
      <c r="M104" s="310" t="s">
        <v>16258</v>
      </c>
    </row>
    <row r="105" spans="1:13" ht="20.100000000000001" customHeight="1">
      <c r="A105" s="277">
        <v>9</v>
      </c>
      <c r="B105" s="296" t="s">
        <v>549</v>
      </c>
      <c r="C105" s="297" t="s">
        <v>15971</v>
      </c>
      <c r="D105" s="298">
        <v>9781440851933</v>
      </c>
      <c r="E105" s="298">
        <v>9781440851926</v>
      </c>
      <c r="F105" s="299" t="s">
        <v>16259</v>
      </c>
      <c r="G105" s="295">
        <v>1</v>
      </c>
      <c r="H105" s="295" t="s">
        <v>15576</v>
      </c>
      <c r="I105" s="296" t="s">
        <v>16260</v>
      </c>
      <c r="J105" s="296" t="s">
        <v>553</v>
      </c>
      <c r="K105" s="295">
        <v>2017</v>
      </c>
      <c r="L105" s="296" t="s">
        <v>16327</v>
      </c>
      <c r="M105" s="310" t="s">
        <v>16261</v>
      </c>
    </row>
    <row r="106" spans="1:13" ht="20.100000000000001" customHeight="1">
      <c r="A106" s="277">
        <v>17</v>
      </c>
      <c r="B106" s="296" t="s">
        <v>549</v>
      </c>
      <c r="C106" s="297" t="s">
        <v>15971</v>
      </c>
      <c r="D106" s="298">
        <v>9781440837913</v>
      </c>
      <c r="E106" s="298">
        <v>9781440837906</v>
      </c>
      <c r="F106" s="299" t="s">
        <v>16282</v>
      </c>
      <c r="G106" s="295">
        <v>1</v>
      </c>
      <c r="H106" s="295" t="s">
        <v>15622</v>
      </c>
      <c r="I106" s="296" t="s">
        <v>1695</v>
      </c>
      <c r="J106" s="296" t="s">
        <v>553</v>
      </c>
      <c r="K106" s="295">
        <v>2017</v>
      </c>
      <c r="L106" s="296" t="s">
        <v>16327</v>
      </c>
      <c r="M106" s="310" t="s">
        <v>16283</v>
      </c>
    </row>
    <row r="107" spans="1:13" ht="20.100000000000001" customHeight="1">
      <c r="A107" s="277">
        <v>22</v>
      </c>
      <c r="B107" s="296" t="s">
        <v>549</v>
      </c>
      <c r="C107" s="297" t="s">
        <v>15971</v>
      </c>
      <c r="D107" s="298">
        <v>9781440847141</v>
      </c>
      <c r="E107" s="298">
        <v>9781440847134</v>
      </c>
      <c r="F107" s="299" t="s">
        <v>16294</v>
      </c>
      <c r="G107" s="295">
        <v>1</v>
      </c>
      <c r="H107" s="295" t="s">
        <v>15576</v>
      </c>
      <c r="I107" s="296" t="s">
        <v>16295</v>
      </c>
      <c r="J107" s="296" t="s">
        <v>560</v>
      </c>
      <c r="K107" s="295">
        <v>2017</v>
      </c>
      <c r="L107" s="296" t="s">
        <v>16327</v>
      </c>
      <c r="M107" s="310" t="s">
        <v>16296</v>
      </c>
    </row>
    <row r="108" spans="1:13" ht="20.100000000000001" customHeight="1">
      <c r="A108" s="277">
        <v>10</v>
      </c>
      <c r="B108" s="296" t="s">
        <v>549</v>
      </c>
      <c r="C108" s="297" t="s">
        <v>15971</v>
      </c>
      <c r="D108" s="298">
        <v>9781440837159</v>
      </c>
      <c r="E108" s="298">
        <v>9781440837142</v>
      </c>
      <c r="F108" s="299" t="s">
        <v>16262</v>
      </c>
      <c r="G108" s="295">
        <v>1</v>
      </c>
      <c r="H108" s="295" t="s">
        <v>15576</v>
      </c>
      <c r="I108" s="296" t="s">
        <v>16263</v>
      </c>
      <c r="J108" s="296" t="s">
        <v>560</v>
      </c>
      <c r="K108" s="295">
        <v>2016</v>
      </c>
      <c r="L108" s="296" t="s">
        <v>16327</v>
      </c>
      <c r="M108" s="310" t="s">
        <v>16264</v>
      </c>
    </row>
    <row r="109" spans="1:13" ht="20.100000000000001" customHeight="1">
      <c r="A109" s="277">
        <v>1</v>
      </c>
      <c r="B109" s="296" t="s">
        <v>549</v>
      </c>
      <c r="C109" s="297" t="s">
        <v>15971</v>
      </c>
      <c r="D109" s="298">
        <v>9781610695152</v>
      </c>
      <c r="E109" s="298">
        <v>9781610695145</v>
      </c>
      <c r="F109" s="299" t="s">
        <v>16240</v>
      </c>
      <c r="G109" s="295">
        <v>1</v>
      </c>
      <c r="H109" s="295" t="s">
        <v>15576</v>
      </c>
      <c r="I109" s="296" t="s">
        <v>15621</v>
      </c>
      <c r="J109" s="296" t="s">
        <v>560</v>
      </c>
      <c r="K109" s="295">
        <v>2015</v>
      </c>
      <c r="L109" s="296" t="s">
        <v>16327</v>
      </c>
      <c r="M109" s="310" t="s">
        <v>16241</v>
      </c>
    </row>
    <row r="110" spans="1:13" ht="20.100000000000001" customHeight="1">
      <c r="A110" s="277">
        <v>18</v>
      </c>
      <c r="B110" s="296" t="s">
        <v>549</v>
      </c>
      <c r="C110" s="297" t="s">
        <v>15971</v>
      </c>
      <c r="D110" s="298">
        <v>9781440803161</v>
      </c>
      <c r="E110" s="298">
        <v>9781440803154</v>
      </c>
      <c r="F110" s="299" t="s">
        <v>16284</v>
      </c>
      <c r="G110" s="295">
        <v>1</v>
      </c>
      <c r="H110" s="295" t="s">
        <v>15576</v>
      </c>
      <c r="I110" s="296" t="s">
        <v>10947</v>
      </c>
      <c r="J110" s="296" t="s">
        <v>553</v>
      </c>
      <c r="K110" s="295">
        <v>2015</v>
      </c>
      <c r="L110" s="296" t="s">
        <v>16327</v>
      </c>
      <c r="M110" s="310" t="s">
        <v>16285</v>
      </c>
    </row>
    <row r="111" spans="1:13" ht="20.100000000000001" customHeight="1">
      <c r="A111" s="277">
        <v>23</v>
      </c>
      <c r="B111" s="296" t="s">
        <v>549</v>
      </c>
      <c r="C111" s="297" t="s">
        <v>15971</v>
      </c>
      <c r="D111" s="298">
        <v>9781440831898</v>
      </c>
      <c r="E111" s="298">
        <v>9781440831881</v>
      </c>
      <c r="F111" s="299" t="s">
        <v>16297</v>
      </c>
      <c r="G111" s="295">
        <v>1</v>
      </c>
      <c r="H111" s="295" t="s">
        <v>15576</v>
      </c>
      <c r="I111" s="296" t="s">
        <v>10045</v>
      </c>
      <c r="J111" s="296" t="s">
        <v>553</v>
      </c>
      <c r="K111" s="295">
        <v>2014</v>
      </c>
      <c r="L111" s="296" t="s">
        <v>16327</v>
      </c>
      <c r="M111" s="310" t="s">
        <v>16298</v>
      </c>
    </row>
    <row r="112" spans="1:13" ht="20.100000000000001" customHeight="1">
      <c r="A112" s="277">
        <v>19</v>
      </c>
      <c r="B112" s="296" t="s">
        <v>549</v>
      </c>
      <c r="C112" s="297" t="s">
        <v>15975</v>
      </c>
      <c r="D112" s="298">
        <v>9781440832345</v>
      </c>
      <c r="E112" s="298">
        <v>9781440832338</v>
      </c>
      <c r="F112" s="299" t="s">
        <v>16286</v>
      </c>
      <c r="G112" s="295">
        <v>1</v>
      </c>
      <c r="H112" s="295" t="s">
        <v>15576</v>
      </c>
      <c r="I112" s="296" t="s">
        <v>16287</v>
      </c>
      <c r="J112" s="296" t="s">
        <v>553</v>
      </c>
      <c r="K112" s="295">
        <v>2015</v>
      </c>
      <c r="L112" s="296" t="s">
        <v>16327</v>
      </c>
      <c r="M112" s="310" t="s">
        <v>16288</v>
      </c>
    </row>
    <row r="113" spans="1:13" ht="20.100000000000001" customHeight="1">
      <c r="A113" s="277">
        <v>4</v>
      </c>
      <c r="B113" s="296" t="s">
        <v>549</v>
      </c>
      <c r="C113" s="297" t="s">
        <v>15980</v>
      </c>
      <c r="D113" s="298">
        <v>9781440835353</v>
      </c>
      <c r="E113" s="298">
        <v>9781440835346</v>
      </c>
      <c r="F113" s="299" t="s">
        <v>16246</v>
      </c>
      <c r="G113" s="295">
        <v>1</v>
      </c>
      <c r="H113" s="295" t="s">
        <v>15576</v>
      </c>
      <c r="I113" s="296" t="s">
        <v>16247</v>
      </c>
      <c r="J113" s="296" t="s">
        <v>38</v>
      </c>
      <c r="K113" s="295">
        <v>2017</v>
      </c>
      <c r="L113" s="296" t="s">
        <v>16327</v>
      </c>
      <c r="M113" s="310" t="s">
        <v>16248</v>
      </c>
    </row>
    <row r="114" spans="1:13" ht="20.100000000000001" customHeight="1">
      <c r="A114" s="277">
        <v>20</v>
      </c>
      <c r="B114" s="296" t="s">
        <v>549</v>
      </c>
      <c r="C114" s="297" t="s">
        <v>15980</v>
      </c>
      <c r="D114" s="298">
        <v>9781440834110</v>
      </c>
      <c r="E114" s="298">
        <v>9781440834103</v>
      </c>
      <c r="F114" s="299" t="s">
        <v>16289</v>
      </c>
      <c r="G114" s="295">
        <v>1</v>
      </c>
      <c r="H114" s="295" t="s">
        <v>15576</v>
      </c>
      <c r="I114" s="296" t="s">
        <v>16290</v>
      </c>
      <c r="J114" s="296" t="s">
        <v>553</v>
      </c>
      <c r="K114" s="295">
        <v>2017</v>
      </c>
      <c r="L114" s="296" t="s">
        <v>16327</v>
      </c>
      <c r="M114" s="310" t="s">
        <v>16291</v>
      </c>
    </row>
    <row r="115" spans="1:13" ht="20.100000000000001" customHeight="1">
      <c r="A115" s="277">
        <v>3</v>
      </c>
      <c r="B115" s="296" t="s">
        <v>549</v>
      </c>
      <c r="C115" s="297" t="s">
        <v>15980</v>
      </c>
      <c r="D115" s="298">
        <v>9781440850790</v>
      </c>
      <c r="E115" s="298">
        <v>9781440848902</v>
      </c>
      <c r="F115" s="299" t="s">
        <v>16244</v>
      </c>
      <c r="G115" s="295">
        <v>1</v>
      </c>
      <c r="H115" s="295" t="s">
        <v>15576</v>
      </c>
      <c r="I115" s="296" t="s">
        <v>1151</v>
      </c>
      <c r="J115" s="296" t="s">
        <v>560</v>
      </c>
      <c r="K115" s="295">
        <v>2016</v>
      </c>
      <c r="L115" s="296" t="s">
        <v>16327</v>
      </c>
      <c r="M115" s="310" t="s">
        <v>16245</v>
      </c>
    </row>
    <row r="116" spans="1:13" ht="20.100000000000001" customHeight="1">
      <c r="A116" s="277">
        <v>24</v>
      </c>
      <c r="B116" s="296" t="s">
        <v>549</v>
      </c>
      <c r="C116" s="297" t="s">
        <v>15981</v>
      </c>
      <c r="D116" s="298">
        <v>9781440850127</v>
      </c>
      <c r="E116" s="298">
        <v>9781440850110</v>
      </c>
      <c r="F116" s="299" t="s">
        <v>16299</v>
      </c>
      <c r="G116" s="295">
        <v>1</v>
      </c>
      <c r="H116" s="295" t="s">
        <v>15576</v>
      </c>
      <c r="I116" s="296" t="s">
        <v>16300</v>
      </c>
      <c r="J116" s="296" t="s">
        <v>553</v>
      </c>
      <c r="K116" s="295">
        <v>2016</v>
      </c>
      <c r="L116" s="296" t="s">
        <v>16327</v>
      </c>
      <c r="M116" s="310" t="s">
        <v>16301</v>
      </c>
    </row>
    <row r="117" spans="1:13" ht="20.100000000000001" customHeight="1">
      <c r="A117" s="277">
        <v>21</v>
      </c>
      <c r="B117" s="296" t="s">
        <v>549</v>
      </c>
      <c r="C117" s="297" t="s">
        <v>16329</v>
      </c>
      <c r="D117" s="298">
        <v>9781440833601</v>
      </c>
      <c r="E117" s="298">
        <v>9781440833595</v>
      </c>
      <c r="F117" s="299" t="s">
        <v>16292</v>
      </c>
      <c r="G117" s="295">
        <v>1</v>
      </c>
      <c r="H117" s="295" t="s">
        <v>15576</v>
      </c>
      <c r="I117" s="296" t="s">
        <v>7290</v>
      </c>
      <c r="J117" s="296" t="s">
        <v>553</v>
      </c>
      <c r="K117" s="295">
        <v>2017</v>
      </c>
      <c r="L117" s="296" t="s">
        <v>16327</v>
      </c>
      <c r="M117" s="310" t="s">
        <v>16293</v>
      </c>
    </row>
    <row r="118" spans="1:13" ht="20.100000000000001" customHeight="1">
      <c r="A118" s="277">
        <v>2</v>
      </c>
      <c r="B118" s="296" t="s">
        <v>549</v>
      </c>
      <c r="C118" s="297" t="s">
        <v>16328</v>
      </c>
      <c r="D118" s="298">
        <v>9781440840050</v>
      </c>
      <c r="E118" s="298">
        <v>9781440840043</v>
      </c>
      <c r="F118" s="299" t="s">
        <v>16242</v>
      </c>
      <c r="G118" s="295">
        <v>1</v>
      </c>
      <c r="H118" s="295" t="s">
        <v>15576</v>
      </c>
      <c r="I118" s="296" t="s">
        <v>4302</v>
      </c>
      <c r="J118" s="296" t="s">
        <v>38</v>
      </c>
      <c r="K118" s="295">
        <v>2017</v>
      </c>
      <c r="L118" s="296" t="s">
        <v>16327</v>
      </c>
      <c r="M118" s="310" t="s">
        <v>16243</v>
      </c>
    </row>
    <row r="119" spans="1:13" ht="20.100000000000001" customHeight="1">
      <c r="A119" s="277">
        <v>25</v>
      </c>
      <c r="B119" s="296" t="s">
        <v>549</v>
      </c>
      <c r="C119" s="297" t="s">
        <v>15984</v>
      </c>
      <c r="D119" s="298">
        <v>9781440860584</v>
      </c>
      <c r="E119" s="298">
        <v>9781440860577</v>
      </c>
      <c r="F119" s="299" t="s">
        <v>16302</v>
      </c>
      <c r="G119" s="295">
        <v>1</v>
      </c>
      <c r="H119" s="295" t="s">
        <v>15576</v>
      </c>
      <c r="I119" s="296" t="s">
        <v>16303</v>
      </c>
      <c r="J119" s="296" t="s">
        <v>553</v>
      </c>
      <c r="K119" s="295">
        <v>2017</v>
      </c>
      <c r="L119" s="296" t="s">
        <v>16327</v>
      </c>
      <c r="M119" s="310" t="s">
        <v>16304</v>
      </c>
    </row>
    <row r="120" spans="1:13" ht="20.100000000000001" customHeight="1">
      <c r="A120" s="277">
        <v>26</v>
      </c>
      <c r="B120" s="296" t="s">
        <v>549</v>
      </c>
      <c r="C120" s="297" t="s">
        <v>15984</v>
      </c>
      <c r="D120" s="298">
        <v>9781440828386</v>
      </c>
      <c r="E120" s="298">
        <v>9781440828379</v>
      </c>
      <c r="F120" s="299" t="s">
        <v>16305</v>
      </c>
      <c r="G120" s="295">
        <v>1</v>
      </c>
      <c r="H120" s="295" t="s">
        <v>15576</v>
      </c>
      <c r="I120" s="296" t="s">
        <v>16306</v>
      </c>
      <c r="J120" s="296" t="s">
        <v>553</v>
      </c>
      <c r="K120" s="295">
        <v>2014</v>
      </c>
      <c r="L120" s="296" t="s">
        <v>16327</v>
      </c>
      <c r="M120" s="310" t="s">
        <v>16307</v>
      </c>
    </row>
    <row r="121" spans="1:13" ht="20.100000000000001" customHeight="1">
      <c r="A121" s="277">
        <v>12</v>
      </c>
      <c r="B121" s="296" t="s">
        <v>549</v>
      </c>
      <c r="C121" s="297" t="s">
        <v>15974</v>
      </c>
      <c r="D121" s="298">
        <v>9781440849657</v>
      </c>
      <c r="E121" s="298">
        <v>9781440849640</v>
      </c>
      <c r="F121" s="299" t="s">
        <v>16268</v>
      </c>
      <c r="G121" s="295">
        <v>1</v>
      </c>
      <c r="H121" s="295" t="s">
        <v>15576</v>
      </c>
      <c r="I121" s="296" t="s">
        <v>16269</v>
      </c>
      <c r="J121" s="296" t="s">
        <v>573</v>
      </c>
      <c r="K121" s="295">
        <v>2017</v>
      </c>
      <c r="L121" s="296" t="s">
        <v>16327</v>
      </c>
      <c r="M121" s="310" t="s">
        <v>16270</v>
      </c>
    </row>
    <row r="122" spans="1:13" ht="20.100000000000001" customHeight="1">
      <c r="A122" s="277">
        <v>13</v>
      </c>
      <c r="B122" s="296" t="s">
        <v>549</v>
      </c>
      <c r="C122" s="297" t="s">
        <v>15974</v>
      </c>
      <c r="D122" s="298">
        <v>9781610695299</v>
      </c>
      <c r="E122" s="298">
        <v>9781610695282</v>
      </c>
      <c r="F122" s="299" t="s">
        <v>16271</v>
      </c>
      <c r="G122" s="295">
        <v>1</v>
      </c>
      <c r="H122" s="295" t="s">
        <v>15576</v>
      </c>
      <c r="I122" s="296" t="s">
        <v>16272</v>
      </c>
      <c r="J122" s="296" t="s">
        <v>573</v>
      </c>
      <c r="K122" s="295">
        <v>2017</v>
      </c>
      <c r="L122" s="296" t="s">
        <v>16327</v>
      </c>
      <c r="M122" s="310" t="s">
        <v>16273</v>
      </c>
    </row>
    <row r="123" spans="1:13" ht="20.100000000000001" customHeight="1">
      <c r="A123" s="277">
        <v>14</v>
      </c>
      <c r="B123" s="296" t="s">
        <v>549</v>
      </c>
      <c r="C123" s="297" t="s">
        <v>15974</v>
      </c>
      <c r="D123" s="298">
        <v>9781440833823</v>
      </c>
      <c r="E123" s="298">
        <v>9781440833816</v>
      </c>
      <c r="F123" s="299" t="s">
        <v>16274</v>
      </c>
      <c r="G123" s="295">
        <v>1</v>
      </c>
      <c r="H123" s="295" t="s">
        <v>15622</v>
      </c>
      <c r="I123" s="296" t="s">
        <v>16275</v>
      </c>
      <c r="J123" s="296" t="s">
        <v>573</v>
      </c>
      <c r="K123" s="295">
        <v>2015</v>
      </c>
      <c r="L123" s="296" t="s">
        <v>16327</v>
      </c>
      <c r="M123" s="310" t="s">
        <v>16276</v>
      </c>
    </row>
    <row r="124" spans="1:13" ht="20.100000000000001" customHeight="1">
      <c r="A124" s="281">
        <v>11</v>
      </c>
      <c r="B124" s="304" t="s">
        <v>549</v>
      </c>
      <c r="C124" s="305" t="s">
        <v>15982</v>
      </c>
      <c r="D124" s="306">
        <v>9781610697248</v>
      </c>
      <c r="E124" s="306">
        <v>9781610697231</v>
      </c>
      <c r="F124" s="307" t="s">
        <v>16265</v>
      </c>
      <c r="G124" s="308">
        <v>1</v>
      </c>
      <c r="H124" s="308" t="s">
        <v>15576</v>
      </c>
      <c r="I124" s="304" t="s">
        <v>16266</v>
      </c>
      <c r="J124" s="304" t="s">
        <v>560</v>
      </c>
      <c r="K124" s="308">
        <v>2017</v>
      </c>
      <c r="L124" s="304" t="s">
        <v>16327</v>
      </c>
      <c r="M124" s="311" t="s">
        <v>16267</v>
      </c>
    </row>
  </sheetData>
  <sortState xmlns:xlrd2="http://schemas.microsoft.com/office/spreadsheetml/2017/richdata2" ref="A99:N124">
    <sortCondition ref="B99:B124"/>
    <sortCondition ref="C99:C124"/>
    <sortCondition descending="1" ref="K99:K124"/>
  </sortState>
  <phoneticPr fontId="49" type="noConversion"/>
  <conditionalFormatting sqref="D2:D96">
    <cfRule type="duplicateValues" dxfId="98" priority="4"/>
    <cfRule type="duplicateValues" dxfId="97" priority="5"/>
    <cfRule type="duplicateValues" dxfId="96" priority="6"/>
    <cfRule type="duplicateValues" dxfId="95" priority="7"/>
  </conditionalFormatting>
  <conditionalFormatting sqref="D99:D124">
    <cfRule type="duplicateValues" dxfId="94" priority="1"/>
    <cfRule type="duplicateValues" dxfId="93" priority="2"/>
  </conditionalFormatting>
  <conditionalFormatting sqref="E99:E124">
    <cfRule type="duplicateValues" dxfId="92" priority="3"/>
  </conditionalFormatting>
  <hyperlinks>
    <hyperlink ref="M2" r:id="rId1" xr:uid="{00000000-0004-0000-0900-000000000000}"/>
    <hyperlink ref="M3" r:id="rId2" xr:uid="{00000000-0004-0000-0900-000001000000}"/>
    <hyperlink ref="M4" r:id="rId3" xr:uid="{00000000-0004-0000-0900-000002000000}"/>
    <hyperlink ref="M5" r:id="rId4" xr:uid="{00000000-0004-0000-0900-000003000000}"/>
    <hyperlink ref="M6" r:id="rId5" xr:uid="{00000000-0004-0000-0900-000004000000}"/>
    <hyperlink ref="M7" r:id="rId6" xr:uid="{00000000-0004-0000-0900-000005000000}"/>
    <hyperlink ref="M8" r:id="rId7" xr:uid="{00000000-0004-0000-0900-000006000000}"/>
    <hyperlink ref="M9" r:id="rId8" xr:uid="{00000000-0004-0000-0900-000007000000}"/>
    <hyperlink ref="M10" r:id="rId9" xr:uid="{00000000-0004-0000-0900-000008000000}"/>
    <hyperlink ref="M11" r:id="rId10" xr:uid="{00000000-0004-0000-0900-000009000000}"/>
    <hyperlink ref="M12" r:id="rId11" xr:uid="{00000000-0004-0000-0900-00000A000000}"/>
    <hyperlink ref="M13" r:id="rId12" xr:uid="{00000000-0004-0000-0900-00000B000000}"/>
    <hyperlink ref="M14" r:id="rId13" xr:uid="{00000000-0004-0000-0900-00000C000000}"/>
    <hyperlink ref="M15" r:id="rId14" xr:uid="{00000000-0004-0000-0900-00000D000000}"/>
    <hyperlink ref="M16" r:id="rId15" xr:uid="{00000000-0004-0000-0900-00000E000000}"/>
    <hyperlink ref="M17" r:id="rId16" xr:uid="{00000000-0004-0000-0900-00000F000000}"/>
    <hyperlink ref="M18" r:id="rId17" xr:uid="{00000000-0004-0000-0900-000010000000}"/>
    <hyperlink ref="M19" r:id="rId18" xr:uid="{00000000-0004-0000-0900-000011000000}"/>
    <hyperlink ref="M20" r:id="rId19" xr:uid="{00000000-0004-0000-0900-000012000000}"/>
    <hyperlink ref="M21" r:id="rId20" xr:uid="{00000000-0004-0000-0900-000013000000}"/>
    <hyperlink ref="M22" r:id="rId21" xr:uid="{00000000-0004-0000-0900-000014000000}"/>
    <hyperlink ref="M23" r:id="rId22" xr:uid="{00000000-0004-0000-0900-000015000000}"/>
    <hyperlink ref="M24" r:id="rId23" xr:uid="{00000000-0004-0000-0900-000016000000}"/>
    <hyperlink ref="M25" r:id="rId24" xr:uid="{00000000-0004-0000-0900-000017000000}"/>
    <hyperlink ref="M26" r:id="rId25" xr:uid="{00000000-0004-0000-0900-000018000000}"/>
    <hyperlink ref="M27" r:id="rId26" xr:uid="{00000000-0004-0000-0900-000019000000}"/>
    <hyperlink ref="M28" r:id="rId27" xr:uid="{00000000-0004-0000-0900-00001A000000}"/>
    <hyperlink ref="M29" r:id="rId28" xr:uid="{00000000-0004-0000-0900-00001B000000}"/>
    <hyperlink ref="M30" r:id="rId29" xr:uid="{00000000-0004-0000-0900-00001C000000}"/>
    <hyperlink ref="M31" r:id="rId30" xr:uid="{00000000-0004-0000-0900-00001D000000}"/>
    <hyperlink ref="M32" r:id="rId31" xr:uid="{00000000-0004-0000-0900-00001E000000}"/>
    <hyperlink ref="M33" r:id="rId32" xr:uid="{00000000-0004-0000-0900-00001F000000}"/>
    <hyperlink ref="M34" r:id="rId33" xr:uid="{00000000-0004-0000-0900-000020000000}"/>
    <hyperlink ref="M35" r:id="rId34" xr:uid="{00000000-0004-0000-0900-000021000000}"/>
    <hyperlink ref="M36" r:id="rId35" xr:uid="{00000000-0004-0000-0900-000022000000}"/>
    <hyperlink ref="M37" r:id="rId36" xr:uid="{00000000-0004-0000-0900-000023000000}"/>
    <hyperlink ref="M38" r:id="rId37" xr:uid="{00000000-0004-0000-0900-000024000000}"/>
    <hyperlink ref="M39" r:id="rId38" xr:uid="{00000000-0004-0000-0900-000025000000}"/>
    <hyperlink ref="M40" r:id="rId39" xr:uid="{00000000-0004-0000-0900-000026000000}"/>
    <hyperlink ref="M41" r:id="rId40" xr:uid="{00000000-0004-0000-0900-000027000000}"/>
    <hyperlink ref="M42" r:id="rId41" xr:uid="{00000000-0004-0000-0900-000028000000}"/>
    <hyperlink ref="M43" r:id="rId42" xr:uid="{00000000-0004-0000-0900-000029000000}"/>
    <hyperlink ref="M44" r:id="rId43" xr:uid="{00000000-0004-0000-0900-00002A000000}"/>
    <hyperlink ref="M45" r:id="rId44" xr:uid="{00000000-0004-0000-0900-00002B000000}"/>
    <hyperlink ref="M46" r:id="rId45" xr:uid="{00000000-0004-0000-0900-00002C000000}"/>
    <hyperlink ref="M47" r:id="rId46" xr:uid="{00000000-0004-0000-0900-00002D000000}"/>
    <hyperlink ref="M48" r:id="rId47" xr:uid="{00000000-0004-0000-0900-00002E000000}"/>
    <hyperlink ref="M49" r:id="rId48" xr:uid="{00000000-0004-0000-0900-00002F000000}"/>
    <hyperlink ref="M50" r:id="rId49" xr:uid="{00000000-0004-0000-0900-000030000000}"/>
    <hyperlink ref="M51" r:id="rId50" xr:uid="{00000000-0004-0000-0900-000031000000}"/>
    <hyperlink ref="M52" r:id="rId51" xr:uid="{00000000-0004-0000-0900-000032000000}"/>
    <hyperlink ref="M53" r:id="rId52" xr:uid="{00000000-0004-0000-0900-000033000000}"/>
    <hyperlink ref="M54" r:id="rId53" xr:uid="{00000000-0004-0000-0900-000034000000}"/>
    <hyperlink ref="M55" r:id="rId54" xr:uid="{00000000-0004-0000-0900-000035000000}"/>
    <hyperlink ref="M56" r:id="rId55" xr:uid="{00000000-0004-0000-0900-000036000000}"/>
    <hyperlink ref="M57" r:id="rId56" xr:uid="{00000000-0004-0000-0900-000037000000}"/>
    <hyperlink ref="M58" r:id="rId57" xr:uid="{00000000-0004-0000-0900-000038000000}"/>
    <hyperlink ref="M59" r:id="rId58" xr:uid="{00000000-0004-0000-0900-000039000000}"/>
    <hyperlink ref="M60" r:id="rId59" xr:uid="{00000000-0004-0000-0900-00003A000000}"/>
    <hyperlink ref="M61" r:id="rId60" xr:uid="{00000000-0004-0000-0900-00003B000000}"/>
    <hyperlink ref="M62" r:id="rId61" xr:uid="{00000000-0004-0000-0900-00003C000000}"/>
    <hyperlink ref="M63" r:id="rId62" xr:uid="{00000000-0004-0000-0900-00003D000000}"/>
    <hyperlink ref="M64" r:id="rId63" xr:uid="{00000000-0004-0000-0900-00003E000000}"/>
    <hyperlink ref="M65" r:id="rId64" xr:uid="{00000000-0004-0000-0900-00003F000000}"/>
    <hyperlink ref="M66" r:id="rId65" xr:uid="{00000000-0004-0000-0900-000040000000}"/>
    <hyperlink ref="M67" r:id="rId66" xr:uid="{00000000-0004-0000-0900-000041000000}"/>
    <hyperlink ref="M68" r:id="rId67" xr:uid="{00000000-0004-0000-0900-000042000000}"/>
    <hyperlink ref="M69" r:id="rId68" xr:uid="{00000000-0004-0000-0900-000043000000}"/>
    <hyperlink ref="M70" r:id="rId69" xr:uid="{00000000-0004-0000-0900-000044000000}"/>
    <hyperlink ref="M71" r:id="rId70" xr:uid="{00000000-0004-0000-0900-000045000000}"/>
    <hyperlink ref="M72" r:id="rId71" xr:uid="{00000000-0004-0000-0900-000046000000}"/>
    <hyperlink ref="M73" r:id="rId72" xr:uid="{00000000-0004-0000-0900-000047000000}"/>
    <hyperlink ref="M74" r:id="rId73" xr:uid="{00000000-0004-0000-0900-000048000000}"/>
    <hyperlink ref="M75" r:id="rId74" xr:uid="{00000000-0004-0000-0900-000049000000}"/>
    <hyperlink ref="M76" r:id="rId75" xr:uid="{00000000-0004-0000-0900-00004A000000}"/>
    <hyperlink ref="M77" r:id="rId76" xr:uid="{00000000-0004-0000-0900-00004B000000}"/>
    <hyperlink ref="M78" r:id="rId77" xr:uid="{00000000-0004-0000-0900-00004C000000}"/>
    <hyperlink ref="M79" r:id="rId78" xr:uid="{00000000-0004-0000-0900-00004D000000}"/>
    <hyperlink ref="M80" r:id="rId79" xr:uid="{00000000-0004-0000-0900-00004E000000}"/>
    <hyperlink ref="M81" r:id="rId80" xr:uid="{00000000-0004-0000-0900-00004F000000}"/>
    <hyperlink ref="M82" r:id="rId81" xr:uid="{00000000-0004-0000-0900-000050000000}"/>
    <hyperlink ref="M83" r:id="rId82" xr:uid="{00000000-0004-0000-0900-000051000000}"/>
    <hyperlink ref="M84" r:id="rId83" xr:uid="{00000000-0004-0000-0900-000052000000}"/>
    <hyperlink ref="M85" r:id="rId84" xr:uid="{00000000-0004-0000-0900-000053000000}"/>
    <hyperlink ref="M86" r:id="rId85" xr:uid="{00000000-0004-0000-0900-000054000000}"/>
    <hyperlink ref="M87" r:id="rId86" xr:uid="{00000000-0004-0000-0900-000055000000}"/>
    <hyperlink ref="M88" r:id="rId87" xr:uid="{00000000-0004-0000-0900-000056000000}"/>
    <hyperlink ref="M89" r:id="rId88" xr:uid="{00000000-0004-0000-0900-000057000000}"/>
    <hyperlink ref="M90" r:id="rId89" xr:uid="{00000000-0004-0000-0900-000058000000}"/>
    <hyperlink ref="M91" r:id="rId90" xr:uid="{00000000-0004-0000-0900-000059000000}"/>
    <hyperlink ref="M92" r:id="rId91" xr:uid="{00000000-0004-0000-0900-00005A000000}"/>
    <hyperlink ref="M93" r:id="rId92" xr:uid="{00000000-0004-0000-0900-00005B000000}"/>
    <hyperlink ref="M94" r:id="rId93" xr:uid="{00000000-0004-0000-0900-00005C000000}"/>
    <hyperlink ref="M95" r:id="rId94" xr:uid="{00000000-0004-0000-0900-00005D000000}"/>
    <hyperlink ref="M96" r:id="rId95" xr:uid="{00000000-0004-0000-0900-00005E000000}"/>
    <hyperlink ref="M109" r:id="rId96" xr:uid="{00000000-0004-0000-0900-00005F000000}"/>
    <hyperlink ref="M118" r:id="rId97" xr:uid="{00000000-0004-0000-0900-000060000000}"/>
    <hyperlink ref="M115" r:id="rId98" xr:uid="{00000000-0004-0000-0900-000061000000}"/>
    <hyperlink ref="M113" r:id="rId99" xr:uid="{00000000-0004-0000-0900-000062000000}"/>
    <hyperlink ref="M101" r:id="rId100" xr:uid="{00000000-0004-0000-0900-000063000000}"/>
    <hyperlink ref="M102" r:id="rId101" xr:uid="{00000000-0004-0000-0900-000064000000}"/>
    <hyperlink ref="M99" r:id="rId102" xr:uid="{00000000-0004-0000-0900-000065000000}"/>
    <hyperlink ref="M104" r:id="rId103" xr:uid="{00000000-0004-0000-0900-000066000000}"/>
    <hyperlink ref="M105" r:id="rId104" xr:uid="{00000000-0004-0000-0900-000067000000}"/>
    <hyperlink ref="M108" r:id="rId105" xr:uid="{00000000-0004-0000-0900-000068000000}"/>
    <hyperlink ref="M124" r:id="rId106" xr:uid="{00000000-0004-0000-0900-000069000000}"/>
    <hyperlink ref="M121" r:id="rId107" xr:uid="{00000000-0004-0000-0900-00006A000000}"/>
    <hyperlink ref="M122" r:id="rId108" xr:uid="{00000000-0004-0000-0900-00006B000000}"/>
    <hyperlink ref="M123" r:id="rId109" xr:uid="{00000000-0004-0000-0900-00006C000000}"/>
    <hyperlink ref="M100" r:id="rId110" xr:uid="{00000000-0004-0000-0900-00006D000000}"/>
    <hyperlink ref="M103" r:id="rId111" xr:uid="{00000000-0004-0000-0900-00006E000000}"/>
    <hyperlink ref="M106" r:id="rId112" xr:uid="{00000000-0004-0000-0900-00006F000000}"/>
    <hyperlink ref="M110" r:id="rId113" xr:uid="{00000000-0004-0000-0900-000070000000}"/>
    <hyperlink ref="M112" r:id="rId114" xr:uid="{00000000-0004-0000-0900-000071000000}"/>
    <hyperlink ref="M114" r:id="rId115" xr:uid="{00000000-0004-0000-0900-000072000000}"/>
    <hyperlink ref="M117" r:id="rId116" xr:uid="{00000000-0004-0000-0900-000073000000}"/>
    <hyperlink ref="M107" r:id="rId117" xr:uid="{00000000-0004-0000-0900-000074000000}"/>
    <hyperlink ref="M111" r:id="rId118" xr:uid="{00000000-0004-0000-0900-000075000000}"/>
    <hyperlink ref="M116" r:id="rId119" xr:uid="{00000000-0004-0000-0900-000076000000}"/>
    <hyperlink ref="M119" r:id="rId120" xr:uid="{00000000-0004-0000-0900-000077000000}"/>
    <hyperlink ref="M120" r:id="rId121" xr:uid="{00000000-0004-0000-0900-000078000000}"/>
  </hyperlinks>
  <pageMargins left="0.7" right="0.7" top="0.75" bottom="0.75" header="0.3" footer="0.3"/>
  <pageSetup paperSize="9" orientation="portrait" r:id="rId122"/>
  <tableParts count="2">
    <tablePart r:id="rId123"/>
    <tablePart r:id="rId12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71"/>
  <sheetViews>
    <sheetView topLeftCell="C1" workbookViewId="0">
      <selection activeCell="Q9" sqref="Q9"/>
    </sheetView>
  </sheetViews>
  <sheetFormatPr defaultColWidth="9" defaultRowHeight="16.350000000000001" customHeight="1"/>
  <cols>
    <col min="1" max="1" width="9.109375" style="192" hidden="1" customWidth="1"/>
    <col min="2" max="2" width="0" style="192" hidden="1" customWidth="1"/>
    <col min="3" max="3" width="40.77734375" style="192" customWidth="1"/>
    <col min="4" max="5" width="15.44140625" style="313" hidden="1" customWidth="1"/>
    <col min="6" max="6" width="106.21875" style="192" bestFit="1" customWidth="1"/>
    <col min="7" max="7" width="9.109375" style="192" hidden="1" customWidth="1"/>
    <col min="8" max="8" width="0" style="192" hidden="1" customWidth="1"/>
    <col min="9" max="9" width="23.21875" style="192" bestFit="1" customWidth="1"/>
    <col min="10" max="10" width="0" style="192" hidden="1" customWidth="1"/>
    <col min="11" max="11" width="9.109375" style="314" bestFit="1" customWidth="1"/>
    <col min="12" max="13" width="0" style="192" hidden="1" customWidth="1"/>
    <col min="14" max="14" width="45.21875" style="309" customWidth="1"/>
    <col min="15" max="16384" width="9" style="192"/>
  </cols>
  <sheetData>
    <row r="1" spans="1:14" s="314" customFormat="1" ht="16.350000000000001" customHeight="1">
      <c r="A1" s="314" t="s">
        <v>16455</v>
      </c>
      <c r="B1" s="314" t="s">
        <v>16456</v>
      </c>
      <c r="C1" s="314" t="s">
        <v>16457</v>
      </c>
      <c r="D1" s="315" t="s">
        <v>16458</v>
      </c>
      <c r="E1" s="315" t="s">
        <v>16459</v>
      </c>
      <c r="F1" s="314" t="s">
        <v>16460</v>
      </c>
      <c r="G1" s="314" t="s">
        <v>16461</v>
      </c>
      <c r="H1" s="314" t="s">
        <v>16462</v>
      </c>
      <c r="I1" s="314" t="s">
        <v>16463</v>
      </c>
      <c r="J1" s="314" t="s">
        <v>16464</v>
      </c>
      <c r="K1" s="314" t="s">
        <v>16465</v>
      </c>
      <c r="L1" s="314" t="s">
        <v>16466</v>
      </c>
      <c r="M1" s="314" t="s">
        <v>16467</v>
      </c>
      <c r="N1" s="314" t="s">
        <v>16468</v>
      </c>
    </row>
    <row r="2" spans="1:14" ht="16.350000000000001" customHeight="1">
      <c r="A2" s="192">
        <v>1</v>
      </c>
      <c r="B2" s="192" t="s">
        <v>549</v>
      </c>
      <c r="C2" s="192" t="s">
        <v>16485</v>
      </c>
      <c r="D2" s="313">
        <v>9781440859595</v>
      </c>
      <c r="E2" s="313">
        <v>9781440859588</v>
      </c>
      <c r="F2" s="192" t="s">
        <v>16412</v>
      </c>
      <c r="G2" s="192">
        <v>1</v>
      </c>
      <c r="H2" s="192" t="s">
        <v>15576</v>
      </c>
      <c r="I2" s="192" t="s">
        <v>16413</v>
      </c>
      <c r="J2" s="192" t="s">
        <v>38</v>
      </c>
      <c r="K2" s="314">
        <v>2018</v>
      </c>
      <c r="L2" s="192" t="s">
        <v>16470</v>
      </c>
      <c r="M2" s="192" t="s">
        <v>16472</v>
      </c>
      <c r="N2" s="322" t="s">
        <v>16602</v>
      </c>
    </row>
    <row r="3" spans="1:14" ht="16.350000000000001" customHeight="1">
      <c r="A3" s="192">
        <v>2</v>
      </c>
      <c r="B3" s="192" t="s">
        <v>549</v>
      </c>
      <c r="C3" s="192" t="s">
        <v>16485</v>
      </c>
      <c r="D3" s="313">
        <v>9781610697125</v>
      </c>
      <c r="E3" s="313">
        <v>9781610697118</v>
      </c>
      <c r="F3" s="192" t="s">
        <v>16421</v>
      </c>
      <c r="G3" s="192">
        <v>1</v>
      </c>
      <c r="H3" s="192" t="s">
        <v>15576</v>
      </c>
      <c r="I3" s="192" t="s">
        <v>16422</v>
      </c>
      <c r="J3" s="192" t="s">
        <v>38</v>
      </c>
      <c r="K3" s="314">
        <v>2018</v>
      </c>
      <c r="L3" s="192" t="s">
        <v>16470</v>
      </c>
      <c r="M3" s="192" t="s">
        <v>16486</v>
      </c>
      <c r="N3" s="322" t="s">
        <v>16603</v>
      </c>
    </row>
    <row r="4" spans="1:14" ht="16.350000000000001" customHeight="1">
      <c r="A4" s="192">
        <v>3</v>
      </c>
      <c r="B4" s="192" t="s">
        <v>549</v>
      </c>
      <c r="C4" s="192" t="s">
        <v>16485</v>
      </c>
      <c r="D4" s="313">
        <v>9781440858079</v>
      </c>
      <c r="E4" s="313">
        <v>9781440858062</v>
      </c>
      <c r="F4" s="192" t="s">
        <v>16437</v>
      </c>
      <c r="G4" s="192">
        <v>1</v>
      </c>
      <c r="H4" s="192" t="s">
        <v>15576</v>
      </c>
      <c r="I4" s="192" t="s">
        <v>16438</v>
      </c>
      <c r="J4" s="192" t="s">
        <v>553</v>
      </c>
      <c r="K4" s="314">
        <v>2019</v>
      </c>
      <c r="L4" s="192" t="s">
        <v>16470</v>
      </c>
      <c r="N4" s="322" t="s">
        <v>16604</v>
      </c>
    </row>
    <row r="5" spans="1:14" ht="16.350000000000001" customHeight="1">
      <c r="A5" s="192">
        <v>4</v>
      </c>
      <c r="B5" s="192" t="s">
        <v>549</v>
      </c>
      <c r="C5" s="192" t="s">
        <v>16476</v>
      </c>
      <c r="D5" s="313">
        <v>9781610695275</v>
      </c>
      <c r="E5" s="313">
        <v>9781610695268</v>
      </c>
      <c r="F5" s="192" t="s">
        <v>16339</v>
      </c>
      <c r="G5" s="192">
        <v>1</v>
      </c>
      <c r="H5" s="192" t="s">
        <v>15622</v>
      </c>
      <c r="I5" s="192" t="s">
        <v>16340</v>
      </c>
      <c r="J5" s="192" t="s">
        <v>560</v>
      </c>
      <c r="K5" s="314">
        <v>2014</v>
      </c>
      <c r="L5" s="192" t="s">
        <v>16470</v>
      </c>
      <c r="N5" s="322" t="s">
        <v>16605</v>
      </c>
    </row>
    <row r="6" spans="1:14" ht="16.350000000000001" customHeight="1">
      <c r="A6" s="192">
        <v>5</v>
      </c>
      <c r="B6" s="192" t="s">
        <v>549</v>
      </c>
      <c r="C6" s="192" t="s">
        <v>16476</v>
      </c>
      <c r="D6" s="313">
        <v>9781440837197</v>
      </c>
      <c r="E6" s="313">
        <v>9781440837180</v>
      </c>
      <c r="F6" s="192" t="s">
        <v>16341</v>
      </c>
      <c r="G6" s="192">
        <v>1</v>
      </c>
      <c r="H6" s="192" t="s">
        <v>15576</v>
      </c>
      <c r="I6" s="192" t="s">
        <v>1466</v>
      </c>
      <c r="J6" s="192" t="s">
        <v>38</v>
      </c>
      <c r="K6" s="314">
        <v>2015</v>
      </c>
      <c r="L6" s="192" t="s">
        <v>16470</v>
      </c>
      <c r="N6" s="322" t="s">
        <v>16606</v>
      </c>
    </row>
    <row r="7" spans="1:14" ht="16.350000000000001" customHeight="1">
      <c r="A7" s="192">
        <v>6</v>
      </c>
      <c r="B7" s="192" t="s">
        <v>549</v>
      </c>
      <c r="C7" s="192" t="s">
        <v>16476</v>
      </c>
      <c r="D7" s="313">
        <v>9781610697866</v>
      </c>
      <c r="E7" s="313">
        <v>9781610697859</v>
      </c>
      <c r="F7" s="192" t="s">
        <v>16344</v>
      </c>
      <c r="G7" s="192">
        <v>1</v>
      </c>
      <c r="H7" s="192" t="s">
        <v>15576</v>
      </c>
      <c r="I7" s="192" t="s">
        <v>1466</v>
      </c>
      <c r="J7" s="192" t="s">
        <v>38</v>
      </c>
      <c r="K7" s="314">
        <v>2015</v>
      </c>
      <c r="L7" s="192" t="s">
        <v>16470</v>
      </c>
      <c r="N7" s="322" t="s">
        <v>16607</v>
      </c>
    </row>
    <row r="8" spans="1:14" ht="16.350000000000001" customHeight="1">
      <c r="A8" s="192">
        <v>7</v>
      </c>
      <c r="B8" s="192" t="s">
        <v>549</v>
      </c>
      <c r="C8" s="192" t="s">
        <v>16476</v>
      </c>
      <c r="D8" s="313">
        <v>9781610698610</v>
      </c>
      <c r="E8" s="313">
        <v>9781610698603</v>
      </c>
      <c r="F8" s="192" t="s">
        <v>16352</v>
      </c>
      <c r="G8" s="192">
        <v>1</v>
      </c>
      <c r="H8" s="192" t="s">
        <v>15622</v>
      </c>
      <c r="I8" s="192" t="s">
        <v>16353</v>
      </c>
      <c r="J8" s="192" t="s">
        <v>560</v>
      </c>
      <c r="K8" s="314">
        <v>2015</v>
      </c>
      <c r="L8" s="192" t="s">
        <v>16470</v>
      </c>
      <c r="N8" s="322" t="s">
        <v>16608</v>
      </c>
    </row>
    <row r="9" spans="1:14" ht="16.350000000000001" customHeight="1">
      <c r="A9" s="192">
        <v>8</v>
      </c>
      <c r="B9" s="192" t="s">
        <v>549</v>
      </c>
      <c r="C9" s="192" t="s">
        <v>16476</v>
      </c>
      <c r="D9" s="313">
        <v>9781610694674</v>
      </c>
      <c r="E9" s="313">
        <v>9781610694667</v>
      </c>
      <c r="F9" s="192" t="s">
        <v>16354</v>
      </c>
      <c r="G9" s="192">
        <v>1</v>
      </c>
      <c r="H9" s="192" t="s">
        <v>15576</v>
      </c>
      <c r="I9" s="192" t="s">
        <v>16355</v>
      </c>
      <c r="J9" s="192" t="s">
        <v>38</v>
      </c>
      <c r="K9" s="314">
        <v>2015</v>
      </c>
      <c r="L9" s="192" t="s">
        <v>16470</v>
      </c>
      <c r="N9" s="322" t="s">
        <v>16609</v>
      </c>
    </row>
    <row r="10" spans="1:14" ht="16.350000000000001" customHeight="1">
      <c r="A10" s="192">
        <v>9</v>
      </c>
      <c r="B10" s="192" t="s">
        <v>549</v>
      </c>
      <c r="C10" s="192" t="s">
        <v>16476</v>
      </c>
      <c r="D10" s="313">
        <v>9781440833496</v>
      </c>
      <c r="E10" s="313">
        <v>9781440833489</v>
      </c>
      <c r="F10" s="192" t="s">
        <v>16360</v>
      </c>
      <c r="G10" s="192">
        <v>1</v>
      </c>
      <c r="H10" s="192" t="s">
        <v>15576</v>
      </c>
      <c r="I10" s="192" t="s">
        <v>16361</v>
      </c>
      <c r="J10" s="192" t="s">
        <v>553</v>
      </c>
      <c r="K10" s="314">
        <v>2016</v>
      </c>
      <c r="L10" s="192" t="s">
        <v>16470</v>
      </c>
      <c r="N10" s="322" t="s">
        <v>16610</v>
      </c>
    </row>
    <row r="11" spans="1:14" ht="16.350000000000001" customHeight="1">
      <c r="A11" s="192">
        <v>10</v>
      </c>
      <c r="B11" s="192" t="s">
        <v>549</v>
      </c>
      <c r="C11" s="192" t="s">
        <v>16476</v>
      </c>
      <c r="D11" s="313">
        <v>9781610698009</v>
      </c>
      <c r="E11" s="313">
        <v>9781610697996</v>
      </c>
      <c r="F11" s="192" t="s">
        <v>16362</v>
      </c>
      <c r="G11" s="192">
        <v>1</v>
      </c>
      <c r="H11" s="192" t="s">
        <v>15576</v>
      </c>
      <c r="I11" s="192" t="s">
        <v>16363</v>
      </c>
      <c r="J11" s="192" t="s">
        <v>38</v>
      </c>
      <c r="K11" s="314">
        <v>2016</v>
      </c>
      <c r="L11" s="192" t="s">
        <v>16470</v>
      </c>
      <c r="N11" s="322" t="s">
        <v>16611</v>
      </c>
    </row>
    <row r="12" spans="1:14" ht="16.350000000000001" customHeight="1">
      <c r="A12" s="192">
        <v>11</v>
      </c>
      <c r="B12" s="192" t="s">
        <v>549</v>
      </c>
      <c r="C12" s="192" t="s">
        <v>16476</v>
      </c>
      <c r="D12" s="313">
        <v>9781440829642</v>
      </c>
      <c r="E12" s="313">
        <v>9781440829635</v>
      </c>
      <c r="F12" s="192" t="s">
        <v>16374</v>
      </c>
      <c r="G12" s="192">
        <v>1</v>
      </c>
      <c r="H12" s="192" t="s">
        <v>15576</v>
      </c>
      <c r="I12" s="192" t="s">
        <v>16375</v>
      </c>
      <c r="J12" s="192" t="s">
        <v>553</v>
      </c>
      <c r="K12" s="314">
        <v>2017</v>
      </c>
      <c r="L12" s="192" t="s">
        <v>16470</v>
      </c>
      <c r="N12" s="322" t="s">
        <v>16612</v>
      </c>
    </row>
    <row r="13" spans="1:14" ht="16.350000000000001" customHeight="1">
      <c r="A13" s="192">
        <v>12</v>
      </c>
      <c r="B13" s="192" t="s">
        <v>549</v>
      </c>
      <c r="C13" s="192" t="s">
        <v>16476</v>
      </c>
      <c r="D13" s="313">
        <v>9781440841828</v>
      </c>
      <c r="E13" s="313">
        <v>9781440841811</v>
      </c>
      <c r="F13" s="192" t="s">
        <v>16384</v>
      </c>
      <c r="G13" s="192">
        <v>1</v>
      </c>
      <c r="H13" s="192" t="s">
        <v>15576</v>
      </c>
      <c r="I13" s="192" t="s">
        <v>16385</v>
      </c>
      <c r="J13" s="192" t="s">
        <v>560</v>
      </c>
      <c r="K13" s="314">
        <v>2017</v>
      </c>
      <c r="L13" s="192" t="s">
        <v>16470</v>
      </c>
      <c r="N13" s="322" t="s">
        <v>16613</v>
      </c>
    </row>
    <row r="14" spans="1:14" ht="16.350000000000001" customHeight="1">
      <c r="A14" s="192">
        <v>13</v>
      </c>
      <c r="B14" s="192" t="s">
        <v>549</v>
      </c>
      <c r="C14" s="192" t="s">
        <v>16476</v>
      </c>
      <c r="D14" s="313">
        <v>9781440837852</v>
      </c>
      <c r="E14" s="313">
        <v>9781440837845</v>
      </c>
      <c r="F14" s="192" t="s">
        <v>16386</v>
      </c>
      <c r="G14" s="192">
        <v>1</v>
      </c>
      <c r="H14" s="192" t="s">
        <v>15576</v>
      </c>
      <c r="I14" s="192" t="s">
        <v>16387</v>
      </c>
      <c r="J14" s="192" t="s">
        <v>38</v>
      </c>
      <c r="K14" s="314">
        <v>2017</v>
      </c>
      <c r="L14" s="192" t="s">
        <v>16470</v>
      </c>
      <c r="M14" s="192" t="s">
        <v>16472</v>
      </c>
      <c r="N14" s="322" t="s">
        <v>16614</v>
      </c>
    </row>
    <row r="15" spans="1:14" ht="16.350000000000001" customHeight="1">
      <c r="A15" s="192">
        <v>14</v>
      </c>
      <c r="B15" s="192" t="s">
        <v>549</v>
      </c>
      <c r="C15" s="192" t="s">
        <v>16476</v>
      </c>
      <c r="D15" s="313">
        <v>9781440852756</v>
      </c>
      <c r="E15" s="313">
        <v>9781440852749</v>
      </c>
      <c r="F15" s="192" t="s">
        <v>16406</v>
      </c>
      <c r="G15" s="192">
        <v>1</v>
      </c>
      <c r="H15" s="192" t="s">
        <v>15576</v>
      </c>
      <c r="I15" s="192" t="s">
        <v>16407</v>
      </c>
      <c r="J15" s="192" t="s">
        <v>38</v>
      </c>
      <c r="K15" s="314">
        <v>2018</v>
      </c>
      <c r="L15" s="192" t="s">
        <v>16470</v>
      </c>
      <c r="N15" s="322" t="s">
        <v>16615</v>
      </c>
    </row>
    <row r="16" spans="1:14" ht="16.350000000000001" customHeight="1">
      <c r="A16" s="192">
        <v>15</v>
      </c>
      <c r="B16" s="192" t="s">
        <v>549</v>
      </c>
      <c r="C16" s="192" t="s">
        <v>16476</v>
      </c>
      <c r="D16" s="313">
        <v>9781440856297</v>
      </c>
      <c r="E16" s="313">
        <v>9781440856280</v>
      </c>
      <c r="F16" s="192" t="s">
        <v>16408</v>
      </c>
      <c r="G16" s="192">
        <v>1</v>
      </c>
      <c r="H16" s="192" t="s">
        <v>15576</v>
      </c>
      <c r="I16" s="192" t="s">
        <v>16409</v>
      </c>
      <c r="J16" s="192" t="s">
        <v>38</v>
      </c>
      <c r="K16" s="314">
        <v>2018</v>
      </c>
      <c r="L16" s="192" t="s">
        <v>16470</v>
      </c>
      <c r="N16" s="322" t="s">
        <v>16616</v>
      </c>
    </row>
    <row r="17" spans="1:14" ht="16.350000000000001" customHeight="1">
      <c r="A17" s="192">
        <v>16</v>
      </c>
      <c r="B17" s="192" t="s">
        <v>549</v>
      </c>
      <c r="C17" s="192" t="s">
        <v>16476</v>
      </c>
      <c r="D17" s="313">
        <v>9781440833861</v>
      </c>
      <c r="E17" s="313">
        <v>9781440833854</v>
      </c>
      <c r="F17" s="192" t="s">
        <v>16410</v>
      </c>
      <c r="G17" s="192">
        <v>1</v>
      </c>
      <c r="H17" s="192" t="s">
        <v>15576</v>
      </c>
      <c r="I17" s="192" t="s">
        <v>16411</v>
      </c>
      <c r="J17" s="192" t="s">
        <v>38</v>
      </c>
      <c r="K17" s="314">
        <v>2018</v>
      </c>
      <c r="L17" s="192" t="s">
        <v>16470</v>
      </c>
      <c r="N17" s="322" t="s">
        <v>16617</v>
      </c>
    </row>
    <row r="18" spans="1:14" ht="16.350000000000001" customHeight="1">
      <c r="A18" s="192">
        <v>17</v>
      </c>
      <c r="B18" s="192" t="s">
        <v>549</v>
      </c>
      <c r="C18" s="192" t="s">
        <v>16476</v>
      </c>
      <c r="D18" s="313">
        <v>9781440841804</v>
      </c>
      <c r="E18" s="313">
        <v>9781440841798</v>
      </c>
      <c r="F18" s="192" t="s">
        <v>16420</v>
      </c>
      <c r="G18" s="192">
        <v>1</v>
      </c>
      <c r="H18" s="192" t="s">
        <v>15576</v>
      </c>
      <c r="I18" s="192" t="s">
        <v>10287</v>
      </c>
      <c r="J18" s="192" t="s">
        <v>553</v>
      </c>
      <c r="K18" s="314">
        <v>2018</v>
      </c>
      <c r="L18" s="192" t="s">
        <v>16470</v>
      </c>
      <c r="N18" s="322" t="s">
        <v>16618</v>
      </c>
    </row>
    <row r="19" spans="1:14" ht="16.350000000000001" customHeight="1">
      <c r="A19" s="192">
        <v>18</v>
      </c>
      <c r="B19" s="192" t="s">
        <v>549</v>
      </c>
      <c r="C19" s="192" t="s">
        <v>16476</v>
      </c>
      <c r="D19" s="313">
        <v>9781440860447</v>
      </c>
      <c r="E19" s="313">
        <v>9781440860430</v>
      </c>
      <c r="F19" s="192" t="s">
        <v>16439</v>
      </c>
      <c r="G19" s="192">
        <v>1</v>
      </c>
      <c r="H19" s="192" t="s">
        <v>15576</v>
      </c>
      <c r="I19" s="192" t="s">
        <v>16440</v>
      </c>
      <c r="J19" s="192" t="s">
        <v>560</v>
      </c>
      <c r="K19" s="314">
        <v>2019</v>
      </c>
      <c r="L19" s="192" t="s">
        <v>16470</v>
      </c>
      <c r="N19" s="322" t="s">
        <v>16619</v>
      </c>
    </row>
    <row r="20" spans="1:14" ht="16.350000000000001" customHeight="1">
      <c r="A20" s="192">
        <v>19</v>
      </c>
      <c r="B20" s="192" t="s">
        <v>549</v>
      </c>
      <c r="C20" s="192" t="s">
        <v>16476</v>
      </c>
      <c r="D20" s="313">
        <v>9781440857171</v>
      </c>
      <c r="E20" s="313">
        <v>9781440857164</v>
      </c>
      <c r="F20" s="192" t="s">
        <v>16447</v>
      </c>
      <c r="G20" s="192">
        <v>1</v>
      </c>
      <c r="H20" s="192" t="s">
        <v>15576</v>
      </c>
      <c r="I20" s="192" t="s">
        <v>16448</v>
      </c>
      <c r="J20" s="192" t="s">
        <v>553</v>
      </c>
      <c r="K20" s="314">
        <v>2019</v>
      </c>
      <c r="L20" s="192" t="s">
        <v>16470</v>
      </c>
      <c r="N20" s="322" t="s">
        <v>16620</v>
      </c>
    </row>
    <row r="21" spans="1:14" ht="16.350000000000001" customHeight="1">
      <c r="A21" s="192">
        <v>20</v>
      </c>
      <c r="B21" s="192" t="s">
        <v>549</v>
      </c>
      <c r="C21" s="192" t="s">
        <v>16476</v>
      </c>
      <c r="D21" s="313">
        <v>9781440864681</v>
      </c>
      <c r="E21" s="313">
        <v>9781440864674</v>
      </c>
      <c r="F21" s="192" t="s">
        <v>16454</v>
      </c>
      <c r="G21" s="192">
        <v>1</v>
      </c>
      <c r="H21" s="192" t="s">
        <v>15576</v>
      </c>
      <c r="I21" s="192" t="s">
        <v>14502</v>
      </c>
      <c r="J21" s="192" t="s">
        <v>38</v>
      </c>
      <c r="K21" s="314">
        <v>2018</v>
      </c>
      <c r="L21" s="192" t="s">
        <v>16470</v>
      </c>
      <c r="N21" s="322" t="s">
        <v>16621</v>
      </c>
    </row>
    <row r="22" spans="1:14" ht="16.350000000000001" customHeight="1">
      <c r="A22" s="192">
        <v>21</v>
      </c>
      <c r="B22" s="192" t="s">
        <v>549</v>
      </c>
      <c r="C22" s="192" t="s">
        <v>16469</v>
      </c>
      <c r="D22" s="313">
        <v>9781440831331</v>
      </c>
      <c r="E22" s="313">
        <v>9781440831324</v>
      </c>
      <c r="F22" s="192" t="s">
        <v>16331</v>
      </c>
      <c r="G22" s="192">
        <v>1</v>
      </c>
      <c r="H22" s="192" t="s">
        <v>15576</v>
      </c>
      <c r="I22" s="192" t="s">
        <v>1002</v>
      </c>
      <c r="J22" s="192" t="s">
        <v>553</v>
      </c>
      <c r="K22" s="314">
        <v>2014</v>
      </c>
      <c r="L22" s="192" t="s">
        <v>16470</v>
      </c>
      <c r="N22" s="322" t="s">
        <v>16622</v>
      </c>
    </row>
    <row r="23" spans="1:14" ht="16.350000000000001" customHeight="1">
      <c r="A23" s="192">
        <v>22</v>
      </c>
      <c r="B23" s="192" t="s">
        <v>549</v>
      </c>
      <c r="C23" s="192" t="s">
        <v>16469</v>
      </c>
      <c r="D23" s="313">
        <v>9781440837098</v>
      </c>
      <c r="E23" s="313">
        <v>9781440837081</v>
      </c>
      <c r="F23" s="192" t="s">
        <v>16342</v>
      </c>
      <c r="G23" s="192">
        <v>1</v>
      </c>
      <c r="H23" s="192" t="s">
        <v>15576</v>
      </c>
      <c r="I23" s="192" t="s">
        <v>16343</v>
      </c>
      <c r="J23" s="192" t="s">
        <v>553</v>
      </c>
      <c r="K23" s="314">
        <v>2015</v>
      </c>
      <c r="L23" s="192" t="s">
        <v>16470</v>
      </c>
      <c r="N23" s="322" t="s">
        <v>16623</v>
      </c>
    </row>
    <row r="24" spans="1:14" ht="16.350000000000001" customHeight="1">
      <c r="A24" s="192">
        <v>23</v>
      </c>
      <c r="B24" s="192" t="s">
        <v>549</v>
      </c>
      <c r="C24" s="192" t="s">
        <v>16469</v>
      </c>
      <c r="D24" s="313">
        <v>9781610692502</v>
      </c>
      <c r="E24" s="313">
        <v>9781610692496</v>
      </c>
      <c r="F24" s="192" t="s">
        <v>16348</v>
      </c>
      <c r="G24" s="192">
        <v>1</v>
      </c>
      <c r="H24" s="192" t="s">
        <v>15576</v>
      </c>
      <c r="I24" s="192" t="s">
        <v>16349</v>
      </c>
      <c r="J24" s="192" t="s">
        <v>38</v>
      </c>
      <c r="K24" s="314">
        <v>2015</v>
      </c>
      <c r="L24" s="192" t="s">
        <v>16470</v>
      </c>
      <c r="N24" s="322" t="s">
        <v>16624</v>
      </c>
    </row>
    <row r="25" spans="1:14" ht="16.350000000000001" customHeight="1">
      <c r="A25" s="192">
        <v>24</v>
      </c>
      <c r="B25" s="192" t="s">
        <v>549</v>
      </c>
      <c r="C25" s="192" t="s">
        <v>16469</v>
      </c>
      <c r="D25" s="313">
        <v>9781440839412</v>
      </c>
      <c r="E25" s="313">
        <v>9781440839405</v>
      </c>
      <c r="F25" s="192" t="s">
        <v>16368</v>
      </c>
      <c r="G25" s="192">
        <v>1</v>
      </c>
      <c r="H25" s="192" t="s">
        <v>15576</v>
      </c>
      <c r="I25" s="192" t="s">
        <v>16369</v>
      </c>
      <c r="J25" s="192" t="s">
        <v>38</v>
      </c>
      <c r="K25" s="314">
        <v>2017</v>
      </c>
      <c r="L25" s="192" t="s">
        <v>16470</v>
      </c>
      <c r="N25" s="322" t="s">
        <v>16625</v>
      </c>
    </row>
    <row r="26" spans="1:14" ht="16.350000000000001" customHeight="1">
      <c r="A26" s="192">
        <v>25</v>
      </c>
      <c r="B26" s="192" t="s">
        <v>549</v>
      </c>
      <c r="C26" s="192" t="s">
        <v>16469</v>
      </c>
      <c r="D26" s="313">
        <v>9781440851438</v>
      </c>
      <c r="E26" s="313">
        <v>9781440851421</v>
      </c>
      <c r="F26" s="192" t="s">
        <v>16399</v>
      </c>
      <c r="G26" s="192">
        <v>1</v>
      </c>
      <c r="H26" s="192" t="s">
        <v>15576</v>
      </c>
      <c r="I26" s="192" t="s">
        <v>15736</v>
      </c>
      <c r="J26" s="192" t="s">
        <v>38</v>
      </c>
      <c r="K26" s="314">
        <v>2018</v>
      </c>
      <c r="L26" s="192" t="s">
        <v>16470</v>
      </c>
      <c r="N26" s="322" t="s">
        <v>16626</v>
      </c>
    </row>
    <row r="27" spans="1:14" ht="16.350000000000001" customHeight="1">
      <c r="A27" s="192">
        <v>26</v>
      </c>
      <c r="B27" s="192" t="s">
        <v>549</v>
      </c>
      <c r="C27" s="192" t="s">
        <v>16469</v>
      </c>
      <c r="D27" s="313">
        <v>9781440850325</v>
      </c>
      <c r="E27" s="313">
        <v>9781440850318</v>
      </c>
      <c r="F27" s="192" t="s">
        <v>16418</v>
      </c>
      <c r="G27" s="192">
        <v>1</v>
      </c>
      <c r="H27" s="192" t="s">
        <v>15576</v>
      </c>
      <c r="I27" s="192" t="s">
        <v>16419</v>
      </c>
      <c r="J27" s="192" t="s">
        <v>553</v>
      </c>
      <c r="K27" s="314">
        <v>2018</v>
      </c>
      <c r="L27" s="192" t="s">
        <v>16470</v>
      </c>
      <c r="N27" s="322" t="s">
        <v>16627</v>
      </c>
    </row>
    <row r="28" spans="1:14" ht="16.350000000000001" customHeight="1">
      <c r="A28" s="192">
        <v>27</v>
      </c>
      <c r="B28" s="192" t="s">
        <v>549</v>
      </c>
      <c r="C28" s="192" t="s">
        <v>16469</v>
      </c>
      <c r="D28" s="313">
        <v>9781610697521</v>
      </c>
      <c r="E28" s="313">
        <v>9781610697514</v>
      </c>
      <c r="F28" s="192" t="s">
        <v>16425</v>
      </c>
      <c r="G28" s="192">
        <v>1</v>
      </c>
      <c r="H28" s="192" t="s">
        <v>15576</v>
      </c>
      <c r="I28" s="192" t="s">
        <v>16426</v>
      </c>
      <c r="J28" s="192" t="s">
        <v>38</v>
      </c>
      <c r="K28" s="314">
        <v>2019</v>
      </c>
      <c r="L28" s="192" t="s">
        <v>16470</v>
      </c>
      <c r="N28" s="322" t="s">
        <v>16628</v>
      </c>
    </row>
    <row r="29" spans="1:14" ht="16.350000000000001" customHeight="1">
      <c r="A29" s="192">
        <v>28</v>
      </c>
      <c r="B29" s="192" t="s">
        <v>549</v>
      </c>
      <c r="C29" s="192" t="s">
        <v>16469</v>
      </c>
      <c r="D29" s="313">
        <v>9781440860836</v>
      </c>
      <c r="E29" s="313">
        <v>9781440860829</v>
      </c>
      <c r="F29" s="192" t="s">
        <v>16451</v>
      </c>
      <c r="G29" s="192">
        <v>1</v>
      </c>
      <c r="H29" s="192" t="s">
        <v>15576</v>
      </c>
      <c r="I29" s="192" t="s">
        <v>3528</v>
      </c>
      <c r="J29" s="192" t="s">
        <v>38</v>
      </c>
      <c r="K29" s="314">
        <v>2019</v>
      </c>
      <c r="L29" s="192" t="s">
        <v>16470</v>
      </c>
      <c r="N29" s="322" t="s">
        <v>16629</v>
      </c>
    </row>
    <row r="30" spans="1:14" ht="16.350000000000001" customHeight="1">
      <c r="A30" s="192">
        <v>29</v>
      </c>
      <c r="B30" s="192" t="s">
        <v>549</v>
      </c>
      <c r="C30" s="192" t="s">
        <v>16484</v>
      </c>
      <c r="D30" s="313">
        <v>9780313399282</v>
      </c>
      <c r="E30" s="313">
        <v>9780313399275</v>
      </c>
      <c r="F30" s="192" t="s">
        <v>16394</v>
      </c>
      <c r="G30" s="192">
        <v>1</v>
      </c>
      <c r="H30" s="192" t="s">
        <v>15576</v>
      </c>
      <c r="I30" s="192" t="s">
        <v>14958</v>
      </c>
      <c r="J30" s="192" t="s">
        <v>560</v>
      </c>
      <c r="K30" s="314">
        <v>2018</v>
      </c>
      <c r="L30" s="192" t="s">
        <v>16470</v>
      </c>
      <c r="N30" s="322" t="s">
        <v>16630</v>
      </c>
    </row>
    <row r="31" spans="1:14" ht="16.350000000000001" customHeight="1">
      <c r="A31" s="192">
        <v>30</v>
      </c>
      <c r="B31" s="192" t="s">
        <v>549</v>
      </c>
      <c r="C31" s="192" t="s">
        <v>16484</v>
      </c>
      <c r="D31" s="313">
        <v>9781440862670</v>
      </c>
      <c r="E31" s="313">
        <v>9781440862663</v>
      </c>
      <c r="F31" s="192" t="s">
        <v>16435</v>
      </c>
      <c r="G31" s="192">
        <v>1</v>
      </c>
      <c r="H31" s="192" t="s">
        <v>15576</v>
      </c>
      <c r="I31" s="192" t="s">
        <v>16436</v>
      </c>
      <c r="J31" s="192" t="s">
        <v>560</v>
      </c>
      <c r="K31" s="314">
        <v>2019</v>
      </c>
      <c r="L31" s="192" t="s">
        <v>16470</v>
      </c>
      <c r="N31" s="322" t="s">
        <v>16631</v>
      </c>
    </row>
    <row r="32" spans="1:14" ht="16.350000000000001" customHeight="1">
      <c r="A32" s="192">
        <v>31</v>
      </c>
      <c r="B32" s="192" t="s">
        <v>549</v>
      </c>
      <c r="C32" s="192" t="s">
        <v>16483</v>
      </c>
      <c r="D32" s="313">
        <v>9781440843129</v>
      </c>
      <c r="E32" s="313">
        <v>9781440843112</v>
      </c>
      <c r="F32" s="192" t="s">
        <v>16378</v>
      </c>
      <c r="G32" s="192">
        <v>1</v>
      </c>
      <c r="H32" s="192" t="s">
        <v>15576</v>
      </c>
      <c r="I32" s="192" t="s">
        <v>9545</v>
      </c>
      <c r="J32" s="192" t="s">
        <v>38</v>
      </c>
      <c r="K32" s="314">
        <v>2017</v>
      </c>
      <c r="L32" s="192" t="s">
        <v>16470</v>
      </c>
      <c r="N32" s="322" t="s">
        <v>16632</v>
      </c>
    </row>
    <row r="33" spans="1:14" ht="16.350000000000001" customHeight="1">
      <c r="A33" s="192">
        <v>32</v>
      </c>
      <c r="B33" s="192" t="s">
        <v>549</v>
      </c>
      <c r="C33" s="192" t="s">
        <v>16474</v>
      </c>
      <c r="D33" s="313">
        <v>9781610695404</v>
      </c>
      <c r="E33" s="313">
        <v>9781610695398</v>
      </c>
      <c r="F33" s="192" t="s">
        <v>16335</v>
      </c>
      <c r="G33" s="192">
        <v>1</v>
      </c>
      <c r="H33" s="192" t="s">
        <v>15576</v>
      </c>
      <c r="I33" s="192" t="s">
        <v>16336</v>
      </c>
      <c r="J33" s="192" t="s">
        <v>560</v>
      </c>
      <c r="K33" s="314">
        <v>2014</v>
      </c>
      <c r="L33" s="192" t="s">
        <v>16470</v>
      </c>
      <c r="N33" s="322" t="s">
        <v>16633</v>
      </c>
    </row>
    <row r="34" spans="1:14" ht="16.350000000000001" customHeight="1">
      <c r="A34" s="192">
        <v>33</v>
      </c>
      <c r="B34" s="192" t="s">
        <v>549</v>
      </c>
      <c r="C34" s="192" t="s">
        <v>16474</v>
      </c>
      <c r="D34" s="313">
        <v>9781440832246</v>
      </c>
      <c r="E34" s="313">
        <v>9781440832239</v>
      </c>
      <c r="F34" s="192" t="s">
        <v>16364</v>
      </c>
      <c r="G34" s="192">
        <v>1</v>
      </c>
      <c r="H34" s="192" t="s">
        <v>15622</v>
      </c>
      <c r="I34" s="192" t="s">
        <v>16365</v>
      </c>
      <c r="J34" s="192" t="s">
        <v>553</v>
      </c>
      <c r="K34" s="314">
        <v>2016</v>
      </c>
      <c r="L34" s="192" t="s">
        <v>16470</v>
      </c>
      <c r="N34" s="322" t="s">
        <v>16634</v>
      </c>
    </row>
    <row r="35" spans="1:14" ht="16.350000000000001" customHeight="1">
      <c r="A35" s="192">
        <v>34</v>
      </c>
      <c r="B35" s="192" t="s">
        <v>549</v>
      </c>
      <c r="C35" s="192" t="s">
        <v>16474</v>
      </c>
      <c r="D35" s="313">
        <v>9781440833373</v>
      </c>
      <c r="E35" s="313">
        <v>9781440833366</v>
      </c>
      <c r="F35" s="192" t="s">
        <v>16376</v>
      </c>
      <c r="G35" s="192">
        <v>1</v>
      </c>
      <c r="H35" s="192" t="s">
        <v>15576</v>
      </c>
      <c r="I35" s="192" t="s">
        <v>16377</v>
      </c>
      <c r="J35" s="192" t="s">
        <v>553</v>
      </c>
      <c r="K35" s="314">
        <v>2017</v>
      </c>
      <c r="L35" s="192" t="s">
        <v>16470</v>
      </c>
      <c r="M35" s="192" t="s">
        <v>16479</v>
      </c>
      <c r="N35" s="322" t="s">
        <v>16635</v>
      </c>
    </row>
    <row r="36" spans="1:14" ht="16.350000000000001" customHeight="1">
      <c r="A36" s="192">
        <v>35</v>
      </c>
      <c r="B36" s="192" t="s">
        <v>549</v>
      </c>
      <c r="C36" s="192" t="s">
        <v>16474</v>
      </c>
      <c r="D36" s="313">
        <v>9781610696074</v>
      </c>
      <c r="E36" s="313">
        <v>9781610696067</v>
      </c>
      <c r="F36" s="192" t="s">
        <v>16379</v>
      </c>
      <c r="G36" s="192">
        <v>1</v>
      </c>
      <c r="H36" s="192" t="s">
        <v>15576</v>
      </c>
      <c r="I36" s="192" t="s">
        <v>16380</v>
      </c>
      <c r="J36" s="192" t="s">
        <v>560</v>
      </c>
      <c r="K36" s="314">
        <v>2017</v>
      </c>
      <c r="L36" s="192" t="s">
        <v>16470</v>
      </c>
      <c r="M36" s="192" t="s">
        <v>16472</v>
      </c>
      <c r="N36" s="322" t="s">
        <v>16636</v>
      </c>
    </row>
    <row r="37" spans="1:14" ht="16.350000000000001" customHeight="1">
      <c r="A37" s="192">
        <v>36</v>
      </c>
      <c r="B37" s="192" t="s">
        <v>549</v>
      </c>
      <c r="C37" s="192" t="s">
        <v>16474</v>
      </c>
      <c r="D37" s="313">
        <v>9781610695923</v>
      </c>
      <c r="E37" s="313">
        <v>9781610695916</v>
      </c>
      <c r="F37" s="192" t="s">
        <v>16382</v>
      </c>
      <c r="G37" s="192">
        <v>1</v>
      </c>
      <c r="H37" s="192" t="s">
        <v>15576</v>
      </c>
      <c r="I37" s="192" t="s">
        <v>16383</v>
      </c>
      <c r="J37" s="192" t="s">
        <v>560</v>
      </c>
      <c r="K37" s="314">
        <v>2017</v>
      </c>
      <c r="L37" s="192" t="s">
        <v>16470</v>
      </c>
      <c r="M37" s="192" t="s">
        <v>16472</v>
      </c>
      <c r="N37" s="322" t="s">
        <v>16637</v>
      </c>
    </row>
    <row r="38" spans="1:14" ht="16.350000000000001" customHeight="1">
      <c r="A38" s="192">
        <v>37</v>
      </c>
      <c r="B38" s="192" t="s">
        <v>549</v>
      </c>
      <c r="C38" s="192" t="s">
        <v>16474</v>
      </c>
      <c r="D38" s="313">
        <v>9781440830402</v>
      </c>
      <c r="E38" s="313">
        <v>9781440830396</v>
      </c>
      <c r="F38" s="192" t="s">
        <v>16388</v>
      </c>
      <c r="G38" s="192">
        <v>1</v>
      </c>
      <c r="H38" s="192" t="s">
        <v>15576</v>
      </c>
      <c r="I38" s="192" t="s">
        <v>16389</v>
      </c>
      <c r="J38" s="192" t="s">
        <v>553</v>
      </c>
      <c r="K38" s="314">
        <v>2018</v>
      </c>
      <c r="L38" s="192" t="s">
        <v>16470</v>
      </c>
      <c r="M38" s="192" t="s">
        <v>16479</v>
      </c>
      <c r="N38" s="322" t="s">
        <v>16638</v>
      </c>
    </row>
    <row r="39" spans="1:14" ht="16.350000000000001" customHeight="1">
      <c r="A39" s="192">
        <v>38</v>
      </c>
      <c r="B39" s="192" t="s">
        <v>549</v>
      </c>
      <c r="C39" s="192" t="s">
        <v>16474</v>
      </c>
      <c r="D39" s="313">
        <v>9781440851797</v>
      </c>
      <c r="E39" s="313">
        <v>9781440851780</v>
      </c>
      <c r="F39" s="192" t="s">
        <v>16392</v>
      </c>
      <c r="G39" s="192">
        <v>1</v>
      </c>
      <c r="H39" s="192" t="s">
        <v>15576</v>
      </c>
      <c r="I39" s="192" t="s">
        <v>16393</v>
      </c>
      <c r="J39" s="192" t="s">
        <v>560</v>
      </c>
      <c r="K39" s="314">
        <v>2018</v>
      </c>
      <c r="L39" s="192" t="s">
        <v>16470</v>
      </c>
      <c r="N39" s="322" t="s">
        <v>16639</v>
      </c>
    </row>
    <row r="40" spans="1:14" ht="16.350000000000001" customHeight="1">
      <c r="A40" s="192">
        <v>39</v>
      </c>
      <c r="B40" s="192" t="s">
        <v>549</v>
      </c>
      <c r="C40" s="192" t="s">
        <v>16474</v>
      </c>
      <c r="D40" s="313">
        <v>9781440862939</v>
      </c>
      <c r="E40" s="313">
        <v>9781440862922</v>
      </c>
      <c r="F40" s="192" t="s">
        <v>16445</v>
      </c>
      <c r="G40" s="192">
        <v>1</v>
      </c>
      <c r="H40" s="192" t="s">
        <v>15576</v>
      </c>
      <c r="I40" s="192" t="s">
        <v>16446</v>
      </c>
      <c r="J40" s="192" t="s">
        <v>560</v>
      </c>
      <c r="K40" s="314">
        <v>2019</v>
      </c>
      <c r="L40" s="192" t="s">
        <v>16470</v>
      </c>
      <c r="N40" s="322" t="s">
        <v>16640</v>
      </c>
    </row>
    <row r="41" spans="1:14" ht="16.350000000000001" customHeight="1">
      <c r="A41" s="192">
        <v>40</v>
      </c>
      <c r="B41" s="192" t="s">
        <v>549</v>
      </c>
      <c r="C41" s="192" t="s">
        <v>16474</v>
      </c>
      <c r="D41" s="313">
        <v>9781440865756</v>
      </c>
      <c r="E41" s="313">
        <v>9781440865749</v>
      </c>
      <c r="F41" s="192" t="s">
        <v>16452</v>
      </c>
      <c r="G41" s="192">
        <v>1</v>
      </c>
      <c r="H41" s="192" t="s">
        <v>15576</v>
      </c>
      <c r="I41" s="192" t="s">
        <v>801</v>
      </c>
      <c r="J41" s="192" t="s">
        <v>553</v>
      </c>
      <c r="K41" s="314">
        <v>2019</v>
      </c>
      <c r="L41" s="192" t="s">
        <v>16470</v>
      </c>
      <c r="N41" s="322" t="s">
        <v>16641</v>
      </c>
    </row>
    <row r="42" spans="1:14" ht="16.350000000000001" customHeight="1">
      <c r="A42" s="192">
        <v>41</v>
      </c>
      <c r="B42" s="192" t="s">
        <v>549</v>
      </c>
      <c r="C42" s="192" t="s">
        <v>16477</v>
      </c>
      <c r="D42" s="313">
        <v>9781610699471</v>
      </c>
      <c r="E42" s="313">
        <v>9781610699464</v>
      </c>
      <c r="F42" s="192" t="s">
        <v>16345</v>
      </c>
      <c r="G42" s="192">
        <v>1</v>
      </c>
      <c r="H42" s="192" t="s">
        <v>15829</v>
      </c>
      <c r="I42" s="192" t="s">
        <v>11259</v>
      </c>
      <c r="J42" s="192" t="s">
        <v>38</v>
      </c>
      <c r="K42" s="314">
        <v>2015</v>
      </c>
      <c r="L42" s="192" t="s">
        <v>16470</v>
      </c>
      <c r="N42" s="322" t="s">
        <v>16642</v>
      </c>
    </row>
    <row r="43" spans="1:14" ht="16.350000000000001" customHeight="1">
      <c r="A43" s="192">
        <v>42</v>
      </c>
      <c r="B43" s="192" t="s">
        <v>549</v>
      </c>
      <c r="C43" s="192" t="s">
        <v>16477</v>
      </c>
      <c r="D43" s="313">
        <v>9781440844997</v>
      </c>
      <c r="E43" s="313">
        <v>9781440844980</v>
      </c>
      <c r="F43" s="192" t="s">
        <v>16416</v>
      </c>
      <c r="G43" s="192">
        <v>1</v>
      </c>
      <c r="H43" s="192" t="s">
        <v>15576</v>
      </c>
      <c r="I43" s="192" t="s">
        <v>16417</v>
      </c>
      <c r="J43" s="192" t="s">
        <v>560</v>
      </c>
      <c r="K43" s="314">
        <v>2018</v>
      </c>
      <c r="L43" s="192" t="s">
        <v>16470</v>
      </c>
      <c r="N43" s="322" t="s">
        <v>16643</v>
      </c>
    </row>
    <row r="44" spans="1:14" ht="16.350000000000001" customHeight="1">
      <c r="A44" s="192">
        <v>43</v>
      </c>
      <c r="B44" s="192" t="s">
        <v>549</v>
      </c>
      <c r="C44" s="192" t="s">
        <v>16477</v>
      </c>
      <c r="D44" s="313">
        <v>9781610695015</v>
      </c>
      <c r="E44" s="313">
        <v>9781610695008</v>
      </c>
      <c r="F44" s="192" t="s">
        <v>16429</v>
      </c>
      <c r="G44" s="192">
        <v>1</v>
      </c>
      <c r="H44" s="192" t="s">
        <v>15576</v>
      </c>
      <c r="I44" s="192" t="s">
        <v>16430</v>
      </c>
      <c r="J44" s="192" t="s">
        <v>38</v>
      </c>
      <c r="K44" s="314">
        <v>2019</v>
      </c>
      <c r="L44" s="192" t="s">
        <v>16470</v>
      </c>
      <c r="M44" s="192" t="s">
        <v>16472</v>
      </c>
      <c r="N44" s="322" t="s">
        <v>16644</v>
      </c>
    </row>
    <row r="45" spans="1:14" ht="16.350000000000001" customHeight="1">
      <c r="A45" s="192">
        <v>44</v>
      </c>
      <c r="B45" s="192" t="s">
        <v>549</v>
      </c>
      <c r="C45" s="192" t="s">
        <v>16478</v>
      </c>
      <c r="D45" s="313">
        <v>9781440804236</v>
      </c>
      <c r="E45" s="313">
        <v>9781440804229</v>
      </c>
      <c r="F45" s="192" t="s">
        <v>16346</v>
      </c>
      <c r="G45" s="192">
        <v>1</v>
      </c>
      <c r="H45" s="192" t="s">
        <v>15576</v>
      </c>
      <c r="I45" s="192" t="s">
        <v>16347</v>
      </c>
      <c r="J45" s="192" t="s">
        <v>553</v>
      </c>
      <c r="K45" s="314">
        <v>2015</v>
      </c>
      <c r="L45" s="192" t="s">
        <v>16470</v>
      </c>
      <c r="M45" s="192" t="s">
        <v>16479</v>
      </c>
      <c r="N45" s="322" t="s">
        <v>16645</v>
      </c>
    </row>
    <row r="46" spans="1:14" ht="16.350000000000001" customHeight="1">
      <c r="A46" s="192">
        <v>45</v>
      </c>
      <c r="B46" s="192" t="s">
        <v>549</v>
      </c>
      <c r="C46" s="192" t="s">
        <v>16478</v>
      </c>
      <c r="D46" s="313">
        <v>9781440853074</v>
      </c>
      <c r="E46" s="313">
        <v>9781440853067</v>
      </c>
      <c r="F46" s="192" t="s">
        <v>16400</v>
      </c>
      <c r="G46" s="192">
        <v>1</v>
      </c>
      <c r="H46" s="192" t="s">
        <v>15576</v>
      </c>
      <c r="I46" s="192" t="s">
        <v>16401</v>
      </c>
      <c r="J46" s="192" t="s">
        <v>553</v>
      </c>
      <c r="K46" s="314">
        <v>2018</v>
      </c>
      <c r="L46" s="192" t="s">
        <v>16470</v>
      </c>
      <c r="M46" s="192" t="s">
        <v>16472</v>
      </c>
      <c r="N46" s="322" t="s">
        <v>16646</v>
      </c>
    </row>
    <row r="47" spans="1:14" ht="16.350000000000001" customHeight="1">
      <c r="A47" s="192">
        <v>46</v>
      </c>
      <c r="B47" s="192" t="s">
        <v>549</v>
      </c>
      <c r="C47" s="192" t="s">
        <v>16478</v>
      </c>
      <c r="D47" s="313">
        <v>9781610699747</v>
      </c>
      <c r="E47" s="313">
        <v>9781610699730</v>
      </c>
      <c r="F47" s="192" t="s">
        <v>16441</v>
      </c>
      <c r="G47" s="192">
        <v>1</v>
      </c>
      <c r="H47" s="192" t="s">
        <v>15576</v>
      </c>
      <c r="I47" s="192" t="s">
        <v>16442</v>
      </c>
      <c r="J47" s="192" t="s">
        <v>38</v>
      </c>
      <c r="K47" s="314">
        <v>2019</v>
      </c>
      <c r="L47" s="192" t="s">
        <v>16470</v>
      </c>
      <c r="M47" s="192" t="s">
        <v>16472</v>
      </c>
      <c r="N47" s="322" t="s">
        <v>16647</v>
      </c>
    </row>
    <row r="48" spans="1:14" ht="16.350000000000001" customHeight="1">
      <c r="A48" s="192">
        <v>47</v>
      </c>
      <c r="B48" s="192" t="s">
        <v>549</v>
      </c>
      <c r="C48" s="192" t="s">
        <v>16475</v>
      </c>
      <c r="D48" s="313">
        <v>9781610691826</v>
      </c>
      <c r="E48" s="313">
        <v>9781610691819</v>
      </c>
      <c r="F48" s="192" t="s">
        <v>16337</v>
      </c>
      <c r="G48" s="192">
        <v>1</v>
      </c>
      <c r="H48" s="192" t="s">
        <v>15576</v>
      </c>
      <c r="I48" s="192" t="s">
        <v>16338</v>
      </c>
      <c r="J48" s="192" t="s">
        <v>38</v>
      </c>
      <c r="K48" s="314">
        <v>2014</v>
      </c>
      <c r="L48" s="192" t="s">
        <v>16470</v>
      </c>
      <c r="M48" s="192" t="s">
        <v>16472</v>
      </c>
      <c r="N48" s="322" t="s">
        <v>16648</v>
      </c>
    </row>
    <row r="49" spans="1:14" ht="16.350000000000001" customHeight="1">
      <c r="A49" s="192">
        <v>48</v>
      </c>
      <c r="B49" s="192" t="s">
        <v>549</v>
      </c>
      <c r="C49" s="192" t="s">
        <v>16475</v>
      </c>
      <c r="D49" s="313">
        <v>9781440854002</v>
      </c>
      <c r="E49" s="313">
        <v>9781440853999</v>
      </c>
      <c r="F49" s="192" t="s">
        <v>16390</v>
      </c>
      <c r="G49" s="192">
        <v>1</v>
      </c>
      <c r="H49" s="192" t="s">
        <v>15576</v>
      </c>
      <c r="I49" s="192" t="s">
        <v>16391</v>
      </c>
      <c r="J49" s="192" t="s">
        <v>553</v>
      </c>
      <c r="K49" s="314">
        <v>2018</v>
      </c>
      <c r="L49" s="192" t="s">
        <v>16470</v>
      </c>
      <c r="N49" s="322" t="s">
        <v>16649</v>
      </c>
    </row>
    <row r="50" spans="1:14" ht="16.350000000000001" customHeight="1">
      <c r="A50" s="192">
        <v>49</v>
      </c>
      <c r="B50" s="192" t="s">
        <v>549</v>
      </c>
      <c r="C50" s="192" t="s">
        <v>16475</v>
      </c>
      <c r="D50" s="313">
        <v>9781440857416</v>
      </c>
      <c r="E50" s="313">
        <v>9781440857409</v>
      </c>
      <c r="F50" s="192" t="s">
        <v>16397</v>
      </c>
      <c r="G50" s="192">
        <v>1</v>
      </c>
      <c r="H50" s="192" t="s">
        <v>15576</v>
      </c>
      <c r="I50" s="192" t="s">
        <v>16398</v>
      </c>
      <c r="J50" s="192" t="s">
        <v>553</v>
      </c>
      <c r="K50" s="314">
        <v>2018</v>
      </c>
      <c r="L50" s="192" t="s">
        <v>16470</v>
      </c>
      <c r="N50" s="322" t="s">
        <v>16650</v>
      </c>
    </row>
    <row r="51" spans="1:14" ht="16.350000000000001" customHeight="1">
      <c r="A51" s="192">
        <v>50</v>
      </c>
      <c r="B51" s="192" t="s">
        <v>549</v>
      </c>
      <c r="C51" s="192" t="s">
        <v>16475</v>
      </c>
      <c r="D51" s="313">
        <v>9781440844485</v>
      </c>
      <c r="E51" s="313">
        <v>9781440844478</v>
      </c>
      <c r="F51" s="192" t="s">
        <v>16423</v>
      </c>
      <c r="G51" s="192">
        <v>1</v>
      </c>
      <c r="H51" s="192" t="s">
        <v>15576</v>
      </c>
      <c r="I51" s="192" t="s">
        <v>16424</v>
      </c>
      <c r="J51" s="192" t="s">
        <v>553</v>
      </c>
      <c r="K51" s="314">
        <v>2018</v>
      </c>
      <c r="L51" s="192" t="s">
        <v>16470</v>
      </c>
      <c r="N51" s="322" t="s">
        <v>16651</v>
      </c>
    </row>
    <row r="52" spans="1:14" ht="16.350000000000001" customHeight="1">
      <c r="A52" s="192">
        <v>51</v>
      </c>
      <c r="B52" s="192" t="s">
        <v>549</v>
      </c>
      <c r="C52" s="192" t="s">
        <v>16475</v>
      </c>
      <c r="D52" s="313">
        <v>9781440859755</v>
      </c>
      <c r="E52" s="313">
        <v>9781440859748</v>
      </c>
      <c r="F52" s="192" t="s">
        <v>16443</v>
      </c>
      <c r="G52" s="192">
        <v>1</v>
      </c>
      <c r="H52" s="192" t="s">
        <v>15576</v>
      </c>
      <c r="I52" s="192" t="s">
        <v>16444</v>
      </c>
      <c r="J52" s="192" t="s">
        <v>38</v>
      </c>
      <c r="K52" s="314">
        <v>2019</v>
      </c>
      <c r="L52" s="192" t="s">
        <v>16470</v>
      </c>
      <c r="N52" s="322" t="s">
        <v>16652</v>
      </c>
    </row>
    <row r="53" spans="1:14" ht="16.350000000000001" customHeight="1">
      <c r="A53" s="192">
        <v>52</v>
      </c>
      <c r="B53" s="192" t="s">
        <v>549</v>
      </c>
      <c r="C53" s="192" t="s">
        <v>16487</v>
      </c>
      <c r="D53" s="313">
        <v>9781440861840</v>
      </c>
      <c r="E53" s="313">
        <v>9781440861833</v>
      </c>
      <c r="F53" s="192" t="s">
        <v>16427</v>
      </c>
      <c r="G53" s="192">
        <v>1</v>
      </c>
      <c r="H53" s="192" t="s">
        <v>15576</v>
      </c>
      <c r="I53" s="192" t="s">
        <v>16428</v>
      </c>
      <c r="J53" s="192" t="s">
        <v>38</v>
      </c>
      <c r="K53" s="314">
        <v>2019</v>
      </c>
      <c r="L53" s="192" t="s">
        <v>16470</v>
      </c>
      <c r="N53" s="322" t="s">
        <v>16653</v>
      </c>
    </row>
    <row r="54" spans="1:14" ht="16.350000000000001" customHeight="1">
      <c r="A54" s="192">
        <v>53</v>
      </c>
      <c r="B54" s="192" t="s">
        <v>549</v>
      </c>
      <c r="C54" s="192" t="s">
        <v>16487</v>
      </c>
      <c r="D54" s="313">
        <v>9781440854330</v>
      </c>
      <c r="E54" s="313">
        <v>9781440854323</v>
      </c>
      <c r="F54" s="192" t="s">
        <v>16453</v>
      </c>
      <c r="G54" s="192">
        <v>1</v>
      </c>
      <c r="H54" s="192" t="s">
        <v>15576</v>
      </c>
      <c r="I54" s="192" t="s">
        <v>8138</v>
      </c>
      <c r="J54" s="192" t="s">
        <v>560</v>
      </c>
      <c r="K54" s="314">
        <v>2019</v>
      </c>
      <c r="L54" s="192" t="s">
        <v>16470</v>
      </c>
      <c r="N54" s="322" t="s">
        <v>16654</v>
      </c>
    </row>
    <row r="55" spans="1:14" ht="16.350000000000001" customHeight="1">
      <c r="A55" s="192">
        <v>54</v>
      </c>
      <c r="B55" s="192" t="s">
        <v>549</v>
      </c>
      <c r="C55" s="192" t="s">
        <v>16480</v>
      </c>
      <c r="D55" s="313">
        <v>9781610699204</v>
      </c>
      <c r="E55" s="313">
        <v>9781610699198</v>
      </c>
      <c r="F55" s="192" t="s">
        <v>16356</v>
      </c>
      <c r="G55" s="192">
        <v>1</v>
      </c>
      <c r="H55" s="192" t="s">
        <v>15576</v>
      </c>
      <c r="I55" s="192" t="s">
        <v>16357</v>
      </c>
      <c r="J55" s="192" t="s">
        <v>38</v>
      </c>
      <c r="K55" s="314">
        <v>2016</v>
      </c>
      <c r="L55" s="192" t="s">
        <v>16470</v>
      </c>
      <c r="N55" s="322" t="s">
        <v>16655</v>
      </c>
    </row>
    <row r="56" spans="1:14" ht="16.350000000000001" customHeight="1">
      <c r="A56" s="192">
        <v>55</v>
      </c>
      <c r="B56" s="192" t="s">
        <v>549</v>
      </c>
      <c r="C56" s="192" t="s">
        <v>16480</v>
      </c>
      <c r="D56" s="313">
        <v>9781440838231</v>
      </c>
      <c r="E56" s="313">
        <v>9781440838224</v>
      </c>
      <c r="F56" s="192" t="s">
        <v>16366</v>
      </c>
      <c r="G56" s="192">
        <v>1</v>
      </c>
      <c r="H56" s="192" t="s">
        <v>15576</v>
      </c>
      <c r="I56" s="192" t="s">
        <v>903</v>
      </c>
      <c r="J56" s="192" t="s">
        <v>38</v>
      </c>
      <c r="K56" s="314">
        <v>2017</v>
      </c>
      <c r="L56" s="192" t="s">
        <v>16470</v>
      </c>
      <c r="N56" s="322" t="s">
        <v>16656</v>
      </c>
    </row>
    <row r="57" spans="1:14" ht="16.350000000000001" customHeight="1">
      <c r="A57" s="192">
        <v>56</v>
      </c>
      <c r="B57" s="192" t="s">
        <v>549</v>
      </c>
      <c r="C57" s="192" t="s">
        <v>16471</v>
      </c>
      <c r="D57" s="313">
        <v>9780313396182</v>
      </c>
      <c r="E57" s="313">
        <v>9780313396175</v>
      </c>
      <c r="F57" s="192" t="s">
        <v>16332</v>
      </c>
      <c r="G57" s="192">
        <v>1</v>
      </c>
      <c r="H57" s="192" t="s">
        <v>15576</v>
      </c>
      <c r="I57" s="192" t="s">
        <v>960</v>
      </c>
      <c r="J57" s="192" t="s">
        <v>553</v>
      </c>
      <c r="K57" s="314">
        <v>2014</v>
      </c>
      <c r="L57" s="192" t="s">
        <v>16470</v>
      </c>
      <c r="M57" s="192" t="s">
        <v>16472</v>
      </c>
      <c r="N57" s="322" t="s">
        <v>16657</v>
      </c>
    </row>
    <row r="58" spans="1:14" ht="16.350000000000001" customHeight="1">
      <c r="A58" s="192">
        <v>57</v>
      </c>
      <c r="B58" s="192" t="s">
        <v>549</v>
      </c>
      <c r="C58" s="192" t="s">
        <v>16473</v>
      </c>
      <c r="D58" s="313">
        <v>9781440831539</v>
      </c>
      <c r="E58" s="313">
        <v>9781440831522</v>
      </c>
      <c r="F58" s="192" t="s">
        <v>16333</v>
      </c>
      <c r="G58" s="192">
        <v>1</v>
      </c>
      <c r="H58" s="192" t="s">
        <v>15576</v>
      </c>
      <c r="I58" s="192" t="s">
        <v>16334</v>
      </c>
      <c r="J58" s="192" t="s">
        <v>553</v>
      </c>
      <c r="K58" s="314">
        <v>2014</v>
      </c>
      <c r="L58" s="192" t="s">
        <v>16470</v>
      </c>
      <c r="N58" s="322" t="s">
        <v>16658</v>
      </c>
    </row>
    <row r="59" spans="1:14" ht="16.350000000000001" customHeight="1">
      <c r="A59" s="192">
        <v>58</v>
      </c>
      <c r="B59" s="192" t="s">
        <v>549</v>
      </c>
      <c r="C59" s="192" t="s">
        <v>16473</v>
      </c>
      <c r="D59" s="313">
        <v>9781440831454</v>
      </c>
      <c r="E59" s="313">
        <v>9781440831447</v>
      </c>
      <c r="F59" s="192" t="s">
        <v>16350</v>
      </c>
      <c r="G59" s="192">
        <v>1</v>
      </c>
      <c r="H59" s="192" t="s">
        <v>15576</v>
      </c>
      <c r="I59" s="192" t="s">
        <v>16351</v>
      </c>
      <c r="J59" s="192" t="s">
        <v>553</v>
      </c>
      <c r="K59" s="314">
        <v>2015</v>
      </c>
      <c r="L59" s="192" t="s">
        <v>16470</v>
      </c>
      <c r="N59" s="322" t="s">
        <v>16659</v>
      </c>
    </row>
    <row r="60" spans="1:14" ht="16.350000000000001" customHeight="1">
      <c r="A60" s="192">
        <v>59</v>
      </c>
      <c r="B60" s="192" t="s">
        <v>549</v>
      </c>
      <c r="C60" s="192" t="s">
        <v>16473</v>
      </c>
      <c r="D60" s="313">
        <v>9781440850103</v>
      </c>
      <c r="E60" s="313">
        <v>9781440850097</v>
      </c>
      <c r="F60" s="192" t="s">
        <v>16358</v>
      </c>
      <c r="G60" s="192">
        <v>1</v>
      </c>
      <c r="H60" s="192" t="s">
        <v>15576</v>
      </c>
      <c r="I60" s="192" t="s">
        <v>16359</v>
      </c>
      <c r="J60" s="192" t="s">
        <v>553</v>
      </c>
      <c r="K60" s="314">
        <v>2016</v>
      </c>
      <c r="L60" s="192" t="s">
        <v>16470</v>
      </c>
      <c r="N60" s="322" t="s">
        <v>16660</v>
      </c>
    </row>
    <row r="61" spans="1:14" ht="16.350000000000001" customHeight="1">
      <c r="A61" s="192">
        <v>60</v>
      </c>
      <c r="B61" s="192" t="s">
        <v>549</v>
      </c>
      <c r="C61" s="192" t="s">
        <v>16473</v>
      </c>
      <c r="D61" s="313">
        <v>9781440862816</v>
      </c>
      <c r="E61" s="313">
        <v>9781440862809</v>
      </c>
      <c r="F61" s="192" t="s">
        <v>16402</v>
      </c>
      <c r="G61" s="192">
        <v>1</v>
      </c>
      <c r="H61" s="192" t="s">
        <v>15576</v>
      </c>
      <c r="I61" s="192" t="s">
        <v>16403</v>
      </c>
      <c r="J61" s="192" t="s">
        <v>553</v>
      </c>
      <c r="K61" s="314">
        <v>2018</v>
      </c>
      <c r="L61" s="192" t="s">
        <v>16470</v>
      </c>
      <c r="N61" s="322" t="s">
        <v>16661</v>
      </c>
    </row>
    <row r="62" spans="1:14" ht="16.350000000000001" customHeight="1">
      <c r="A62" s="192">
        <v>61</v>
      </c>
      <c r="B62" s="192" t="s">
        <v>549</v>
      </c>
      <c r="C62" s="192" t="s">
        <v>16473</v>
      </c>
      <c r="D62" s="313">
        <v>9781440861314</v>
      </c>
      <c r="E62" s="313">
        <v>9781440861307</v>
      </c>
      <c r="F62" s="192" t="s">
        <v>16404</v>
      </c>
      <c r="G62" s="192">
        <v>1</v>
      </c>
      <c r="H62" s="192" t="s">
        <v>15576</v>
      </c>
      <c r="I62" s="192" t="s">
        <v>16405</v>
      </c>
      <c r="J62" s="192" t="s">
        <v>553</v>
      </c>
      <c r="K62" s="314">
        <v>2018</v>
      </c>
      <c r="L62" s="192" t="s">
        <v>16470</v>
      </c>
      <c r="N62" s="322" t="s">
        <v>16662</v>
      </c>
    </row>
    <row r="63" spans="1:14" ht="16.350000000000001" customHeight="1">
      <c r="A63" s="192">
        <v>62</v>
      </c>
      <c r="B63" s="192" t="s">
        <v>549</v>
      </c>
      <c r="C63" s="192" t="s">
        <v>16473</v>
      </c>
      <c r="D63" s="313">
        <v>9781440863233</v>
      </c>
      <c r="E63" s="313">
        <v>9781440863226</v>
      </c>
      <c r="F63" s="192" t="s">
        <v>16414</v>
      </c>
      <c r="G63" s="192">
        <v>1</v>
      </c>
      <c r="H63" s="192" t="s">
        <v>15576</v>
      </c>
      <c r="I63" s="192" t="s">
        <v>16415</v>
      </c>
      <c r="J63" s="192" t="s">
        <v>553</v>
      </c>
      <c r="K63" s="314">
        <v>2018</v>
      </c>
      <c r="L63" s="192" t="s">
        <v>16470</v>
      </c>
      <c r="N63" s="322" t="s">
        <v>16663</v>
      </c>
    </row>
    <row r="64" spans="1:14" ht="16.350000000000001" customHeight="1">
      <c r="A64" s="192">
        <v>63</v>
      </c>
      <c r="B64" s="192" t="s">
        <v>549</v>
      </c>
      <c r="C64" s="192" t="s">
        <v>16481</v>
      </c>
      <c r="D64" s="313">
        <v>9781440851254</v>
      </c>
      <c r="E64" s="313">
        <v>9781440851247</v>
      </c>
      <c r="F64" s="192" t="s">
        <v>16367</v>
      </c>
      <c r="G64" s="192">
        <v>1</v>
      </c>
      <c r="H64" s="192" t="s">
        <v>15576</v>
      </c>
      <c r="I64" s="192" t="s">
        <v>16003</v>
      </c>
      <c r="J64" s="192" t="s">
        <v>553</v>
      </c>
      <c r="K64" s="314">
        <v>2017</v>
      </c>
      <c r="L64" s="192" t="s">
        <v>16470</v>
      </c>
      <c r="M64" s="192" t="s">
        <v>16472</v>
      </c>
      <c r="N64" s="322" t="s">
        <v>16664</v>
      </c>
    </row>
    <row r="65" spans="1:14" ht="16.350000000000001" customHeight="1">
      <c r="A65" s="192">
        <v>64</v>
      </c>
      <c r="B65" s="192" t="s">
        <v>549</v>
      </c>
      <c r="C65" s="192" t="s">
        <v>16481</v>
      </c>
      <c r="D65" s="313">
        <v>9781440851162</v>
      </c>
      <c r="E65" s="313">
        <v>9781440851155</v>
      </c>
      <c r="F65" s="192" t="s">
        <v>16381</v>
      </c>
      <c r="G65" s="192">
        <v>1</v>
      </c>
      <c r="H65" s="192" t="s">
        <v>15622</v>
      </c>
      <c r="I65" s="192" t="s">
        <v>1299</v>
      </c>
      <c r="J65" s="192" t="s">
        <v>38</v>
      </c>
      <c r="K65" s="314">
        <v>2017</v>
      </c>
      <c r="L65" s="192" t="s">
        <v>16470</v>
      </c>
      <c r="N65" s="322" t="s">
        <v>16665</v>
      </c>
    </row>
    <row r="66" spans="1:14" ht="16.350000000000001" customHeight="1">
      <c r="A66" s="192">
        <v>65</v>
      </c>
      <c r="B66" s="192" t="s">
        <v>549</v>
      </c>
      <c r="C66" s="192" t="s">
        <v>16482</v>
      </c>
      <c r="D66" s="313">
        <v>9781440845093</v>
      </c>
      <c r="E66" s="313">
        <v>9781440845086</v>
      </c>
      <c r="F66" s="192" t="s">
        <v>16370</v>
      </c>
      <c r="G66" s="192">
        <v>1</v>
      </c>
      <c r="H66" s="192" t="s">
        <v>15576</v>
      </c>
      <c r="I66" s="192" t="s">
        <v>16371</v>
      </c>
      <c r="J66" s="192" t="s">
        <v>573</v>
      </c>
      <c r="K66" s="314">
        <v>2017</v>
      </c>
      <c r="L66" s="192" t="s">
        <v>16470</v>
      </c>
      <c r="N66" s="322" t="s">
        <v>16666</v>
      </c>
    </row>
    <row r="67" spans="1:14" ht="16.350000000000001" customHeight="1">
      <c r="A67" s="192">
        <v>66</v>
      </c>
      <c r="B67" s="192" t="s">
        <v>549</v>
      </c>
      <c r="C67" s="192" t="s">
        <v>16482</v>
      </c>
      <c r="D67" s="313">
        <v>9781440857133</v>
      </c>
      <c r="E67" s="313">
        <v>9781440857126</v>
      </c>
      <c r="F67" s="192" t="s">
        <v>16372</v>
      </c>
      <c r="G67" s="192">
        <v>1</v>
      </c>
      <c r="H67" s="192" t="s">
        <v>15576</v>
      </c>
      <c r="I67" s="192" t="s">
        <v>16373</v>
      </c>
      <c r="J67" s="192" t="s">
        <v>573</v>
      </c>
      <c r="K67" s="314">
        <v>2017</v>
      </c>
      <c r="L67" s="192" t="s">
        <v>16470</v>
      </c>
      <c r="N67" s="322" t="s">
        <v>16667</v>
      </c>
    </row>
    <row r="68" spans="1:14" ht="16.350000000000001" customHeight="1">
      <c r="A68" s="192">
        <v>67</v>
      </c>
      <c r="B68" s="192" t="s">
        <v>549</v>
      </c>
      <c r="C68" s="192" t="s">
        <v>16482</v>
      </c>
      <c r="D68" s="313">
        <v>9781440851896</v>
      </c>
      <c r="E68" s="313">
        <v>9781440851889</v>
      </c>
      <c r="F68" s="192" t="s">
        <v>16395</v>
      </c>
      <c r="G68" s="192">
        <v>1</v>
      </c>
      <c r="H68" s="192" t="s">
        <v>15576</v>
      </c>
      <c r="I68" s="192" t="s">
        <v>16396</v>
      </c>
      <c r="J68" s="192" t="s">
        <v>573</v>
      </c>
      <c r="K68" s="314">
        <v>2018</v>
      </c>
      <c r="L68" s="192" t="s">
        <v>16470</v>
      </c>
      <c r="N68" s="322" t="s">
        <v>16668</v>
      </c>
    </row>
    <row r="69" spans="1:14" ht="16.350000000000001" customHeight="1">
      <c r="A69" s="192">
        <v>68</v>
      </c>
      <c r="B69" s="192" t="s">
        <v>549</v>
      </c>
      <c r="C69" s="192" t="s">
        <v>16482</v>
      </c>
      <c r="D69" s="313">
        <v>9781440863875</v>
      </c>
      <c r="E69" s="313">
        <v>9781440863868</v>
      </c>
      <c r="F69" s="192" t="s">
        <v>16431</v>
      </c>
      <c r="G69" s="192">
        <v>1</v>
      </c>
      <c r="H69" s="192" t="s">
        <v>15576</v>
      </c>
      <c r="I69" s="192" t="s">
        <v>16432</v>
      </c>
      <c r="J69" s="192" t="s">
        <v>573</v>
      </c>
      <c r="K69" s="314">
        <v>2019</v>
      </c>
      <c r="L69" s="192" t="s">
        <v>16470</v>
      </c>
      <c r="N69" s="322" t="s">
        <v>16669</v>
      </c>
    </row>
    <row r="70" spans="1:14" ht="16.350000000000001" customHeight="1">
      <c r="A70" s="192">
        <v>69</v>
      </c>
      <c r="B70" s="192" t="s">
        <v>549</v>
      </c>
      <c r="C70" s="192" t="s">
        <v>16482</v>
      </c>
      <c r="D70" s="313">
        <v>9781440861086</v>
      </c>
      <c r="E70" s="313">
        <v>9781440861079</v>
      </c>
      <c r="F70" s="192" t="s">
        <v>16433</v>
      </c>
      <c r="G70" s="192">
        <v>1</v>
      </c>
      <c r="H70" s="192" t="s">
        <v>15576</v>
      </c>
      <c r="I70" s="192" t="s">
        <v>16434</v>
      </c>
      <c r="J70" s="192" t="s">
        <v>573</v>
      </c>
      <c r="K70" s="314">
        <v>2019</v>
      </c>
      <c r="L70" s="192" t="s">
        <v>16470</v>
      </c>
      <c r="N70" s="322" t="s">
        <v>16670</v>
      </c>
    </row>
    <row r="71" spans="1:14" ht="16.350000000000001" customHeight="1">
      <c r="A71" s="192">
        <v>70</v>
      </c>
      <c r="B71" s="192" t="s">
        <v>549</v>
      </c>
      <c r="C71" s="192" t="s">
        <v>16482</v>
      </c>
      <c r="D71" s="313">
        <v>9781440864827</v>
      </c>
      <c r="E71" s="313">
        <v>9781440864810</v>
      </c>
      <c r="F71" s="192" t="s">
        <v>16449</v>
      </c>
      <c r="G71" s="192">
        <v>1</v>
      </c>
      <c r="H71" s="192" t="s">
        <v>15576</v>
      </c>
      <c r="I71" s="192" t="s">
        <v>16450</v>
      </c>
      <c r="J71" s="192" t="s">
        <v>573</v>
      </c>
      <c r="K71" s="314">
        <v>2019</v>
      </c>
      <c r="L71" s="192" t="s">
        <v>16470</v>
      </c>
      <c r="N71" s="322" t="s">
        <v>16671</v>
      </c>
    </row>
  </sheetData>
  <sortState xmlns:xlrd2="http://schemas.microsoft.com/office/spreadsheetml/2017/richdata2" ref="A2:N71">
    <sortCondition ref="C2:C71"/>
  </sortState>
  <phoneticPr fontId="49" type="noConversion"/>
  <hyperlinks>
    <hyperlink ref="N22" r:id="rId1" xr:uid="{00000000-0004-0000-0A00-000000000000}"/>
    <hyperlink ref="N57" r:id="rId2" xr:uid="{00000000-0004-0000-0A00-000001000000}"/>
    <hyperlink ref="N58" r:id="rId3" xr:uid="{00000000-0004-0000-0A00-000002000000}"/>
    <hyperlink ref="N33" r:id="rId4" xr:uid="{00000000-0004-0000-0A00-000003000000}"/>
    <hyperlink ref="N48" r:id="rId5" xr:uid="{00000000-0004-0000-0A00-000004000000}"/>
    <hyperlink ref="N5" r:id="rId6" xr:uid="{00000000-0004-0000-0A00-000005000000}"/>
    <hyperlink ref="N6" r:id="rId7" xr:uid="{00000000-0004-0000-0A00-000006000000}"/>
    <hyperlink ref="N23" r:id="rId8" xr:uid="{00000000-0004-0000-0A00-000007000000}"/>
    <hyperlink ref="N7" r:id="rId9" xr:uid="{00000000-0004-0000-0A00-000008000000}"/>
    <hyperlink ref="N42" r:id="rId10" xr:uid="{00000000-0004-0000-0A00-000009000000}"/>
    <hyperlink ref="N45" r:id="rId11" xr:uid="{00000000-0004-0000-0A00-00000A000000}"/>
    <hyperlink ref="N24" r:id="rId12" xr:uid="{00000000-0004-0000-0A00-00000B000000}"/>
    <hyperlink ref="N59" r:id="rId13" xr:uid="{00000000-0004-0000-0A00-00000C000000}"/>
    <hyperlink ref="N8" r:id="rId14" xr:uid="{00000000-0004-0000-0A00-00000D000000}"/>
    <hyperlink ref="N9" r:id="rId15" xr:uid="{00000000-0004-0000-0A00-00000E000000}"/>
    <hyperlink ref="N55" r:id="rId16" xr:uid="{00000000-0004-0000-0A00-00000F000000}"/>
    <hyperlink ref="N60" r:id="rId17" xr:uid="{00000000-0004-0000-0A00-000010000000}"/>
    <hyperlink ref="N10" r:id="rId18" xr:uid="{00000000-0004-0000-0A00-000011000000}"/>
    <hyperlink ref="N11" r:id="rId19" xr:uid="{00000000-0004-0000-0A00-000012000000}"/>
    <hyperlink ref="N34" r:id="rId20" xr:uid="{00000000-0004-0000-0A00-000013000000}"/>
    <hyperlink ref="N56" r:id="rId21" xr:uid="{00000000-0004-0000-0A00-000014000000}"/>
    <hyperlink ref="N64" r:id="rId22" xr:uid="{00000000-0004-0000-0A00-000015000000}"/>
    <hyperlink ref="N25" r:id="rId23" xr:uid="{00000000-0004-0000-0A00-000016000000}"/>
    <hyperlink ref="N66" r:id="rId24" xr:uid="{00000000-0004-0000-0A00-000017000000}"/>
    <hyperlink ref="N67" r:id="rId25" xr:uid="{00000000-0004-0000-0A00-000018000000}"/>
    <hyperlink ref="N12" r:id="rId26" xr:uid="{00000000-0004-0000-0A00-000019000000}"/>
    <hyperlink ref="N35" r:id="rId27" xr:uid="{00000000-0004-0000-0A00-00001A000000}"/>
    <hyperlink ref="N32" r:id="rId28" xr:uid="{00000000-0004-0000-0A00-00001B000000}"/>
    <hyperlink ref="N36" r:id="rId29" xr:uid="{00000000-0004-0000-0A00-00001C000000}"/>
    <hyperlink ref="N65" r:id="rId30" xr:uid="{00000000-0004-0000-0A00-00001D000000}"/>
    <hyperlink ref="N37" r:id="rId31" xr:uid="{00000000-0004-0000-0A00-00001E000000}"/>
    <hyperlink ref="N13" r:id="rId32" xr:uid="{00000000-0004-0000-0A00-00001F000000}"/>
    <hyperlink ref="N14" r:id="rId33" xr:uid="{00000000-0004-0000-0A00-000020000000}"/>
    <hyperlink ref="N38" r:id="rId34" xr:uid="{00000000-0004-0000-0A00-000021000000}"/>
    <hyperlink ref="N49" r:id="rId35" xr:uid="{00000000-0004-0000-0A00-000022000000}"/>
    <hyperlink ref="N39" r:id="rId36" xr:uid="{00000000-0004-0000-0A00-000023000000}"/>
    <hyperlink ref="N30" r:id="rId37" xr:uid="{00000000-0004-0000-0A00-000024000000}"/>
    <hyperlink ref="N68" r:id="rId38" xr:uid="{00000000-0004-0000-0A00-000025000000}"/>
    <hyperlink ref="N50" r:id="rId39" xr:uid="{00000000-0004-0000-0A00-000026000000}"/>
    <hyperlink ref="N26" r:id="rId40" xr:uid="{00000000-0004-0000-0A00-000027000000}"/>
    <hyperlink ref="N46" r:id="rId41" xr:uid="{00000000-0004-0000-0A00-000028000000}"/>
    <hyperlink ref="N61" r:id="rId42" xr:uid="{00000000-0004-0000-0A00-000029000000}"/>
    <hyperlink ref="N62" r:id="rId43" xr:uid="{00000000-0004-0000-0A00-00002A000000}"/>
    <hyperlink ref="N15" r:id="rId44" xr:uid="{00000000-0004-0000-0A00-00002B000000}"/>
    <hyperlink ref="N16" r:id="rId45" xr:uid="{00000000-0004-0000-0A00-00002C000000}"/>
    <hyperlink ref="N17" r:id="rId46" xr:uid="{00000000-0004-0000-0A00-00002D000000}"/>
    <hyperlink ref="N2" r:id="rId47" xr:uid="{00000000-0004-0000-0A00-00002E000000}"/>
    <hyperlink ref="N63" r:id="rId48" xr:uid="{00000000-0004-0000-0A00-00002F000000}"/>
    <hyperlink ref="N43" r:id="rId49" xr:uid="{00000000-0004-0000-0A00-000030000000}"/>
    <hyperlink ref="N27" r:id="rId50" xr:uid="{00000000-0004-0000-0A00-000031000000}"/>
    <hyperlink ref="N18" r:id="rId51" xr:uid="{00000000-0004-0000-0A00-000032000000}"/>
    <hyperlink ref="N3" r:id="rId52" xr:uid="{00000000-0004-0000-0A00-000033000000}"/>
    <hyperlink ref="N51" r:id="rId53" xr:uid="{00000000-0004-0000-0A00-000034000000}"/>
    <hyperlink ref="N28" r:id="rId54" xr:uid="{00000000-0004-0000-0A00-000035000000}"/>
    <hyperlink ref="N53" r:id="rId55" xr:uid="{00000000-0004-0000-0A00-000036000000}"/>
    <hyperlink ref="N44" r:id="rId56" xr:uid="{00000000-0004-0000-0A00-000037000000}"/>
    <hyperlink ref="N69" r:id="rId57" xr:uid="{00000000-0004-0000-0A00-000038000000}"/>
    <hyperlink ref="N70" r:id="rId58" xr:uid="{00000000-0004-0000-0A00-000039000000}"/>
    <hyperlink ref="N31" r:id="rId59" xr:uid="{00000000-0004-0000-0A00-00003A000000}"/>
    <hyperlink ref="N4" r:id="rId60" xr:uid="{00000000-0004-0000-0A00-00003B000000}"/>
    <hyperlink ref="N19" r:id="rId61" xr:uid="{00000000-0004-0000-0A00-00003C000000}"/>
    <hyperlink ref="N47" r:id="rId62" xr:uid="{00000000-0004-0000-0A00-00003D000000}"/>
    <hyperlink ref="N52" r:id="rId63" xr:uid="{00000000-0004-0000-0A00-00003E000000}"/>
    <hyperlink ref="N40" r:id="rId64" xr:uid="{00000000-0004-0000-0A00-00003F000000}"/>
    <hyperlink ref="N20" r:id="rId65" xr:uid="{00000000-0004-0000-0A00-000040000000}"/>
    <hyperlink ref="N71" r:id="rId66" xr:uid="{00000000-0004-0000-0A00-000041000000}"/>
    <hyperlink ref="N29" r:id="rId67" xr:uid="{00000000-0004-0000-0A00-000042000000}"/>
    <hyperlink ref="N41" r:id="rId68" xr:uid="{00000000-0004-0000-0A00-000043000000}"/>
    <hyperlink ref="N54" r:id="rId69" xr:uid="{00000000-0004-0000-0A00-000044000000}"/>
    <hyperlink ref="N21" r:id="rId70" xr:uid="{00000000-0004-0000-0A00-000045000000}"/>
  </hyperlinks>
  <pageMargins left="0.7" right="0.7" top="0.75" bottom="0.75" header="0.3" footer="0.3"/>
  <tableParts count="1">
    <tablePart r:id="rId7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41"/>
  <sheetViews>
    <sheetView topLeftCell="C7" workbookViewId="0">
      <selection activeCell="C18" sqref="C18"/>
    </sheetView>
  </sheetViews>
  <sheetFormatPr defaultColWidth="8.88671875" defaultRowHeight="16.350000000000001" customHeight="1"/>
  <cols>
    <col min="1" max="1" width="4.77734375" style="332" hidden="1" customWidth="1"/>
    <col min="2" max="2" width="27.21875" style="333" hidden="1" customWidth="1"/>
    <col min="3" max="3" width="50.77734375" style="333" bestFit="1" customWidth="1"/>
    <col min="4" max="4" width="13.33203125" style="332" hidden="1" customWidth="1"/>
    <col min="5" max="5" width="1.6640625" style="332" hidden="1" customWidth="1"/>
    <col min="6" max="6" width="78.33203125" style="337" bestFit="1" customWidth="1"/>
    <col min="7" max="7" width="4.77734375" style="332" hidden="1" customWidth="1"/>
    <col min="8" max="8" width="18.109375" style="332" hidden="1" customWidth="1"/>
    <col min="9" max="9" width="19.33203125" style="333" bestFit="1" customWidth="1"/>
    <col min="10" max="10" width="29.33203125" style="333" hidden="1" customWidth="1"/>
    <col min="11" max="11" width="7.6640625" style="332" customWidth="1"/>
    <col min="12" max="12" width="9.6640625" style="332" hidden="1" customWidth="1"/>
    <col min="13" max="13" width="41.77734375" style="245" customWidth="1"/>
    <col min="14" max="19" width="8.88671875" style="336"/>
    <col min="20" max="16384" width="8.88671875" style="9"/>
  </cols>
  <sheetData>
    <row r="1" spans="1:19" s="323" customFormat="1" ht="16.350000000000001" customHeight="1">
      <c r="A1" s="316" t="s">
        <v>16488</v>
      </c>
      <c r="B1" s="317" t="s">
        <v>16489</v>
      </c>
      <c r="C1" s="317" t="s">
        <v>16490</v>
      </c>
      <c r="D1" s="318" t="s">
        <v>16491</v>
      </c>
      <c r="E1" s="318" t="s">
        <v>16492</v>
      </c>
      <c r="F1" s="319" t="s">
        <v>16493</v>
      </c>
      <c r="G1" s="317" t="s">
        <v>16494</v>
      </c>
      <c r="H1" s="317" t="s">
        <v>16495</v>
      </c>
      <c r="I1" s="317" t="s">
        <v>16496</v>
      </c>
      <c r="J1" s="317" t="s">
        <v>16497</v>
      </c>
      <c r="K1" s="317" t="s">
        <v>16498</v>
      </c>
      <c r="L1" s="317" t="s">
        <v>16499</v>
      </c>
      <c r="M1" s="324" t="s">
        <v>1015</v>
      </c>
      <c r="N1" s="325"/>
      <c r="O1" s="325"/>
      <c r="P1" s="325"/>
      <c r="Q1" s="325"/>
      <c r="R1" s="325"/>
      <c r="S1" s="325"/>
    </row>
    <row r="2" spans="1:19" ht="16.350000000000001" customHeight="1">
      <c r="A2" s="277">
        <v>18</v>
      </c>
      <c r="B2" s="326" t="s">
        <v>549</v>
      </c>
      <c r="C2" s="327" t="s">
        <v>15977</v>
      </c>
      <c r="D2" s="328">
        <v>9781440867507</v>
      </c>
      <c r="E2" s="328">
        <v>9781440867491</v>
      </c>
      <c r="F2" s="326" t="s">
        <v>16551</v>
      </c>
      <c r="G2" s="295">
        <v>1</v>
      </c>
      <c r="H2" s="326" t="s">
        <v>15576</v>
      </c>
      <c r="I2" s="326" t="s">
        <v>16528</v>
      </c>
      <c r="J2" s="326" t="s">
        <v>38</v>
      </c>
      <c r="K2" s="295">
        <v>2019</v>
      </c>
      <c r="L2" s="326" t="s">
        <v>16327</v>
      </c>
      <c r="M2" s="278" t="s">
        <v>16552</v>
      </c>
      <c r="N2" s="9"/>
      <c r="O2" s="9"/>
      <c r="P2" s="9"/>
      <c r="Q2" s="9"/>
      <c r="R2" s="9"/>
      <c r="S2" s="9"/>
    </row>
    <row r="3" spans="1:19" ht="16.350000000000001" customHeight="1">
      <c r="A3" s="277">
        <v>19</v>
      </c>
      <c r="B3" s="326" t="s">
        <v>549</v>
      </c>
      <c r="C3" s="327" t="s">
        <v>15977</v>
      </c>
      <c r="D3" s="328">
        <v>9781440872877</v>
      </c>
      <c r="E3" s="328">
        <v>9781440872860</v>
      </c>
      <c r="F3" s="326" t="s">
        <v>16553</v>
      </c>
      <c r="G3" s="295">
        <v>1</v>
      </c>
      <c r="H3" s="326" t="s">
        <v>15576</v>
      </c>
      <c r="I3" s="326" t="s">
        <v>937</v>
      </c>
      <c r="J3" s="326" t="s">
        <v>38</v>
      </c>
      <c r="K3" s="295">
        <v>2019</v>
      </c>
      <c r="L3" s="326" t="s">
        <v>16327</v>
      </c>
      <c r="M3" s="278" t="s">
        <v>16554</v>
      </c>
      <c r="N3" s="9"/>
      <c r="O3" s="9"/>
      <c r="P3" s="9"/>
      <c r="Q3" s="9"/>
      <c r="R3" s="9"/>
      <c r="S3" s="9"/>
    </row>
    <row r="4" spans="1:19" ht="16.350000000000001" customHeight="1">
      <c r="A4" s="277">
        <v>9</v>
      </c>
      <c r="B4" s="326" t="s">
        <v>549</v>
      </c>
      <c r="C4" s="327" t="s">
        <v>15983</v>
      </c>
      <c r="D4" s="328">
        <v>9781440862991</v>
      </c>
      <c r="E4" s="328">
        <v>9781440862984</v>
      </c>
      <c r="F4" s="326" t="s">
        <v>16524</v>
      </c>
      <c r="G4" s="295">
        <v>1</v>
      </c>
      <c r="H4" s="326" t="s">
        <v>15576</v>
      </c>
      <c r="I4" s="326" t="s">
        <v>16525</v>
      </c>
      <c r="J4" s="326" t="s">
        <v>38</v>
      </c>
      <c r="K4" s="295">
        <v>2018</v>
      </c>
      <c r="L4" s="326" t="s">
        <v>16327</v>
      </c>
      <c r="M4" s="278" t="s">
        <v>16526</v>
      </c>
      <c r="N4" s="9"/>
      <c r="O4" s="9"/>
      <c r="P4" s="9"/>
      <c r="Q4" s="9"/>
      <c r="R4" s="9"/>
      <c r="S4" s="9"/>
    </row>
    <row r="5" spans="1:19" ht="16.350000000000001" customHeight="1">
      <c r="A5" s="277">
        <v>11</v>
      </c>
      <c r="B5" s="326" t="s">
        <v>549</v>
      </c>
      <c r="C5" s="327" t="s">
        <v>15983</v>
      </c>
      <c r="D5" s="328">
        <v>9781440862267</v>
      </c>
      <c r="E5" s="328">
        <v>9781440862250</v>
      </c>
      <c r="F5" s="326" t="s">
        <v>16530</v>
      </c>
      <c r="G5" s="295">
        <v>1</v>
      </c>
      <c r="H5" s="326" t="s">
        <v>15622</v>
      </c>
      <c r="I5" s="326" t="s">
        <v>16531</v>
      </c>
      <c r="J5" s="326" t="s">
        <v>560</v>
      </c>
      <c r="K5" s="295">
        <v>2018</v>
      </c>
      <c r="L5" s="326" t="s">
        <v>16327</v>
      </c>
      <c r="M5" s="278" t="s">
        <v>16532</v>
      </c>
      <c r="N5" s="9"/>
      <c r="O5" s="9"/>
      <c r="P5" s="9"/>
      <c r="Q5" s="9"/>
      <c r="R5" s="9"/>
      <c r="S5" s="9"/>
    </row>
    <row r="6" spans="1:19" ht="16.350000000000001" customHeight="1">
      <c r="A6" s="277">
        <v>13</v>
      </c>
      <c r="B6" s="326" t="s">
        <v>549</v>
      </c>
      <c r="C6" s="327" t="s">
        <v>15983</v>
      </c>
      <c r="D6" s="328">
        <v>9781440860744</v>
      </c>
      <c r="E6" s="328">
        <v>9781440860737</v>
      </c>
      <c r="F6" s="326" t="s">
        <v>16536</v>
      </c>
      <c r="G6" s="295">
        <v>1</v>
      </c>
      <c r="H6" s="326" t="s">
        <v>15576</v>
      </c>
      <c r="I6" s="326" t="s">
        <v>16537</v>
      </c>
      <c r="J6" s="326" t="s">
        <v>38</v>
      </c>
      <c r="K6" s="295">
        <v>2018</v>
      </c>
      <c r="L6" s="326" t="s">
        <v>16327</v>
      </c>
      <c r="M6" s="278" t="s">
        <v>16538</v>
      </c>
      <c r="N6" s="9"/>
      <c r="O6" s="9"/>
      <c r="P6" s="9"/>
      <c r="Q6" s="9"/>
      <c r="R6" s="9"/>
      <c r="S6" s="9"/>
    </row>
    <row r="7" spans="1:19" ht="16.350000000000001" customHeight="1">
      <c r="A7" s="277">
        <v>16</v>
      </c>
      <c r="B7" s="326" t="s">
        <v>549</v>
      </c>
      <c r="C7" s="327" t="s">
        <v>15983</v>
      </c>
      <c r="D7" s="328">
        <v>9781440844508</v>
      </c>
      <c r="E7" s="328">
        <v>9781440844492</v>
      </c>
      <c r="F7" s="326" t="s">
        <v>16545</v>
      </c>
      <c r="G7" s="295">
        <v>1</v>
      </c>
      <c r="H7" s="326" t="s">
        <v>15576</v>
      </c>
      <c r="I7" s="326" t="s">
        <v>16546</v>
      </c>
      <c r="J7" s="326" t="s">
        <v>553</v>
      </c>
      <c r="K7" s="295">
        <v>2018</v>
      </c>
      <c r="L7" s="326" t="s">
        <v>16327</v>
      </c>
      <c r="M7" s="278" t="s">
        <v>16547</v>
      </c>
      <c r="N7" s="9"/>
      <c r="O7" s="9"/>
      <c r="P7" s="9"/>
      <c r="Q7" s="9"/>
      <c r="R7" s="9"/>
      <c r="S7" s="9"/>
    </row>
    <row r="8" spans="1:19" ht="16.350000000000001" customHeight="1">
      <c r="A8" s="277">
        <v>20</v>
      </c>
      <c r="B8" s="326" t="s">
        <v>549</v>
      </c>
      <c r="C8" s="327" t="s">
        <v>15983</v>
      </c>
      <c r="D8" s="328">
        <v>9781440861260</v>
      </c>
      <c r="E8" s="328">
        <v>9781440861253</v>
      </c>
      <c r="F8" s="326" t="s">
        <v>16555</v>
      </c>
      <c r="G8" s="295">
        <v>1</v>
      </c>
      <c r="H8" s="326" t="s">
        <v>15576</v>
      </c>
      <c r="I8" s="326" t="s">
        <v>2058</v>
      </c>
      <c r="J8" s="326" t="s">
        <v>560</v>
      </c>
      <c r="K8" s="295">
        <v>2019</v>
      </c>
      <c r="L8" s="326" t="s">
        <v>16327</v>
      </c>
      <c r="M8" s="278" t="s">
        <v>16556</v>
      </c>
      <c r="N8" s="9"/>
      <c r="O8" s="9"/>
      <c r="P8" s="9"/>
      <c r="Q8" s="9"/>
      <c r="R8" s="9"/>
      <c r="S8" s="9"/>
    </row>
    <row r="9" spans="1:19" ht="16.350000000000001" customHeight="1">
      <c r="A9" s="277">
        <v>23</v>
      </c>
      <c r="B9" s="326" t="s">
        <v>549</v>
      </c>
      <c r="C9" s="327" t="s">
        <v>15983</v>
      </c>
      <c r="D9" s="328">
        <v>9781440868412</v>
      </c>
      <c r="E9" s="328">
        <v>9781440868405</v>
      </c>
      <c r="F9" s="326" t="s">
        <v>6279</v>
      </c>
      <c r="G9" s="295">
        <v>1</v>
      </c>
      <c r="H9" s="326" t="s">
        <v>15622</v>
      </c>
      <c r="I9" s="326" t="s">
        <v>6280</v>
      </c>
      <c r="J9" s="326" t="s">
        <v>560</v>
      </c>
      <c r="K9" s="295">
        <v>2019</v>
      </c>
      <c r="L9" s="326" t="s">
        <v>16327</v>
      </c>
      <c r="M9" s="278" t="s">
        <v>16562</v>
      </c>
      <c r="N9" s="9"/>
      <c r="O9" s="9"/>
      <c r="P9" s="9"/>
      <c r="Q9" s="9"/>
      <c r="R9" s="9"/>
      <c r="S9" s="9"/>
    </row>
    <row r="10" spans="1:19" ht="16.350000000000001" customHeight="1">
      <c r="A10" s="277">
        <v>3</v>
      </c>
      <c r="B10" s="326" t="s">
        <v>549</v>
      </c>
      <c r="C10" s="327" t="s">
        <v>15976</v>
      </c>
      <c r="D10" s="328">
        <v>9781610699303</v>
      </c>
      <c r="E10" s="328">
        <v>9781610699297</v>
      </c>
      <c r="F10" s="326" t="s">
        <v>16507</v>
      </c>
      <c r="G10" s="295">
        <v>1</v>
      </c>
      <c r="H10" s="326" t="s">
        <v>15576</v>
      </c>
      <c r="I10" s="326" t="s">
        <v>16508</v>
      </c>
      <c r="J10" s="326" t="s">
        <v>560</v>
      </c>
      <c r="K10" s="295">
        <v>2016</v>
      </c>
      <c r="L10" s="326" t="s">
        <v>16327</v>
      </c>
      <c r="M10" s="278" t="s">
        <v>16509</v>
      </c>
      <c r="N10" s="9"/>
      <c r="O10" s="9"/>
      <c r="P10" s="9"/>
      <c r="Q10" s="9"/>
      <c r="R10" s="9"/>
      <c r="S10" s="9"/>
    </row>
    <row r="11" spans="1:19" ht="16.350000000000001" customHeight="1">
      <c r="A11" s="277">
        <v>4</v>
      </c>
      <c r="B11" s="326" t="s">
        <v>549</v>
      </c>
      <c r="C11" s="327" t="s">
        <v>15976</v>
      </c>
      <c r="D11" s="328">
        <v>9781440831317</v>
      </c>
      <c r="E11" s="328">
        <v>9781440831300</v>
      </c>
      <c r="F11" s="326" t="s">
        <v>16510</v>
      </c>
      <c r="G11" s="295">
        <v>1</v>
      </c>
      <c r="H11" s="326" t="s">
        <v>15576</v>
      </c>
      <c r="I11" s="326" t="s">
        <v>16511</v>
      </c>
      <c r="J11" s="326" t="s">
        <v>553</v>
      </c>
      <c r="K11" s="295">
        <v>2016</v>
      </c>
      <c r="L11" s="326" t="s">
        <v>16327</v>
      </c>
      <c r="M11" s="278" t="s">
        <v>16512</v>
      </c>
      <c r="N11" s="9"/>
      <c r="O11" s="9"/>
      <c r="P11" s="9"/>
      <c r="Q11" s="9"/>
      <c r="R11" s="9"/>
      <c r="S11" s="9"/>
    </row>
    <row r="12" spans="1:19" ht="16.350000000000001" customHeight="1">
      <c r="A12" s="277">
        <v>10</v>
      </c>
      <c r="B12" s="326" t="s">
        <v>549</v>
      </c>
      <c r="C12" s="327" t="s">
        <v>15976</v>
      </c>
      <c r="D12" s="328">
        <v>9781440865718</v>
      </c>
      <c r="E12" s="328">
        <v>9781440865701</v>
      </c>
      <c r="F12" s="326" t="s">
        <v>16527</v>
      </c>
      <c r="G12" s="295">
        <v>1</v>
      </c>
      <c r="H12" s="326" t="s">
        <v>15576</v>
      </c>
      <c r="I12" s="326" t="s">
        <v>16528</v>
      </c>
      <c r="J12" s="326" t="s">
        <v>560</v>
      </c>
      <c r="K12" s="295">
        <v>2018</v>
      </c>
      <c r="L12" s="326" t="s">
        <v>16327</v>
      </c>
      <c r="M12" s="278" t="s">
        <v>16529</v>
      </c>
      <c r="N12" s="9"/>
      <c r="O12" s="9"/>
      <c r="P12" s="9"/>
      <c r="Q12" s="9"/>
      <c r="R12" s="9"/>
      <c r="S12" s="9"/>
    </row>
    <row r="13" spans="1:19" ht="16.350000000000001" customHeight="1">
      <c r="A13" s="277">
        <v>29</v>
      </c>
      <c r="B13" s="326" t="s">
        <v>549</v>
      </c>
      <c r="C13" s="327" t="s">
        <v>15976</v>
      </c>
      <c r="D13" s="328">
        <v>9781440860898</v>
      </c>
      <c r="E13" s="328">
        <v>9781440860881</v>
      </c>
      <c r="F13" s="326" t="s">
        <v>16575</v>
      </c>
      <c r="G13" s="295">
        <v>1</v>
      </c>
      <c r="H13" s="326" t="s">
        <v>15576</v>
      </c>
      <c r="I13" s="326" t="s">
        <v>3692</v>
      </c>
      <c r="J13" s="326" t="s">
        <v>560</v>
      </c>
      <c r="K13" s="295">
        <v>2019</v>
      </c>
      <c r="L13" s="326" t="s">
        <v>16327</v>
      </c>
      <c r="M13" s="278" t="s">
        <v>16576</v>
      </c>
      <c r="N13" s="9"/>
      <c r="O13" s="9"/>
      <c r="P13" s="9"/>
      <c r="Q13" s="9"/>
      <c r="R13" s="9"/>
      <c r="S13" s="9"/>
    </row>
    <row r="14" spans="1:19" ht="16.350000000000001" customHeight="1">
      <c r="A14" s="277">
        <v>12</v>
      </c>
      <c r="B14" s="326" t="s">
        <v>549</v>
      </c>
      <c r="C14" s="327" t="s">
        <v>15971</v>
      </c>
      <c r="D14" s="328">
        <v>9781440854583</v>
      </c>
      <c r="E14" s="328">
        <v>9781440854576</v>
      </c>
      <c r="F14" s="326" t="s">
        <v>16533</v>
      </c>
      <c r="G14" s="295">
        <v>1</v>
      </c>
      <c r="H14" s="326" t="s">
        <v>15576</v>
      </c>
      <c r="I14" s="326" t="s">
        <v>16534</v>
      </c>
      <c r="J14" s="326" t="s">
        <v>553</v>
      </c>
      <c r="K14" s="295">
        <v>2018</v>
      </c>
      <c r="L14" s="326" t="s">
        <v>16327</v>
      </c>
      <c r="M14" s="278" t="s">
        <v>16535</v>
      </c>
      <c r="N14" s="9"/>
      <c r="O14" s="9"/>
      <c r="P14" s="9"/>
      <c r="Q14" s="9"/>
      <c r="R14" s="9"/>
      <c r="S14" s="9"/>
    </row>
    <row r="15" spans="1:19" ht="16.350000000000001" customHeight="1">
      <c r="A15" s="277">
        <v>15</v>
      </c>
      <c r="B15" s="326" t="s">
        <v>549</v>
      </c>
      <c r="C15" s="327" t="s">
        <v>15971</v>
      </c>
      <c r="D15" s="328">
        <v>9781440852596</v>
      </c>
      <c r="E15" s="328">
        <v>9781440852589</v>
      </c>
      <c r="F15" s="326" t="s">
        <v>16542</v>
      </c>
      <c r="G15" s="295">
        <v>1</v>
      </c>
      <c r="H15" s="326" t="s">
        <v>15576</v>
      </c>
      <c r="I15" s="326" t="s">
        <v>16543</v>
      </c>
      <c r="J15" s="326" t="s">
        <v>553</v>
      </c>
      <c r="K15" s="295">
        <v>2018</v>
      </c>
      <c r="L15" s="326" t="s">
        <v>16327</v>
      </c>
      <c r="M15" s="278" t="s">
        <v>16544</v>
      </c>
      <c r="N15" s="9"/>
      <c r="O15" s="9"/>
      <c r="P15" s="9"/>
      <c r="Q15" s="9"/>
      <c r="R15" s="9"/>
      <c r="S15" s="9"/>
    </row>
    <row r="16" spans="1:19" ht="16.350000000000001" customHeight="1">
      <c r="A16" s="277">
        <v>24</v>
      </c>
      <c r="B16" s="326" t="s">
        <v>549</v>
      </c>
      <c r="C16" s="327" t="s">
        <v>15971</v>
      </c>
      <c r="D16" s="328">
        <v>9781440864506</v>
      </c>
      <c r="E16" s="328">
        <v>9781440864490</v>
      </c>
      <c r="F16" s="326" t="s">
        <v>16563</v>
      </c>
      <c r="G16" s="295">
        <v>1</v>
      </c>
      <c r="H16" s="326" t="s">
        <v>15576</v>
      </c>
      <c r="I16" s="326" t="s">
        <v>1874</v>
      </c>
      <c r="J16" s="326" t="s">
        <v>553</v>
      </c>
      <c r="K16" s="295">
        <v>2019</v>
      </c>
      <c r="L16" s="326" t="s">
        <v>16327</v>
      </c>
      <c r="M16" s="278" t="s">
        <v>16564</v>
      </c>
      <c r="N16" s="9"/>
      <c r="O16" s="9"/>
      <c r="P16" s="9"/>
      <c r="Q16" s="9"/>
      <c r="R16" s="9"/>
      <c r="S16" s="9"/>
    </row>
    <row r="17" spans="1:13" s="9" customFormat="1" ht="16.350000000000001" customHeight="1">
      <c r="A17" s="277">
        <v>30</v>
      </c>
      <c r="B17" s="326" t="s">
        <v>549</v>
      </c>
      <c r="C17" s="327" t="s">
        <v>15971</v>
      </c>
      <c r="D17" s="328">
        <v>9781440866074</v>
      </c>
      <c r="E17" s="328">
        <v>9781440866067</v>
      </c>
      <c r="F17" s="326" t="s">
        <v>16577</v>
      </c>
      <c r="G17" s="295">
        <v>1</v>
      </c>
      <c r="H17" s="326" t="s">
        <v>15576</v>
      </c>
      <c r="I17" s="326" t="s">
        <v>16578</v>
      </c>
      <c r="J17" s="326" t="s">
        <v>560</v>
      </c>
      <c r="K17" s="295">
        <v>2020</v>
      </c>
      <c r="L17" s="326" t="s">
        <v>16327</v>
      </c>
      <c r="M17" s="278" t="s">
        <v>16579</v>
      </c>
    </row>
    <row r="18" spans="1:13" s="9" customFormat="1" ht="16.350000000000001" customHeight="1">
      <c r="A18" s="277">
        <v>35</v>
      </c>
      <c r="B18" s="326" t="s">
        <v>549</v>
      </c>
      <c r="C18" s="327" t="s">
        <v>15971</v>
      </c>
      <c r="D18" s="328">
        <v>9781440868672</v>
      </c>
      <c r="E18" s="328">
        <v>9781440868665</v>
      </c>
      <c r="F18" s="326" t="s">
        <v>16592</v>
      </c>
      <c r="G18" s="295">
        <v>1</v>
      </c>
      <c r="H18" s="326" t="s">
        <v>15576</v>
      </c>
      <c r="I18" s="326" t="s">
        <v>16593</v>
      </c>
      <c r="J18" s="326" t="s">
        <v>553</v>
      </c>
      <c r="K18" s="295">
        <v>2020</v>
      </c>
      <c r="L18" s="326" t="s">
        <v>16327</v>
      </c>
      <c r="M18" s="278" t="s">
        <v>16594</v>
      </c>
    </row>
    <row r="19" spans="1:13" s="9" customFormat="1" ht="16.350000000000001" customHeight="1">
      <c r="A19" s="277">
        <v>2</v>
      </c>
      <c r="B19" s="326" t="s">
        <v>549</v>
      </c>
      <c r="C19" s="327" t="s">
        <v>15980</v>
      </c>
      <c r="D19" s="328">
        <v>9781440844119</v>
      </c>
      <c r="E19" s="328">
        <v>9781440844102</v>
      </c>
      <c r="F19" s="326" t="s">
        <v>16504</v>
      </c>
      <c r="G19" s="295">
        <v>1</v>
      </c>
      <c r="H19" s="326" t="s">
        <v>15576</v>
      </c>
      <c r="I19" s="326" t="s">
        <v>16505</v>
      </c>
      <c r="J19" s="326" t="s">
        <v>553</v>
      </c>
      <c r="K19" s="295">
        <v>2016</v>
      </c>
      <c r="L19" s="326" t="s">
        <v>16327</v>
      </c>
      <c r="M19" s="278" t="s">
        <v>16506</v>
      </c>
    </row>
    <row r="20" spans="1:13" s="9" customFormat="1" ht="16.350000000000001" customHeight="1">
      <c r="A20" s="277">
        <v>25</v>
      </c>
      <c r="B20" s="326" t="s">
        <v>549</v>
      </c>
      <c r="C20" s="327" t="s">
        <v>15978</v>
      </c>
      <c r="D20" s="328">
        <v>9781440872532</v>
      </c>
      <c r="E20" s="328">
        <v>9781440872525</v>
      </c>
      <c r="F20" s="326" t="s">
        <v>16565</v>
      </c>
      <c r="G20" s="295">
        <v>1</v>
      </c>
      <c r="H20" s="326" t="s">
        <v>15576</v>
      </c>
      <c r="I20" s="326" t="s">
        <v>16566</v>
      </c>
      <c r="J20" s="326" t="s">
        <v>553</v>
      </c>
      <c r="K20" s="295">
        <v>2019</v>
      </c>
      <c r="L20" s="326" t="s">
        <v>16327</v>
      </c>
      <c r="M20" s="278" t="s">
        <v>16567</v>
      </c>
    </row>
    <row r="21" spans="1:13" s="9" customFormat="1" ht="16.350000000000001" customHeight="1">
      <c r="A21" s="277">
        <v>32</v>
      </c>
      <c r="B21" s="326" t="s">
        <v>549</v>
      </c>
      <c r="C21" s="327" t="s">
        <v>15978</v>
      </c>
      <c r="D21" s="328">
        <v>9781440864568</v>
      </c>
      <c r="E21" s="328">
        <v>9781440864551</v>
      </c>
      <c r="F21" s="326" t="s">
        <v>16583</v>
      </c>
      <c r="G21" s="295">
        <v>1</v>
      </c>
      <c r="H21" s="326" t="s">
        <v>15576</v>
      </c>
      <c r="I21" s="326" t="s">
        <v>16584</v>
      </c>
      <c r="J21" s="326" t="s">
        <v>560</v>
      </c>
      <c r="K21" s="295">
        <v>2020</v>
      </c>
      <c r="L21" s="326" t="s">
        <v>16327</v>
      </c>
      <c r="M21" s="278" t="s">
        <v>16585</v>
      </c>
    </row>
    <row r="22" spans="1:13" s="9" customFormat="1" ht="16.350000000000001" customHeight="1">
      <c r="A22" s="277">
        <v>31</v>
      </c>
      <c r="B22" s="326" t="s">
        <v>549</v>
      </c>
      <c r="C22" s="327" t="s">
        <v>15981</v>
      </c>
      <c r="D22" s="328">
        <v>9781440856419</v>
      </c>
      <c r="E22" s="328">
        <v>9781440856402</v>
      </c>
      <c r="F22" s="326" t="s">
        <v>16580</v>
      </c>
      <c r="G22" s="295">
        <v>1</v>
      </c>
      <c r="H22" s="326" t="s">
        <v>15576</v>
      </c>
      <c r="I22" s="326" t="s">
        <v>16581</v>
      </c>
      <c r="J22" s="326" t="s">
        <v>38</v>
      </c>
      <c r="K22" s="295">
        <v>2020</v>
      </c>
      <c r="L22" s="326" t="s">
        <v>16327</v>
      </c>
      <c r="M22" s="278" t="s">
        <v>16582</v>
      </c>
    </row>
    <row r="23" spans="1:13" s="9" customFormat="1" ht="16.350000000000001" customHeight="1">
      <c r="A23" s="277">
        <v>6</v>
      </c>
      <c r="B23" s="326" t="s">
        <v>549</v>
      </c>
      <c r="C23" s="327" t="s">
        <v>16329</v>
      </c>
      <c r="D23" s="328">
        <v>9781440851292</v>
      </c>
      <c r="E23" s="328">
        <v>9781440851285</v>
      </c>
      <c r="F23" s="326" t="s">
        <v>16516</v>
      </c>
      <c r="G23" s="295">
        <v>1</v>
      </c>
      <c r="H23" s="326" t="s">
        <v>15576</v>
      </c>
      <c r="I23" s="326" t="s">
        <v>16517</v>
      </c>
      <c r="J23" s="326" t="s">
        <v>553</v>
      </c>
      <c r="K23" s="295">
        <v>2017</v>
      </c>
      <c r="L23" s="326" t="s">
        <v>16327</v>
      </c>
      <c r="M23" s="278" t="s">
        <v>16518</v>
      </c>
    </row>
    <row r="24" spans="1:13" s="9" customFormat="1" ht="16.350000000000001" customHeight="1">
      <c r="A24" s="277">
        <v>21</v>
      </c>
      <c r="B24" s="326" t="s">
        <v>549</v>
      </c>
      <c r="C24" s="327" t="s">
        <v>16329</v>
      </c>
      <c r="D24" s="328">
        <v>9781440864070</v>
      </c>
      <c r="E24" s="328">
        <v>9781440864063</v>
      </c>
      <c r="F24" s="326" t="s">
        <v>16557</v>
      </c>
      <c r="G24" s="295">
        <v>1</v>
      </c>
      <c r="H24" s="326" t="s">
        <v>15576</v>
      </c>
      <c r="I24" s="326" t="s">
        <v>15617</v>
      </c>
      <c r="J24" s="326" t="s">
        <v>38</v>
      </c>
      <c r="K24" s="295">
        <v>2019</v>
      </c>
      <c r="L24" s="326" t="s">
        <v>16327</v>
      </c>
      <c r="M24" s="278" t="s">
        <v>16558</v>
      </c>
    </row>
    <row r="25" spans="1:13" s="9" customFormat="1" ht="16.350000000000001" customHeight="1">
      <c r="A25" s="277">
        <v>26</v>
      </c>
      <c r="B25" s="326" t="s">
        <v>549</v>
      </c>
      <c r="C25" s="327" t="s">
        <v>16329</v>
      </c>
      <c r="D25" s="328">
        <v>9781440839191</v>
      </c>
      <c r="E25" s="328">
        <v>9781440839184</v>
      </c>
      <c r="F25" s="326" t="s">
        <v>16568</v>
      </c>
      <c r="G25" s="295">
        <v>1</v>
      </c>
      <c r="H25" s="326" t="s">
        <v>15576</v>
      </c>
      <c r="I25" s="326" t="s">
        <v>238</v>
      </c>
      <c r="J25" s="326" t="s">
        <v>553</v>
      </c>
      <c r="K25" s="295">
        <v>2019</v>
      </c>
      <c r="L25" s="326" t="s">
        <v>16327</v>
      </c>
      <c r="M25" s="278" t="s">
        <v>16569</v>
      </c>
    </row>
    <row r="26" spans="1:13" s="9" customFormat="1" ht="16.350000000000001" customHeight="1">
      <c r="A26" s="277">
        <v>1</v>
      </c>
      <c r="B26" s="326" t="s">
        <v>549</v>
      </c>
      <c r="C26" s="327" t="s">
        <v>16328</v>
      </c>
      <c r="D26" s="328">
        <v>9781610692977</v>
      </c>
      <c r="E26" s="328">
        <v>9781610692960</v>
      </c>
      <c r="F26" s="326" t="s">
        <v>16501</v>
      </c>
      <c r="G26" s="295">
        <v>1</v>
      </c>
      <c r="H26" s="326" t="s">
        <v>15576</v>
      </c>
      <c r="I26" s="326" t="s">
        <v>16502</v>
      </c>
      <c r="J26" s="326" t="s">
        <v>38</v>
      </c>
      <c r="K26" s="295">
        <v>2015</v>
      </c>
      <c r="L26" s="326" t="s">
        <v>16327</v>
      </c>
      <c r="M26" s="278" t="s">
        <v>16503</v>
      </c>
    </row>
    <row r="27" spans="1:13" s="9" customFormat="1" ht="16.350000000000001" customHeight="1">
      <c r="A27" s="277">
        <v>27</v>
      </c>
      <c r="B27" s="326" t="s">
        <v>549</v>
      </c>
      <c r="C27" s="327" t="s">
        <v>16328</v>
      </c>
      <c r="D27" s="328">
        <v>9781440853869</v>
      </c>
      <c r="E27" s="328">
        <v>9781440853852</v>
      </c>
      <c r="F27" s="326" t="s">
        <v>16570</v>
      </c>
      <c r="G27" s="295">
        <v>1</v>
      </c>
      <c r="H27" s="326" t="s">
        <v>15576</v>
      </c>
      <c r="I27" s="326" t="s">
        <v>10574</v>
      </c>
      <c r="J27" s="326" t="s">
        <v>38</v>
      </c>
      <c r="K27" s="295">
        <v>2019</v>
      </c>
      <c r="L27" s="326" t="s">
        <v>16327</v>
      </c>
      <c r="M27" s="278" t="s">
        <v>16571</v>
      </c>
    </row>
    <row r="28" spans="1:13" s="9" customFormat="1" ht="16.350000000000001" customHeight="1">
      <c r="A28" s="277">
        <v>7</v>
      </c>
      <c r="B28" s="326" t="s">
        <v>549</v>
      </c>
      <c r="C28" s="327" t="s">
        <v>16672</v>
      </c>
      <c r="D28" s="328">
        <v>9781440852954</v>
      </c>
      <c r="E28" s="328">
        <v>9781440852947</v>
      </c>
      <c r="F28" s="326" t="s">
        <v>16519</v>
      </c>
      <c r="G28" s="295">
        <v>1</v>
      </c>
      <c r="H28" s="326" t="s">
        <v>15576</v>
      </c>
      <c r="I28" s="326" t="s">
        <v>3488</v>
      </c>
      <c r="J28" s="326" t="s">
        <v>553</v>
      </c>
      <c r="K28" s="295">
        <v>2017</v>
      </c>
      <c r="L28" s="326" t="s">
        <v>16327</v>
      </c>
      <c r="M28" s="278" t="s">
        <v>16520</v>
      </c>
    </row>
    <row r="29" spans="1:13" s="9" customFormat="1" ht="16.350000000000001" customHeight="1">
      <c r="A29" s="277">
        <v>37</v>
      </c>
      <c r="B29" s="326" t="s">
        <v>549</v>
      </c>
      <c r="C29" s="327" t="s">
        <v>16673</v>
      </c>
      <c r="D29" s="328">
        <v>9781440869945</v>
      </c>
      <c r="E29" s="328">
        <v>9781440869938</v>
      </c>
      <c r="F29" s="326" t="s">
        <v>16598</v>
      </c>
      <c r="G29" s="295">
        <v>1</v>
      </c>
      <c r="H29" s="326" t="s">
        <v>15576</v>
      </c>
      <c r="I29" s="326" t="s">
        <v>966</v>
      </c>
      <c r="J29" s="326" t="s">
        <v>560</v>
      </c>
      <c r="K29" s="295">
        <v>2020</v>
      </c>
      <c r="L29" s="326" t="s">
        <v>16327</v>
      </c>
      <c r="M29" s="278" t="s">
        <v>16599</v>
      </c>
    </row>
    <row r="30" spans="1:13" s="9" customFormat="1" ht="16.350000000000001" customHeight="1">
      <c r="A30" s="277">
        <v>38</v>
      </c>
      <c r="B30" s="326" t="s">
        <v>549</v>
      </c>
      <c r="C30" s="327" t="s">
        <v>16673</v>
      </c>
      <c r="D30" s="328">
        <v>9781440867248</v>
      </c>
      <c r="E30" s="328">
        <v>9781440867231</v>
      </c>
      <c r="F30" s="326" t="s">
        <v>16600</v>
      </c>
      <c r="G30" s="295">
        <v>1</v>
      </c>
      <c r="H30" s="326" t="s">
        <v>15576</v>
      </c>
      <c r="I30" s="326" t="s">
        <v>10836</v>
      </c>
      <c r="J30" s="326" t="s">
        <v>560</v>
      </c>
      <c r="K30" s="295">
        <v>2020</v>
      </c>
      <c r="L30" s="326" t="s">
        <v>16327</v>
      </c>
      <c r="M30" s="278" t="s">
        <v>16601</v>
      </c>
    </row>
    <row r="31" spans="1:13" s="9" customFormat="1" ht="16.350000000000001" customHeight="1">
      <c r="A31" s="277">
        <v>5</v>
      </c>
      <c r="B31" s="326" t="s">
        <v>549</v>
      </c>
      <c r="C31" s="327" t="s">
        <v>15984</v>
      </c>
      <c r="D31" s="328">
        <v>9781440859342</v>
      </c>
      <c r="E31" s="328">
        <v>9781440859335</v>
      </c>
      <c r="F31" s="326" t="s">
        <v>16513</v>
      </c>
      <c r="G31" s="295">
        <v>1</v>
      </c>
      <c r="H31" s="326" t="s">
        <v>15576</v>
      </c>
      <c r="I31" s="326" t="s">
        <v>16514</v>
      </c>
      <c r="J31" s="326" t="s">
        <v>553</v>
      </c>
      <c r="K31" s="295">
        <v>2017</v>
      </c>
      <c r="L31" s="326" t="s">
        <v>16327</v>
      </c>
      <c r="M31" s="278" t="s">
        <v>16515</v>
      </c>
    </row>
    <row r="32" spans="1:13" s="9" customFormat="1" ht="16.350000000000001" customHeight="1">
      <c r="A32" s="277">
        <v>14</v>
      </c>
      <c r="B32" s="326" t="s">
        <v>549</v>
      </c>
      <c r="C32" s="327" t="s">
        <v>15984</v>
      </c>
      <c r="D32" s="328">
        <v>9781440865237</v>
      </c>
      <c r="E32" s="328">
        <v>9781440865220</v>
      </c>
      <c r="F32" s="326" t="s">
        <v>16539</v>
      </c>
      <c r="G32" s="295">
        <v>1</v>
      </c>
      <c r="H32" s="326" t="s">
        <v>15576</v>
      </c>
      <c r="I32" s="326" t="s">
        <v>16540</v>
      </c>
      <c r="J32" s="326" t="s">
        <v>553</v>
      </c>
      <c r="K32" s="295">
        <v>2018</v>
      </c>
      <c r="L32" s="326" t="s">
        <v>16327</v>
      </c>
      <c r="M32" s="278" t="s">
        <v>16541</v>
      </c>
    </row>
    <row r="33" spans="1:14" s="9" customFormat="1" ht="16.350000000000001" customHeight="1">
      <c r="A33" s="277">
        <v>36</v>
      </c>
      <c r="B33" s="326" t="s">
        <v>549</v>
      </c>
      <c r="C33" s="327" t="s">
        <v>15984</v>
      </c>
      <c r="D33" s="328">
        <v>9781440864254</v>
      </c>
      <c r="E33" s="328">
        <v>9781440864247</v>
      </c>
      <c r="F33" s="326" t="s">
        <v>16595</v>
      </c>
      <c r="G33" s="295">
        <v>1</v>
      </c>
      <c r="H33" s="326" t="s">
        <v>15576</v>
      </c>
      <c r="I33" s="326" t="s">
        <v>16596</v>
      </c>
      <c r="J33" s="326" t="s">
        <v>560</v>
      </c>
      <c r="K33" s="295">
        <v>2020</v>
      </c>
      <c r="L33" s="326" t="s">
        <v>16327</v>
      </c>
      <c r="M33" s="278" t="s">
        <v>16597</v>
      </c>
    </row>
    <row r="34" spans="1:14" s="9" customFormat="1" ht="16.350000000000001" customHeight="1">
      <c r="A34" s="277">
        <v>34</v>
      </c>
      <c r="B34" s="326" t="s">
        <v>549</v>
      </c>
      <c r="C34" s="327" t="s">
        <v>16674</v>
      </c>
      <c r="D34" s="328">
        <v>9781440873218</v>
      </c>
      <c r="E34" s="328">
        <v>9781440873201</v>
      </c>
      <c r="F34" s="326" t="s">
        <v>16589</v>
      </c>
      <c r="G34" s="295">
        <v>1</v>
      </c>
      <c r="H34" s="326" t="s">
        <v>15576</v>
      </c>
      <c r="I34" s="326" t="s">
        <v>16590</v>
      </c>
      <c r="J34" s="326" t="s">
        <v>553</v>
      </c>
      <c r="K34" s="295">
        <v>2020</v>
      </c>
      <c r="L34" s="326" t="s">
        <v>16327</v>
      </c>
      <c r="M34" s="278" t="s">
        <v>16591</v>
      </c>
    </row>
    <row r="35" spans="1:14" s="9" customFormat="1" ht="16.350000000000001" customHeight="1">
      <c r="A35" s="277">
        <v>17</v>
      </c>
      <c r="B35" s="326" t="s">
        <v>549</v>
      </c>
      <c r="C35" s="327" t="s">
        <v>16675</v>
      </c>
      <c r="D35" s="328">
        <v>9781440858031</v>
      </c>
      <c r="E35" s="328">
        <v>9781440858024</v>
      </c>
      <c r="F35" s="326" t="s">
        <v>16548</v>
      </c>
      <c r="G35" s="295">
        <v>1</v>
      </c>
      <c r="H35" s="326" t="s">
        <v>15622</v>
      </c>
      <c r="I35" s="326" t="s">
        <v>16549</v>
      </c>
      <c r="J35" s="326" t="s">
        <v>553</v>
      </c>
      <c r="K35" s="295">
        <v>2018</v>
      </c>
      <c r="L35" s="326" t="s">
        <v>16327</v>
      </c>
      <c r="M35" s="278" t="s">
        <v>16550</v>
      </c>
    </row>
    <row r="36" spans="1:14" s="9" customFormat="1" ht="16.350000000000001" customHeight="1">
      <c r="A36" s="277">
        <v>8</v>
      </c>
      <c r="B36" s="326" t="s">
        <v>549</v>
      </c>
      <c r="C36" s="327" t="s">
        <v>15974</v>
      </c>
      <c r="D36" s="328">
        <v>9781440843839</v>
      </c>
      <c r="E36" s="328">
        <v>9781440843822</v>
      </c>
      <c r="F36" s="326" t="s">
        <v>16521</v>
      </c>
      <c r="G36" s="295">
        <v>1</v>
      </c>
      <c r="H36" s="326" t="s">
        <v>15576</v>
      </c>
      <c r="I36" s="326" t="s">
        <v>16522</v>
      </c>
      <c r="J36" s="326" t="s">
        <v>573</v>
      </c>
      <c r="K36" s="295">
        <v>2017</v>
      </c>
      <c r="L36" s="326" t="s">
        <v>16327</v>
      </c>
      <c r="M36" s="278" t="s">
        <v>16523</v>
      </c>
    </row>
    <row r="37" spans="1:14" s="9" customFormat="1" ht="16.350000000000001" customHeight="1">
      <c r="A37" s="277">
        <v>33</v>
      </c>
      <c r="B37" s="326" t="s">
        <v>549</v>
      </c>
      <c r="C37" s="327" t="s">
        <v>15974</v>
      </c>
      <c r="D37" s="328">
        <v>9781440867088</v>
      </c>
      <c r="E37" s="328">
        <v>9781440867071</v>
      </c>
      <c r="F37" s="326" t="s">
        <v>16586</v>
      </c>
      <c r="G37" s="295">
        <v>1</v>
      </c>
      <c r="H37" s="326" t="s">
        <v>15576</v>
      </c>
      <c r="I37" s="326" t="s">
        <v>16587</v>
      </c>
      <c r="J37" s="326" t="s">
        <v>573</v>
      </c>
      <c r="K37" s="295">
        <v>2020</v>
      </c>
      <c r="L37" s="326" t="s">
        <v>16327</v>
      </c>
      <c r="M37" s="278" t="s">
        <v>16588</v>
      </c>
    </row>
    <row r="38" spans="1:14" s="9" customFormat="1" ht="16.350000000000001" customHeight="1">
      <c r="A38" s="277">
        <v>28</v>
      </c>
      <c r="B38" s="326" t="s">
        <v>549</v>
      </c>
      <c r="C38" s="327" t="s">
        <v>16676</v>
      </c>
      <c r="D38" s="328">
        <v>9781440869525</v>
      </c>
      <c r="E38" s="328">
        <v>9781440869518</v>
      </c>
      <c r="F38" s="326" t="s">
        <v>16572</v>
      </c>
      <c r="G38" s="295">
        <v>1</v>
      </c>
      <c r="H38" s="326" t="s">
        <v>15576</v>
      </c>
      <c r="I38" s="326" t="s">
        <v>16573</v>
      </c>
      <c r="J38" s="326" t="s">
        <v>553</v>
      </c>
      <c r="K38" s="295">
        <v>2019</v>
      </c>
      <c r="L38" s="326" t="s">
        <v>16327</v>
      </c>
      <c r="M38" s="278" t="s">
        <v>16574</v>
      </c>
    </row>
    <row r="39" spans="1:14" s="9" customFormat="1" ht="16.350000000000001" customHeight="1">
      <c r="A39" s="281">
        <v>22</v>
      </c>
      <c r="B39" s="329" t="s">
        <v>549</v>
      </c>
      <c r="C39" s="330" t="s">
        <v>15982</v>
      </c>
      <c r="D39" s="331">
        <v>9781440859205</v>
      </c>
      <c r="E39" s="331">
        <v>9781440859199</v>
      </c>
      <c r="F39" s="329" t="s">
        <v>16559</v>
      </c>
      <c r="G39" s="308">
        <v>1</v>
      </c>
      <c r="H39" s="329" t="s">
        <v>15576</v>
      </c>
      <c r="I39" s="329" t="s">
        <v>16560</v>
      </c>
      <c r="J39" s="329" t="s">
        <v>560</v>
      </c>
      <c r="K39" s="308">
        <v>2019</v>
      </c>
      <c r="L39" s="329" t="s">
        <v>16327</v>
      </c>
      <c r="M39" s="286" t="s">
        <v>16561</v>
      </c>
    </row>
    <row r="40" spans="1:14" s="9" customFormat="1" ht="16.350000000000001" customHeight="1">
      <c r="A40" s="332"/>
      <c r="B40" s="333"/>
      <c r="C40" s="333"/>
      <c r="D40" s="332"/>
      <c r="E40" s="334"/>
      <c r="F40" s="335"/>
      <c r="G40" s="332"/>
      <c r="H40" s="333"/>
      <c r="I40" s="333"/>
      <c r="J40" s="332"/>
      <c r="K40" s="332"/>
      <c r="L40" s="332"/>
      <c r="M40" s="245"/>
      <c r="N40" s="336"/>
    </row>
    <row r="41" spans="1:14" s="9" customFormat="1" ht="16.350000000000001" customHeight="1">
      <c r="A41" s="332"/>
      <c r="B41" s="333"/>
      <c r="C41" s="333"/>
      <c r="D41" s="332"/>
      <c r="E41" s="334"/>
      <c r="F41" s="332"/>
      <c r="G41" s="332"/>
      <c r="H41" s="333"/>
      <c r="I41" s="333"/>
      <c r="J41" s="332"/>
      <c r="K41" s="332"/>
      <c r="L41" s="332"/>
      <c r="M41" s="245"/>
      <c r="N41" s="336"/>
    </row>
  </sheetData>
  <sortState xmlns:xlrd2="http://schemas.microsoft.com/office/spreadsheetml/2017/richdata2" ref="A2:T41">
    <sortCondition ref="C2:C41"/>
  </sortState>
  <phoneticPr fontId="49" type="noConversion"/>
  <conditionalFormatting sqref="D2:D39">
    <cfRule type="duplicateValues" dxfId="39" priority="1"/>
  </conditionalFormatting>
  <hyperlinks>
    <hyperlink ref="M26" r:id="rId1" xr:uid="{00000000-0004-0000-0B00-000000000000}"/>
    <hyperlink ref="M19" r:id="rId2" xr:uid="{00000000-0004-0000-0B00-000001000000}"/>
    <hyperlink ref="M10" r:id="rId3" xr:uid="{00000000-0004-0000-0B00-000002000000}"/>
    <hyperlink ref="M11" r:id="rId4" xr:uid="{00000000-0004-0000-0B00-000003000000}"/>
    <hyperlink ref="M31" r:id="rId5" xr:uid="{00000000-0004-0000-0B00-000004000000}"/>
    <hyperlink ref="M23" r:id="rId6" xr:uid="{00000000-0004-0000-0B00-000005000000}"/>
    <hyperlink ref="M28" r:id="rId7" xr:uid="{00000000-0004-0000-0B00-000006000000}"/>
    <hyperlink ref="M36" r:id="rId8" xr:uid="{00000000-0004-0000-0B00-000007000000}"/>
    <hyperlink ref="M4" r:id="rId9" xr:uid="{00000000-0004-0000-0B00-000008000000}"/>
    <hyperlink ref="M12" r:id="rId10" xr:uid="{00000000-0004-0000-0B00-000009000000}"/>
    <hyperlink ref="M5" r:id="rId11" xr:uid="{00000000-0004-0000-0B00-00000A000000}"/>
    <hyperlink ref="M14" r:id="rId12" xr:uid="{00000000-0004-0000-0B00-00000B000000}"/>
    <hyperlink ref="M6" r:id="rId13" xr:uid="{00000000-0004-0000-0B00-00000C000000}"/>
    <hyperlink ref="M32" r:id="rId14" xr:uid="{00000000-0004-0000-0B00-00000D000000}"/>
    <hyperlink ref="M15" r:id="rId15" xr:uid="{00000000-0004-0000-0B00-00000E000000}"/>
    <hyperlink ref="M7" r:id="rId16" xr:uid="{00000000-0004-0000-0B00-00000F000000}"/>
    <hyperlink ref="M35" r:id="rId17" xr:uid="{00000000-0004-0000-0B00-000010000000}"/>
    <hyperlink ref="M2" r:id="rId18" xr:uid="{00000000-0004-0000-0B00-000011000000}"/>
    <hyperlink ref="M3" r:id="rId19" xr:uid="{00000000-0004-0000-0B00-000012000000}"/>
    <hyperlink ref="M8" r:id="rId20" xr:uid="{00000000-0004-0000-0B00-000013000000}"/>
    <hyperlink ref="M24" r:id="rId21" xr:uid="{00000000-0004-0000-0B00-000014000000}"/>
    <hyperlink ref="M39" r:id="rId22" xr:uid="{00000000-0004-0000-0B00-000015000000}"/>
    <hyperlink ref="M9" r:id="rId23" xr:uid="{00000000-0004-0000-0B00-000016000000}"/>
    <hyperlink ref="M16" r:id="rId24" xr:uid="{00000000-0004-0000-0B00-000017000000}"/>
    <hyperlink ref="M20" r:id="rId25" xr:uid="{00000000-0004-0000-0B00-000018000000}"/>
    <hyperlink ref="M25" r:id="rId26" xr:uid="{00000000-0004-0000-0B00-000019000000}"/>
    <hyperlink ref="M27" r:id="rId27" xr:uid="{00000000-0004-0000-0B00-00001A000000}"/>
    <hyperlink ref="M38" r:id="rId28" xr:uid="{00000000-0004-0000-0B00-00001B000000}"/>
    <hyperlink ref="M13" r:id="rId29" xr:uid="{00000000-0004-0000-0B00-00001C000000}"/>
    <hyperlink ref="M17" r:id="rId30" xr:uid="{00000000-0004-0000-0B00-00001D000000}"/>
    <hyperlink ref="M22" r:id="rId31" xr:uid="{00000000-0004-0000-0B00-00001E000000}"/>
    <hyperlink ref="M21" r:id="rId32" xr:uid="{00000000-0004-0000-0B00-00001F000000}"/>
    <hyperlink ref="M37" r:id="rId33" xr:uid="{00000000-0004-0000-0B00-000020000000}"/>
    <hyperlink ref="M34" r:id="rId34" xr:uid="{00000000-0004-0000-0B00-000021000000}"/>
    <hyperlink ref="M18" r:id="rId35" xr:uid="{00000000-0004-0000-0B00-000022000000}"/>
    <hyperlink ref="M33" r:id="rId36" xr:uid="{00000000-0004-0000-0B00-000023000000}"/>
    <hyperlink ref="M29" r:id="rId37" xr:uid="{00000000-0004-0000-0B00-000024000000}"/>
    <hyperlink ref="M30" r:id="rId38" xr:uid="{00000000-0004-0000-0B00-000025000000}"/>
  </hyperlinks>
  <pageMargins left="0.7" right="0.7" top="0.75" bottom="0.75" header="0.3" footer="0.3"/>
  <tableParts count="1">
    <tablePart r:id="rId39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AE954-5989-47EA-A979-2EA3E9A4B10F}">
  <dimension ref="A1:N68"/>
  <sheetViews>
    <sheetView topLeftCell="C16" workbookViewId="0">
      <selection activeCell="N5" sqref="N5"/>
    </sheetView>
  </sheetViews>
  <sheetFormatPr defaultColWidth="9" defaultRowHeight="36.75" customHeight="1"/>
  <cols>
    <col min="1" max="2" width="0" style="9" hidden="1" customWidth="1"/>
    <col min="3" max="3" width="43.33203125" style="9" customWidth="1"/>
    <col min="4" max="4" width="10.44140625" style="9" hidden="1" customWidth="1"/>
    <col min="5" max="5" width="11.44140625" style="9" hidden="1" customWidth="1"/>
    <col min="6" max="6" width="47.77734375" style="9" customWidth="1"/>
    <col min="7" max="8" width="0" style="9" hidden="1" customWidth="1"/>
    <col min="9" max="9" width="21.21875" style="9" customWidth="1"/>
    <col min="10" max="10" width="0" style="9" hidden="1" customWidth="1"/>
    <col min="11" max="11" width="11.44140625" style="9" customWidth="1"/>
    <col min="12" max="13" width="0" style="9" hidden="1" customWidth="1"/>
    <col min="14" max="14" width="45.109375" style="338" customWidth="1"/>
    <col min="15" max="16384" width="9" style="9"/>
  </cols>
  <sheetData>
    <row r="1" spans="1:14" ht="36.75" customHeight="1">
      <c r="A1" s="339" t="s">
        <v>1017</v>
      </c>
      <c r="B1" s="340" t="s">
        <v>11320</v>
      </c>
      <c r="C1" s="341" t="s">
        <v>28</v>
      </c>
      <c r="D1" s="342" t="s">
        <v>11321</v>
      </c>
      <c r="E1" s="342" t="s">
        <v>29</v>
      </c>
      <c r="F1" s="343" t="s">
        <v>30</v>
      </c>
      <c r="G1" s="341" t="s">
        <v>31</v>
      </c>
      <c r="H1" s="341" t="s">
        <v>32</v>
      </c>
      <c r="I1" s="341" t="s">
        <v>33</v>
      </c>
      <c r="J1" s="341" t="s">
        <v>34</v>
      </c>
      <c r="K1" s="341" t="s">
        <v>35</v>
      </c>
      <c r="L1" s="341" t="s">
        <v>16677</v>
      </c>
      <c r="M1" s="341" t="s">
        <v>14926</v>
      </c>
      <c r="N1" s="344" t="s">
        <v>1015</v>
      </c>
    </row>
    <row r="2" spans="1:14" ht="36.75" customHeight="1">
      <c r="A2" s="345">
        <v>33</v>
      </c>
      <c r="B2" s="346" t="s">
        <v>549</v>
      </c>
      <c r="C2" s="346" t="s">
        <v>16747</v>
      </c>
      <c r="D2" s="347">
        <v>9781440866753</v>
      </c>
      <c r="E2" s="347">
        <v>9781440866746</v>
      </c>
      <c r="F2" s="348" t="s">
        <v>16748</v>
      </c>
      <c r="G2" s="349">
        <v>1</v>
      </c>
      <c r="H2" s="349">
        <v>1</v>
      </c>
      <c r="I2" s="346" t="s">
        <v>16749</v>
      </c>
      <c r="J2" s="346" t="s">
        <v>38</v>
      </c>
      <c r="K2" s="349">
        <v>2020</v>
      </c>
      <c r="L2" s="346" t="s">
        <v>16681</v>
      </c>
      <c r="M2" s="346"/>
      <c r="N2" s="350" t="s">
        <v>16841</v>
      </c>
    </row>
    <row r="3" spans="1:14" ht="36.75" customHeight="1">
      <c r="A3" s="345">
        <v>42</v>
      </c>
      <c r="B3" s="346" t="s">
        <v>549</v>
      </c>
      <c r="C3" s="346" t="s">
        <v>16747</v>
      </c>
      <c r="D3" s="347">
        <v>9781440846939</v>
      </c>
      <c r="E3" s="347">
        <v>9781440846922</v>
      </c>
      <c r="F3" s="348" t="s">
        <v>16764</v>
      </c>
      <c r="G3" s="351">
        <v>1</v>
      </c>
      <c r="H3" s="349">
        <v>1</v>
      </c>
      <c r="I3" s="346" t="s">
        <v>16765</v>
      </c>
      <c r="J3" s="346" t="s">
        <v>560</v>
      </c>
      <c r="K3" s="349">
        <v>2021</v>
      </c>
      <c r="L3" s="346" t="s">
        <v>16681</v>
      </c>
      <c r="M3" s="352" t="s">
        <v>16877</v>
      </c>
      <c r="N3" s="350" t="s">
        <v>16850</v>
      </c>
    </row>
    <row r="4" spans="1:14" ht="36.75" customHeight="1">
      <c r="A4" s="345">
        <v>5</v>
      </c>
      <c r="B4" s="346" t="s">
        <v>549</v>
      </c>
      <c r="C4" s="346" t="s">
        <v>16690</v>
      </c>
      <c r="D4" s="347">
        <v>9781440828348</v>
      </c>
      <c r="E4" s="347">
        <v>9781440828331</v>
      </c>
      <c r="F4" s="348" t="s">
        <v>16691</v>
      </c>
      <c r="G4" s="349">
        <v>1</v>
      </c>
      <c r="H4" s="349">
        <v>1</v>
      </c>
      <c r="I4" s="346" t="s">
        <v>3839</v>
      </c>
      <c r="J4" s="346" t="s">
        <v>553</v>
      </c>
      <c r="K4" s="349">
        <v>2017</v>
      </c>
      <c r="L4" s="346" t="s">
        <v>16681</v>
      </c>
      <c r="M4" s="346"/>
      <c r="N4" s="350" t="s">
        <v>16813</v>
      </c>
    </row>
    <row r="5" spans="1:14" ht="36.75" customHeight="1">
      <c r="A5" s="345">
        <v>21</v>
      </c>
      <c r="B5" s="346" t="s">
        <v>549</v>
      </c>
      <c r="C5" s="346" t="s">
        <v>16690</v>
      </c>
      <c r="D5" s="347">
        <v>9781440867484</v>
      </c>
      <c r="E5" s="347">
        <v>9781440867477</v>
      </c>
      <c r="F5" s="348" t="s">
        <v>16722</v>
      </c>
      <c r="G5" s="349">
        <v>1</v>
      </c>
      <c r="H5" s="349">
        <v>1</v>
      </c>
      <c r="I5" s="346" t="s">
        <v>16723</v>
      </c>
      <c r="J5" s="346" t="s">
        <v>38</v>
      </c>
      <c r="K5" s="349">
        <v>2020</v>
      </c>
      <c r="L5" s="346" t="s">
        <v>16681</v>
      </c>
      <c r="M5" s="346"/>
      <c r="N5" s="350" t="s">
        <v>16829</v>
      </c>
    </row>
    <row r="6" spans="1:14" ht="36.75" customHeight="1">
      <c r="A6" s="345">
        <v>24</v>
      </c>
      <c r="B6" s="346" t="s">
        <v>549</v>
      </c>
      <c r="C6" s="346" t="s">
        <v>16690</v>
      </c>
      <c r="D6" s="347">
        <v>9781440837319</v>
      </c>
      <c r="E6" s="347">
        <v>9781440837302</v>
      </c>
      <c r="F6" s="348" t="s">
        <v>16727</v>
      </c>
      <c r="G6" s="351">
        <v>1</v>
      </c>
      <c r="H6" s="349">
        <v>1</v>
      </c>
      <c r="I6" s="346" t="s">
        <v>16728</v>
      </c>
      <c r="J6" s="346" t="s">
        <v>560</v>
      </c>
      <c r="K6" s="349">
        <v>2020</v>
      </c>
      <c r="L6" s="346" t="s">
        <v>16681</v>
      </c>
      <c r="M6" s="352" t="s">
        <v>16878</v>
      </c>
      <c r="N6" s="350" t="s">
        <v>16832</v>
      </c>
    </row>
    <row r="7" spans="1:14" ht="36.75" customHeight="1">
      <c r="A7" s="345">
        <v>35</v>
      </c>
      <c r="B7" s="346" t="s">
        <v>549</v>
      </c>
      <c r="C7" s="346" t="s">
        <v>16690</v>
      </c>
      <c r="D7" s="347">
        <v>9781440860768</v>
      </c>
      <c r="E7" s="347">
        <v>9781440860751</v>
      </c>
      <c r="F7" s="348" t="s">
        <v>16752</v>
      </c>
      <c r="G7" s="351">
        <v>1</v>
      </c>
      <c r="H7" s="349">
        <v>1</v>
      </c>
      <c r="I7" s="346" t="s">
        <v>1466</v>
      </c>
      <c r="J7" s="346" t="s">
        <v>38</v>
      </c>
      <c r="K7" s="349">
        <v>2020</v>
      </c>
      <c r="L7" s="346" t="s">
        <v>16681</v>
      </c>
      <c r="M7" s="352" t="s">
        <v>16879</v>
      </c>
      <c r="N7" s="350" t="s">
        <v>16843</v>
      </c>
    </row>
    <row r="8" spans="1:14" ht="36.75" customHeight="1">
      <c r="A8" s="345">
        <v>40</v>
      </c>
      <c r="B8" s="346" t="s">
        <v>549</v>
      </c>
      <c r="C8" s="346" t="s">
        <v>16690</v>
      </c>
      <c r="D8" s="347">
        <v>9781610694568</v>
      </c>
      <c r="E8" s="347">
        <v>9781610694551</v>
      </c>
      <c r="F8" s="348" t="s">
        <v>16760</v>
      </c>
      <c r="G8" s="351">
        <v>1</v>
      </c>
      <c r="H8" s="349">
        <v>1</v>
      </c>
      <c r="I8" s="346" t="s">
        <v>16761</v>
      </c>
      <c r="J8" s="346" t="s">
        <v>560</v>
      </c>
      <c r="K8" s="349">
        <v>2021</v>
      </c>
      <c r="L8" s="346" t="s">
        <v>16681</v>
      </c>
      <c r="M8" s="352" t="s">
        <v>16878</v>
      </c>
      <c r="N8" s="350" t="s">
        <v>16848</v>
      </c>
    </row>
    <row r="9" spans="1:14" ht="36.75" customHeight="1">
      <c r="A9" s="345">
        <v>4</v>
      </c>
      <c r="B9" s="353" t="s">
        <v>549</v>
      </c>
      <c r="C9" s="353" t="s">
        <v>16690</v>
      </c>
      <c r="D9" s="347">
        <v>9781440834639</v>
      </c>
      <c r="E9" s="347">
        <v>9781440834622</v>
      </c>
      <c r="F9" s="354" t="s">
        <v>16784</v>
      </c>
      <c r="G9" s="349">
        <v>1</v>
      </c>
      <c r="H9" s="349">
        <v>1</v>
      </c>
      <c r="I9" s="353" t="s">
        <v>16785</v>
      </c>
      <c r="J9" s="353" t="s">
        <v>38</v>
      </c>
      <c r="K9" s="349">
        <v>2017</v>
      </c>
      <c r="L9" s="353" t="s">
        <v>16681</v>
      </c>
      <c r="M9" s="353"/>
      <c r="N9" s="350" t="s">
        <v>16862</v>
      </c>
    </row>
    <row r="10" spans="1:14" ht="36.75" customHeight="1">
      <c r="A10" s="345">
        <v>18</v>
      </c>
      <c r="B10" s="346" t="s">
        <v>549</v>
      </c>
      <c r="C10" s="346" t="s">
        <v>16716</v>
      </c>
      <c r="D10" s="347">
        <v>9781440863387</v>
      </c>
      <c r="E10" s="347">
        <v>9781440863370</v>
      </c>
      <c r="F10" s="348" t="s">
        <v>16717</v>
      </c>
      <c r="G10" s="349">
        <v>1</v>
      </c>
      <c r="H10" s="349">
        <v>1</v>
      </c>
      <c r="I10" s="346" t="s">
        <v>16718</v>
      </c>
      <c r="J10" s="346" t="s">
        <v>38</v>
      </c>
      <c r="K10" s="349">
        <v>2019</v>
      </c>
      <c r="L10" s="346" t="s">
        <v>16681</v>
      </c>
      <c r="M10" s="346"/>
      <c r="N10" s="350" t="s">
        <v>16826</v>
      </c>
    </row>
    <row r="11" spans="1:14" ht="36.75" customHeight="1">
      <c r="A11" s="345">
        <v>32</v>
      </c>
      <c r="B11" s="346" t="s">
        <v>549</v>
      </c>
      <c r="C11" s="346" t="s">
        <v>16716</v>
      </c>
      <c r="D11" s="347">
        <v>9781440868573</v>
      </c>
      <c r="E11" s="347">
        <v>9781440868566</v>
      </c>
      <c r="F11" s="348" t="s">
        <v>16745</v>
      </c>
      <c r="G11" s="349">
        <v>1</v>
      </c>
      <c r="H11" s="349">
        <v>1</v>
      </c>
      <c r="I11" s="346" t="s">
        <v>16746</v>
      </c>
      <c r="J11" s="346" t="s">
        <v>38</v>
      </c>
      <c r="K11" s="349">
        <v>2020</v>
      </c>
      <c r="L11" s="346" t="s">
        <v>16681</v>
      </c>
      <c r="M11" s="346"/>
      <c r="N11" s="350" t="s">
        <v>16840</v>
      </c>
    </row>
    <row r="12" spans="1:14" ht="36.75" customHeight="1">
      <c r="A12" s="345">
        <v>36</v>
      </c>
      <c r="B12" s="346" t="s">
        <v>549</v>
      </c>
      <c r="C12" s="346" t="s">
        <v>16753</v>
      </c>
      <c r="D12" s="347">
        <v>9781440877247</v>
      </c>
      <c r="E12" s="347">
        <v>9781440877230</v>
      </c>
      <c r="F12" s="348" t="s">
        <v>16754</v>
      </c>
      <c r="G12" s="349">
        <v>1</v>
      </c>
      <c r="H12" s="349">
        <v>1</v>
      </c>
      <c r="I12" s="346" t="s">
        <v>16528</v>
      </c>
      <c r="J12" s="346" t="s">
        <v>38</v>
      </c>
      <c r="K12" s="349">
        <v>2020</v>
      </c>
      <c r="L12" s="346" t="s">
        <v>16681</v>
      </c>
      <c r="M12" s="346"/>
      <c r="N12" s="350" t="s">
        <v>16844</v>
      </c>
    </row>
    <row r="13" spans="1:14" ht="36.75" customHeight="1">
      <c r="A13" s="345">
        <v>3</v>
      </c>
      <c r="B13" s="346" t="s">
        <v>549</v>
      </c>
      <c r="C13" s="346" t="s">
        <v>16685</v>
      </c>
      <c r="D13" s="347">
        <v>9781610699518</v>
      </c>
      <c r="E13" s="347">
        <v>9781610699501</v>
      </c>
      <c r="F13" s="348" t="s">
        <v>16686</v>
      </c>
      <c r="G13" s="349">
        <v>1</v>
      </c>
      <c r="H13" s="349">
        <v>1</v>
      </c>
      <c r="I13" s="346" t="s">
        <v>16687</v>
      </c>
      <c r="J13" s="346" t="s">
        <v>560</v>
      </c>
      <c r="K13" s="349">
        <v>2016</v>
      </c>
      <c r="L13" s="346" t="s">
        <v>16681</v>
      </c>
      <c r="M13" s="346"/>
      <c r="N13" s="350" t="s">
        <v>16811</v>
      </c>
    </row>
    <row r="14" spans="1:14" ht="36.75" customHeight="1">
      <c r="A14" s="345">
        <v>11</v>
      </c>
      <c r="B14" s="346" t="s">
        <v>549</v>
      </c>
      <c r="C14" s="346" t="s">
        <v>16685</v>
      </c>
      <c r="D14" s="347">
        <v>9781440861413</v>
      </c>
      <c r="E14" s="347">
        <v>9781440861406</v>
      </c>
      <c r="F14" s="348" t="s">
        <v>16703</v>
      </c>
      <c r="G14" s="349">
        <v>1</v>
      </c>
      <c r="H14" s="349">
        <v>1</v>
      </c>
      <c r="I14" s="346" t="s">
        <v>16704</v>
      </c>
      <c r="J14" s="346" t="s">
        <v>553</v>
      </c>
      <c r="K14" s="349">
        <v>2018</v>
      </c>
      <c r="L14" s="346" t="s">
        <v>16681</v>
      </c>
      <c r="M14" s="346"/>
      <c r="N14" s="350" t="s">
        <v>16819</v>
      </c>
    </row>
    <row r="15" spans="1:14" ht="36.75" customHeight="1">
      <c r="A15" s="345">
        <v>13</v>
      </c>
      <c r="B15" s="346" t="s">
        <v>549</v>
      </c>
      <c r="C15" s="346" t="s">
        <v>16685</v>
      </c>
      <c r="D15" s="347">
        <v>9781440840159</v>
      </c>
      <c r="E15" s="347">
        <v>9781440840142</v>
      </c>
      <c r="F15" s="348" t="s">
        <v>16708</v>
      </c>
      <c r="G15" s="349">
        <v>1</v>
      </c>
      <c r="H15" s="349">
        <v>1</v>
      </c>
      <c r="I15" s="346" t="s">
        <v>16709</v>
      </c>
      <c r="J15" s="346" t="s">
        <v>553</v>
      </c>
      <c r="K15" s="349">
        <v>2018</v>
      </c>
      <c r="L15" s="346" t="s">
        <v>16681</v>
      </c>
      <c r="M15" s="346"/>
      <c r="N15" s="350" t="s">
        <v>16821</v>
      </c>
    </row>
    <row r="16" spans="1:14" ht="36.75" customHeight="1">
      <c r="A16" s="345">
        <v>16</v>
      </c>
      <c r="B16" s="346" t="s">
        <v>549</v>
      </c>
      <c r="C16" s="346" t="s">
        <v>16685</v>
      </c>
      <c r="D16" s="347">
        <v>9781440865091</v>
      </c>
      <c r="E16" s="347">
        <v>9781440865084</v>
      </c>
      <c r="F16" s="348" t="s">
        <v>16713</v>
      </c>
      <c r="G16" s="349">
        <v>1</v>
      </c>
      <c r="H16" s="349">
        <v>1</v>
      </c>
      <c r="I16" s="346" t="s">
        <v>15451</v>
      </c>
      <c r="J16" s="346" t="s">
        <v>560</v>
      </c>
      <c r="K16" s="349">
        <v>2019</v>
      </c>
      <c r="L16" s="346" t="s">
        <v>16681</v>
      </c>
      <c r="M16" s="346"/>
      <c r="N16" s="350" t="s">
        <v>16824</v>
      </c>
    </row>
    <row r="17" spans="1:14" ht="36.75" customHeight="1">
      <c r="A17" s="345">
        <v>19</v>
      </c>
      <c r="B17" s="346" t="s">
        <v>549</v>
      </c>
      <c r="C17" s="346" t="s">
        <v>16685</v>
      </c>
      <c r="D17" s="347">
        <v>9781440854149</v>
      </c>
      <c r="E17" s="347">
        <v>9781440854132</v>
      </c>
      <c r="F17" s="348" t="s">
        <v>16719</v>
      </c>
      <c r="G17" s="351">
        <v>1</v>
      </c>
      <c r="H17" s="349">
        <v>1</v>
      </c>
      <c r="I17" s="346" t="s">
        <v>16720</v>
      </c>
      <c r="J17" s="346" t="s">
        <v>553</v>
      </c>
      <c r="K17" s="349">
        <v>2019</v>
      </c>
      <c r="L17" s="346" t="s">
        <v>16681</v>
      </c>
      <c r="M17" s="352" t="s">
        <v>16878</v>
      </c>
      <c r="N17" s="350" t="s">
        <v>16827</v>
      </c>
    </row>
    <row r="18" spans="1:14" ht="36.75" customHeight="1">
      <c r="A18" s="345">
        <v>26</v>
      </c>
      <c r="B18" s="346" t="s">
        <v>549</v>
      </c>
      <c r="C18" s="346" t="s">
        <v>16685</v>
      </c>
      <c r="D18" s="347">
        <v>9781440866883</v>
      </c>
      <c r="E18" s="347">
        <v>9781440866876</v>
      </c>
      <c r="F18" s="348" t="s">
        <v>16731</v>
      </c>
      <c r="G18" s="349">
        <v>1</v>
      </c>
      <c r="H18" s="349">
        <v>1</v>
      </c>
      <c r="I18" s="346" t="s">
        <v>16732</v>
      </c>
      <c r="J18" s="346" t="s">
        <v>553</v>
      </c>
      <c r="K18" s="349">
        <v>2020</v>
      </c>
      <c r="L18" s="346" t="s">
        <v>16681</v>
      </c>
      <c r="M18" s="346"/>
      <c r="N18" s="350" t="s">
        <v>16834</v>
      </c>
    </row>
    <row r="19" spans="1:14" ht="36.75" customHeight="1">
      <c r="A19" s="345">
        <v>34</v>
      </c>
      <c r="B19" s="346" t="s">
        <v>549</v>
      </c>
      <c r="C19" s="346" t="s">
        <v>16685</v>
      </c>
      <c r="D19" s="347">
        <v>9781440865596</v>
      </c>
      <c r="E19" s="347">
        <v>9781440865589</v>
      </c>
      <c r="F19" s="348" t="s">
        <v>16750</v>
      </c>
      <c r="G19" s="349">
        <v>1</v>
      </c>
      <c r="H19" s="349">
        <v>1</v>
      </c>
      <c r="I19" s="346" t="s">
        <v>16751</v>
      </c>
      <c r="J19" s="346" t="s">
        <v>560</v>
      </c>
      <c r="K19" s="349">
        <v>2020</v>
      </c>
      <c r="L19" s="346" t="s">
        <v>16681</v>
      </c>
      <c r="M19" s="346"/>
      <c r="N19" s="350" t="s">
        <v>16842</v>
      </c>
    </row>
    <row r="20" spans="1:14" ht="36.75" customHeight="1">
      <c r="A20" s="345">
        <v>37</v>
      </c>
      <c r="B20" s="346" t="s">
        <v>549</v>
      </c>
      <c r="C20" s="346" t="s">
        <v>16685</v>
      </c>
      <c r="D20" s="347">
        <v>9781440868016</v>
      </c>
      <c r="E20" s="347">
        <v>9781440868009</v>
      </c>
      <c r="F20" s="348" t="s">
        <v>16755</v>
      </c>
      <c r="G20" s="349">
        <v>1</v>
      </c>
      <c r="H20" s="349">
        <v>1</v>
      </c>
      <c r="I20" s="346" t="s">
        <v>16756</v>
      </c>
      <c r="J20" s="346" t="s">
        <v>560</v>
      </c>
      <c r="K20" s="349">
        <v>2020</v>
      </c>
      <c r="L20" s="346" t="s">
        <v>16681</v>
      </c>
      <c r="M20" s="346"/>
      <c r="N20" s="350" t="s">
        <v>16845</v>
      </c>
    </row>
    <row r="21" spans="1:14" ht="36.75" customHeight="1">
      <c r="A21" s="345">
        <v>49</v>
      </c>
      <c r="B21" s="346" t="s">
        <v>549</v>
      </c>
      <c r="C21" s="346" t="s">
        <v>16685</v>
      </c>
      <c r="D21" s="347">
        <v>9781440862557</v>
      </c>
      <c r="E21" s="347">
        <v>9781440862540</v>
      </c>
      <c r="F21" s="348" t="s">
        <v>16775</v>
      </c>
      <c r="G21" s="349">
        <v>1</v>
      </c>
      <c r="H21" s="349">
        <v>1</v>
      </c>
      <c r="I21" s="346" t="s">
        <v>3739</v>
      </c>
      <c r="J21" s="346" t="s">
        <v>553</v>
      </c>
      <c r="K21" s="349">
        <v>2021</v>
      </c>
      <c r="L21" s="346" t="s">
        <v>16681</v>
      </c>
      <c r="M21" s="346"/>
      <c r="N21" s="350" t="s">
        <v>16857</v>
      </c>
    </row>
    <row r="22" spans="1:14" ht="36.75" customHeight="1">
      <c r="A22" s="345">
        <v>50</v>
      </c>
      <c r="B22" s="346" t="s">
        <v>549</v>
      </c>
      <c r="C22" s="346" t="s">
        <v>16685</v>
      </c>
      <c r="D22" s="347">
        <v>9781440874741</v>
      </c>
      <c r="E22" s="347">
        <v>9781440874734</v>
      </c>
      <c r="F22" s="348" t="s">
        <v>16776</v>
      </c>
      <c r="G22" s="349">
        <v>1</v>
      </c>
      <c r="H22" s="349">
        <v>1</v>
      </c>
      <c r="I22" s="346" t="s">
        <v>10065</v>
      </c>
      <c r="J22" s="346" t="s">
        <v>553</v>
      </c>
      <c r="K22" s="349">
        <v>2021</v>
      </c>
      <c r="L22" s="346" t="s">
        <v>16681</v>
      </c>
      <c r="M22" s="346"/>
      <c r="N22" s="350" t="s">
        <v>16858</v>
      </c>
    </row>
    <row r="23" spans="1:14" ht="36.75" customHeight="1">
      <c r="A23" s="345">
        <v>1</v>
      </c>
      <c r="B23" s="353" t="s">
        <v>549</v>
      </c>
      <c r="C23" s="353" t="s">
        <v>16685</v>
      </c>
      <c r="D23" s="347">
        <v>9781610698924</v>
      </c>
      <c r="E23" s="347">
        <v>9781610698917</v>
      </c>
      <c r="F23" s="354" t="s">
        <v>16777</v>
      </c>
      <c r="G23" s="349">
        <v>1</v>
      </c>
      <c r="H23" s="349">
        <v>1</v>
      </c>
      <c r="I23" s="353" t="s">
        <v>16778</v>
      </c>
      <c r="J23" s="353" t="s">
        <v>560</v>
      </c>
      <c r="K23" s="349">
        <v>2016</v>
      </c>
      <c r="L23" s="353" t="s">
        <v>16681</v>
      </c>
      <c r="M23" s="353"/>
      <c r="N23" s="350" t="s">
        <v>16859</v>
      </c>
    </row>
    <row r="24" spans="1:14" ht="36.75" customHeight="1">
      <c r="A24" s="345">
        <v>2</v>
      </c>
      <c r="B24" s="353" t="s">
        <v>549</v>
      </c>
      <c r="C24" s="353" t="s">
        <v>16685</v>
      </c>
      <c r="D24" s="347">
        <v>9781440843389</v>
      </c>
      <c r="E24" s="347">
        <v>9781440843372</v>
      </c>
      <c r="F24" s="354" t="s">
        <v>16779</v>
      </c>
      <c r="G24" s="349">
        <v>1</v>
      </c>
      <c r="H24" s="349">
        <v>1</v>
      </c>
      <c r="I24" s="353" t="s">
        <v>16780</v>
      </c>
      <c r="J24" s="353" t="s">
        <v>553</v>
      </c>
      <c r="K24" s="349">
        <v>2017</v>
      </c>
      <c r="L24" s="353" t="s">
        <v>16681</v>
      </c>
      <c r="M24" s="353"/>
      <c r="N24" s="350" t="s">
        <v>16860</v>
      </c>
    </row>
    <row r="25" spans="1:14" ht="36.75" customHeight="1">
      <c r="A25" s="345">
        <v>5</v>
      </c>
      <c r="B25" s="353" t="s">
        <v>549</v>
      </c>
      <c r="C25" s="353" t="s">
        <v>16685</v>
      </c>
      <c r="D25" s="347">
        <v>9781440857836</v>
      </c>
      <c r="E25" s="347">
        <v>9781440857829</v>
      </c>
      <c r="F25" s="354" t="s">
        <v>16786</v>
      </c>
      <c r="G25" s="349">
        <v>1</v>
      </c>
      <c r="H25" s="349">
        <v>1</v>
      </c>
      <c r="I25" s="353" t="s">
        <v>16787</v>
      </c>
      <c r="J25" s="353" t="s">
        <v>553</v>
      </c>
      <c r="K25" s="349">
        <v>2017</v>
      </c>
      <c r="L25" s="353" t="s">
        <v>16681</v>
      </c>
      <c r="M25" s="353"/>
      <c r="N25" s="350" t="s">
        <v>16863</v>
      </c>
    </row>
    <row r="26" spans="1:14" ht="36.75" customHeight="1">
      <c r="A26" s="345">
        <v>7</v>
      </c>
      <c r="B26" s="353" t="s">
        <v>549</v>
      </c>
      <c r="C26" s="353" t="s">
        <v>16685</v>
      </c>
      <c r="D26" s="347">
        <v>9781440833649</v>
      </c>
      <c r="E26" s="347">
        <v>9781440833632</v>
      </c>
      <c r="F26" s="354" t="s">
        <v>16789</v>
      </c>
      <c r="G26" s="349">
        <v>1</v>
      </c>
      <c r="H26" s="349">
        <v>1</v>
      </c>
      <c r="I26" s="353" t="s">
        <v>16790</v>
      </c>
      <c r="J26" s="353" t="s">
        <v>553</v>
      </c>
      <c r="K26" s="349">
        <v>2017</v>
      </c>
      <c r="L26" s="353" t="s">
        <v>16681</v>
      </c>
      <c r="M26" s="353"/>
      <c r="N26" s="350" t="s">
        <v>16865</v>
      </c>
    </row>
    <row r="27" spans="1:14" ht="36.75" customHeight="1">
      <c r="A27" s="345">
        <v>13</v>
      </c>
      <c r="B27" s="353" t="s">
        <v>549</v>
      </c>
      <c r="C27" s="353" t="s">
        <v>16685</v>
      </c>
      <c r="D27" s="347">
        <v>9781440861826</v>
      </c>
      <c r="E27" s="347">
        <v>9781440861819</v>
      </c>
      <c r="F27" s="354" t="s">
        <v>16800</v>
      </c>
      <c r="G27" s="349">
        <v>1</v>
      </c>
      <c r="H27" s="349">
        <v>1</v>
      </c>
      <c r="I27" s="353" t="s">
        <v>16801</v>
      </c>
      <c r="J27" s="353" t="s">
        <v>560</v>
      </c>
      <c r="K27" s="349">
        <v>2019</v>
      </c>
      <c r="L27" s="353" t="s">
        <v>16681</v>
      </c>
      <c r="M27" s="353"/>
      <c r="N27" s="350" t="s">
        <v>16872</v>
      </c>
    </row>
    <row r="28" spans="1:14" ht="36.75" customHeight="1">
      <c r="A28" s="345">
        <v>2</v>
      </c>
      <c r="B28" s="346" t="s">
        <v>549</v>
      </c>
      <c r="C28" s="346" t="s">
        <v>16682</v>
      </c>
      <c r="D28" s="347">
        <v>9781440836534</v>
      </c>
      <c r="E28" s="347">
        <v>9781440836527</v>
      </c>
      <c r="F28" s="348" t="s">
        <v>16683</v>
      </c>
      <c r="G28" s="349">
        <v>1</v>
      </c>
      <c r="H28" s="349">
        <v>1</v>
      </c>
      <c r="I28" s="346" t="s">
        <v>16684</v>
      </c>
      <c r="J28" s="346" t="s">
        <v>553</v>
      </c>
      <c r="K28" s="349">
        <v>2016</v>
      </c>
      <c r="L28" s="346" t="s">
        <v>16681</v>
      </c>
      <c r="M28" s="346"/>
      <c r="N28" s="350" t="s">
        <v>16810</v>
      </c>
    </row>
    <row r="29" spans="1:14" ht="36.75" customHeight="1">
      <c r="A29" s="345">
        <v>39</v>
      </c>
      <c r="B29" s="346" t="s">
        <v>549</v>
      </c>
      <c r="C29" s="346" t="s">
        <v>16682</v>
      </c>
      <c r="D29" s="347">
        <v>9781440862632</v>
      </c>
      <c r="E29" s="347">
        <v>9781440862625</v>
      </c>
      <c r="F29" s="348" t="s">
        <v>16758</v>
      </c>
      <c r="G29" s="351">
        <v>1</v>
      </c>
      <c r="H29" s="349">
        <v>1</v>
      </c>
      <c r="I29" s="346" t="s">
        <v>16759</v>
      </c>
      <c r="J29" s="346" t="s">
        <v>38</v>
      </c>
      <c r="K29" s="349">
        <v>2021</v>
      </c>
      <c r="L29" s="346" t="s">
        <v>16681</v>
      </c>
      <c r="M29" s="352" t="s">
        <v>16878</v>
      </c>
      <c r="N29" s="350" t="s">
        <v>16847</v>
      </c>
    </row>
    <row r="30" spans="1:14" ht="36.75" customHeight="1">
      <c r="A30" s="345">
        <v>9</v>
      </c>
      <c r="B30" s="346" t="s">
        <v>549</v>
      </c>
      <c r="C30" s="346" t="s">
        <v>16698</v>
      </c>
      <c r="D30" s="347">
        <v>9781440845178</v>
      </c>
      <c r="E30" s="347">
        <v>9781440845161</v>
      </c>
      <c r="F30" s="348" t="s">
        <v>16699</v>
      </c>
      <c r="G30" s="349">
        <v>1</v>
      </c>
      <c r="H30" s="349">
        <v>1</v>
      </c>
      <c r="I30" s="346" t="s">
        <v>16700</v>
      </c>
      <c r="J30" s="346" t="s">
        <v>553</v>
      </c>
      <c r="K30" s="349">
        <v>2018</v>
      </c>
      <c r="L30" s="346" t="s">
        <v>16681</v>
      </c>
      <c r="M30" s="346"/>
      <c r="N30" s="350" t="s">
        <v>16817</v>
      </c>
    </row>
    <row r="31" spans="1:14" ht="36.75" customHeight="1">
      <c r="A31" s="345">
        <v>8</v>
      </c>
      <c r="B31" s="353" t="s">
        <v>549</v>
      </c>
      <c r="C31" s="353" t="s">
        <v>16698</v>
      </c>
      <c r="D31" s="347">
        <v>9781440860133</v>
      </c>
      <c r="E31" s="347">
        <v>9781440860126</v>
      </c>
      <c r="F31" s="354" t="s">
        <v>16791</v>
      </c>
      <c r="G31" s="349">
        <v>1</v>
      </c>
      <c r="H31" s="349">
        <v>1</v>
      </c>
      <c r="I31" s="353" t="s">
        <v>16792</v>
      </c>
      <c r="J31" s="353" t="s">
        <v>553</v>
      </c>
      <c r="K31" s="349">
        <v>2018</v>
      </c>
      <c r="L31" s="353" t="s">
        <v>16681</v>
      </c>
      <c r="M31" s="353"/>
      <c r="N31" s="350" t="s">
        <v>16866</v>
      </c>
    </row>
    <row r="32" spans="1:14" ht="36.75" customHeight="1">
      <c r="A32" s="345">
        <v>17</v>
      </c>
      <c r="B32" s="353" t="s">
        <v>549</v>
      </c>
      <c r="C32" s="353" t="s">
        <v>16698</v>
      </c>
      <c r="D32" s="347">
        <v>9781440873294</v>
      </c>
      <c r="E32" s="347">
        <v>9781440873287</v>
      </c>
      <c r="F32" s="354" t="s">
        <v>16807</v>
      </c>
      <c r="G32" s="349">
        <v>1</v>
      </c>
      <c r="H32" s="349">
        <v>1</v>
      </c>
      <c r="I32" s="353" t="s">
        <v>16808</v>
      </c>
      <c r="J32" s="353" t="s">
        <v>16870</v>
      </c>
      <c r="K32" s="349">
        <v>2020</v>
      </c>
      <c r="L32" s="353" t="s">
        <v>16681</v>
      </c>
      <c r="M32" s="353"/>
      <c r="N32" s="350" t="s">
        <v>16876</v>
      </c>
    </row>
    <row r="33" spans="1:14" ht="36.75" customHeight="1">
      <c r="A33" s="345">
        <v>10</v>
      </c>
      <c r="B33" s="346" t="s">
        <v>549</v>
      </c>
      <c r="C33" s="346" t="s">
        <v>16701</v>
      </c>
      <c r="D33" s="347">
        <v>9781440858505</v>
      </c>
      <c r="E33" s="347">
        <v>9781440858499</v>
      </c>
      <c r="F33" s="348" t="s">
        <v>16702</v>
      </c>
      <c r="G33" s="349">
        <v>1</v>
      </c>
      <c r="H33" s="349">
        <v>1</v>
      </c>
      <c r="I33" s="346" t="s">
        <v>15196</v>
      </c>
      <c r="J33" s="346" t="s">
        <v>560</v>
      </c>
      <c r="K33" s="349">
        <v>2018</v>
      </c>
      <c r="L33" s="346" t="s">
        <v>16681</v>
      </c>
      <c r="M33" s="346"/>
      <c r="N33" s="350" t="s">
        <v>16818</v>
      </c>
    </row>
    <row r="34" spans="1:14" ht="36.75" customHeight="1">
      <c r="A34" s="345">
        <v>23</v>
      </c>
      <c r="B34" s="346" t="s">
        <v>549</v>
      </c>
      <c r="C34" s="346" t="s">
        <v>16701</v>
      </c>
      <c r="D34" s="347">
        <v>9781440869860</v>
      </c>
      <c r="E34" s="347">
        <v>9781440869853</v>
      </c>
      <c r="F34" s="348" t="s">
        <v>16726</v>
      </c>
      <c r="G34" s="349">
        <v>1</v>
      </c>
      <c r="H34" s="349">
        <v>1</v>
      </c>
      <c r="I34" s="346" t="s">
        <v>966</v>
      </c>
      <c r="J34" s="346" t="s">
        <v>560</v>
      </c>
      <c r="K34" s="349">
        <v>2020</v>
      </c>
      <c r="L34" s="346" t="s">
        <v>16681</v>
      </c>
      <c r="M34" s="346"/>
      <c r="N34" s="350" t="s">
        <v>16831</v>
      </c>
    </row>
    <row r="35" spans="1:14" ht="36.75" customHeight="1">
      <c r="A35" s="345">
        <v>6</v>
      </c>
      <c r="B35" s="353" t="s">
        <v>549</v>
      </c>
      <c r="C35" s="353" t="s">
        <v>16701</v>
      </c>
      <c r="D35" s="347">
        <v>9781440849022</v>
      </c>
      <c r="E35" s="347">
        <v>9781440849015</v>
      </c>
      <c r="F35" s="354" t="s">
        <v>16788</v>
      </c>
      <c r="G35" s="349">
        <v>1</v>
      </c>
      <c r="H35" s="349">
        <v>1</v>
      </c>
      <c r="I35" s="353" t="s">
        <v>14522</v>
      </c>
      <c r="J35" s="353" t="s">
        <v>553</v>
      </c>
      <c r="K35" s="349">
        <v>2017</v>
      </c>
      <c r="L35" s="353" t="s">
        <v>16681</v>
      </c>
      <c r="M35" s="353"/>
      <c r="N35" s="350" t="s">
        <v>16864</v>
      </c>
    </row>
    <row r="36" spans="1:14" ht="36.75" customHeight="1">
      <c r="A36" s="345">
        <v>10</v>
      </c>
      <c r="B36" s="353" t="s">
        <v>549</v>
      </c>
      <c r="C36" s="353" t="s">
        <v>16701</v>
      </c>
      <c r="D36" s="347">
        <v>9781440851872</v>
      </c>
      <c r="E36" s="347">
        <v>9781440851865</v>
      </c>
      <c r="F36" s="354" t="s">
        <v>16795</v>
      </c>
      <c r="G36" s="349">
        <v>1</v>
      </c>
      <c r="H36" s="349">
        <v>1</v>
      </c>
      <c r="I36" s="353" t="s">
        <v>16796</v>
      </c>
      <c r="J36" s="353" t="s">
        <v>553</v>
      </c>
      <c r="K36" s="349">
        <v>2018</v>
      </c>
      <c r="L36" s="353" t="s">
        <v>16681</v>
      </c>
      <c r="M36" s="353"/>
      <c r="N36" s="350" t="s">
        <v>16868</v>
      </c>
    </row>
    <row r="37" spans="1:14" ht="36.75" customHeight="1">
      <c r="A37" s="345">
        <v>12</v>
      </c>
      <c r="B37" s="346" t="s">
        <v>549</v>
      </c>
      <c r="C37" s="346" t="s">
        <v>16705</v>
      </c>
      <c r="D37" s="347">
        <v>9781440857331</v>
      </c>
      <c r="E37" s="347">
        <v>9781440857324</v>
      </c>
      <c r="F37" s="348" t="s">
        <v>16706</v>
      </c>
      <c r="G37" s="349">
        <v>1</v>
      </c>
      <c r="H37" s="349">
        <v>1</v>
      </c>
      <c r="I37" s="346" t="s">
        <v>16707</v>
      </c>
      <c r="J37" s="346" t="s">
        <v>553</v>
      </c>
      <c r="K37" s="349">
        <v>2018</v>
      </c>
      <c r="L37" s="346" t="s">
        <v>16681</v>
      </c>
      <c r="M37" s="346"/>
      <c r="N37" s="350" t="s">
        <v>16820</v>
      </c>
    </row>
    <row r="38" spans="1:14" ht="36.75" customHeight="1">
      <c r="A38" s="345">
        <v>15</v>
      </c>
      <c r="B38" s="346" t="s">
        <v>549</v>
      </c>
      <c r="C38" s="346" t="s">
        <v>16705</v>
      </c>
      <c r="D38" s="347">
        <v>9781440834233</v>
      </c>
      <c r="E38" s="347">
        <v>9781440834226</v>
      </c>
      <c r="F38" s="348" t="s">
        <v>16711</v>
      </c>
      <c r="G38" s="351">
        <v>1</v>
      </c>
      <c r="H38" s="349">
        <v>1</v>
      </c>
      <c r="I38" s="346" t="s">
        <v>16712</v>
      </c>
      <c r="J38" s="346" t="s">
        <v>38</v>
      </c>
      <c r="K38" s="349">
        <v>2019</v>
      </c>
      <c r="L38" s="346" t="s">
        <v>16681</v>
      </c>
      <c r="M38" s="352" t="s">
        <v>16878</v>
      </c>
      <c r="N38" s="350" t="s">
        <v>16823</v>
      </c>
    </row>
    <row r="39" spans="1:14" ht="36.75" customHeight="1">
      <c r="A39" s="345">
        <v>9</v>
      </c>
      <c r="B39" s="353" t="s">
        <v>549</v>
      </c>
      <c r="C39" s="353" t="s">
        <v>16705</v>
      </c>
      <c r="D39" s="347">
        <v>9781440832826</v>
      </c>
      <c r="E39" s="347">
        <v>9781440832819</v>
      </c>
      <c r="F39" s="354" t="s">
        <v>16793</v>
      </c>
      <c r="G39" s="349">
        <v>1</v>
      </c>
      <c r="H39" s="349">
        <v>1</v>
      </c>
      <c r="I39" s="353" t="s">
        <v>16794</v>
      </c>
      <c r="J39" s="353" t="s">
        <v>553</v>
      </c>
      <c r="K39" s="349">
        <v>2018</v>
      </c>
      <c r="L39" s="353" t="s">
        <v>16681</v>
      </c>
      <c r="M39" s="353"/>
      <c r="N39" s="350" t="s">
        <v>16867</v>
      </c>
    </row>
    <row r="40" spans="1:14" ht="36.75" customHeight="1">
      <c r="A40" s="345">
        <v>12</v>
      </c>
      <c r="B40" s="353" t="s">
        <v>549</v>
      </c>
      <c r="C40" s="353" t="s">
        <v>16705</v>
      </c>
      <c r="D40" s="347">
        <v>9781440856457</v>
      </c>
      <c r="E40" s="347">
        <v>9781440856440</v>
      </c>
      <c r="F40" s="354" t="s">
        <v>16798</v>
      </c>
      <c r="G40" s="349">
        <v>1</v>
      </c>
      <c r="H40" s="349">
        <v>1</v>
      </c>
      <c r="I40" s="353" t="s">
        <v>16799</v>
      </c>
      <c r="J40" s="353" t="s">
        <v>16870</v>
      </c>
      <c r="K40" s="349">
        <v>2019</v>
      </c>
      <c r="L40" s="353" t="s">
        <v>16681</v>
      </c>
      <c r="M40" s="353"/>
      <c r="N40" s="350" t="s">
        <v>16871</v>
      </c>
    </row>
    <row r="41" spans="1:14" ht="36.75" customHeight="1">
      <c r="A41" s="345">
        <v>4</v>
      </c>
      <c r="B41" s="346" t="s">
        <v>549</v>
      </c>
      <c r="C41" s="346" t="s">
        <v>16688</v>
      </c>
      <c r="D41" s="347">
        <v>9781440843402</v>
      </c>
      <c r="E41" s="347">
        <v>9781440843396</v>
      </c>
      <c r="F41" s="348" t="s">
        <v>16689</v>
      </c>
      <c r="G41" s="349">
        <v>1</v>
      </c>
      <c r="H41" s="349">
        <v>1</v>
      </c>
      <c r="I41" s="346" t="s">
        <v>2907</v>
      </c>
      <c r="J41" s="346" t="s">
        <v>560</v>
      </c>
      <c r="K41" s="349">
        <v>2017</v>
      </c>
      <c r="L41" s="346" t="s">
        <v>16681</v>
      </c>
      <c r="M41" s="346"/>
      <c r="N41" s="350" t="s">
        <v>16812</v>
      </c>
    </row>
    <row r="42" spans="1:14" ht="36.75" customHeight="1">
      <c r="A42" s="345">
        <v>22</v>
      </c>
      <c r="B42" s="346" t="s">
        <v>549</v>
      </c>
      <c r="C42" s="346" t="s">
        <v>16724</v>
      </c>
      <c r="D42" s="347">
        <v>9781440866593</v>
      </c>
      <c r="E42" s="347">
        <v>9781440866586</v>
      </c>
      <c r="F42" s="348" t="s">
        <v>16725</v>
      </c>
      <c r="G42" s="349">
        <v>1</v>
      </c>
      <c r="H42" s="349">
        <v>1</v>
      </c>
      <c r="I42" s="346" t="s">
        <v>1004</v>
      </c>
      <c r="J42" s="346" t="s">
        <v>560</v>
      </c>
      <c r="K42" s="349">
        <v>2020</v>
      </c>
      <c r="L42" s="346" t="s">
        <v>16681</v>
      </c>
      <c r="M42" s="346"/>
      <c r="N42" s="350" t="s">
        <v>16830</v>
      </c>
    </row>
    <row r="43" spans="1:14" ht="36.75" customHeight="1">
      <c r="A43" s="345">
        <v>28</v>
      </c>
      <c r="B43" s="346" t="s">
        <v>549</v>
      </c>
      <c r="C43" s="346" t="s">
        <v>16724</v>
      </c>
      <c r="D43" s="347">
        <v>9781440868054</v>
      </c>
      <c r="E43" s="347">
        <v>9781440868047</v>
      </c>
      <c r="F43" s="348" t="s">
        <v>16736</v>
      </c>
      <c r="G43" s="349">
        <v>1</v>
      </c>
      <c r="H43" s="349">
        <v>1</v>
      </c>
      <c r="I43" s="346" t="s">
        <v>16737</v>
      </c>
      <c r="J43" s="346" t="s">
        <v>38</v>
      </c>
      <c r="K43" s="349">
        <v>2020</v>
      </c>
      <c r="L43" s="346" t="s">
        <v>16681</v>
      </c>
      <c r="M43" s="346"/>
      <c r="N43" s="350" t="s">
        <v>16836</v>
      </c>
    </row>
    <row r="44" spans="1:14" ht="36.75" customHeight="1">
      <c r="A44" s="345">
        <v>38</v>
      </c>
      <c r="B44" s="346" t="s">
        <v>549</v>
      </c>
      <c r="C44" s="346" t="s">
        <v>16724</v>
      </c>
      <c r="D44" s="347">
        <v>9781440866869</v>
      </c>
      <c r="E44" s="347">
        <v>9781440866852</v>
      </c>
      <c r="F44" s="348" t="s">
        <v>16757</v>
      </c>
      <c r="G44" s="349">
        <v>1</v>
      </c>
      <c r="H44" s="349">
        <v>1</v>
      </c>
      <c r="I44" s="346" t="s">
        <v>6464</v>
      </c>
      <c r="J44" s="346" t="s">
        <v>560</v>
      </c>
      <c r="K44" s="349">
        <v>2021</v>
      </c>
      <c r="L44" s="346" t="s">
        <v>16681</v>
      </c>
      <c r="M44" s="346"/>
      <c r="N44" s="350" t="s">
        <v>16846</v>
      </c>
    </row>
    <row r="45" spans="1:14" ht="36.75" customHeight="1">
      <c r="A45" s="345">
        <v>43</v>
      </c>
      <c r="B45" s="346" t="s">
        <v>549</v>
      </c>
      <c r="C45" s="346" t="s">
        <v>16724</v>
      </c>
      <c r="D45" s="347">
        <v>9781440862144</v>
      </c>
      <c r="E45" s="347">
        <v>9781440862137</v>
      </c>
      <c r="F45" s="348" t="s">
        <v>16766</v>
      </c>
      <c r="G45" s="351">
        <v>1</v>
      </c>
      <c r="H45" s="349">
        <v>1</v>
      </c>
      <c r="I45" s="346" t="s">
        <v>16767</v>
      </c>
      <c r="J45" s="346" t="s">
        <v>38</v>
      </c>
      <c r="K45" s="349">
        <v>2021</v>
      </c>
      <c r="L45" s="346" t="s">
        <v>16681</v>
      </c>
      <c r="M45" s="352" t="s">
        <v>16878</v>
      </c>
      <c r="N45" s="350" t="s">
        <v>16851</v>
      </c>
    </row>
    <row r="46" spans="1:14" ht="36.75" customHeight="1">
      <c r="A46" s="345">
        <v>46</v>
      </c>
      <c r="B46" s="346" t="s">
        <v>549</v>
      </c>
      <c r="C46" s="346" t="s">
        <v>16724</v>
      </c>
      <c r="D46" s="347">
        <v>9781440864704</v>
      </c>
      <c r="E46" s="347">
        <v>9781440864698</v>
      </c>
      <c r="F46" s="348" t="s">
        <v>16770</v>
      </c>
      <c r="G46" s="349">
        <v>1</v>
      </c>
      <c r="H46" s="349">
        <v>1</v>
      </c>
      <c r="I46" s="346" t="s">
        <v>16771</v>
      </c>
      <c r="J46" s="346" t="s">
        <v>38</v>
      </c>
      <c r="K46" s="349">
        <v>2021</v>
      </c>
      <c r="L46" s="346" t="s">
        <v>16681</v>
      </c>
      <c r="M46" s="346"/>
      <c r="N46" s="350" t="s">
        <v>16854</v>
      </c>
    </row>
    <row r="47" spans="1:14" ht="36.75" customHeight="1">
      <c r="A47" s="345">
        <v>48</v>
      </c>
      <c r="B47" s="346" t="s">
        <v>549</v>
      </c>
      <c r="C47" s="346" t="s">
        <v>16724</v>
      </c>
      <c r="D47" s="347">
        <v>9781440863516</v>
      </c>
      <c r="E47" s="347">
        <v>9781440863509</v>
      </c>
      <c r="F47" s="348" t="s">
        <v>16774</v>
      </c>
      <c r="G47" s="349">
        <v>1</v>
      </c>
      <c r="H47" s="349">
        <v>1</v>
      </c>
      <c r="I47" s="346" t="s">
        <v>736</v>
      </c>
      <c r="J47" s="346" t="s">
        <v>38</v>
      </c>
      <c r="K47" s="349">
        <v>2021</v>
      </c>
      <c r="L47" s="346" t="s">
        <v>16681</v>
      </c>
      <c r="M47" s="346"/>
      <c r="N47" s="350" t="s">
        <v>16856</v>
      </c>
    </row>
    <row r="48" spans="1:14" ht="36.75" customHeight="1">
      <c r="A48" s="345">
        <v>8</v>
      </c>
      <c r="B48" s="346" t="s">
        <v>549</v>
      </c>
      <c r="C48" s="346" t="s">
        <v>16696</v>
      </c>
      <c r="D48" s="347">
        <v>9781440863776</v>
      </c>
      <c r="E48" s="347">
        <v>9781440863769</v>
      </c>
      <c r="F48" s="348" t="s">
        <v>16697</v>
      </c>
      <c r="G48" s="349">
        <v>1</v>
      </c>
      <c r="H48" s="349">
        <v>1</v>
      </c>
      <c r="I48" s="346" t="s">
        <v>3488</v>
      </c>
      <c r="J48" s="346" t="s">
        <v>560</v>
      </c>
      <c r="K48" s="349">
        <v>2018</v>
      </c>
      <c r="L48" s="346" t="s">
        <v>16681</v>
      </c>
      <c r="M48" s="346"/>
      <c r="N48" s="350" t="s">
        <v>16816</v>
      </c>
    </row>
    <row r="49" spans="1:14" ht="36.75" customHeight="1">
      <c r="A49" s="345">
        <v>20</v>
      </c>
      <c r="B49" s="346" t="s">
        <v>549</v>
      </c>
      <c r="C49" s="346" t="s">
        <v>16696</v>
      </c>
      <c r="D49" s="347">
        <v>9781440866159</v>
      </c>
      <c r="E49" s="347">
        <v>9781440866142</v>
      </c>
      <c r="F49" s="348" t="s">
        <v>16721</v>
      </c>
      <c r="G49" s="349">
        <v>1</v>
      </c>
      <c r="H49" s="349">
        <v>1</v>
      </c>
      <c r="I49" s="346" t="s">
        <v>3488</v>
      </c>
      <c r="J49" s="346" t="s">
        <v>560</v>
      </c>
      <c r="K49" s="349">
        <v>2019</v>
      </c>
      <c r="L49" s="346" t="s">
        <v>16681</v>
      </c>
      <c r="M49" s="346"/>
      <c r="N49" s="350" t="s">
        <v>16828</v>
      </c>
    </row>
    <row r="50" spans="1:14" ht="36.75" customHeight="1">
      <c r="A50" s="345">
        <v>25</v>
      </c>
      <c r="B50" s="346" t="s">
        <v>549</v>
      </c>
      <c r="C50" s="346" t="s">
        <v>16696</v>
      </c>
      <c r="D50" s="347">
        <v>9781440865794</v>
      </c>
      <c r="E50" s="347">
        <v>9781440865787</v>
      </c>
      <c r="F50" s="348" t="s">
        <v>16729</v>
      </c>
      <c r="G50" s="349">
        <v>1</v>
      </c>
      <c r="H50" s="349">
        <v>1</v>
      </c>
      <c r="I50" s="346" t="s">
        <v>16730</v>
      </c>
      <c r="J50" s="346" t="s">
        <v>560</v>
      </c>
      <c r="K50" s="349">
        <v>2020</v>
      </c>
      <c r="L50" s="346" t="s">
        <v>16681</v>
      </c>
      <c r="M50" s="346"/>
      <c r="N50" s="350" t="s">
        <v>16833</v>
      </c>
    </row>
    <row r="51" spans="1:14" ht="36.75" customHeight="1">
      <c r="A51" s="345">
        <v>11</v>
      </c>
      <c r="B51" s="353" t="s">
        <v>549</v>
      </c>
      <c r="C51" s="353" t="s">
        <v>16696</v>
      </c>
      <c r="D51" s="347">
        <v>9781440861598</v>
      </c>
      <c r="E51" s="347">
        <v>9781440861581</v>
      </c>
      <c r="F51" s="354" t="s">
        <v>16797</v>
      </c>
      <c r="G51" s="349">
        <v>1</v>
      </c>
      <c r="H51" s="349">
        <v>2</v>
      </c>
      <c r="I51" s="353" t="s">
        <v>7376</v>
      </c>
      <c r="J51" s="353" t="s">
        <v>553</v>
      </c>
      <c r="K51" s="349">
        <v>2019</v>
      </c>
      <c r="L51" s="353" t="s">
        <v>16681</v>
      </c>
      <c r="M51" s="353"/>
      <c r="N51" s="350" t="s">
        <v>16869</v>
      </c>
    </row>
    <row r="52" spans="1:14" ht="36.75" customHeight="1">
      <c r="A52" s="345">
        <v>16</v>
      </c>
      <c r="B52" s="353" t="s">
        <v>549</v>
      </c>
      <c r="C52" s="353" t="s">
        <v>16696</v>
      </c>
      <c r="D52" s="347">
        <v>9781440861987</v>
      </c>
      <c r="E52" s="347">
        <v>9781440861970</v>
      </c>
      <c r="F52" s="354" t="s">
        <v>16805</v>
      </c>
      <c r="G52" s="349">
        <v>1</v>
      </c>
      <c r="H52" s="349">
        <v>1</v>
      </c>
      <c r="I52" s="353" t="s">
        <v>16806</v>
      </c>
      <c r="J52" s="353" t="s">
        <v>560</v>
      </c>
      <c r="K52" s="349">
        <v>2020</v>
      </c>
      <c r="L52" s="353" t="s">
        <v>16681</v>
      </c>
      <c r="M52" s="353"/>
      <c r="N52" s="350" t="s">
        <v>16875</v>
      </c>
    </row>
    <row r="53" spans="1:14" ht="36.75" customHeight="1">
      <c r="A53" s="345">
        <v>1</v>
      </c>
      <c r="B53" s="346" t="s">
        <v>549</v>
      </c>
      <c r="C53" s="346" t="s">
        <v>16678</v>
      </c>
      <c r="D53" s="347">
        <v>9781440841941</v>
      </c>
      <c r="E53" s="347">
        <v>9781440841934</v>
      </c>
      <c r="F53" s="348" t="s">
        <v>16679</v>
      </c>
      <c r="G53" s="349">
        <v>1</v>
      </c>
      <c r="H53" s="349">
        <v>1</v>
      </c>
      <c r="I53" s="346" t="s">
        <v>16680</v>
      </c>
      <c r="J53" s="346" t="s">
        <v>553</v>
      </c>
      <c r="K53" s="349">
        <v>2016</v>
      </c>
      <c r="L53" s="346" t="s">
        <v>16681</v>
      </c>
      <c r="M53" s="346"/>
      <c r="N53" s="350" t="s">
        <v>16809</v>
      </c>
    </row>
    <row r="54" spans="1:14" ht="36.75" customHeight="1">
      <c r="A54" s="345">
        <v>17</v>
      </c>
      <c r="B54" s="346" t="s">
        <v>549</v>
      </c>
      <c r="C54" s="346" t="s">
        <v>16678</v>
      </c>
      <c r="D54" s="347">
        <v>9781440870675</v>
      </c>
      <c r="E54" s="347">
        <v>9781440870668</v>
      </c>
      <c r="F54" s="348" t="s">
        <v>16714</v>
      </c>
      <c r="G54" s="349">
        <v>1</v>
      </c>
      <c r="H54" s="349">
        <v>1</v>
      </c>
      <c r="I54" s="346" t="s">
        <v>16715</v>
      </c>
      <c r="J54" s="346" t="s">
        <v>553</v>
      </c>
      <c r="K54" s="349">
        <v>2019</v>
      </c>
      <c r="L54" s="346" t="s">
        <v>16681</v>
      </c>
      <c r="M54" s="346"/>
      <c r="N54" s="350" t="s">
        <v>16825</v>
      </c>
    </row>
    <row r="55" spans="1:14" ht="36.75" customHeight="1">
      <c r="A55" s="345">
        <v>29</v>
      </c>
      <c r="B55" s="346" t="s">
        <v>549</v>
      </c>
      <c r="C55" s="346" t="s">
        <v>16738</v>
      </c>
      <c r="D55" s="347">
        <v>9781440872655</v>
      </c>
      <c r="E55" s="347">
        <v>9781440872648</v>
      </c>
      <c r="F55" s="348" t="s">
        <v>16739</v>
      </c>
      <c r="G55" s="349">
        <v>1</v>
      </c>
      <c r="H55" s="349">
        <v>1</v>
      </c>
      <c r="I55" s="346" t="s">
        <v>16740</v>
      </c>
      <c r="J55" s="346" t="s">
        <v>553</v>
      </c>
      <c r="K55" s="349">
        <v>2020</v>
      </c>
      <c r="L55" s="346" t="s">
        <v>16681</v>
      </c>
      <c r="M55" s="346"/>
      <c r="N55" s="350" t="s">
        <v>16837</v>
      </c>
    </row>
    <row r="56" spans="1:14" ht="36.75" customHeight="1">
      <c r="A56" s="345">
        <v>15</v>
      </c>
      <c r="B56" s="353" t="s">
        <v>549</v>
      </c>
      <c r="C56" s="353" t="s">
        <v>16738</v>
      </c>
      <c r="D56" s="347">
        <v>9781440873614</v>
      </c>
      <c r="E56" s="347">
        <v>9781440873607</v>
      </c>
      <c r="F56" s="354" t="s">
        <v>16803</v>
      </c>
      <c r="G56" s="349">
        <v>1</v>
      </c>
      <c r="H56" s="349">
        <v>1</v>
      </c>
      <c r="I56" s="353" t="s">
        <v>16804</v>
      </c>
      <c r="J56" s="353" t="s">
        <v>553</v>
      </c>
      <c r="K56" s="349">
        <v>2020</v>
      </c>
      <c r="L56" s="353" t="s">
        <v>16681</v>
      </c>
      <c r="M56" s="353"/>
      <c r="N56" s="350" t="s">
        <v>16874</v>
      </c>
    </row>
    <row r="57" spans="1:14" ht="36.75" customHeight="1">
      <c r="A57" s="345">
        <v>3</v>
      </c>
      <c r="B57" s="353" t="s">
        <v>549</v>
      </c>
      <c r="C57" s="353" t="s">
        <v>16781</v>
      </c>
      <c r="D57" s="347">
        <v>9781440857232</v>
      </c>
      <c r="E57" s="347">
        <v>9781440857225</v>
      </c>
      <c r="F57" s="354" t="s">
        <v>16782</v>
      </c>
      <c r="G57" s="349">
        <v>1</v>
      </c>
      <c r="H57" s="349">
        <v>1</v>
      </c>
      <c r="I57" s="353" t="s">
        <v>16783</v>
      </c>
      <c r="J57" s="353" t="s">
        <v>553</v>
      </c>
      <c r="K57" s="349">
        <v>2017</v>
      </c>
      <c r="L57" s="353" t="s">
        <v>16681</v>
      </c>
      <c r="M57" s="353"/>
      <c r="N57" s="350" t="s">
        <v>16861</v>
      </c>
    </row>
    <row r="58" spans="1:14" ht="36.75" customHeight="1">
      <c r="A58" s="345">
        <v>6</v>
      </c>
      <c r="B58" s="346" t="s">
        <v>549</v>
      </c>
      <c r="C58" s="346" t="s">
        <v>16692</v>
      </c>
      <c r="D58" s="347">
        <v>9781440842450</v>
      </c>
      <c r="E58" s="347">
        <v>9781440842443</v>
      </c>
      <c r="F58" s="348" t="s">
        <v>16693</v>
      </c>
      <c r="G58" s="349">
        <v>1</v>
      </c>
      <c r="H58" s="349">
        <v>2</v>
      </c>
      <c r="I58" s="346" t="s">
        <v>4285</v>
      </c>
      <c r="J58" s="346" t="s">
        <v>573</v>
      </c>
      <c r="K58" s="349">
        <v>2017</v>
      </c>
      <c r="L58" s="346" t="s">
        <v>16681</v>
      </c>
      <c r="M58" s="346"/>
      <c r="N58" s="350" t="s">
        <v>16814</v>
      </c>
    </row>
    <row r="59" spans="1:14" ht="36.75" customHeight="1">
      <c r="A59" s="345">
        <v>7</v>
      </c>
      <c r="B59" s="346" t="s">
        <v>549</v>
      </c>
      <c r="C59" s="346" t="s">
        <v>16692</v>
      </c>
      <c r="D59" s="347">
        <v>9781440861123</v>
      </c>
      <c r="E59" s="347">
        <v>9781440861116</v>
      </c>
      <c r="F59" s="348" t="s">
        <v>16694</v>
      </c>
      <c r="G59" s="349">
        <v>1</v>
      </c>
      <c r="H59" s="349">
        <v>1</v>
      </c>
      <c r="I59" s="346" t="s">
        <v>16695</v>
      </c>
      <c r="J59" s="346" t="s">
        <v>573</v>
      </c>
      <c r="K59" s="349">
        <v>2018</v>
      </c>
      <c r="L59" s="346" t="s">
        <v>16681</v>
      </c>
      <c r="M59" s="346"/>
      <c r="N59" s="350" t="s">
        <v>16815</v>
      </c>
    </row>
    <row r="60" spans="1:14" ht="36.75" customHeight="1">
      <c r="A60" s="345">
        <v>14</v>
      </c>
      <c r="B60" s="346" t="s">
        <v>549</v>
      </c>
      <c r="C60" s="346" t="s">
        <v>16692</v>
      </c>
      <c r="D60" s="347">
        <v>9781440857997</v>
      </c>
      <c r="E60" s="347">
        <v>9781440857980</v>
      </c>
      <c r="F60" s="348" t="s">
        <v>16710</v>
      </c>
      <c r="G60" s="349">
        <v>1</v>
      </c>
      <c r="H60" s="349">
        <v>1</v>
      </c>
      <c r="I60" s="346" t="s">
        <v>1677</v>
      </c>
      <c r="J60" s="346" t="s">
        <v>573</v>
      </c>
      <c r="K60" s="349">
        <v>2018</v>
      </c>
      <c r="L60" s="346" t="s">
        <v>16681</v>
      </c>
      <c r="M60" s="346"/>
      <c r="N60" s="350" t="s">
        <v>16822</v>
      </c>
    </row>
    <row r="61" spans="1:14" ht="36.75" customHeight="1">
      <c r="A61" s="345">
        <v>30</v>
      </c>
      <c r="B61" s="346" t="s">
        <v>549</v>
      </c>
      <c r="C61" s="346" t="s">
        <v>16692</v>
      </c>
      <c r="D61" s="347">
        <v>9781440869549</v>
      </c>
      <c r="E61" s="347">
        <v>9781440869532</v>
      </c>
      <c r="F61" s="348" t="s">
        <v>16741</v>
      </c>
      <c r="G61" s="349">
        <v>1</v>
      </c>
      <c r="H61" s="349">
        <v>1</v>
      </c>
      <c r="I61" s="346" t="s">
        <v>16742</v>
      </c>
      <c r="J61" s="346" t="s">
        <v>573</v>
      </c>
      <c r="K61" s="349">
        <v>2020</v>
      </c>
      <c r="L61" s="346" t="s">
        <v>16681</v>
      </c>
      <c r="M61" s="346"/>
      <c r="N61" s="350" t="s">
        <v>16838</v>
      </c>
    </row>
    <row r="62" spans="1:14" ht="36.75" customHeight="1">
      <c r="A62" s="345">
        <v>31</v>
      </c>
      <c r="B62" s="346" t="s">
        <v>549</v>
      </c>
      <c r="C62" s="346" t="s">
        <v>16692</v>
      </c>
      <c r="D62" s="347">
        <v>9781440872075</v>
      </c>
      <c r="E62" s="347">
        <v>9781440872068</v>
      </c>
      <c r="F62" s="348" t="s">
        <v>16743</v>
      </c>
      <c r="G62" s="349">
        <v>1</v>
      </c>
      <c r="H62" s="349">
        <v>1</v>
      </c>
      <c r="I62" s="346" t="s">
        <v>16744</v>
      </c>
      <c r="J62" s="346" t="s">
        <v>573</v>
      </c>
      <c r="K62" s="349">
        <v>2020</v>
      </c>
      <c r="L62" s="346" t="s">
        <v>16681</v>
      </c>
      <c r="M62" s="346"/>
      <c r="N62" s="350" t="s">
        <v>16839</v>
      </c>
    </row>
    <row r="63" spans="1:14" ht="36.75" customHeight="1">
      <c r="A63" s="345">
        <v>44</v>
      </c>
      <c r="B63" s="346" t="s">
        <v>549</v>
      </c>
      <c r="C63" s="346" t="s">
        <v>16692</v>
      </c>
      <c r="D63" s="347">
        <v>9781440875168</v>
      </c>
      <c r="E63" s="347">
        <v>9781440875151</v>
      </c>
      <c r="F63" s="348" t="s">
        <v>16768</v>
      </c>
      <c r="G63" s="349">
        <v>1</v>
      </c>
      <c r="H63" s="349">
        <v>1</v>
      </c>
      <c r="I63" s="346" t="s">
        <v>16432</v>
      </c>
      <c r="J63" s="346" t="s">
        <v>573</v>
      </c>
      <c r="K63" s="349">
        <v>2021</v>
      </c>
      <c r="L63" s="346" t="s">
        <v>16681</v>
      </c>
      <c r="M63" s="346"/>
      <c r="N63" s="350" t="s">
        <v>16852</v>
      </c>
    </row>
    <row r="64" spans="1:14" ht="36.75" customHeight="1">
      <c r="A64" s="345">
        <v>47</v>
      </c>
      <c r="B64" s="346" t="s">
        <v>549</v>
      </c>
      <c r="C64" s="346" t="s">
        <v>16692</v>
      </c>
      <c r="D64" s="347">
        <v>9781440869440</v>
      </c>
      <c r="E64" s="347">
        <v>9781440869433</v>
      </c>
      <c r="F64" s="348" t="s">
        <v>16772</v>
      </c>
      <c r="G64" s="349">
        <v>1</v>
      </c>
      <c r="H64" s="349">
        <v>1</v>
      </c>
      <c r="I64" s="346" t="s">
        <v>16773</v>
      </c>
      <c r="J64" s="346" t="s">
        <v>573</v>
      </c>
      <c r="K64" s="349">
        <v>2021</v>
      </c>
      <c r="L64" s="346" t="s">
        <v>16681</v>
      </c>
      <c r="M64" s="346"/>
      <c r="N64" s="350" t="s">
        <v>16855</v>
      </c>
    </row>
    <row r="65" spans="1:14" ht="36.75" customHeight="1">
      <c r="A65" s="345">
        <v>27</v>
      </c>
      <c r="B65" s="346" t="s">
        <v>549</v>
      </c>
      <c r="C65" s="346" t="s">
        <v>16733</v>
      </c>
      <c r="D65" s="347">
        <v>9781440868450</v>
      </c>
      <c r="E65" s="347">
        <v>9781440868443</v>
      </c>
      <c r="F65" s="348" t="s">
        <v>16734</v>
      </c>
      <c r="G65" s="349">
        <v>1</v>
      </c>
      <c r="H65" s="349">
        <v>1</v>
      </c>
      <c r="I65" s="346" t="s">
        <v>16735</v>
      </c>
      <c r="J65" s="346" t="s">
        <v>560</v>
      </c>
      <c r="K65" s="349">
        <v>2020</v>
      </c>
      <c r="L65" s="346" t="s">
        <v>16681</v>
      </c>
      <c r="M65" s="346"/>
      <c r="N65" s="350" t="s">
        <v>16835</v>
      </c>
    </row>
    <row r="66" spans="1:14" ht="36.75" customHeight="1">
      <c r="A66" s="345">
        <v>41</v>
      </c>
      <c r="B66" s="346" t="s">
        <v>549</v>
      </c>
      <c r="C66" s="346" t="s">
        <v>16733</v>
      </c>
      <c r="D66" s="347">
        <v>9781440870088</v>
      </c>
      <c r="E66" s="347">
        <v>9781440870071</v>
      </c>
      <c r="F66" s="348" t="s">
        <v>16762</v>
      </c>
      <c r="G66" s="349">
        <v>1</v>
      </c>
      <c r="H66" s="349">
        <v>1</v>
      </c>
      <c r="I66" s="346" t="s">
        <v>16763</v>
      </c>
      <c r="J66" s="346" t="s">
        <v>560</v>
      </c>
      <c r="K66" s="349">
        <v>2021</v>
      </c>
      <c r="L66" s="346" t="s">
        <v>16681</v>
      </c>
      <c r="M66" s="346"/>
      <c r="N66" s="350" t="s">
        <v>16849</v>
      </c>
    </row>
    <row r="67" spans="1:14" ht="36.75" customHeight="1">
      <c r="A67" s="345">
        <v>45</v>
      </c>
      <c r="B67" s="346" t="s">
        <v>549</v>
      </c>
      <c r="C67" s="346" t="s">
        <v>16733</v>
      </c>
      <c r="D67" s="347">
        <v>9781440863790</v>
      </c>
      <c r="E67" s="347">
        <v>9781440863783</v>
      </c>
      <c r="F67" s="348" t="s">
        <v>16769</v>
      </c>
      <c r="G67" s="351">
        <v>1</v>
      </c>
      <c r="H67" s="349">
        <v>1</v>
      </c>
      <c r="I67" s="346" t="s">
        <v>11411</v>
      </c>
      <c r="J67" s="346" t="s">
        <v>560</v>
      </c>
      <c r="K67" s="349">
        <v>2021</v>
      </c>
      <c r="L67" s="346" t="s">
        <v>16681</v>
      </c>
      <c r="M67" s="352" t="s">
        <v>16878</v>
      </c>
      <c r="N67" s="350" t="s">
        <v>16853</v>
      </c>
    </row>
    <row r="68" spans="1:14" ht="36.75" customHeight="1">
      <c r="A68" s="355">
        <v>14</v>
      </c>
      <c r="B68" s="356" t="s">
        <v>549</v>
      </c>
      <c r="C68" s="356" t="s">
        <v>16733</v>
      </c>
      <c r="D68" s="357">
        <v>9781440865978</v>
      </c>
      <c r="E68" s="357">
        <v>9781440865961</v>
      </c>
      <c r="F68" s="358" t="s">
        <v>16802</v>
      </c>
      <c r="G68" s="359">
        <v>1</v>
      </c>
      <c r="H68" s="359">
        <v>2</v>
      </c>
      <c r="I68" s="356" t="s">
        <v>10975</v>
      </c>
      <c r="J68" s="356" t="s">
        <v>560</v>
      </c>
      <c r="K68" s="359">
        <v>2019</v>
      </c>
      <c r="L68" s="356" t="s">
        <v>16681</v>
      </c>
      <c r="M68" s="356"/>
      <c r="N68" s="360" t="s">
        <v>16873</v>
      </c>
    </row>
  </sheetData>
  <phoneticPr fontId="49" type="noConversion"/>
  <conditionalFormatting sqref="D2:D51">
    <cfRule type="duplicateValues" dxfId="20" priority="1"/>
    <cfRule type="duplicateValues" dxfId="19" priority="2"/>
  </conditionalFormatting>
  <hyperlinks>
    <hyperlink ref="N53" r:id="rId1" xr:uid="{8491B0A4-F870-4DC3-9F11-A371C6291B15}"/>
    <hyperlink ref="N28" r:id="rId2" xr:uid="{B43B2D42-B097-4FCE-908C-BF049F508F00}"/>
    <hyperlink ref="N13" r:id="rId3" xr:uid="{B8FFAF00-F4CC-4D1A-9066-176957407E19}"/>
    <hyperlink ref="N41" r:id="rId4" xr:uid="{36CBDFA5-6AC7-4170-A5D2-9F1375161547}"/>
    <hyperlink ref="N4" r:id="rId5" xr:uid="{3A86C110-442C-4012-96F2-82678D6689ED}"/>
    <hyperlink ref="N58" r:id="rId6" xr:uid="{C49C9740-E139-40F6-B95B-79FE75E3D5EB}"/>
    <hyperlink ref="N59" r:id="rId7" xr:uid="{65B4FED9-6095-4494-B953-7861B0DC0BB5}"/>
    <hyperlink ref="N48" r:id="rId8" xr:uid="{340AE67E-CB84-4782-8DB0-9432579E2DDC}"/>
    <hyperlink ref="N30" r:id="rId9" xr:uid="{4EBBEEB9-2EA5-4FB5-A0E2-5BE2A1DE1B80}"/>
    <hyperlink ref="N33" r:id="rId10" xr:uid="{7C9F09C8-DD20-4E1F-978B-1F2F9B0CAF9A}"/>
    <hyperlink ref="N14" r:id="rId11" xr:uid="{86CA1A2F-6D53-4289-B8BC-4A40FD87F501}"/>
    <hyperlink ref="N37" r:id="rId12" xr:uid="{3F68BEF1-8FA4-448C-B57F-98DC2BC0241F}"/>
    <hyperlink ref="N15" r:id="rId13" xr:uid="{BADDCB8A-739D-469E-9046-30F8D90152F9}"/>
    <hyperlink ref="N60" r:id="rId14" xr:uid="{951EB5FC-E9B7-48D1-840B-A5CAB936DF0C}"/>
    <hyperlink ref="N38" r:id="rId15" xr:uid="{7DE589F2-C713-4C70-9772-D466BAA9544B}"/>
    <hyperlink ref="N16" r:id="rId16" xr:uid="{F5B10096-7C42-4456-B13D-CB29FAA07DA0}"/>
    <hyperlink ref="N54" r:id="rId17" xr:uid="{92AD9B72-C0F9-43EB-8F3D-E2EB64B9CA73}"/>
    <hyperlink ref="N10" r:id="rId18" xr:uid="{D77BF30D-E891-4525-BB8B-1D073CF386DA}"/>
    <hyperlink ref="N17" r:id="rId19" xr:uid="{2FCA4563-88F1-433D-A2AB-987254602335}"/>
    <hyperlink ref="N49" r:id="rId20" xr:uid="{28857E1D-A8A8-473D-AF82-D91E2B9687FB}"/>
    <hyperlink ref="N5" r:id="rId21" xr:uid="{4D48D7F5-2278-4DE1-B3C7-ED3198B0B4C3}"/>
    <hyperlink ref="N42" r:id="rId22" xr:uid="{6EB4E04F-7D39-4AF7-B261-CF2A14CBA00C}"/>
    <hyperlink ref="N34" r:id="rId23" xr:uid="{56029BF8-43FE-4807-BE8E-F1B057CBCA32}"/>
    <hyperlink ref="N6" r:id="rId24" xr:uid="{0BB31D2B-B3CC-439B-ABE3-49BB71E435CA}"/>
    <hyperlink ref="N50" r:id="rId25" xr:uid="{7AD67FCA-7A9F-4881-B1F0-48B2C42BCF68}"/>
    <hyperlink ref="N18" r:id="rId26" xr:uid="{6826F7E9-F800-496A-BC67-CED5E39759A3}"/>
    <hyperlink ref="N65" r:id="rId27" xr:uid="{F1DD97A4-76DF-4516-B7A1-B5B29965894C}"/>
    <hyperlink ref="N43" r:id="rId28" xr:uid="{D817C126-D281-4DC8-846A-C50D49277ABD}"/>
    <hyperlink ref="N55" r:id="rId29" xr:uid="{B4F68339-940D-43BA-973B-19FD79796525}"/>
    <hyperlink ref="N61" r:id="rId30" xr:uid="{EC3EDA82-63E7-4C62-B3FD-FE52A7A8609C}"/>
    <hyperlink ref="N62" r:id="rId31" xr:uid="{987BE527-626A-41EE-9CBF-46943E417FCE}"/>
    <hyperlink ref="N11" r:id="rId32" xr:uid="{39D197D6-CEBD-4FFE-B7F5-2D7A2DE85839}"/>
    <hyperlink ref="N2" r:id="rId33" xr:uid="{638C38E5-92A4-4372-BFF3-944F626286EE}"/>
    <hyperlink ref="N19" r:id="rId34" xr:uid="{4BEF9063-4C47-40D3-8A2F-CBA78F4309E6}"/>
    <hyperlink ref="N7" r:id="rId35" xr:uid="{9B8AE370-86DE-4633-B540-0CC0C7B00E6E}"/>
    <hyperlink ref="N12" r:id="rId36" xr:uid="{C0E75E94-EA77-48C1-9906-C12DDA129A6D}"/>
    <hyperlink ref="N20" r:id="rId37" xr:uid="{604E42EC-C694-4821-B5F9-8980825B9345}"/>
    <hyperlink ref="N44" r:id="rId38" xr:uid="{33093A9A-8FCD-411F-A573-C345646CD3E1}"/>
    <hyperlink ref="N29" r:id="rId39" xr:uid="{084D0A15-5E1C-4A2F-9AF2-6F56285D307B}"/>
    <hyperlink ref="N8" r:id="rId40" xr:uid="{2BD7299F-5B7B-4D95-B645-2CB305EFA0B5}"/>
    <hyperlink ref="N66" r:id="rId41" xr:uid="{D90753B3-9A50-4ADC-AFE6-B4410A18272E}"/>
    <hyperlink ref="N3" r:id="rId42" xr:uid="{25F5846E-4768-4D2F-9FBD-6B01FD9F298C}"/>
    <hyperlink ref="N45" r:id="rId43" xr:uid="{F3DD4040-FF7F-4CED-B1AD-988F046B175D}"/>
    <hyperlink ref="N63" r:id="rId44" xr:uid="{54EF1653-E07B-4998-BBC5-7D10038C496E}"/>
    <hyperlink ref="N67" r:id="rId45" xr:uid="{1A9DBA4E-9734-4A25-9E5F-4F5CF0D1BEB2}"/>
    <hyperlink ref="N46" r:id="rId46" xr:uid="{77974DE6-4FCC-481A-9318-8992C1B4906C}"/>
    <hyperlink ref="N64" r:id="rId47" xr:uid="{E380B841-E56C-43EC-A359-1CB4298D5CB6}"/>
    <hyperlink ref="N47" r:id="rId48" xr:uid="{D730FFCB-22F1-43E6-9FFD-90CBCE44B5D3}"/>
    <hyperlink ref="N21" r:id="rId49" xr:uid="{C86F6EE6-3C60-4EFF-9C30-AB208D2FD8BB}"/>
    <hyperlink ref="N22" r:id="rId50" xr:uid="{E8E72A21-8904-4ED0-86E9-0D3CF12D2338}"/>
    <hyperlink ref="N23" r:id="rId51" xr:uid="{F1EF172E-0A71-44B5-9594-1D601FFEB7E6}"/>
    <hyperlink ref="N24" r:id="rId52" xr:uid="{A96D3BEA-824D-446A-8981-7FBE548BBED9}"/>
    <hyperlink ref="N57" r:id="rId53" xr:uid="{C15B9094-F1E0-4BB3-8D30-B978A34D5B92}"/>
    <hyperlink ref="N9" r:id="rId54" xr:uid="{BC4949A1-0B8D-44DA-AE86-60ACC1B31DD0}"/>
    <hyperlink ref="N25" r:id="rId55" xr:uid="{82144211-7D56-4743-9452-DFFD43C758D7}"/>
    <hyperlink ref="N35" r:id="rId56" xr:uid="{0DCBE3BF-05EB-4D29-B088-6EE86EB01007}"/>
    <hyperlink ref="N26" r:id="rId57" xr:uid="{6ABDD4FB-C7D8-4FC7-8191-783E9C9CA2B9}"/>
    <hyperlink ref="N31" r:id="rId58" xr:uid="{5A3731E0-BD96-4CF8-A176-5A8D3577BB6F}"/>
    <hyperlink ref="N39" r:id="rId59" xr:uid="{C5A5D7CF-C98D-471C-83D3-AA36696C5BEA}"/>
    <hyperlink ref="N36" r:id="rId60" xr:uid="{049FEE5E-B570-4114-BED5-AED36A9C789A}"/>
    <hyperlink ref="N51" r:id="rId61" xr:uid="{6870CC88-9530-4E44-B3A7-B9482D5174DB}"/>
    <hyperlink ref="N40" r:id="rId62" xr:uid="{9834DF11-4D41-4A99-A02D-48A6297EE03E}"/>
    <hyperlink ref="N27" r:id="rId63" xr:uid="{4EAE8B66-D476-4E65-A3B5-C1D36FCF7B7F}"/>
    <hyperlink ref="N68" r:id="rId64" xr:uid="{AF33E599-3D54-46D7-B44C-CA83F8451093}"/>
    <hyperlink ref="N56" r:id="rId65" xr:uid="{26E1E477-D056-4C82-BB42-147EFDC90398}"/>
    <hyperlink ref="N52" r:id="rId66" xr:uid="{5D94E0EF-D20E-4814-BE90-2885CEF62632}"/>
    <hyperlink ref="N32" r:id="rId67" xr:uid="{4B485C81-5C6B-42ED-9399-E5C045839654}"/>
  </hyperlinks>
  <pageMargins left="0.7" right="0.7" top="0.75" bottom="0.75" header="0.3" footer="0.3"/>
  <pageSetup paperSize="9" orientation="portrait" r:id="rId68"/>
  <tableParts count="1">
    <tablePart r:id="rId69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2057C-6902-47E8-977E-BFF1E29916F0}">
  <dimension ref="A1:O40"/>
  <sheetViews>
    <sheetView workbookViewId="0">
      <pane ySplit="1" topLeftCell="A5" activePane="bottomLeft" state="frozen"/>
      <selection pane="bottomLeft" activeCell="F4" sqref="F4"/>
    </sheetView>
  </sheetViews>
  <sheetFormatPr defaultRowHeight="16.2"/>
  <cols>
    <col min="1" max="1" width="9" bestFit="1" customWidth="1"/>
    <col min="4" max="5" width="15" bestFit="1" customWidth="1"/>
    <col min="6" max="6" width="31.33203125" customWidth="1"/>
    <col min="7" max="8" width="9" bestFit="1" customWidth="1"/>
    <col min="9" max="9" width="10.109375" customWidth="1"/>
    <col min="10" max="10" width="11.77734375" customWidth="1"/>
    <col min="11" max="11" width="9" bestFit="1" customWidth="1"/>
    <col min="14" max="14" width="55.33203125" customWidth="1"/>
  </cols>
  <sheetData>
    <row r="1" spans="1:15">
      <c r="A1" s="361" t="s">
        <v>16880</v>
      </c>
      <c r="B1" s="361" t="s">
        <v>16881</v>
      </c>
      <c r="C1" s="361" t="s">
        <v>16882</v>
      </c>
      <c r="D1" s="362" t="s">
        <v>16883</v>
      </c>
      <c r="E1" s="362" t="s">
        <v>16884</v>
      </c>
      <c r="F1" s="363" t="s">
        <v>16885</v>
      </c>
      <c r="G1" s="361" t="s">
        <v>16886</v>
      </c>
      <c r="H1" s="361" t="s">
        <v>16887</v>
      </c>
      <c r="I1" s="361" t="s">
        <v>16888</v>
      </c>
      <c r="J1" s="361" t="s">
        <v>16889</v>
      </c>
      <c r="K1" s="361" t="s">
        <v>16890</v>
      </c>
      <c r="L1" s="361" t="s">
        <v>16891</v>
      </c>
      <c r="M1" s="361" t="s">
        <v>16892</v>
      </c>
      <c r="N1" s="364" t="s">
        <v>1015</v>
      </c>
      <c r="O1" s="365"/>
    </row>
    <row r="2" spans="1:15">
      <c r="A2" s="366">
        <v>1</v>
      </c>
      <c r="B2" s="367" t="s">
        <v>549</v>
      </c>
      <c r="C2" s="368" t="s">
        <v>16893</v>
      </c>
      <c r="D2" s="369" t="s">
        <v>16894</v>
      </c>
      <c r="E2" s="369" t="s">
        <v>16895</v>
      </c>
      <c r="F2" s="370" t="s">
        <v>16896</v>
      </c>
      <c r="G2" s="366">
        <v>1</v>
      </c>
      <c r="H2" s="366">
        <v>1</v>
      </c>
      <c r="I2" s="367" t="s">
        <v>16897</v>
      </c>
      <c r="J2" s="367" t="s">
        <v>560</v>
      </c>
      <c r="K2" s="366">
        <v>2022</v>
      </c>
      <c r="L2" s="367" t="s">
        <v>16898</v>
      </c>
      <c r="M2" s="371"/>
      <c r="N2" s="372" t="s">
        <v>16899</v>
      </c>
      <c r="O2" s="373"/>
    </row>
    <row r="3" spans="1:15" ht="52.8">
      <c r="A3" s="366">
        <v>2</v>
      </c>
      <c r="B3" s="367" t="s">
        <v>549</v>
      </c>
      <c r="C3" s="374" t="s">
        <v>16900</v>
      </c>
      <c r="D3" s="369" t="s">
        <v>16901</v>
      </c>
      <c r="E3" s="369" t="s">
        <v>16902</v>
      </c>
      <c r="F3" s="370" t="s">
        <v>16903</v>
      </c>
      <c r="G3" s="366">
        <v>1</v>
      </c>
      <c r="H3" s="366">
        <v>1</v>
      </c>
      <c r="I3" s="367" t="s">
        <v>16904</v>
      </c>
      <c r="J3" s="367" t="s">
        <v>553</v>
      </c>
      <c r="K3" s="366">
        <v>2022</v>
      </c>
      <c r="L3" s="367" t="s">
        <v>16898</v>
      </c>
      <c r="M3" s="371"/>
      <c r="N3" s="372" t="s">
        <v>16905</v>
      </c>
      <c r="O3" s="373"/>
    </row>
    <row r="4" spans="1:15" ht="39.6">
      <c r="A4" s="366">
        <v>3</v>
      </c>
      <c r="B4" s="367" t="s">
        <v>549</v>
      </c>
      <c r="C4" s="368" t="s">
        <v>16900</v>
      </c>
      <c r="D4" s="369" t="s">
        <v>16906</v>
      </c>
      <c r="E4" s="369" t="s">
        <v>16907</v>
      </c>
      <c r="F4" s="370" t="s">
        <v>16908</v>
      </c>
      <c r="G4" s="366">
        <v>1</v>
      </c>
      <c r="H4" s="366">
        <v>1</v>
      </c>
      <c r="I4" s="367" t="s">
        <v>9978</v>
      </c>
      <c r="J4" s="367" t="s">
        <v>553</v>
      </c>
      <c r="K4" s="366">
        <v>2022</v>
      </c>
      <c r="L4" s="367" t="s">
        <v>16898</v>
      </c>
      <c r="M4" s="371"/>
      <c r="N4" s="372" t="s">
        <v>16909</v>
      </c>
      <c r="O4" s="373"/>
    </row>
    <row r="5" spans="1:15" ht="26.4">
      <c r="A5" s="366">
        <v>4</v>
      </c>
      <c r="B5" s="367" t="s">
        <v>549</v>
      </c>
      <c r="C5" s="368" t="s">
        <v>16910</v>
      </c>
      <c r="D5" s="369" t="s">
        <v>16911</v>
      </c>
      <c r="E5" s="369" t="s">
        <v>16912</v>
      </c>
      <c r="F5" s="370" t="s">
        <v>16913</v>
      </c>
      <c r="G5" s="366">
        <v>1</v>
      </c>
      <c r="H5" s="366">
        <v>1</v>
      </c>
      <c r="I5" s="367" t="s">
        <v>9560</v>
      </c>
      <c r="J5" s="367" t="s">
        <v>38</v>
      </c>
      <c r="K5" s="366">
        <v>2022</v>
      </c>
      <c r="L5" s="367" t="s">
        <v>16898</v>
      </c>
      <c r="M5" s="371"/>
      <c r="N5" s="372" t="s">
        <v>16914</v>
      </c>
      <c r="O5" s="373"/>
    </row>
    <row r="6" spans="1:15">
      <c r="A6" s="366">
        <v>5</v>
      </c>
      <c r="B6" s="367" t="s">
        <v>549</v>
      </c>
      <c r="C6" s="368" t="s">
        <v>16900</v>
      </c>
      <c r="D6" s="369" t="s">
        <v>16915</v>
      </c>
      <c r="E6" s="369" t="s">
        <v>16916</v>
      </c>
      <c r="F6" s="370" t="s">
        <v>16917</v>
      </c>
      <c r="G6" s="366">
        <v>1</v>
      </c>
      <c r="H6" s="366">
        <v>1</v>
      </c>
      <c r="I6" s="367" t="s">
        <v>16918</v>
      </c>
      <c r="J6" s="367" t="s">
        <v>560</v>
      </c>
      <c r="K6" s="366">
        <v>2022</v>
      </c>
      <c r="L6" s="367" t="s">
        <v>16898</v>
      </c>
      <c r="M6" s="371"/>
      <c r="N6" s="372" t="s">
        <v>16919</v>
      </c>
      <c r="O6" s="373"/>
    </row>
    <row r="7" spans="1:15" ht="26.4">
      <c r="A7" s="366">
        <v>6</v>
      </c>
      <c r="B7" s="367" t="s">
        <v>549</v>
      </c>
      <c r="C7" s="368" t="s">
        <v>16900</v>
      </c>
      <c r="D7" s="369" t="s">
        <v>16920</v>
      </c>
      <c r="E7" s="369" t="s">
        <v>16921</v>
      </c>
      <c r="F7" s="370" t="s">
        <v>16922</v>
      </c>
      <c r="G7" s="366">
        <v>1</v>
      </c>
      <c r="H7" s="366">
        <v>1</v>
      </c>
      <c r="I7" s="367" t="s">
        <v>15409</v>
      </c>
      <c r="J7" s="367" t="s">
        <v>560</v>
      </c>
      <c r="K7" s="366">
        <v>2022</v>
      </c>
      <c r="L7" s="367" t="s">
        <v>16898</v>
      </c>
      <c r="M7" s="371"/>
      <c r="N7" s="372" t="s">
        <v>16923</v>
      </c>
      <c r="O7" s="373"/>
    </row>
    <row r="8" spans="1:15" ht="26.4">
      <c r="A8" s="366">
        <v>7</v>
      </c>
      <c r="B8" s="367" t="s">
        <v>549</v>
      </c>
      <c r="C8" s="368" t="s">
        <v>16924</v>
      </c>
      <c r="D8" s="369" t="s">
        <v>16925</v>
      </c>
      <c r="E8" s="369" t="s">
        <v>16926</v>
      </c>
      <c r="F8" s="370" t="s">
        <v>16927</v>
      </c>
      <c r="G8" s="366">
        <v>1</v>
      </c>
      <c r="H8" s="366">
        <v>1</v>
      </c>
      <c r="I8" s="367" t="s">
        <v>14775</v>
      </c>
      <c r="J8" s="367" t="s">
        <v>560</v>
      </c>
      <c r="K8" s="366">
        <v>2021</v>
      </c>
      <c r="L8" s="367" t="s">
        <v>16898</v>
      </c>
      <c r="M8" s="371"/>
      <c r="N8" s="372" t="s">
        <v>16928</v>
      </c>
      <c r="O8" s="373"/>
    </row>
    <row r="9" spans="1:15" ht="26.4">
      <c r="A9" s="366">
        <v>8</v>
      </c>
      <c r="B9" s="367" t="s">
        <v>549</v>
      </c>
      <c r="C9" s="368" t="s">
        <v>16900</v>
      </c>
      <c r="D9" s="369" t="s">
        <v>16929</v>
      </c>
      <c r="E9" s="369" t="s">
        <v>16930</v>
      </c>
      <c r="F9" s="370" t="s">
        <v>16931</v>
      </c>
      <c r="G9" s="366">
        <v>1</v>
      </c>
      <c r="H9" s="366">
        <v>1</v>
      </c>
      <c r="I9" s="367" t="s">
        <v>3484</v>
      </c>
      <c r="J9" s="367" t="s">
        <v>553</v>
      </c>
      <c r="K9" s="366">
        <v>2021</v>
      </c>
      <c r="L9" s="367" t="s">
        <v>16898</v>
      </c>
      <c r="M9" s="371"/>
      <c r="N9" s="372" t="s">
        <v>16932</v>
      </c>
      <c r="O9" s="373"/>
    </row>
    <row r="10" spans="1:15" ht="26.4">
      <c r="A10" s="366">
        <v>9</v>
      </c>
      <c r="B10" s="367" t="s">
        <v>549</v>
      </c>
      <c r="C10" s="368" t="s">
        <v>16900</v>
      </c>
      <c r="D10" s="369" t="s">
        <v>16933</v>
      </c>
      <c r="E10" s="369" t="s">
        <v>16934</v>
      </c>
      <c r="F10" s="370" t="s">
        <v>16935</v>
      </c>
      <c r="G10" s="366">
        <v>1</v>
      </c>
      <c r="H10" s="366">
        <v>1</v>
      </c>
      <c r="I10" s="367" t="s">
        <v>16936</v>
      </c>
      <c r="J10" s="367" t="s">
        <v>560</v>
      </c>
      <c r="K10" s="366">
        <v>2022</v>
      </c>
      <c r="L10" s="367" t="s">
        <v>16898</v>
      </c>
      <c r="M10" s="371"/>
      <c r="N10" s="372" t="s">
        <v>16937</v>
      </c>
      <c r="O10" s="373"/>
    </row>
    <row r="11" spans="1:15" ht="26.4">
      <c r="A11" s="366">
        <v>10</v>
      </c>
      <c r="B11" s="367" t="s">
        <v>549</v>
      </c>
      <c r="C11" s="368" t="s">
        <v>16938</v>
      </c>
      <c r="D11" s="369" t="s">
        <v>16939</v>
      </c>
      <c r="E11" s="369" t="s">
        <v>16940</v>
      </c>
      <c r="F11" s="370" t="s">
        <v>16941</v>
      </c>
      <c r="G11" s="366">
        <v>1</v>
      </c>
      <c r="H11" s="366">
        <v>1</v>
      </c>
      <c r="I11" s="367" t="s">
        <v>16942</v>
      </c>
      <c r="J11" s="367" t="s">
        <v>560</v>
      </c>
      <c r="K11" s="366">
        <v>2021</v>
      </c>
      <c r="L11" s="367" t="s">
        <v>16898</v>
      </c>
      <c r="M11" s="371"/>
      <c r="N11" s="372" t="s">
        <v>16943</v>
      </c>
      <c r="O11" s="373"/>
    </row>
    <row r="12" spans="1:15" ht="26.4">
      <c r="A12" s="366">
        <v>11</v>
      </c>
      <c r="B12" s="367" t="s">
        <v>549</v>
      </c>
      <c r="C12" s="368" t="s">
        <v>16900</v>
      </c>
      <c r="D12" s="369" t="s">
        <v>16944</v>
      </c>
      <c r="E12" s="369" t="s">
        <v>16945</v>
      </c>
      <c r="F12" s="370" t="s">
        <v>16946</v>
      </c>
      <c r="G12" s="366">
        <v>1</v>
      </c>
      <c r="H12" s="366">
        <v>1</v>
      </c>
      <c r="I12" s="367" t="s">
        <v>16947</v>
      </c>
      <c r="J12" s="367" t="s">
        <v>560</v>
      </c>
      <c r="K12" s="366">
        <v>2021</v>
      </c>
      <c r="L12" s="367" t="s">
        <v>16898</v>
      </c>
      <c r="M12" s="371"/>
      <c r="N12" s="372" t="s">
        <v>16948</v>
      </c>
      <c r="O12" s="373"/>
    </row>
    <row r="13" spans="1:15" ht="26.4">
      <c r="A13" s="366">
        <v>12</v>
      </c>
      <c r="B13" s="367" t="s">
        <v>549</v>
      </c>
      <c r="C13" s="368" t="s">
        <v>16900</v>
      </c>
      <c r="D13" s="369" t="s">
        <v>16949</v>
      </c>
      <c r="E13" s="369" t="s">
        <v>16950</v>
      </c>
      <c r="F13" s="370" t="s">
        <v>16951</v>
      </c>
      <c r="G13" s="366">
        <v>1</v>
      </c>
      <c r="H13" s="366">
        <v>1</v>
      </c>
      <c r="I13" s="367" t="s">
        <v>963</v>
      </c>
      <c r="J13" s="367" t="s">
        <v>560</v>
      </c>
      <c r="K13" s="366">
        <v>2021</v>
      </c>
      <c r="L13" s="367" t="s">
        <v>16898</v>
      </c>
      <c r="M13" s="371"/>
      <c r="N13" s="372" t="s">
        <v>16952</v>
      </c>
      <c r="O13" s="373"/>
    </row>
    <row r="14" spans="1:15" ht="39.6">
      <c r="A14" s="366">
        <v>13</v>
      </c>
      <c r="B14" s="367" t="s">
        <v>549</v>
      </c>
      <c r="C14" s="368" t="s">
        <v>16938</v>
      </c>
      <c r="D14" s="369" t="s">
        <v>16953</v>
      </c>
      <c r="E14" s="369" t="s">
        <v>16954</v>
      </c>
      <c r="F14" s="370" t="s">
        <v>16955</v>
      </c>
      <c r="G14" s="366">
        <v>1</v>
      </c>
      <c r="H14" s="366">
        <v>1</v>
      </c>
      <c r="I14" s="367" t="s">
        <v>16956</v>
      </c>
      <c r="J14" s="367" t="s">
        <v>560</v>
      </c>
      <c r="K14" s="366">
        <v>2021</v>
      </c>
      <c r="L14" s="367" t="s">
        <v>16898</v>
      </c>
      <c r="M14" s="371"/>
      <c r="N14" s="372" t="s">
        <v>16957</v>
      </c>
      <c r="O14" s="373"/>
    </row>
    <row r="15" spans="1:15" ht="39.6">
      <c r="A15" s="366">
        <v>14</v>
      </c>
      <c r="B15" s="367" t="s">
        <v>549</v>
      </c>
      <c r="C15" s="368" t="s">
        <v>16938</v>
      </c>
      <c r="D15" s="369" t="s">
        <v>16958</v>
      </c>
      <c r="E15" s="369" t="s">
        <v>16959</v>
      </c>
      <c r="F15" s="370" t="s">
        <v>16960</v>
      </c>
      <c r="G15" s="366">
        <v>1</v>
      </c>
      <c r="H15" s="366">
        <v>1</v>
      </c>
      <c r="I15" s="367" t="s">
        <v>16956</v>
      </c>
      <c r="J15" s="367" t="s">
        <v>560</v>
      </c>
      <c r="K15" s="366">
        <v>2021</v>
      </c>
      <c r="L15" s="367" t="s">
        <v>16898</v>
      </c>
      <c r="M15" s="371"/>
      <c r="N15" s="372" t="s">
        <v>16961</v>
      </c>
      <c r="O15" s="373"/>
    </row>
    <row r="16" spans="1:15" ht="52.8">
      <c r="A16" s="366">
        <v>15</v>
      </c>
      <c r="B16" s="367" t="s">
        <v>549</v>
      </c>
      <c r="C16" s="368" t="s">
        <v>16962</v>
      </c>
      <c r="D16" s="369" t="s">
        <v>16963</v>
      </c>
      <c r="E16" s="369" t="s">
        <v>16964</v>
      </c>
      <c r="F16" s="370" t="s">
        <v>16965</v>
      </c>
      <c r="G16" s="366">
        <v>1</v>
      </c>
      <c r="H16" s="366">
        <v>2</v>
      </c>
      <c r="I16" s="367" t="s">
        <v>11298</v>
      </c>
      <c r="J16" s="367" t="s">
        <v>553</v>
      </c>
      <c r="K16" s="366">
        <v>2020</v>
      </c>
      <c r="L16" s="367" t="s">
        <v>16898</v>
      </c>
      <c r="M16" s="371"/>
      <c r="N16" s="372" t="s">
        <v>16966</v>
      </c>
      <c r="O16" s="373"/>
    </row>
    <row r="17" spans="1:15" ht="26.4">
      <c r="A17" s="366">
        <v>16</v>
      </c>
      <c r="B17" s="367" t="s">
        <v>549</v>
      </c>
      <c r="C17" s="368" t="s">
        <v>16938</v>
      </c>
      <c r="D17" s="369" t="s">
        <v>16967</v>
      </c>
      <c r="E17" s="369" t="s">
        <v>16968</v>
      </c>
      <c r="F17" s="370" t="s">
        <v>16969</v>
      </c>
      <c r="G17" s="366">
        <v>1</v>
      </c>
      <c r="H17" s="366">
        <v>1</v>
      </c>
      <c r="I17" s="367" t="s">
        <v>16970</v>
      </c>
      <c r="J17" s="367" t="s">
        <v>38</v>
      </c>
      <c r="K17" s="366">
        <v>2020</v>
      </c>
      <c r="L17" s="367" t="s">
        <v>16898</v>
      </c>
      <c r="M17" s="371"/>
      <c r="N17" s="372" t="s">
        <v>16971</v>
      </c>
      <c r="O17" s="373"/>
    </row>
    <row r="18" spans="1:15" ht="39.6">
      <c r="A18" s="366">
        <v>17</v>
      </c>
      <c r="B18" s="367" t="s">
        <v>549</v>
      </c>
      <c r="C18" s="368" t="s">
        <v>16972</v>
      </c>
      <c r="D18" s="369" t="s">
        <v>16973</v>
      </c>
      <c r="E18" s="369" t="s">
        <v>16974</v>
      </c>
      <c r="F18" s="370" t="s">
        <v>16975</v>
      </c>
      <c r="G18" s="366">
        <v>1</v>
      </c>
      <c r="H18" s="366">
        <v>1</v>
      </c>
      <c r="I18" s="367" t="s">
        <v>16976</v>
      </c>
      <c r="J18" s="367" t="s">
        <v>553</v>
      </c>
      <c r="K18" s="366">
        <v>2020</v>
      </c>
      <c r="L18" s="367" t="s">
        <v>16898</v>
      </c>
      <c r="M18" s="371"/>
      <c r="N18" s="372" t="s">
        <v>16977</v>
      </c>
      <c r="O18" s="373"/>
    </row>
    <row r="19" spans="1:15" ht="26.4">
      <c r="A19" s="366">
        <v>18</v>
      </c>
      <c r="B19" s="367" t="s">
        <v>549</v>
      </c>
      <c r="C19" s="368" t="s">
        <v>16978</v>
      </c>
      <c r="D19" s="369" t="s">
        <v>16979</v>
      </c>
      <c r="E19" s="369" t="s">
        <v>16980</v>
      </c>
      <c r="F19" s="370" t="s">
        <v>16981</v>
      </c>
      <c r="G19" s="366">
        <v>1</v>
      </c>
      <c r="H19" s="366">
        <v>1</v>
      </c>
      <c r="I19" s="367" t="s">
        <v>16982</v>
      </c>
      <c r="J19" s="367" t="s">
        <v>573</v>
      </c>
      <c r="K19" s="366">
        <v>2020</v>
      </c>
      <c r="L19" s="367" t="s">
        <v>16898</v>
      </c>
      <c r="M19" s="371"/>
      <c r="N19" s="372" t="s">
        <v>16983</v>
      </c>
      <c r="O19" s="373"/>
    </row>
    <row r="20" spans="1:15" ht="39.6">
      <c r="A20" s="366">
        <v>19</v>
      </c>
      <c r="B20" s="367" t="s">
        <v>549</v>
      </c>
      <c r="C20" s="368" t="s">
        <v>16900</v>
      </c>
      <c r="D20" s="369" t="s">
        <v>16984</v>
      </c>
      <c r="E20" s="369" t="s">
        <v>16985</v>
      </c>
      <c r="F20" s="370" t="s">
        <v>16986</v>
      </c>
      <c r="G20" s="366">
        <v>1</v>
      </c>
      <c r="H20" s="366">
        <v>1</v>
      </c>
      <c r="I20" s="367" t="s">
        <v>10863</v>
      </c>
      <c r="J20" s="367" t="s">
        <v>553</v>
      </c>
      <c r="K20" s="366">
        <v>2019</v>
      </c>
      <c r="L20" s="367" t="s">
        <v>16898</v>
      </c>
      <c r="M20" s="371"/>
      <c r="N20" s="372" t="s">
        <v>16987</v>
      </c>
      <c r="O20" s="373"/>
    </row>
    <row r="21" spans="1:15" ht="39.6">
      <c r="A21" s="366">
        <v>20</v>
      </c>
      <c r="B21" s="367" t="s">
        <v>549</v>
      </c>
      <c r="C21" s="368" t="s">
        <v>16988</v>
      </c>
      <c r="D21" s="369" t="s">
        <v>16989</v>
      </c>
      <c r="E21" s="369" t="s">
        <v>16990</v>
      </c>
      <c r="F21" s="370" t="s">
        <v>16991</v>
      </c>
      <c r="G21" s="366">
        <v>1</v>
      </c>
      <c r="H21" s="366">
        <v>1</v>
      </c>
      <c r="I21" s="367" t="s">
        <v>16992</v>
      </c>
      <c r="J21" s="367" t="s">
        <v>553</v>
      </c>
      <c r="K21" s="366">
        <v>2019</v>
      </c>
      <c r="L21" s="367" t="s">
        <v>16898</v>
      </c>
      <c r="M21" s="371"/>
      <c r="N21" s="372" t="s">
        <v>16993</v>
      </c>
      <c r="O21" s="373"/>
    </row>
    <row r="22" spans="1:15" ht="26.4">
      <c r="A22" s="366">
        <v>21</v>
      </c>
      <c r="B22" s="367" t="s">
        <v>549</v>
      </c>
      <c r="C22" s="368" t="s">
        <v>16978</v>
      </c>
      <c r="D22" s="369" t="s">
        <v>16994</v>
      </c>
      <c r="E22" s="369" t="s">
        <v>16995</v>
      </c>
      <c r="F22" s="370" t="s">
        <v>16996</v>
      </c>
      <c r="G22" s="366">
        <v>1</v>
      </c>
      <c r="H22" s="366">
        <v>1</v>
      </c>
      <c r="I22" s="367" t="s">
        <v>16997</v>
      </c>
      <c r="J22" s="367" t="s">
        <v>573</v>
      </c>
      <c r="K22" s="366">
        <v>2019</v>
      </c>
      <c r="L22" s="367" t="s">
        <v>16898</v>
      </c>
      <c r="M22" s="371"/>
      <c r="N22" s="372" t="s">
        <v>16998</v>
      </c>
      <c r="O22" s="373"/>
    </row>
    <row r="23" spans="1:15" ht="26.4">
      <c r="A23" s="366">
        <v>22</v>
      </c>
      <c r="B23" s="367" t="s">
        <v>549</v>
      </c>
      <c r="C23" s="368" t="s">
        <v>16999</v>
      </c>
      <c r="D23" s="369" t="s">
        <v>17000</v>
      </c>
      <c r="E23" s="369" t="s">
        <v>17001</v>
      </c>
      <c r="F23" s="370" t="s">
        <v>17002</v>
      </c>
      <c r="G23" s="366">
        <v>1</v>
      </c>
      <c r="H23" s="366">
        <v>1</v>
      </c>
      <c r="I23" s="367" t="s">
        <v>17003</v>
      </c>
      <c r="J23" s="367" t="s">
        <v>560</v>
      </c>
      <c r="K23" s="366">
        <v>2019</v>
      </c>
      <c r="L23" s="367" t="s">
        <v>16898</v>
      </c>
      <c r="M23" s="371"/>
      <c r="N23" s="372" t="s">
        <v>17004</v>
      </c>
      <c r="O23" s="373"/>
    </row>
    <row r="24" spans="1:15" ht="26.4">
      <c r="A24" s="366">
        <v>23</v>
      </c>
      <c r="B24" s="367" t="s">
        <v>549</v>
      </c>
      <c r="C24" s="368" t="s">
        <v>16978</v>
      </c>
      <c r="D24" s="369" t="s">
        <v>17005</v>
      </c>
      <c r="E24" s="369" t="s">
        <v>17006</v>
      </c>
      <c r="F24" s="370" t="s">
        <v>17007</v>
      </c>
      <c r="G24" s="366">
        <v>1</v>
      </c>
      <c r="H24" s="366">
        <v>1</v>
      </c>
      <c r="I24" s="367" t="s">
        <v>17008</v>
      </c>
      <c r="J24" s="367" t="s">
        <v>573</v>
      </c>
      <c r="K24" s="366">
        <v>2018</v>
      </c>
      <c r="L24" s="367" t="s">
        <v>16898</v>
      </c>
      <c r="M24" s="371"/>
      <c r="N24" s="372" t="s">
        <v>17009</v>
      </c>
      <c r="O24" s="373"/>
    </row>
    <row r="25" spans="1:15" ht="26.4">
      <c r="A25" s="366">
        <v>24</v>
      </c>
      <c r="B25" s="367" t="s">
        <v>549</v>
      </c>
      <c r="C25" s="368" t="s">
        <v>16999</v>
      </c>
      <c r="D25" s="369" t="s">
        <v>17010</v>
      </c>
      <c r="E25" s="369" t="s">
        <v>17011</v>
      </c>
      <c r="F25" s="370" t="s">
        <v>17012</v>
      </c>
      <c r="G25" s="366">
        <v>1</v>
      </c>
      <c r="H25" s="366">
        <v>1</v>
      </c>
      <c r="I25" s="367" t="s">
        <v>3488</v>
      </c>
      <c r="J25" s="367" t="s">
        <v>560</v>
      </c>
      <c r="K25" s="366">
        <v>2018</v>
      </c>
      <c r="L25" s="367" t="s">
        <v>16898</v>
      </c>
      <c r="M25" s="371"/>
      <c r="N25" s="372" t="s">
        <v>17013</v>
      </c>
      <c r="O25" s="373"/>
    </row>
    <row r="26" spans="1:15" ht="39.6">
      <c r="A26" s="366">
        <v>25</v>
      </c>
      <c r="B26" s="367" t="s">
        <v>549</v>
      </c>
      <c r="C26" s="368" t="s">
        <v>17014</v>
      </c>
      <c r="D26" s="369" t="s">
        <v>17015</v>
      </c>
      <c r="E26" s="369" t="s">
        <v>17016</v>
      </c>
      <c r="F26" s="370" t="s">
        <v>17017</v>
      </c>
      <c r="G26" s="366">
        <v>1</v>
      </c>
      <c r="H26" s="366">
        <v>1</v>
      </c>
      <c r="I26" s="367" t="s">
        <v>17018</v>
      </c>
      <c r="J26" s="367" t="s">
        <v>553</v>
      </c>
      <c r="K26" s="366">
        <v>2017</v>
      </c>
      <c r="L26" s="367" t="s">
        <v>16898</v>
      </c>
      <c r="M26" s="371"/>
      <c r="N26" s="372" t="s">
        <v>17019</v>
      </c>
      <c r="O26" s="373"/>
    </row>
    <row r="27" spans="1:15">
      <c r="A27" s="366">
        <v>26</v>
      </c>
      <c r="B27" s="367" t="s">
        <v>549</v>
      </c>
      <c r="C27" s="368" t="s">
        <v>16999</v>
      </c>
      <c r="D27" s="369" t="s">
        <v>17020</v>
      </c>
      <c r="E27" s="369" t="s">
        <v>17021</v>
      </c>
      <c r="F27" s="370" t="s">
        <v>17022</v>
      </c>
      <c r="G27" s="366">
        <v>1</v>
      </c>
      <c r="H27" s="366">
        <v>1</v>
      </c>
      <c r="I27" s="367" t="s">
        <v>16806</v>
      </c>
      <c r="J27" s="367" t="s">
        <v>553</v>
      </c>
      <c r="K27" s="366">
        <v>2017</v>
      </c>
      <c r="L27" s="367" t="s">
        <v>16898</v>
      </c>
      <c r="M27" s="371"/>
      <c r="N27" s="372" t="s">
        <v>17023</v>
      </c>
      <c r="O27" s="373"/>
    </row>
    <row r="28" spans="1:15" ht="26.4">
      <c r="A28" s="366">
        <v>27</v>
      </c>
      <c r="B28" s="367" t="s">
        <v>549</v>
      </c>
      <c r="C28" s="368" t="s">
        <v>16988</v>
      </c>
      <c r="D28" s="369" t="s">
        <v>17024</v>
      </c>
      <c r="E28" s="369" t="s">
        <v>17025</v>
      </c>
      <c r="F28" s="370" t="s">
        <v>17026</v>
      </c>
      <c r="G28" s="366">
        <v>1</v>
      </c>
      <c r="H28" s="366">
        <v>1</v>
      </c>
      <c r="I28" s="367" t="s">
        <v>17027</v>
      </c>
      <c r="J28" s="367" t="s">
        <v>553</v>
      </c>
      <c r="K28" s="366">
        <v>2017</v>
      </c>
      <c r="L28" s="367" t="s">
        <v>16898</v>
      </c>
      <c r="M28" s="371"/>
      <c r="N28" s="372" t="s">
        <v>17028</v>
      </c>
      <c r="O28" s="373"/>
    </row>
    <row r="29" spans="1:15">
      <c r="A29" s="366">
        <v>28</v>
      </c>
      <c r="B29" s="367" t="s">
        <v>549</v>
      </c>
      <c r="C29" s="368" t="s">
        <v>16938</v>
      </c>
      <c r="D29" s="369" t="s">
        <v>17029</v>
      </c>
      <c r="E29" s="369" t="s">
        <v>17030</v>
      </c>
      <c r="F29" s="370" t="s">
        <v>17031</v>
      </c>
      <c r="G29" s="366">
        <v>1</v>
      </c>
      <c r="H29" s="366">
        <v>1</v>
      </c>
      <c r="I29" s="367" t="s">
        <v>1435</v>
      </c>
      <c r="J29" s="367" t="s">
        <v>553</v>
      </c>
      <c r="K29" s="366">
        <v>2017</v>
      </c>
      <c r="L29" s="367" t="s">
        <v>16898</v>
      </c>
      <c r="M29" s="371"/>
      <c r="N29" s="372" t="s">
        <v>17032</v>
      </c>
      <c r="O29" s="373"/>
    </row>
    <row r="30" spans="1:15" ht="26.4">
      <c r="A30" s="366">
        <v>29</v>
      </c>
      <c r="B30" s="367" t="s">
        <v>549</v>
      </c>
      <c r="C30" s="368" t="s">
        <v>16988</v>
      </c>
      <c r="D30" s="369" t="s">
        <v>17033</v>
      </c>
      <c r="E30" s="369" t="s">
        <v>17034</v>
      </c>
      <c r="F30" s="370" t="s">
        <v>17035</v>
      </c>
      <c r="G30" s="366">
        <v>1</v>
      </c>
      <c r="H30" s="366">
        <v>1</v>
      </c>
      <c r="I30" s="367" t="s">
        <v>15189</v>
      </c>
      <c r="J30" s="367" t="s">
        <v>553</v>
      </c>
      <c r="K30" s="366">
        <v>2022</v>
      </c>
      <c r="L30" s="367" t="s">
        <v>16898</v>
      </c>
      <c r="M30" s="371"/>
      <c r="N30" s="372" t="s">
        <v>17036</v>
      </c>
      <c r="O30" s="373"/>
    </row>
    <row r="31" spans="1:15">
      <c r="A31" s="366">
        <v>30</v>
      </c>
      <c r="B31" s="367" t="s">
        <v>549</v>
      </c>
      <c r="C31" s="368" t="s">
        <v>17037</v>
      </c>
      <c r="D31" s="369" t="s">
        <v>17038</v>
      </c>
      <c r="E31" s="369" t="s">
        <v>17039</v>
      </c>
      <c r="F31" s="370" t="s">
        <v>17040</v>
      </c>
      <c r="G31" s="366">
        <v>1</v>
      </c>
      <c r="H31" s="366">
        <v>1</v>
      </c>
      <c r="I31" s="367" t="s">
        <v>17041</v>
      </c>
      <c r="J31" s="367" t="s">
        <v>38</v>
      </c>
      <c r="K31" s="366">
        <v>2021</v>
      </c>
      <c r="L31" s="367" t="s">
        <v>16898</v>
      </c>
      <c r="M31" s="371"/>
      <c r="N31" s="372" t="s">
        <v>17042</v>
      </c>
      <c r="O31" s="373"/>
    </row>
    <row r="32" spans="1:15" ht="26.4">
      <c r="A32" s="366">
        <v>31</v>
      </c>
      <c r="B32" s="367" t="s">
        <v>549</v>
      </c>
      <c r="C32" s="368" t="s">
        <v>16924</v>
      </c>
      <c r="D32" s="369" t="s">
        <v>17043</v>
      </c>
      <c r="E32" s="369" t="s">
        <v>17044</v>
      </c>
      <c r="F32" s="370" t="s">
        <v>17045</v>
      </c>
      <c r="G32" s="366">
        <v>1</v>
      </c>
      <c r="H32" s="366">
        <v>1</v>
      </c>
      <c r="I32" s="367" t="s">
        <v>17046</v>
      </c>
      <c r="J32" s="367" t="s">
        <v>560</v>
      </c>
      <c r="K32" s="366">
        <v>2021</v>
      </c>
      <c r="L32" s="367" t="s">
        <v>16898</v>
      </c>
      <c r="M32" s="371"/>
      <c r="N32" s="372" t="s">
        <v>17047</v>
      </c>
      <c r="O32" s="373"/>
    </row>
    <row r="33" spans="1:15" ht="26.4">
      <c r="A33" s="366">
        <v>32</v>
      </c>
      <c r="B33" s="367" t="s">
        <v>549</v>
      </c>
      <c r="C33" s="368" t="s">
        <v>16900</v>
      </c>
      <c r="D33" s="369" t="s">
        <v>17048</v>
      </c>
      <c r="E33" s="369" t="s">
        <v>17049</v>
      </c>
      <c r="F33" s="370" t="s">
        <v>17050</v>
      </c>
      <c r="G33" s="366">
        <v>1</v>
      </c>
      <c r="H33" s="366">
        <v>1</v>
      </c>
      <c r="I33" s="367" t="s">
        <v>17051</v>
      </c>
      <c r="J33" s="367" t="s">
        <v>560</v>
      </c>
      <c r="K33" s="366">
        <v>2018</v>
      </c>
      <c r="L33" s="367" t="s">
        <v>16898</v>
      </c>
      <c r="M33" s="371"/>
      <c r="N33" s="372" t="s">
        <v>17052</v>
      </c>
      <c r="O33" s="373"/>
    </row>
    <row r="34" spans="1:15" ht="39.6">
      <c r="A34" s="366">
        <v>33</v>
      </c>
      <c r="B34" s="367" t="s">
        <v>549</v>
      </c>
      <c r="C34" s="368" t="s">
        <v>16938</v>
      </c>
      <c r="D34" s="369" t="s">
        <v>17053</v>
      </c>
      <c r="E34" s="369" t="s">
        <v>17054</v>
      </c>
      <c r="F34" s="370" t="s">
        <v>17055</v>
      </c>
      <c r="G34" s="366">
        <v>1</v>
      </c>
      <c r="H34" s="366">
        <v>1</v>
      </c>
      <c r="I34" s="367" t="s">
        <v>17056</v>
      </c>
      <c r="J34" s="367" t="s">
        <v>560</v>
      </c>
      <c r="K34" s="366">
        <v>2018</v>
      </c>
      <c r="L34" s="367" t="s">
        <v>16898</v>
      </c>
      <c r="M34" s="371"/>
      <c r="N34" s="372" t="s">
        <v>17057</v>
      </c>
      <c r="O34" s="373"/>
    </row>
    <row r="35" spans="1:15" ht="26.4">
      <c r="A35" s="366">
        <v>34</v>
      </c>
      <c r="B35" s="367" t="s">
        <v>549</v>
      </c>
      <c r="C35" s="368" t="s">
        <v>17014</v>
      </c>
      <c r="D35" s="369" t="s">
        <v>17058</v>
      </c>
      <c r="E35" s="369" t="s">
        <v>17059</v>
      </c>
      <c r="F35" s="370" t="s">
        <v>17060</v>
      </c>
      <c r="G35" s="366">
        <v>1</v>
      </c>
      <c r="H35" s="366">
        <v>2</v>
      </c>
      <c r="I35" s="367" t="s">
        <v>17061</v>
      </c>
      <c r="J35" s="367" t="s">
        <v>553</v>
      </c>
      <c r="K35" s="366">
        <v>2017</v>
      </c>
      <c r="L35" s="367" t="s">
        <v>16898</v>
      </c>
      <c r="M35" s="371"/>
      <c r="N35" s="372" t="s">
        <v>17062</v>
      </c>
      <c r="O35" s="373"/>
    </row>
    <row r="36" spans="1:15" ht="39.6">
      <c r="A36" s="366">
        <v>35</v>
      </c>
      <c r="B36" s="367" t="s">
        <v>549</v>
      </c>
      <c r="C36" s="368" t="s">
        <v>17014</v>
      </c>
      <c r="D36" s="369" t="s">
        <v>17063</v>
      </c>
      <c r="E36" s="369" t="s">
        <v>17064</v>
      </c>
      <c r="F36" s="370" t="s">
        <v>17065</v>
      </c>
      <c r="G36" s="366">
        <v>1</v>
      </c>
      <c r="H36" s="366">
        <v>1</v>
      </c>
      <c r="I36" s="367" t="s">
        <v>17066</v>
      </c>
      <c r="J36" s="367" t="s">
        <v>553</v>
      </c>
      <c r="K36" s="366">
        <v>2017</v>
      </c>
      <c r="L36" s="367" t="s">
        <v>16898</v>
      </c>
      <c r="M36" s="371"/>
      <c r="N36" s="372" t="s">
        <v>17067</v>
      </c>
      <c r="O36" s="373"/>
    </row>
    <row r="37" spans="1:15" s="192" customFormat="1" ht="39.6">
      <c r="A37" s="366">
        <v>36</v>
      </c>
      <c r="B37" s="375" t="s">
        <v>549</v>
      </c>
      <c r="C37" s="375" t="s">
        <v>17079</v>
      </c>
      <c r="D37" s="376">
        <v>9781440862007</v>
      </c>
      <c r="E37" s="376">
        <v>9781440861994</v>
      </c>
      <c r="F37" s="377" t="s">
        <v>17068</v>
      </c>
      <c r="G37" s="378">
        <v>1</v>
      </c>
      <c r="H37" s="378">
        <v>1</v>
      </c>
      <c r="I37" s="377" t="s">
        <v>17069</v>
      </c>
      <c r="J37" s="377" t="s">
        <v>38</v>
      </c>
      <c r="K37" s="378">
        <v>2020</v>
      </c>
      <c r="L37" s="375" t="s">
        <v>17080</v>
      </c>
      <c r="M37" s="377" t="s">
        <v>38</v>
      </c>
      <c r="N37" s="379" t="s">
        <v>17070</v>
      </c>
      <c r="O37" s="373"/>
    </row>
    <row r="38" spans="1:15" s="192" customFormat="1" ht="39.6">
      <c r="A38" s="366">
        <v>37</v>
      </c>
      <c r="B38" s="375" t="s">
        <v>549</v>
      </c>
      <c r="C38" s="375" t="s">
        <v>17081</v>
      </c>
      <c r="D38" s="376">
        <v>9781440850547</v>
      </c>
      <c r="E38" s="376">
        <v>9781440850530</v>
      </c>
      <c r="F38" s="377" t="s">
        <v>17071</v>
      </c>
      <c r="G38" s="378">
        <v>1</v>
      </c>
      <c r="H38" s="378">
        <v>1</v>
      </c>
      <c r="I38" s="377" t="s">
        <v>752</v>
      </c>
      <c r="J38" s="377" t="s">
        <v>553</v>
      </c>
      <c r="K38" s="378">
        <v>2017</v>
      </c>
      <c r="L38" s="375" t="s">
        <v>17080</v>
      </c>
      <c r="M38" s="377" t="s">
        <v>38</v>
      </c>
      <c r="N38" s="379" t="s">
        <v>17072</v>
      </c>
      <c r="O38" s="373"/>
    </row>
    <row r="39" spans="1:15" s="192" customFormat="1" ht="26.4">
      <c r="A39" s="366">
        <v>38</v>
      </c>
      <c r="B39" s="375" t="s">
        <v>549</v>
      </c>
      <c r="C39" s="375" t="s">
        <v>17082</v>
      </c>
      <c r="D39" s="376">
        <v>9781440866371</v>
      </c>
      <c r="E39" s="376">
        <v>9781440866364</v>
      </c>
      <c r="F39" s="377" t="s">
        <v>17073</v>
      </c>
      <c r="G39" s="378">
        <v>1</v>
      </c>
      <c r="H39" s="378">
        <v>1</v>
      </c>
      <c r="I39" s="377" t="s">
        <v>17074</v>
      </c>
      <c r="J39" s="377" t="s">
        <v>553</v>
      </c>
      <c r="K39" s="378">
        <v>2019</v>
      </c>
      <c r="L39" s="375" t="s">
        <v>17080</v>
      </c>
      <c r="M39" s="377" t="s">
        <v>38</v>
      </c>
      <c r="N39" s="379" t="s">
        <v>17075</v>
      </c>
      <c r="O39" s="373"/>
    </row>
    <row r="40" spans="1:15" s="192" customFormat="1" ht="39.6">
      <c r="A40" s="366">
        <v>39</v>
      </c>
      <c r="B40" s="375" t="s">
        <v>549</v>
      </c>
      <c r="C40" s="375" t="s">
        <v>17081</v>
      </c>
      <c r="D40" s="376">
        <v>9781440865534</v>
      </c>
      <c r="E40" s="376">
        <v>9781440865527</v>
      </c>
      <c r="F40" s="377" t="s">
        <v>17076</v>
      </c>
      <c r="G40" s="378">
        <v>1</v>
      </c>
      <c r="H40" s="378">
        <v>1</v>
      </c>
      <c r="I40" s="377" t="s">
        <v>17077</v>
      </c>
      <c r="J40" s="377" t="s">
        <v>553</v>
      </c>
      <c r="K40" s="378">
        <v>2018</v>
      </c>
      <c r="L40" s="375" t="s">
        <v>17080</v>
      </c>
      <c r="M40" s="377" t="s">
        <v>38</v>
      </c>
      <c r="N40" s="379" t="s">
        <v>17078</v>
      </c>
      <c r="O40" s="373"/>
    </row>
  </sheetData>
  <phoneticPr fontId="49" type="noConversion"/>
  <hyperlinks>
    <hyperlink ref="N2" r:id="rId1" xr:uid="{3CA08CAD-DFD5-4B5E-BC1D-E095A32FFF6D}"/>
    <hyperlink ref="N3" r:id="rId2" xr:uid="{8E2E99BB-5B7C-4D03-A0AB-A94E7EC51B5C}"/>
    <hyperlink ref="N4" r:id="rId3" xr:uid="{F207D882-0DBF-497C-B817-E2FAABB41FBE}"/>
    <hyperlink ref="N5" r:id="rId4" xr:uid="{75937FE0-FF78-48AD-88CE-189C948D7C25}"/>
    <hyperlink ref="N6" r:id="rId5" xr:uid="{55F8D2C8-C970-440E-B694-3111A803E9F2}"/>
    <hyperlink ref="N7" r:id="rId6" xr:uid="{95B16330-495D-4BB5-9407-6798DCE55D85}"/>
    <hyperlink ref="N8" r:id="rId7" xr:uid="{1BC80C63-008B-40F6-8D87-852CCD88DBC5}"/>
    <hyperlink ref="N9" r:id="rId8" xr:uid="{3F283D3B-0071-4B3E-BF2B-D851937167DE}"/>
    <hyperlink ref="N10" r:id="rId9" xr:uid="{E4703B01-B30A-40B1-B604-7045C8BDCB44}"/>
    <hyperlink ref="N11" r:id="rId10" xr:uid="{E32BAC05-01DC-4207-A3D6-6BEC23DE4262}"/>
    <hyperlink ref="N12" r:id="rId11" xr:uid="{E75E18E3-3291-4AC3-86BA-4528275FBF6E}"/>
    <hyperlink ref="N13" r:id="rId12" xr:uid="{47157AD6-6BFF-4EF1-9CBD-2EEE511ED385}"/>
    <hyperlink ref="N14" r:id="rId13" xr:uid="{FA12D8EC-AB10-4BE3-8583-830FF04C2601}"/>
    <hyperlink ref="N15" r:id="rId14" xr:uid="{19595318-0114-4E04-90FB-674D06CE67E9}"/>
    <hyperlink ref="N16" r:id="rId15" xr:uid="{817D6C09-B377-49A2-9494-DC77A0BDEDC1}"/>
    <hyperlink ref="N17" r:id="rId16" xr:uid="{B4884918-CB98-4C53-B5B6-E6FF502AB81B}"/>
    <hyperlink ref="N18" r:id="rId17" xr:uid="{753FEFE6-F7D5-4495-9EA8-EC80CB939D6B}"/>
    <hyperlink ref="N19" r:id="rId18" xr:uid="{C066C05B-1B7A-4E0D-A2DD-51EF356495F7}"/>
    <hyperlink ref="N20" r:id="rId19" xr:uid="{845F8FD0-F3EE-4CCD-9C55-61215EB6DBD9}"/>
    <hyperlink ref="N21" r:id="rId20" xr:uid="{D6C6D259-4270-4F8C-A9C1-A5A5F9166266}"/>
    <hyperlink ref="N22" r:id="rId21" xr:uid="{1B293E7A-3564-4BC2-A09E-A222AB81703D}"/>
    <hyperlink ref="N23" r:id="rId22" xr:uid="{E6C38B99-FD02-4502-BC54-55C605746943}"/>
    <hyperlink ref="N24" r:id="rId23" xr:uid="{BAFE4E4D-BF51-4B3A-AECE-210AE7BF40FC}"/>
    <hyperlink ref="N25" r:id="rId24" xr:uid="{43C7B473-49B5-4C21-A426-D79C98D96398}"/>
    <hyperlink ref="N26" r:id="rId25" xr:uid="{28A55CBB-E480-4FD4-A756-C0581B127218}"/>
    <hyperlink ref="N27" r:id="rId26" xr:uid="{F5957F19-E58F-477B-850B-563DB91772C7}"/>
    <hyperlink ref="N28" r:id="rId27" xr:uid="{89A42BC3-89B4-4A07-B4F2-78BF431ED3F8}"/>
    <hyperlink ref="N29" r:id="rId28" xr:uid="{290DE6FF-9F6E-4F99-906D-F6E733B27B81}"/>
    <hyperlink ref="N30" r:id="rId29" xr:uid="{EFF87D87-1FD7-4D0B-A21E-05E71A9D8655}"/>
    <hyperlink ref="N31" r:id="rId30" xr:uid="{1DAE714E-2A0F-45FD-86DC-3600D0656965}"/>
    <hyperlink ref="N32" r:id="rId31" xr:uid="{D2F23321-BE4F-49EE-B241-42FE84120413}"/>
    <hyperlink ref="N33" r:id="rId32" xr:uid="{5296876C-C1C3-4C9A-BDD1-EC3ADB18C42F}"/>
    <hyperlink ref="N34" r:id="rId33" xr:uid="{26D3BA09-646F-4F65-B1FE-501A3375ABE0}"/>
    <hyperlink ref="N35" r:id="rId34" xr:uid="{C70F582F-AE50-4A73-A9DC-5647CA156379}"/>
    <hyperlink ref="N36" r:id="rId35" xr:uid="{0C28EA48-6C75-42B3-8105-C760836D93AF}"/>
    <hyperlink ref="N37" r:id="rId36" xr:uid="{AC32F9F5-07B7-4C3B-A8D5-3F2EE4649E89}"/>
    <hyperlink ref="N38" r:id="rId37" xr:uid="{0BEA46DD-5BAD-47BF-A27D-9DC2C0633FC0}"/>
    <hyperlink ref="N39" r:id="rId38" xr:uid="{1EAE2CFC-47CC-453A-84D2-51D40F894BA2}"/>
    <hyperlink ref="N40" r:id="rId39" xr:uid="{810C8AA5-15D6-44F5-BB24-1A247B81BEA4}"/>
  </hyperlinks>
  <pageMargins left="0.7" right="0.7" top="0.75" bottom="0.75" header="0.3" footer="0.3"/>
  <pageSetup paperSize="9" orientation="portrait" r:id="rId4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232CC-30D3-45E2-8462-BC1E1E63E713}">
  <dimension ref="A1:O378"/>
  <sheetViews>
    <sheetView tabSelected="1" workbookViewId="0">
      <pane ySplit="1" topLeftCell="A2" activePane="bottomLeft" state="frozen"/>
      <selection pane="bottomLeft" activeCell="F8" sqref="F8"/>
    </sheetView>
  </sheetViews>
  <sheetFormatPr defaultColWidth="4.6640625" defaultRowHeight="16.2"/>
  <cols>
    <col min="1" max="1" width="5.44140625" style="395" customWidth="1"/>
    <col min="2" max="2" width="8" style="395" customWidth="1"/>
    <col min="3" max="3" width="12.88671875" style="395" customWidth="1"/>
    <col min="4" max="5" width="14" style="395" customWidth="1"/>
    <col min="6" max="6" width="48.6640625" style="396" customWidth="1"/>
    <col min="7" max="8" width="5" style="395" customWidth="1"/>
    <col min="9" max="9" width="10.77734375" style="397" customWidth="1"/>
    <col min="10" max="10" width="8.21875" style="397" customWidth="1"/>
    <col min="11" max="11" width="6.77734375" style="395" customWidth="1"/>
    <col min="12" max="12" width="9.6640625" style="395" customWidth="1"/>
    <col min="13" max="13" width="11.44140625" style="398" customWidth="1"/>
    <col min="14" max="14" width="17.6640625" style="395" customWidth="1"/>
    <col min="15" max="15" width="4.6640625" style="399"/>
  </cols>
  <sheetData>
    <row r="1" spans="1:15" s="388" customFormat="1" ht="27">
      <c r="A1" s="383" t="s">
        <v>17083</v>
      </c>
      <c r="B1" s="383" t="s">
        <v>16881</v>
      </c>
      <c r="C1" s="383" t="s">
        <v>16882</v>
      </c>
      <c r="D1" s="384" t="s">
        <v>16883</v>
      </c>
      <c r="E1" s="384" t="s">
        <v>16884</v>
      </c>
      <c r="F1" s="385" t="s">
        <v>16885</v>
      </c>
      <c r="G1" s="383" t="s">
        <v>16886</v>
      </c>
      <c r="H1" s="383" t="s">
        <v>16887</v>
      </c>
      <c r="I1" s="383" t="s">
        <v>16888</v>
      </c>
      <c r="J1" s="383" t="s">
        <v>16889</v>
      </c>
      <c r="K1" s="383" t="s">
        <v>16890</v>
      </c>
      <c r="L1" s="383" t="s">
        <v>16891</v>
      </c>
      <c r="M1" s="383" t="s">
        <v>17084</v>
      </c>
      <c r="N1" s="386" t="s">
        <v>17085</v>
      </c>
      <c r="O1" s="387"/>
    </row>
    <row r="2" spans="1:15">
      <c r="A2" s="389">
        <v>1</v>
      </c>
      <c r="B2" s="390" t="s">
        <v>549</v>
      </c>
      <c r="C2" s="390" t="s">
        <v>16978</v>
      </c>
      <c r="D2" s="391" t="s">
        <v>17086</v>
      </c>
      <c r="E2" s="391" t="s">
        <v>17087</v>
      </c>
      <c r="F2" s="392" t="s">
        <v>17088</v>
      </c>
      <c r="G2" s="393">
        <v>1</v>
      </c>
      <c r="H2" s="393">
        <v>1</v>
      </c>
      <c r="I2" s="390" t="s">
        <v>17089</v>
      </c>
      <c r="J2" s="390" t="s">
        <v>573</v>
      </c>
      <c r="K2" s="393">
        <v>2018</v>
      </c>
      <c r="L2" s="390" t="s">
        <v>16898</v>
      </c>
      <c r="M2" s="392"/>
      <c r="N2" s="394" t="s">
        <v>17090</v>
      </c>
      <c r="O2"/>
    </row>
    <row r="3" spans="1:15">
      <c r="A3" s="389">
        <v>2</v>
      </c>
      <c r="B3" s="390" t="s">
        <v>549</v>
      </c>
      <c r="C3" s="390" t="s">
        <v>16978</v>
      </c>
      <c r="D3" s="391" t="s">
        <v>17091</v>
      </c>
      <c r="E3" s="391" t="s">
        <v>17092</v>
      </c>
      <c r="F3" s="392" t="s">
        <v>17093</v>
      </c>
      <c r="G3" s="393">
        <v>1</v>
      </c>
      <c r="H3" s="393">
        <v>1</v>
      </c>
      <c r="I3" s="390" t="s">
        <v>17094</v>
      </c>
      <c r="J3" s="390" t="s">
        <v>573</v>
      </c>
      <c r="K3" s="393">
        <v>2018</v>
      </c>
      <c r="L3" s="390" t="s">
        <v>16898</v>
      </c>
      <c r="M3" s="392"/>
      <c r="N3" s="394" t="s">
        <v>17095</v>
      </c>
      <c r="O3"/>
    </row>
    <row r="4" spans="1:15">
      <c r="A4" s="389">
        <v>3</v>
      </c>
      <c r="B4" s="390" t="s">
        <v>549</v>
      </c>
      <c r="C4" s="390" t="s">
        <v>16978</v>
      </c>
      <c r="D4" s="391" t="s">
        <v>17096</v>
      </c>
      <c r="E4" s="391" t="s">
        <v>17097</v>
      </c>
      <c r="F4" s="392" t="s">
        <v>17098</v>
      </c>
      <c r="G4" s="393">
        <v>1</v>
      </c>
      <c r="H4" s="393">
        <v>1</v>
      </c>
      <c r="I4" s="390" t="s">
        <v>17099</v>
      </c>
      <c r="J4" s="390" t="s">
        <v>573</v>
      </c>
      <c r="K4" s="393">
        <v>2018</v>
      </c>
      <c r="L4" s="390" t="s">
        <v>16898</v>
      </c>
      <c r="M4" s="392"/>
      <c r="N4" s="394" t="s">
        <v>17100</v>
      </c>
      <c r="O4"/>
    </row>
    <row r="5" spans="1:15" ht="52.8">
      <c r="A5" s="389">
        <v>4</v>
      </c>
      <c r="B5" s="390" t="s">
        <v>549</v>
      </c>
      <c r="C5" s="390" t="s">
        <v>16972</v>
      </c>
      <c r="D5" s="391" t="s">
        <v>17101</v>
      </c>
      <c r="E5" s="391" t="s">
        <v>17102</v>
      </c>
      <c r="F5" s="392" t="s">
        <v>17103</v>
      </c>
      <c r="G5" s="393">
        <v>1</v>
      </c>
      <c r="H5" s="393">
        <v>1</v>
      </c>
      <c r="I5" s="390" t="s">
        <v>17104</v>
      </c>
      <c r="J5" s="390" t="s">
        <v>38</v>
      </c>
      <c r="K5" s="393">
        <v>2018</v>
      </c>
      <c r="L5" s="390" t="s">
        <v>16898</v>
      </c>
      <c r="M5" s="392" t="s">
        <v>17105</v>
      </c>
      <c r="N5" s="394" t="s">
        <v>17106</v>
      </c>
      <c r="O5"/>
    </row>
    <row r="6" spans="1:15" ht="26.4">
      <c r="A6" s="389">
        <v>5</v>
      </c>
      <c r="B6" s="390" t="s">
        <v>549</v>
      </c>
      <c r="C6" s="390" t="s">
        <v>16978</v>
      </c>
      <c r="D6" s="391" t="s">
        <v>17107</v>
      </c>
      <c r="E6" s="391" t="s">
        <v>17108</v>
      </c>
      <c r="F6" s="392" t="s">
        <v>17109</v>
      </c>
      <c r="G6" s="393">
        <v>1</v>
      </c>
      <c r="H6" s="393">
        <v>1</v>
      </c>
      <c r="I6" s="390" t="s">
        <v>17110</v>
      </c>
      <c r="J6" s="390" t="s">
        <v>573</v>
      </c>
      <c r="K6" s="393">
        <v>2018</v>
      </c>
      <c r="L6" s="390" t="s">
        <v>16898</v>
      </c>
      <c r="M6" s="392"/>
      <c r="N6" s="394" t="s">
        <v>17111</v>
      </c>
      <c r="O6"/>
    </row>
    <row r="7" spans="1:15" ht="26.4">
      <c r="A7" s="389">
        <v>6</v>
      </c>
      <c r="B7" s="390" t="s">
        <v>549</v>
      </c>
      <c r="C7" s="390" t="s">
        <v>16978</v>
      </c>
      <c r="D7" s="391" t="s">
        <v>17112</v>
      </c>
      <c r="E7" s="391" t="s">
        <v>17113</v>
      </c>
      <c r="F7" s="392" t="s">
        <v>17114</v>
      </c>
      <c r="G7" s="393">
        <v>1</v>
      </c>
      <c r="H7" s="393">
        <v>1</v>
      </c>
      <c r="I7" s="390" t="s">
        <v>17115</v>
      </c>
      <c r="J7" s="390" t="s">
        <v>573</v>
      </c>
      <c r="K7" s="393">
        <v>2018</v>
      </c>
      <c r="L7" s="390" t="s">
        <v>16898</v>
      </c>
      <c r="M7" s="392"/>
      <c r="N7" s="394" t="s">
        <v>17116</v>
      </c>
      <c r="O7"/>
    </row>
    <row r="8" spans="1:15">
      <c r="A8" s="389">
        <v>7</v>
      </c>
      <c r="B8" s="390" t="s">
        <v>549</v>
      </c>
      <c r="C8" s="390" t="s">
        <v>16978</v>
      </c>
      <c r="D8" s="391" t="s">
        <v>17117</v>
      </c>
      <c r="E8" s="391" t="s">
        <v>17118</v>
      </c>
      <c r="F8" s="392" t="s">
        <v>17119</v>
      </c>
      <c r="G8" s="393">
        <v>1</v>
      </c>
      <c r="H8" s="393">
        <v>1</v>
      </c>
      <c r="I8" s="390" t="s">
        <v>17120</v>
      </c>
      <c r="J8" s="390" t="s">
        <v>573</v>
      </c>
      <c r="K8" s="393">
        <v>2018</v>
      </c>
      <c r="L8" s="390" t="s">
        <v>16898</v>
      </c>
      <c r="M8" s="392"/>
      <c r="N8" s="394" t="s">
        <v>17121</v>
      </c>
      <c r="O8"/>
    </row>
    <row r="9" spans="1:15" ht="26.4">
      <c r="A9" s="389">
        <v>8</v>
      </c>
      <c r="B9" s="390" t="s">
        <v>549</v>
      </c>
      <c r="C9" s="390" t="s">
        <v>16978</v>
      </c>
      <c r="D9" s="391" t="s">
        <v>17122</v>
      </c>
      <c r="E9" s="391" t="s">
        <v>17123</v>
      </c>
      <c r="F9" s="392" t="s">
        <v>17124</v>
      </c>
      <c r="G9" s="393">
        <v>1</v>
      </c>
      <c r="H9" s="393">
        <v>1</v>
      </c>
      <c r="I9" s="390" t="s">
        <v>17125</v>
      </c>
      <c r="J9" s="390" t="s">
        <v>573</v>
      </c>
      <c r="K9" s="393">
        <v>2018</v>
      </c>
      <c r="L9" s="390" t="s">
        <v>16898</v>
      </c>
      <c r="M9" s="392"/>
      <c r="N9" s="394" t="s">
        <v>17126</v>
      </c>
      <c r="O9"/>
    </row>
    <row r="10" spans="1:15" ht="26.4">
      <c r="A10" s="389">
        <v>9</v>
      </c>
      <c r="B10" s="390" t="s">
        <v>549</v>
      </c>
      <c r="C10" s="390" t="s">
        <v>16978</v>
      </c>
      <c r="D10" s="391" t="s">
        <v>17127</v>
      </c>
      <c r="E10" s="391" t="s">
        <v>17128</v>
      </c>
      <c r="F10" s="392" t="s">
        <v>17129</v>
      </c>
      <c r="G10" s="393">
        <v>1</v>
      </c>
      <c r="H10" s="393">
        <v>1</v>
      </c>
      <c r="I10" s="390" t="s">
        <v>17130</v>
      </c>
      <c r="J10" s="390" t="s">
        <v>573</v>
      </c>
      <c r="K10" s="393">
        <v>2018</v>
      </c>
      <c r="L10" s="390" t="s">
        <v>16898</v>
      </c>
      <c r="M10" s="392"/>
      <c r="N10" s="394" t="s">
        <v>17131</v>
      </c>
      <c r="O10"/>
    </row>
    <row r="11" spans="1:15" ht="26.4">
      <c r="A11" s="389">
        <v>10</v>
      </c>
      <c r="B11" s="390" t="s">
        <v>549</v>
      </c>
      <c r="C11" s="390" t="s">
        <v>16978</v>
      </c>
      <c r="D11" s="391" t="s">
        <v>17132</v>
      </c>
      <c r="E11" s="391" t="s">
        <v>17133</v>
      </c>
      <c r="F11" s="392" t="s">
        <v>17134</v>
      </c>
      <c r="G11" s="393">
        <v>1</v>
      </c>
      <c r="H11" s="393">
        <v>1</v>
      </c>
      <c r="I11" s="390" t="s">
        <v>17135</v>
      </c>
      <c r="J11" s="390" t="s">
        <v>573</v>
      </c>
      <c r="K11" s="393">
        <v>2018</v>
      </c>
      <c r="L11" s="390" t="s">
        <v>16898</v>
      </c>
      <c r="M11" s="392"/>
      <c r="N11" s="394" t="s">
        <v>17136</v>
      </c>
      <c r="O11"/>
    </row>
    <row r="12" spans="1:15">
      <c r="A12" s="389">
        <v>11</v>
      </c>
      <c r="B12" s="390" t="s">
        <v>549</v>
      </c>
      <c r="C12" s="390" t="s">
        <v>16978</v>
      </c>
      <c r="D12" s="391" t="s">
        <v>17137</v>
      </c>
      <c r="E12" s="391" t="s">
        <v>17138</v>
      </c>
      <c r="F12" s="392" t="s">
        <v>17139</v>
      </c>
      <c r="G12" s="393">
        <v>1</v>
      </c>
      <c r="H12" s="393">
        <v>1</v>
      </c>
      <c r="I12" s="390" t="s">
        <v>17140</v>
      </c>
      <c r="J12" s="390" t="s">
        <v>573</v>
      </c>
      <c r="K12" s="393">
        <v>2018</v>
      </c>
      <c r="L12" s="390" t="s">
        <v>16898</v>
      </c>
      <c r="M12" s="392"/>
      <c r="N12" s="394" t="s">
        <v>17141</v>
      </c>
      <c r="O12"/>
    </row>
    <row r="13" spans="1:15" ht="26.4">
      <c r="A13" s="389">
        <v>12</v>
      </c>
      <c r="B13" s="390" t="s">
        <v>549</v>
      </c>
      <c r="C13" s="390" t="s">
        <v>16978</v>
      </c>
      <c r="D13" s="391" t="s">
        <v>17142</v>
      </c>
      <c r="E13" s="391" t="s">
        <v>17143</v>
      </c>
      <c r="F13" s="392" t="s">
        <v>17144</v>
      </c>
      <c r="G13" s="393">
        <v>1</v>
      </c>
      <c r="H13" s="393">
        <v>1</v>
      </c>
      <c r="I13" s="390" t="s">
        <v>17145</v>
      </c>
      <c r="J13" s="390" t="s">
        <v>573</v>
      </c>
      <c r="K13" s="393">
        <v>2018</v>
      </c>
      <c r="L13" s="390" t="s">
        <v>16898</v>
      </c>
      <c r="M13" s="392"/>
      <c r="N13" s="394" t="s">
        <v>17146</v>
      </c>
      <c r="O13"/>
    </row>
    <row r="14" spans="1:15" ht="26.4">
      <c r="A14" s="389">
        <v>13</v>
      </c>
      <c r="B14" s="390" t="s">
        <v>549</v>
      </c>
      <c r="C14" s="390" t="s">
        <v>16978</v>
      </c>
      <c r="D14" s="391" t="s">
        <v>17147</v>
      </c>
      <c r="E14" s="391" t="s">
        <v>17148</v>
      </c>
      <c r="F14" s="392" t="s">
        <v>17149</v>
      </c>
      <c r="G14" s="393">
        <v>1</v>
      </c>
      <c r="H14" s="393">
        <v>1</v>
      </c>
      <c r="I14" s="390" t="s">
        <v>17150</v>
      </c>
      <c r="J14" s="390" t="s">
        <v>573</v>
      </c>
      <c r="K14" s="393">
        <v>2018</v>
      </c>
      <c r="L14" s="390" t="s">
        <v>16898</v>
      </c>
      <c r="M14" s="392"/>
      <c r="N14" s="394" t="s">
        <v>17151</v>
      </c>
      <c r="O14"/>
    </row>
    <row r="15" spans="1:15" ht="26.4">
      <c r="A15" s="389">
        <v>14</v>
      </c>
      <c r="B15" s="390" t="s">
        <v>549</v>
      </c>
      <c r="C15" s="390" t="s">
        <v>16978</v>
      </c>
      <c r="D15" s="391" t="s">
        <v>17152</v>
      </c>
      <c r="E15" s="391" t="s">
        <v>17153</v>
      </c>
      <c r="F15" s="392" t="s">
        <v>17154</v>
      </c>
      <c r="G15" s="393">
        <v>1</v>
      </c>
      <c r="H15" s="393">
        <v>1</v>
      </c>
      <c r="I15" s="390" t="s">
        <v>17155</v>
      </c>
      <c r="J15" s="390" t="s">
        <v>573</v>
      </c>
      <c r="K15" s="393">
        <v>2019</v>
      </c>
      <c r="L15" s="390" t="s">
        <v>16898</v>
      </c>
      <c r="M15" s="392"/>
      <c r="N15" s="394" t="s">
        <v>17156</v>
      </c>
      <c r="O15"/>
    </row>
    <row r="16" spans="1:15" ht="39.6">
      <c r="A16" s="389">
        <v>15</v>
      </c>
      <c r="B16" s="390" t="s">
        <v>549</v>
      </c>
      <c r="C16" s="390" t="s">
        <v>16978</v>
      </c>
      <c r="D16" s="391" t="s">
        <v>17157</v>
      </c>
      <c r="E16" s="391" t="s">
        <v>17158</v>
      </c>
      <c r="F16" s="392" t="s">
        <v>17159</v>
      </c>
      <c r="G16" s="393">
        <v>1</v>
      </c>
      <c r="H16" s="393">
        <v>1</v>
      </c>
      <c r="I16" s="390" t="s">
        <v>17160</v>
      </c>
      <c r="J16" s="390" t="s">
        <v>573</v>
      </c>
      <c r="K16" s="393">
        <v>2019</v>
      </c>
      <c r="L16" s="390" t="s">
        <v>16898</v>
      </c>
      <c r="M16" s="392"/>
      <c r="N16" s="394" t="s">
        <v>17161</v>
      </c>
      <c r="O16"/>
    </row>
    <row r="17" spans="1:15" ht="52.8">
      <c r="A17" s="389">
        <v>16</v>
      </c>
      <c r="B17" s="390" t="s">
        <v>549</v>
      </c>
      <c r="C17" s="390" t="s">
        <v>16988</v>
      </c>
      <c r="D17" s="391" t="s">
        <v>17162</v>
      </c>
      <c r="E17" s="391" t="s">
        <v>17163</v>
      </c>
      <c r="F17" s="392" t="s">
        <v>17164</v>
      </c>
      <c r="G17" s="393">
        <v>1</v>
      </c>
      <c r="H17" s="393">
        <v>1</v>
      </c>
      <c r="I17" s="390" t="s">
        <v>17165</v>
      </c>
      <c r="J17" s="390" t="s">
        <v>38</v>
      </c>
      <c r="K17" s="393">
        <v>2019</v>
      </c>
      <c r="L17" s="390" t="s">
        <v>16898</v>
      </c>
      <c r="M17" s="392" t="s">
        <v>17166</v>
      </c>
      <c r="N17" s="394" t="s">
        <v>17167</v>
      </c>
      <c r="O17"/>
    </row>
    <row r="18" spans="1:15" ht="26.4">
      <c r="A18" s="389">
        <v>17</v>
      </c>
      <c r="B18" s="390" t="s">
        <v>549</v>
      </c>
      <c r="C18" s="390" t="s">
        <v>16900</v>
      </c>
      <c r="D18" s="391" t="s">
        <v>17168</v>
      </c>
      <c r="E18" s="391" t="s">
        <v>17169</v>
      </c>
      <c r="F18" s="392" t="s">
        <v>17170</v>
      </c>
      <c r="G18" s="393">
        <v>1</v>
      </c>
      <c r="H18" s="393">
        <v>1</v>
      </c>
      <c r="I18" s="390" t="s">
        <v>9978</v>
      </c>
      <c r="J18" s="390" t="s">
        <v>553</v>
      </c>
      <c r="K18" s="393">
        <v>2019</v>
      </c>
      <c r="L18" s="390" t="s">
        <v>16898</v>
      </c>
      <c r="M18" s="392"/>
      <c r="N18" s="394" t="s">
        <v>17171</v>
      </c>
      <c r="O18"/>
    </row>
    <row r="19" spans="1:15">
      <c r="A19" s="389">
        <v>18</v>
      </c>
      <c r="B19" s="390" t="s">
        <v>549</v>
      </c>
      <c r="C19" s="390" t="s">
        <v>16978</v>
      </c>
      <c r="D19" s="391" t="s">
        <v>17172</v>
      </c>
      <c r="E19" s="391" t="s">
        <v>17173</v>
      </c>
      <c r="F19" s="392" t="s">
        <v>17174</v>
      </c>
      <c r="G19" s="393">
        <v>1</v>
      </c>
      <c r="H19" s="393">
        <v>1</v>
      </c>
      <c r="I19" s="390" t="s">
        <v>17175</v>
      </c>
      <c r="J19" s="390" t="s">
        <v>573</v>
      </c>
      <c r="K19" s="393">
        <v>2019</v>
      </c>
      <c r="L19" s="390" t="s">
        <v>16898</v>
      </c>
      <c r="M19" s="392"/>
      <c r="N19" s="394" t="s">
        <v>17176</v>
      </c>
      <c r="O19"/>
    </row>
    <row r="20" spans="1:15" ht="26.4">
      <c r="A20" s="389">
        <v>19</v>
      </c>
      <c r="B20" s="390" t="s">
        <v>549</v>
      </c>
      <c r="C20" s="390" t="s">
        <v>16978</v>
      </c>
      <c r="D20" s="391" t="s">
        <v>17177</v>
      </c>
      <c r="E20" s="391" t="s">
        <v>17178</v>
      </c>
      <c r="F20" s="392" t="s">
        <v>17179</v>
      </c>
      <c r="G20" s="393">
        <v>1</v>
      </c>
      <c r="H20" s="393">
        <v>1</v>
      </c>
      <c r="I20" s="390" t="s">
        <v>17180</v>
      </c>
      <c r="J20" s="390" t="s">
        <v>573</v>
      </c>
      <c r="K20" s="393">
        <v>2019</v>
      </c>
      <c r="L20" s="390" t="s">
        <v>16898</v>
      </c>
      <c r="M20" s="392"/>
      <c r="N20" s="394" t="s">
        <v>17181</v>
      </c>
      <c r="O20"/>
    </row>
    <row r="21" spans="1:15">
      <c r="A21" s="389">
        <v>20</v>
      </c>
      <c r="B21" s="390" t="s">
        <v>549</v>
      </c>
      <c r="C21" s="390" t="s">
        <v>16978</v>
      </c>
      <c r="D21" s="391" t="s">
        <v>17182</v>
      </c>
      <c r="E21" s="391" t="s">
        <v>17183</v>
      </c>
      <c r="F21" s="392" t="s">
        <v>17184</v>
      </c>
      <c r="G21" s="393">
        <v>1</v>
      </c>
      <c r="H21" s="393">
        <v>1</v>
      </c>
      <c r="I21" s="390" t="s">
        <v>17185</v>
      </c>
      <c r="J21" s="390" t="s">
        <v>573</v>
      </c>
      <c r="K21" s="393">
        <v>2019</v>
      </c>
      <c r="L21" s="390" t="s">
        <v>16898</v>
      </c>
      <c r="M21" s="392"/>
      <c r="N21" s="394" t="s">
        <v>17186</v>
      </c>
      <c r="O21"/>
    </row>
    <row r="22" spans="1:15" ht="26.4">
      <c r="A22" s="389">
        <v>21</v>
      </c>
      <c r="B22" s="390" t="s">
        <v>549</v>
      </c>
      <c r="C22" s="390" t="s">
        <v>16978</v>
      </c>
      <c r="D22" s="391" t="s">
        <v>17187</v>
      </c>
      <c r="E22" s="391" t="s">
        <v>17188</v>
      </c>
      <c r="F22" s="392" t="s">
        <v>17189</v>
      </c>
      <c r="G22" s="393">
        <v>1</v>
      </c>
      <c r="H22" s="393">
        <v>1</v>
      </c>
      <c r="I22" s="390" t="s">
        <v>17190</v>
      </c>
      <c r="J22" s="390" t="s">
        <v>573</v>
      </c>
      <c r="K22" s="393">
        <v>2020</v>
      </c>
      <c r="L22" s="390" t="s">
        <v>16898</v>
      </c>
      <c r="M22" s="392"/>
      <c r="N22" s="394" t="s">
        <v>17191</v>
      </c>
      <c r="O22"/>
    </row>
    <row r="23" spans="1:15" ht="26.4">
      <c r="A23" s="389">
        <v>22</v>
      </c>
      <c r="B23" s="390" t="s">
        <v>549</v>
      </c>
      <c r="C23" s="390" t="s">
        <v>16978</v>
      </c>
      <c r="D23" s="391" t="s">
        <v>17192</v>
      </c>
      <c r="E23" s="391" t="s">
        <v>17193</v>
      </c>
      <c r="F23" s="392" t="s">
        <v>17194</v>
      </c>
      <c r="G23" s="393">
        <v>1</v>
      </c>
      <c r="H23" s="393">
        <v>1</v>
      </c>
      <c r="I23" s="390" t="s">
        <v>17195</v>
      </c>
      <c r="J23" s="390" t="s">
        <v>573</v>
      </c>
      <c r="K23" s="393">
        <v>2020</v>
      </c>
      <c r="L23" s="390" t="s">
        <v>16898</v>
      </c>
      <c r="M23" s="392"/>
      <c r="N23" s="394" t="s">
        <v>17196</v>
      </c>
      <c r="O23"/>
    </row>
    <row r="24" spans="1:15" ht="26.4">
      <c r="A24" s="389">
        <v>23</v>
      </c>
      <c r="B24" s="390" t="s">
        <v>549</v>
      </c>
      <c r="C24" s="390" t="s">
        <v>16900</v>
      </c>
      <c r="D24" s="391" t="s">
        <v>17197</v>
      </c>
      <c r="E24" s="391" t="s">
        <v>17198</v>
      </c>
      <c r="F24" s="392" t="s">
        <v>17199</v>
      </c>
      <c r="G24" s="393">
        <v>1</v>
      </c>
      <c r="H24" s="393">
        <v>1</v>
      </c>
      <c r="I24" s="390" t="s">
        <v>16377</v>
      </c>
      <c r="J24" s="390" t="s">
        <v>553</v>
      </c>
      <c r="K24" s="393">
        <v>2020</v>
      </c>
      <c r="L24" s="390" t="s">
        <v>16898</v>
      </c>
      <c r="M24" s="392"/>
      <c r="N24" s="394" t="s">
        <v>17200</v>
      </c>
      <c r="O24"/>
    </row>
    <row r="25" spans="1:15" ht="26.4">
      <c r="A25" s="389">
        <v>24</v>
      </c>
      <c r="B25" s="390" t="s">
        <v>549</v>
      </c>
      <c r="C25" s="390" t="s">
        <v>17037</v>
      </c>
      <c r="D25" s="391" t="s">
        <v>17201</v>
      </c>
      <c r="E25" s="391" t="s">
        <v>17202</v>
      </c>
      <c r="F25" s="392" t="s">
        <v>17203</v>
      </c>
      <c r="G25" s="393">
        <v>1</v>
      </c>
      <c r="H25" s="393">
        <v>1</v>
      </c>
      <c r="I25" s="390" t="s">
        <v>10287</v>
      </c>
      <c r="J25" s="390" t="s">
        <v>38</v>
      </c>
      <c r="K25" s="393">
        <v>2021</v>
      </c>
      <c r="L25" s="390" t="s">
        <v>16898</v>
      </c>
      <c r="M25" s="392"/>
      <c r="N25" s="394" t="s">
        <v>17204</v>
      </c>
      <c r="O25"/>
    </row>
    <row r="26" spans="1:15">
      <c r="A26" s="389">
        <v>25</v>
      </c>
      <c r="B26" s="390" t="s">
        <v>549</v>
      </c>
      <c r="C26" s="390" t="s">
        <v>16962</v>
      </c>
      <c r="D26" s="391" t="s">
        <v>17205</v>
      </c>
      <c r="E26" s="391" t="s">
        <v>17206</v>
      </c>
      <c r="F26" s="392" t="s">
        <v>17207</v>
      </c>
      <c r="G26" s="393">
        <v>1</v>
      </c>
      <c r="H26" s="393">
        <v>1</v>
      </c>
      <c r="I26" s="390" t="s">
        <v>17208</v>
      </c>
      <c r="J26" s="390" t="s">
        <v>560</v>
      </c>
      <c r="K26" s="393">
        <v>2021</v>
      </c>
      <c r="L26" s="390" t="s">
        <v>16898</v>
      </c>
      <c r="M26" s="392"/>
      <c r="N26" s="394" t="s">
        <v>17209</v>
      </c>
      <c r="O26"/>
    </row>
    <row r="27" spans="1:15" ht="39.6">
      <c r="A27" s="389">
        <v>26</v>
      </c>
      <c r="B27" s="390" t="s">
        <v>549</v>
      </c>
      <c r="C27" s="390" t="s">
        <v>16978</v>
      </c>
      <c r="D27" s="391" t="s">
        <v>17210</v>
      </c>
      <c r="E27" s="391" t="s">
        <v>17211</v>
      </c>
      <c r="F27" s="392" t="s">
        <v>17212</v>
      </c>
      <c r="G27" s="393">
        <v>1</v>
      </c>
      <c r="H27" s="393">
        <v>1</v>
      </c>
      <c r="I27" s="390" t="s">
        <v>17213</v>
      </c>
      <c r="J27" s="390" t="s">
        <v>573</v>
      </c>
      <c r="K27" s="393">
        <v>2022</v>
      </c>
      <c r="L27" s="390" t="s">
        <v>16898</v>
      </c>
      <c r="M27" s="392"/>
      <c r="N27" s="394" t="s">
        <v>17214</v>
      </c>
      <c r="O27"/>
    </row>
    <row r="28" spans="1:15">
      <c r="A28" s="389">
        <v>27</v>
      </c>
      <c r="B28" s="390" t="s">
        <v>549</v>
      </c>
      <c r="C28" s="390" t="s">
        <v>16988</v>
      </c>
      <c r="D28" s="391" t="s">
        <v>17215</v>
      </c>
      <c r="E28" s="391" t="s">
        <v>17216</v>
      </c>
      <c r="F28" s="392" t="s">
        <v>17217</v>
      </c>
      <c r="G28" s="393">
        <v>1</v>
      </c>
      <c r="H28" s="393">
        <v>1</v>
      </c>
      <c r="I28" s="390" t="s">
        <v>17218</v>
      </c>
      <c r="J28" s="390" t="s">
        <v>553</v>
      </c>
      <c r="K28" s="393">
        <v>2022</v>
      </c>
      <c r="L28" s="390" t="s">
        <v>16898</v>
      </c>
      <c r="M28" s="392"/>
      <c r="N28" s="394" t="s">
        <v>17219</v>
      </c>
      <c r="O28"/>
    </row>
    <row r="29" spans="1:15">
      <c r="A29" s="389">
        <v>28</v>
      </c>
      <c r="B29" s="390" t="s">
        <v>549</v>
      </c>
      <c r="C29" s="390" t="s">
        <v>16962</v>
      </c>
      <c r="D29" s="391" t="s">
        <v>17220</v>
      </c>
      <c r="E29" s="391" t="s">
        <v>17221</v>
      </c>
      <c r="F29" s="392" t="s">
        <v>17222</v>
      </c>
      <c r="G29" s="393">
        <v>1</v>
      </c>
      <c r="H29" s="393">
        <v>1</v>
      </c>
      <c r="I29" s="390" t="s">
        <v>17223</v>
      </c>
      <c r="J29" s="390" t="s">
        <v>560</v>
      </c>
      <c r="K29" s="393">
        <v>2022</v>
      </c>
      <c r="L29" s="390" t="s">
        <v>16898</v>
      </c>
      <c r="M29" s="392"/>
      <c r="N29" s="394" t="s">
        <v>17224</v>
      </c>
      <c r="O29"/>
    </row>
    <row r="30" spans="1:15">
      <c r="A30" s="389">
        <v>29</v>
      </c>
      <c r="B30" s="390" t="s">
        <v>549</v>
      </c>
      <c r="C30" s="390" t="s">
        <v>16900</v>
      </c>
      <c r="D30" s="391" t="s">
        <v>17225</v>
      </c>
      <c r="E30" s="391" t="s">
        <v>17226</v>
      </c>
      <c r="F30" s="392" t="s">
        <v>17227</v>
      </c>
      <c r="G30" s="393">
        <v>1</v>
      </c>
      <c r="H30" s="393">
        <v>1</v>
      </c>
      <c r="I30" s="390" t="s">
        <v>15427</v>
      </c>
      <c r="J30" s="390" t="s">
        <v>560</v>
      </c>
      <c r="K30" s="393">
        <v>2022</v>
      </c>
      <c r="L30" s="390" t="s">
        <v>16898</v>
      </c>
      <c r="M30" s="392"/>
      <c r="N30" s="394" t="s">
        <v>17228</v>
      </c>
      <c r="O30"/>
    </row>
    <row r="31" spans="1:15" ht="26.4">
      <c r="A31" s="389">
        <v>30</v>
      </c>
      <c r="B31" s="390" t="s">
        <v>549</v>
      </c>
      <c r="C31" s="390" t="s">
        <v>16988</v>
      </c>
      <c r="D31" s="391" t="s">
        <v>17229</v>
      </c>
      <c r="E31" s="391" t="s">
        <v>17230</v>
      </c>
      <c r="F31" s="392" t="s">
        <v>17231</v>
      </c>
      <c r="G31" s="393">
        <v>1</v>
      </c>
      <c r="H31" s="393">
        <v>1</v>
      </c>
      <c r="I31" s="390" t="s">
        <v>17232</v>
      </c>
      <c r="J31" s="390" t="s">
        <v>553</v>
      </c>
      <c r="K31" s="393">
        <v>2022</v>
      </c>
      <c r="L31" s="390" t="s">
        <v>16898</v>
      </c>
      <c r="M31" s="392"/>
      <c r="N31" s="394" t="s">
        <v>17233</v>
      </c>
      <c r="O31"/>
    </row>
    <row r="32" spans="1:15" ht="26.4">
      <c r="A32" s="389">
        <v>31</v>
      </c>
      <c r="B32" s="390" t="s">
        <v>549</v>
      </c>
      <c r="C32" s="390" t="s">
        <v>16978</v>
      </c>
      <c r="D32" s="391" t="s">
        <v>17234</v>
      </c>
      <c r="E32" s="391" t="s">
        <v>17235</v>
      </c>
      <c r="F32" s="392" t="s">
        <v>17236</v>
      </c>
      <c r="G32" s="393">
        <v>1</v>
      </c>
      <c r="H32" s="393">
        <v>1</v>
      </c>
      <c r="I32" s="390" t="s">
        <v>15811</v>
      </c>
      <c r="J32" s="390" t="s">
        <v>573</v>
      </c>
      <c r="K32" s="393">
        <v>2023</v>
      </c>
      <c r="L32" s="390" t="s">
        <v>16898</v>
      </c>
      <c r="M32" s="392"/>
      <c r="N32" s="394" t="s">
        <v>17237</v>
      </c>
      <c r="O32"/>
    </row>
    <row r="33" spans="1:15">
      <c r="A33" s="389">
        <v>32</v>
      </c>
      <c r="B33" s="390" t="s">
        <v>549</v>
      </c>
      <c r="C33" s="390" t="s">
        <v>16978</v>
      </c>
      <c r="D33" s="391" t="s">
        <v>17238</v>
      </c>
      <c r="E33" s="391" t="s">
        <v>17239</v>
      </c>
      <c r="F33" s="392" t="s">
        <v>17240</v>
      </c>
      <c r="G33" s="393">
        <v>1</v>
      </c>
      <c r="H33" s="393">
        <v>1</v>
      </c>
      <c r="I33" s="390" t="s">
        <v>17241</v>
      </c>
      <c r="J33" s="390" t="s">
        <v>573</v>
      </c>
      <c r="K33" s="393">
        <v>2023</v>
      </c>
      <c r="L33" s="390" t="s">
        <v>16898</v>
      </c>
      <c r="M33" s="392"/>
      <c r="N33" s="394" t="s">
        <v>17242</v>
      </c>
      <c r="O33"/>
    </row>
    <row r="34" spans="1:15" ht="26.4">
      <c r="A34" s="389">
        <v>33</v>
      </c>
      <c r="B34" s="390" t="s">
        <v>549</v>
      </c>
      <c r="C34" s="390" t="s">
        <v>16962</v>
      </c>
      <c r="D34" s="391" t="s">
        <v>17243</v>
      </c>
      <c r="E34" s="391" t="s">
        <v>17244</v>
      </c>
      <c r="F34" s="392" t="s">
        <v>17245</v>
      </c>
      <c r="G34" s="393">
        <v>1</v>
      </c>
      <c r="H34" s="393">
        <v>1</v>
      </c>
      <c r="I34" s="390" t="s">
        <v>16763</v>
      </c>
      <c r="J34" s="390" t="s">
        <v>560</v>
      </c>
      <c r="K34" s="393">
        <v>2022</v>
      </c>
      <c r="L34" s="390" t="s">
        <v>16898</v>
      </c>
      <c r="M34" s="392"/>
      <c r="N34" s="394" t="s">
        <v>17246</v>
      </c>
      <c r="O34"/>
    </row>
    <row r="35" spans="1:15">
      <c r="A35" s="389">
        <v>34</v>
      </c>
      <c r="B35" s="390" t="s">
        <v>549</v>
      </c>
      <c r="C35" s="390" t="s">
        <v>17247</v>
      </c>
      <c r="D35" s="391" t="s">
        <v>17248</v>
      </c>
      <c r="E35" s="391" t="s">
        <v>17249</v>
      </c>
      <c r="F35" s="392" t="s">
        <v>17250</v>
      </c>
      <c r="G35" s="393">
        <v>1</v>
      </c>
      <c r="H35" s="393">
        <v>1</v>
      </c>
      <c r="I35" s="390" t="s">
        <v>14708</v>
      </c>
      <c r="J35" s="390" t="s">
        <v>38</v>
      </c>
      <c r="K35" s="393">
        <v>2023</v>
      </c>
      <c r="L35" s="390" t="s">
        <v>16898</v>
      </c>
      <c r="M35" s="392"/>
      <c r="N35" s="394" t="s">
        <v>17251</v>
      </c>
      <c r="O35"/>
    </row>
    <row r="36" spans="1:15">
      <c r="A36" s="389">
        <v>35</v>
      </c>
      <c r="B36" s="390" t="s">
        <v>549</v>
      </c>
      <c r="C36" s="390" t="s">
        <v>16962</v>
      </c>
      <c r="D36" s="391" t="s">
        <v>17252</v>
      </c>
      <c r="E36" s="391" t="s">
        <v>17253</v>
      </c>
      <c r="F36" s="392" t="s">
        <v>17254</v>
      </c>
      <c r="G36" s="393">
        <v>1</v>
      </c>
      <c r="H36" s="393">
        <v>1</v>
      </c>
      <c r="I36" s="390" t="s">
        <v>17255</v>
      </c>
      <c r="J36" s="390" t="s">
        <v>560</v>
      </c>
      <c r="K36" s="393">
        <v>2023</v>
      </c>
      <c r="L36" s="390" t="s">
        <v>16898</v>
      </c>
      <c r="M36" s="392"/>
      <c r="N36" s="394" t="s">
        <v>17256</v>
      </c>
      <c r="O36"/>
    </row>
    <row r="37" spans="1:15">
      <c r="A37" s="389">
        <v>36</v>
      </c>
      <c r="B37" s="390" t="s">
        <v>549</v>
      </c>
      <c r="C37" s="390" t="s">
        <v>16972</v>
      </c>
      <c r="D37" s="391" t="s">
        <v>17257</v>
      </c>
      <c r="E37" s="391" t="s">
        <v>17258</v>
      </c>
      <c r="F37" s="392" t="s">
        <v>17259</v>
      </c>
      <c r="G37" s="393">
        <v>1</v>
      </c>
      <c r="H37" s="393">
        <v>1</v>
      </c>
      <c r="I37" s="390" t="s">
        <v>17260</v>
      </c>
      <c r="J37" s="390" t="s">
        <v>560</v>
      </c>
      <c r="K37" s="393">
        <v>2023</v>
      </c>
      <c r="L37" s="390" t="s">
        <v>16898</v>
      </c>
      <c r="M37" s="392"/>
      <c r="N37" s="394" t="s">
        <v>17261</v>
      </c>
      <c r="O37"/>
    </row>
    <row r="38" spans="1:15" ht="26.4">
      <c r="A38" s="389">
        <v>37</v>
      </c>
      <c r="B38" s="390" t="s">
        <v>549</v>
      </c>
      <c r="C38" s="390" t="s">
        <v>16978</v>
      </c>
      <c r="D38" s="391" t="s">
        <v>17262</v>
      </c>
      <c r="E38" s="391" t="s">
        <v>17263</v>
      </c>
      <c r="F38" s="392" t="s">
        <v>17264</v>
      </c>
      <c r="G38" s="393">
        <v>1</v>
      </c>
      <c r="H38" s="393">
        <v>1</v>
      </c>
      <c r="I38" s="390" t="s">
        <v>17265</v>
      </c>
      <c r="J38" s="390" t="s">
        <v>573</v>
      </c>
      <c r="K38" s="393">
        <v>2023</v>
      </c>
      <c r="L38" s="390" t="s">
        <v>16898</v>
      </c>
      <c r="M38" s="392"/>
      <c r="N38" s="394" t="s">
        <v>17266</v>
      </c>
      <c r="O38"/>
    </row>
    <row r="39" spans="1:15" ht="26.4">
      <c r="A39" s="389">
        <v>38</v>
      </c>
      <c r="B39" s="390" t="s">
        <v>549</v>
      </c>
      <c r="C39" s="390" t="s">
        <v>16972</v>
      </c>
      <c r="D39" s="391" t="s">
        <v>17267</v>
      </c>
      <c r="E39" s="391" t="s">
        <v>17268</v>
      </c>
      <c r="F39" s="392" t="s">
        <v>17269</v>
      </c>
      <c r="G39" s="393">
        <v>1</v>
      </c>
      <c r="H39" s="393">
        <v>1</v>
      </c>
      <c r="I39" s="390" t="s">
        <v>15736</v>
      </c>
      <c r="J39" s="390" t="s">
        <v>38</v>
      </c>
      <c r="K39" s="393">
        <v>2023</v>
      </c>
      <c r="L39" s="390" t="s">
        <v>16898</v>
      </c>
      <c r="M39" s="392"/>
      <c r="N39" s="394" t="s">
        <v>17270</v>
      </c>
      <c r="O39"/>
    </row>
    <row r="40" spans="1:15">
      <c r="A40" s="389">
        <v>39</v>
      </c>
      <c r="B40" s="390" t="s">
        <v>549</v>
      </c>
      <c r="C40" s="390" t="s">
        <v>16962</v>
      </c>
      <c r="D40" s="391" t="s">
        <v>17271</v>
      </c>
      <c r="E40" s="391" t="s">
        <v>17272</v>
      </c>
      <c r="F40" s="392" t="s">
        <v>17273</v>
      </c>
      <c r="G40" s="393">
        <v>1</v>
      </c>
      <c r="H40" s="393">
        <v>1</v>
      </c>
      <c r="I40" s="390" t="s">
        <v>17274</v>
      </c>
      <c r="J40" s="390" t="s">
        <v>560</v>
      </c>
      <c r="K40" s="393">
        <v>2023</v>
      </c>
      <c r="L40" s="390" t="s">
        <v>16898</v>
      </c>
      <c r="M40" s="392"/>
      <c r="N40" s="394" t="s">
        <v>17275</v>
      </c>
      <c r="O40"/>
    </row>
    <row r="41" spans="1:15">
      <c r="A41" s="389">
        <v>40</v>
      </c>
      <c r="B41" s="390" t="s">
        <v>549</v>
      </c>
      <c r="C41" s="390" t="s">
        <v>16900</v>
      </c>
      <c r="D41" s="391" t="s">
        <v>17276</v>
      </c>
      <c r="E41" s="391" t="s">
        <v>17277</v>
      </c>
      <c r="F41" s="392" t="s">
        <v>17278</v>
      </c>
      <c r="G41" s="393">
        <v>1</v>
      </c>
      <c r="H41" s="393">
        <v>1</v>
      </c>
      <c r="I41" s="390" t="s">
        <v>17279</v>
      </c>
      <c r="J41" s="390" t="s">
        <v>560</v>
      </c>
      <c r="K41" s="393">
        <v>2023</v>
      </c>
      <c r="L41" s="390" t="s">
        <v>16898</v>
      </c>
      <c r="M41" s="392"/>
      <c r="N41" s="394" t="s">
        <v>17280</v>
      </c>
      <c r="O41"/>
    </row>
    <row r="42" spans="1:15">
      <c r="A42" s="389">
        <v>41</v>
      </c>
      <c r="B42" s="390" t="s">
        <v>549</v>
      </c>
      <c r="C42" s="390" t="s">
        <v>16988</v>
      </c>
      <c r="D42" s="391" t="s">
        <v>17281</v>
      </c>
      <c r="E42" s="391" t="s">
        <v>17282</v>
      </c>
      <c r="F42" s="392" t="s">
        <v>17283</v>
      </c>
      <c r="G42" s="393">
        <v>1</v>
      </c>
      <c r="H42" s="393">
        <v>1</v>
      </c>
      <c r="I42" s="390" t="s">
        <v>17284</v>
      </c>
      <c r="J42" s="390" t="s">
        <v>553</v>
      </c>
      <c r="K42" s="393">
        <v>2023</v>
      </c>
      <c r="L42" s="390" t="s">
        <v>16898</v>
      </c>
      <c r="M42" s="392"/>
      <c r="N42" s="394" t="s">
        <v>17285</v>
      </c>
      <c r="O42"/>
    </row>
    <row r="43" spans="1:15">
      <c r="A43" s="389">
        <v>42</v>
      </c>
      <c r="B43" s="390" t="s">
        <v>549</v>
      </c>
      <c r="C43" s="390" t="s">
        <v>16972</v>
      </c>
      <c r="D43" s="391" t="s">
        <v>17286</v>
      </c>
      <c r="E43" s="391" t="s">
        <v>17287</v>
      </c>
      <c r="F43" s="392" t="s">
        <v>17288</v>
      </c>
      <c r="G43" s="393">
        <v>1</v>
      </c>
      <c r="H43" s="393">
        <v>1</v>
      </c>
      <c r="I43" s="390" t="s">
        <v>17289</v>
      </c>
      <c r="J43" s="390" t="s">
        <v>38</v>
      </c>
      <c r="K43" s="393">
        <v>2023</v>
      </c>
      <c r="L43" s="390" t="s">
        <v>16898</v>
      </c>
      <c r="M43" s="392"/>
      <c r="N43" s="394" t="s">
        <v>17290</v>
      </c>
      <c r="O43"/>
    </row>
    <row r="44" spans="1:15">
      <c r="A44" s="389">
        <v>43</v>
      </c>
      <c r="B44" s="390" t="s">
        <v>549</v>
      </c>
      <c r="C44" s="390" t="s">
        <v>16972</v>
      </c>
      <c r="D44" s="391" t="s">
        <v>17291</v>
      </c>
      <c r="E44" s="391" t="s">
        <v>17292</v>
      </c>
      <c r="F44" s="392" t="s">
        <v>17293</v>
      </c>
      <c r="G44" s="393">
        <v>1</v>
      </c>
      <c r="H44" s="393">
        <v>2</v>
      </c>
      <c r="I44" s="390" t="s">
        <v>17294</v>
      </c>
      <c r="J44" s="390" t="s">
        <v>560</v>
      </c>
      <c r="K44" s="393">
        <v>2023</v>
      </c>
      <c r="L44" s="390" t="s">
        <v>16898</v>
      </c>
      <c r="M44" s="392"/>
      <c r="N44" s="394" t="s">
        <v>17295</v>
      </c>
      <c r="O44"/>
    </row>
    <row r="45" spans="1:15">
      <c r="A45" s="389">
        <v>44</v>
      </c>
      <c r="B45" s="390" t="s">
        <v>549</v>
      </c>
      <c r="C45" s="390" t="s">
        <v>17247</v>
      </c>
      <c r="D45" s="391" t="s">
        <v>17296</v>
      </c>
      <c r="E45" s="391" t="s">
        <v>17297</v>
      </c>
      <c r="F45" s="392" t="s">
        <v>17298</v>
      </c>
      <c r="G45" s="393">
        <v>1</v>
      </c>
      <c r="H45" s="393">
        <v>1</v>
      </c>
      <c r="I45" s="390" t="s">
        <v>17299</v>
      </c>
      <c r="J45" s="390" t="s">
        <v>560</v>
      </c>
      <c r="K45" s="393">
        <v>2023</v>
      </c>
      <c r="L45" s="390" t="s">
        <v>16898</v>
      </c>
      <c r="M45" s="392"/>
      <c r="N45" s="394" t="s">
        <v>17300</v>
      </c>
      <c r="O45"/>
    </row>
    <row r="46" spans="1:15" ht="52.8">
      <c r="A46" s="389">
        <v>45</v>
      </c>
      <c r="B46" s="390" t="s">
        <v>549</v>
      </c>
      <c r="C46" s="390" t="s">
        <v>16972</v>
      </c>
      <c r="D46" s="391" t="s">
        <v>17301</v>
      </c>
      <c r="E46" s="391" t="s">
        <v>17302</v>
      </c>
      <c r="F46" s="392" t="s">
        <v>17303</v>
      </c>
      <c r="G46" s="393">
        <v>1</v>
      </c>
      <c r="H46" s="393">
        <v>1</v>
      </c>
      <c r="I46" s="390" t="s">
        <v>8138</v>
      </c>
      <c r="J46" s="390" t="s">
        <v>560</v>
      </c>
      <c r="K46" s="393">
        <v>2023</v>
      </c>
      <c r="L46" s="390" t="s">
        <v>16898</v>
      </c>
      <c r="M46" s="392" t="s">
        <v>17304</v>
      </c>
      <c r="N46" s="394" t="s">
        <v>17305</v>
      </c>
      <c r="O46"/>
    </row>
    <row r="47" spans="1:15">
      <c r="O47"/>
    </row>
    <row r="48" spans="1:15">
      <c r="O48"/>
    </row>
    <row r="49" spans="15:15">
      <c r="O49"/>
    </row>
    <row r="50" spans="15:15">
      <c r="O50"/>
    </row>
    <row r="51" spans="15:15">
      <c r="O51"/>
    </row>
    <row r="52" spans="15:15">
      <c r="O52"/>
    </row>
    <row r="53" spans="15:15">
      <c r="O53"/>
    </row>
    <row r="54" spans="15:15">
      <c r="O54"/>
    </row>
    <row r="55" spans="15:15">
      <c r="O55"/>
    </row>
    <row r="56" spans="15:15">
      <c r="O56"/>
    </row>
    <row r="57" spans="15:15">
      <c r="O57"/>
    </row>
    <row r="58" spans="15:15">
      <c r="O58"/>
    </row>
    <row r="59" spans="15:15">
      <c r="O59"/>
    </row>
    <row r="60" spans="15:15">
      <c r="O60"/>
    </row>
    <row r="61" spans="15:15">
      <c r="O61"/>
    </row>
    <row r="62" spans="15:15">
      <c r="O62"/>
    </row>
    <row r="63" spans="15:15">
      <c r="O63"/>
    </row>
    <row r="64" spans="15:15">
      <c r="O64"/>
    </row>
    <row r="65" spans="15:15">
      <c r="O65"/>
    </row>
    <row r="66" spans="15:15">
      <c r="O66"/>
    </row>
    <row r="67" spans="15:15">
      <c r="O67"/>
    </row>
    <row r="68" spans="15:15">
      <c r="O68"/>
    </row>
    <row r="69" spans="15:15">
      <c r="O69"/>
    </row>
    <row r="70" spans="15:15">
      <c r="O70"/>
    </row>
    <row r="71" spans="15:15">
      <c r="O71"/>
    </row>
    <row r="72" spans="15:15">
      <c r="O72"/>
    </row>
    <row r="73" spans="15:15">
      <c r="O73"/>
    </row>
    <row r="74" spans="15:15">
      <c r="O74"/>
    </row>
    <row r="75" spans="15:15">
      <c r="O75"/>
    </row>
    <row r="76" spans="15:15">
      <c r="O76"/>
    </row>
    <row r="77" spans="15:15">
      <c r="O77"/>
    </row>
    <row r="78" spans="15:15">
      <c r="O78"/>
    </row>
    <row r="79" spans="15:15">
      <c r="O79"/>
    </row>
    <row r="80" spans="15:15">
      <c r="O80"/>
    </row>
    <row r="81" spans="15:15">
      <c r="O81"/>
    </row>
    <row r="82" spans="15:15">
      <c r="O82"/>
    </row>
    <row r="83" spans="15:15">
      <c r="O83"/>
    </row>
    <row r="84" spans="15:15">
      <c r="O84"/>
    </row>
    <row r="85" spans="15:15">
      <c r="O85"/>
    </row>
    <row r="86" spans="15:15">
      <c r="O86"/>
    </row>
    <row r="87" spans="15:15">
      <c r="O87"/>
    </row>
    <row r="88" spans="15:15">
      <c r="O88"/>
    </row>
    <row r="89" spans="15:15">
      <c r="O89"/>
    </row>
    <row r="90" spans="15:15">
      <c r="O90"/>
    </row>
    <row r="91" spans="15:15">
      <c r="O91"/>
    </row>
    <row r="92" spans="15:15">
      <c r="O92"/>
    </row>
    <row r="93" spans="15:15">
      <c r="O93"/>
    </row>
    <row r="94" spans="15:15">
      <c r="O94"/>
    </row>
    <row r="95" spans="15:15">
      <c r="O95"/>
    </row>
    <row r="96" spans="15:15">
      <c r="O96"/>
    </row>
    <row r="97" spans="15:15">
      <c r="O97"/>
    </row>
    <row r="98" spans="15:15">
      <c r="O98"/>
    </row>
    <row r="99" spans="15:15">
      <c r="O99"/>
    </row>
    <row r="100" spans="15:15">
      <c r="O100"/>
    </row>
    <row r="101" spans="15:15">
      <c r="O101"/>
    </row>
    <row r="102" spans="15:15">
      <c r="O102"/>
    </row>
    <row r="103" spans="15:15">
      <c r="O103"/>
    </row>
    <row r="104" spans="15:15">
      <c r="O104"/>
    </row>
    <row r="105" spans="15:15">
      <c r="O105"/>
    </row>
    <row r="106" spans="15:15">
      <c r="O106"/>
    </row>
    <row r="107" spans="15:15">
      <c r="O107"/>
    </row>
    <row r="108" spans="15:15">
      <c r="O108"/>
    </row>
    <row r="109" spans="15:15">
      <c r="O109"/>
    </row>
    <row r="110" spans="15:15">
      <c r="O110"/>
    </row>
    <row r="111" spans="15:15">
      <c r="O111"/>
    </row>
    <row r="112" spans="15:15">
      <c r="O112"/>
    </row>
    <row r="113" spans="15:15">
      <c r="O113"/>
    </row>
    <row r="114" spans="15:15">
      <c r="O114"/>
    </row>
    <row r="115" spans="15:15">
      <c r="O115"/>
    </row>
    <row r="116" spans="15:15">
      <c r="O116"/>
    </row>
    <row r="117" spans="15:15">
      <c r="O117"/>
    </row>
    <row r="118" spans="15:15">
      <c r="O118"/>
    </row>
    <row r="119" spans="15:15">
      <c r="O119"/>
    </row>
    <row r="120" spans="15:15">
      <c r="O120"/>
    </row>
    <row r="121" spans="15:15">
      <c r="O121"/>
    </row>
    <row r="122" spans="15:15">
      <c r="O122"/>
    </row>
    <row r="123" spans="15:15">
      <c r="O123"/>
    </row>
    <row r="124" spans="15:15">
      <c r="O124"/>
    </row>
    <row r="125" spans="15:15">
      <c r="O125"/>
    </row>
    <row r="126" spans="15:15">
      <c r="O126"/>
    </row>
    <row r="127" spans="15:15">
      <c r="O127"/>
    </row>
    <row r="128" spans="15:15">
      <c r="O128"/>
    </row>
    <row r="129" spans="15:15">
      <c r="O129"/>
    </row>
    <row r="130" spans="15:15">
      <c r="O130"/>
    </row>
    <row r="131" spans="15:15">
      <c r="O131"/>
    </row>
    <row r="132" spans="15:15">
      <c r="O132"/>
    </row>
    <row r="133" spans="15:15">
      <c r="O133"/>
    </row>
    <row r="134" spans="15:15">
      <c r="O134"/>
    </row>
    <row r="135" spans="15:15">
      <c r="O135"/>
    </row>
    <row r="136" spans="15:15">
      <c r="O136"/>
    </row>
    <row r="137" spans="15:15">
      <c r="O137"/>
    </row>
    <row r="138" spans="15:15">
      <c r="O138"/>
    </row>
    <row r="139" spans="15:15">
      <c r="O139"/>
    </row>
    <row r="140" spans="15:15">
      <c r="O140"/>
    </row>
    <row r="141" spans="15:15">
      <c r="O141"/>
    </row>
    <row r="142" spans="15:15">
      <c r="O142"/>
    </row>
    <row r="143" spans="15:15">
      <c r="O143"/>
    </row>
    <row r="144" spans="15:15">
      <c r="O144"/>
    </row>
    <row r="145" spans="15:15">
      <c r="O145"/>
    </row>
    <row r="146" spans="15:15">
      <c r="O146"/>
    </row>
    <row r="147" spans="15:15">
      <c r="O147"/>
    </row>
    <row r="148" spans="15:15">
      <c r="O148"/>
    </row>
    <row r="149" spans="15:15">
      <c r="O149"/>
    </row>
    <row r="150" spans="15:15">
      <c r="O150"/>
    </row>
    <row r="151" spans="15:15">
      <c r="O151"/>
    </row>
    <row r="152" spans="15:15">
      <c r="O152"/>
    </row>
    <row r="153" spans="15:15">
      <c r="O153"/>
    </row>
    <row r="154" spans="15:15">
      <c r="O154"/>
    </row>
    <row r="155" spans="15:15">
      <c r="O155"/>
    </row>
    <row r="156" spans="15:15">
      <c r="O156"/>
    </row>
    <row r="157" spans="15:15">
      <c r="O157"/>
    </row>
    <row r="158" spans="15:15">
      <c r="O158"/>
    </row>
    <row r="159" spans="15:15">
      <c r="O159"/>
    </row>
    <row r="160" spans="15:15">
      <c r="O160"/>
    </row>
    <row r="161" spans="15:15">
      <c r="O161"/>
    </row>
    <row r="162" spans="15:15">
      <c r="O162"/>
    </row>
    <row r="163" spans="15:15">
      <c r="O163"/>
    </row>
    <row r="164" spans="15:15">
      <c r="O164"/>
    </row>
    <row r="165" spans="15:15">
      <c r="O165"/>
    </row>
    <row r="166" spans="15:15">
      <c r="O166"/>
    </row>
    <row r="167" spans="15:15">
      <c r="O167"/>
    </row>
    <row r="168" spans="15:15">
      <c r="O168"/>
    </row>
    <row r="169" spans="15:15">
      <c r="O169"/>
    </row>
    <row r="170" spans="15:15">
      <c r="O170"/>
    </row>
    <row r="171" spans="15:15">
      <c r="O171"/>
    </row>
    <row r="172" spans="15:15">
      <c r="O172"/>
    </row>
    <row r="173" spans="15:15">
      <c r="O173"/>
    </row>
    <row r="174" spans="15:15">
      <c r="O174"/>
    </row>
    <row r="175" spans="15:15">
      <c r="O175"/>
    </row>
    <row r="176" spans="15:15">
      <c r="O176"/>
    </row>
    <row r="177" spans="15:15">
      <c r="O177"/>
    </row>
    <row r="178" spans="15:15">
      <c r="O178"/>
    </row>
    <row r="179" spans="15:15">
      <c r="O179"/>
    </row>
    <row r="180" spans="15:15">
      <c r="O180"/>
    </row>
    <row r="181" spans="15:15">
      <c r="O181"/>
    </row>
    <row r="182" spans="15:15">
      <c r="O182"/>
    </row>
    <row r="183" spans="15:15">
      <c r="O183"/>
    </row>
    <row r="184" spans="15:15">
      <c r="O184"/>
    </row>
    <row r="185" spans="15:15">
      <c r="O185"/>
    </row>
    <row r="186" spans="15:15">
      <c r="O186"/>
    </row>
    <row r="187" spans="15:15">
      <c r="O187"/>
    </row>
    <row r="188" spans="15:15">
      <c r="O188"/>
    </row>
    <row r="189" spans="15:15">
      <c r="O189"/>
    </row>
    <row r="190" spans="15:15">
      <c r="O190"/>
    </row>
    <row r="191" spans="15:15">
      <c r="O191"/>
    </row>
    <row r="192" spans="15:15">
      <c r="O192"/>
    </row>
    <row r="193" spans="15:15">
      <c r="O193"/>
    </row>
    <row r="194" spans="15:15">
      <c r="O194"/>
    </row>
    <row r="195" spans="15:15">
      <c r="O195"/>
    </row>
    <row r="196" spans="15:15">
      <c r="O196"/>
    </row>
    <row r="197" spans="15:15">
      <c r="O197"/>
    </row>
    <row r="198" spans="15:15">
      <c r="O198"/>
    </row>
    <row r="199" spans="15:15">
      <c r="O199"/>
    </row>
    <row r="200" spans="15:15">
      <c r="O200"/>
    </row>
    <row r="201" spans="15:15">
      <c r="O201"/>
    </row>
    <row r="202" spans="15:15">
      <c r="O202"/>
    </row>
    <row r="203" spans="15:15">
      <c r="O203"/>
    </row>
    <row r="204" spans="15:15">
      <c r="O204"/>
    </row>
    <row r="205" spans="15:15">
      <c r="O205"/>
    </row>
    <row r="206" spans="15:15">
      <c r="O206"/>
    </row>
    <row r="207" spans="15:15">
      <c r="O207"/>
    </row>
    <row r="208" spans="15:15">
      <c r="O208"/>
    </row>
    <row r="209" spans="15:15">
      <c r="O209"/>
    </row>
    <row r="210" spans="15:15">
      <c r="O210"/>
    </row>
    <row r="211" spans="15:15">
      <c r="O211"/>
    </row>
    <row r="212" spans="15:15">
      <c r="O212"/>
    </row>
    <row r="213" spans="15:15">
      <c r="O213"/>
    </row>
    <row r="214" spans="15:15">
      <c r="O214"/>
    </row>
    <row r="215" spans="15:15">
      <c r="O215"/>
    </row>
    <row r="216" spans="15:15">
      <c r="O216"/>
    </row>
    <row r="217" spans="15:15">
      <c r="O217"/>
    </row>
    <row r="218" spans="15:15">
      <c r="O218"/>
    </row>
    <row r="219" spans="15:15">
      <c r="O219"/>
    </row>
    <row r="220" spans="15:15">
      <c r="O220"/>
    </row>
    <row r="221" spans="15:15">
      <c r="O221"/>
    </row>
    <row r="222" spans="15:15">
      <c r="O222"/>
    </row>
    <row r="223" spans="15:15">
      <c r="O223"/>
    </row>
    <row r="224" spans="15:15">
      <c r="O224"/>
    </row>
    <row r="225" spans="15:15">
      <c r="O225"/>
    </row>
    <row r="226" spans="15:15">
      <c r="O226"/>
    </row>
    <row r="227" spans="15:15">
      <c r="O227"/>
    </row>
    <row r="228" spans="15:15">
      <c r="O228"/>
    </row>
    <row r="229" spans="15:15">
      <c r="O229"/>
    </row>
    <row r="230" spans="15:15">
      <c r="O230"/>
    </row>
    <row r="231" spans="15:15">
      <c r="O231"/>
    </row>
    <row r="232" spans="15:15">
      <c r="O232"/>
    </row>
    <row r="233" spans="15:15">
      <c r="O233"/>
    </row>
    <row r="234" spans="15:15">
      <c r="O234"/>
    </row>
    <row r="235" spans="15:15">
      <c r="O235"/>
    </row>
    <row r="236" spans="15:15">
      <c r="O236"/>
    </row>
    <row r="237" spans="15:15">
      <c r="O237"/>
    </row>
    <row r="238" spans="15:15">
      <c r="O238"/>
    </row>
    <row r="239" spans="15:15">
      <c r="O239"/>
    </row>
    <row r="240" spans="15:15">
      <c r="O240"/>
    </row>
    <row r="241" spans="15:15">
      <c r="O241"/>
    </row>
    <row r="242" spans="15:15">
      <c r="O242"/>
    </row>
    <row r="243" spans="15:15">
      <c r="O243"/>
    </row>
    <row r="244" spans="15:15">
      <c r="O244"/>
    </row>
    <row r="245" spans="15:15">
      <c r="O245"/>
    </row>
    <row r="246" spans="15:15">
      <c r="O246"/>
    </row>
    <row r="247" spans="15:15">
      <c r="O247"/>
    </row>
    <row r="248" spans="15:15">
      <c r="O248"/>
    </row>
    <row r="249" spans="15:15">
      <c r="O249"/>
    </row>
    <row r="250" spans="15:15">
      <c r="O250"/>
    </row>
    <row r="251" spans="15:15">
      <c r="O251"/>
    </row>
    <row r="252" spans="15:15">
      <c r="O252"/>
    </row>
    <row r="253" spans="15:15">
      <c r="O253"/>
    </row>
    <row r="254" spans="15:15">
      <c r="O254"/>
    </row>
    <row r="255" spans="15:15">
      <c r="O255"/>
    </row>
    <row r="256" spans="15:15">
      <c r="O256"/>
    </row>
    <row r="257" spans="15:15">
      <c r="O257"/>
    </row>
    <row r="258" spans="15:15">
      <c r="O258"/>
    </row>
    <row r="259" spans="15:15">
      <c r="O259"/>
    </row>
    <row r="260" spans="15:15">
      <c r="O260"/>
    </row>
    <row r="261" spans="15:15">
      <c r="O261"/>
    </row>
    <row r="262" spans="15:15">
      <c r="O262"/>
    </row>
    <row r="263" spans="15:15">
      <c r="O263"/>
    </row>
    <row r="264" spans="15:15">
      <c r="O264"/>
    </row>
    <row r="265" spans="15:15">
      <c r="O265"/>
    </row>
    <row r="266" spans="15:15">
      <c r="O266"/>
    </row>
    <row r="267" spans="15:15">
      <c r="O267"/>
    </row>
    <row r="268" spans="15:15">
      <c r="O268"/>
    </row>
    <row r="269" spans="15:15">
      <c r="O269"/>
    </row>
    <row r="270" spans="15:15">
      <c r="O270"/>
    </row>
    <row r="271" spans="15:15">
      <c r="O271"/>
    </row>
    <row r="272" spans="15:15">
      <c r="O272"/>
    </row>
    <row r="273" spans="15:15">
      <c r="O273"/>
    </row>
    <row r="274" spans="15:15">
      <c r="O274"/>
    </row>
    <row r="275" spans="15:15">
      <c r="O275"/>
    </row>
    <row r="276" spans="15:15">
      <c r="O276"/>
    </row>
    <row r="277" spans="15:15">
      <c r="O277"/>
    </row>
    <row r="278" spans="15:15">
      <c r="O278"/>
    </row>
    <row r="279" spans="15:15">
      <c r="O279"/>
    </row>
    <row r="280" spans="15:15">
      <c r="O280"/>
    </row>
    <row r="281" spans="15:15">
      <c r="O281"/>
    </row>
    <row r="282" spans="15:15">
      <c r="O282"/>
    </row>
    <row r="283" spans="15:15">
      <c r="O283"/>
    </row>
    <row r="284" spans="15:15">
      <c r="O284"/>
    </row>
    <row r="285" spans="15:15">
      <c r="O285"/>
    </row>
    <row r="286" spans="15:15">
      <c r="O286"/>
    </row>
    <row r="287" spans="15:15">
      <c r="O287"/>
    </row>
    <row r="288" spans="15:15">
      <c r="O288"/>
    </row>
    <row r="289" spans="15:15">
      <c r="O289"/>
    </row>
    <row r="290" spans="15:15">
      <c r="O290"/>
    </row>
    <row r="291" spans="15:15">
      <c r="O291"/>
    </row>
    <row r="292" spans="15:15">
      <c r="O292"/>
    </row>
    <row r="293" spans="15:15">
      <c r="O293"/>
    </row>
    <row r="294" spans="15:15">
      <c r="O294"/>
    </row>
    <row r="295" spans="15:15">
      <c r="O295"/>
    </row>
    <row r="296" spans="15:15">
      <c r="O296"/>
    </row>
    <row r="297" spans="15:15">
      <c r="O297"/>
    </row>
    <row r="298" spans="15:15">
      <c r="O298"/>
    </row>
    <row r="299" spans="15:15">
      <c r="O299"/>
    </row>
    <row r="300" spans="15:15">
      <c r="O300"/>
    </row>
    <row r="301" spans="15:15">
      <c r="O301"/>
    </row>
    <row r="302" spans="15:15">
      <c r="O302"/>
    </row>
    <row r="303" spans="15:15">
      <c r="O303"/>
    </row>
    <row r="304" spans="15:15">
      <c r="O304"/>
    </row>
    <row r="305" spans="15:15">
      <c r="O305"/>
    </row>
    <row r="306" spans="15:15">
      <c r="O306"/>
    </row>
    <row r="307" spans="15:15">
      <c r="O307"/>
    </row>
    <row r="308" spans="15:15">
      <c r="O308"/>
    </row>
    <row r="309" spans="15:15">
      <c r="O309"/>
    </row>
    <row r="310" spans="15:15">
      <c r="O310"/>
    </row>
    <row r="311" spans="15:15">
      <c r="O311"/>
    </row>
    <row r="312" spans="15:15">
      <c r="O312"/>
    </row>
    <row r="313" spans="15:15">
      <c r="O313"/>
    </row>
    <row r="314" spans="15:15">
      <c r="O314"/>
    </row>
    <row r="315" spans="15:15">
      <c r="O315"/>
    </row>
    <row r="316" spans="15:15">
      <c r="O316"/>
    </row>
    <row r="317" spans="15:15">
      <c r="O317"/>
    </row>
    <row r="318" spans="15:15">
      <c r="O318"/>
    </row>
    <row r="319" spans="15:15">
      <c r="O319"/>
    </row>
    <row r="320" spans="15:15">
      <c r="O320"/>
    </row>
    <row r="321" spans="15:15">
      <c r="O321"/>
    </row>
    <row r="322" spans="15:15">
      <c r="O322"/>
    </row>
    <row r="323" spans="15:15">
      <c r="O323"/>
    </row>
    <row r="324" spans="15:15">
      <c r="O324"/>
    </row>
    <row r="325" spans="15:15">
      <c r="O325"/>
    </row>
    <row r="326" spans="15:15">
      <c r="O326"/>
    </row>
    <row r="327" spans="15:15">
      <c r="O327"/>
    </row>
    <row r="328" spans="15:15">
      <c r="O328"/>
    </row>
    <row r="329" spans="15:15">
      <c r="O329"/>
    </row>
    <row r="330" spans="15:15">
      <c r="O330"/>
    </row>
    <row r="331" spans="15:15">
      <c r="O331"/>
    </row>
    <row r="332" spans="15:15">
      <c r="O332"/>
    </row>
    <row r="333" spans="15:15">
      <c r="O333"/>
    </row>
    <row r="334" spans="15:15">
      <c r="O334"/>
    </row>
    <row r="335" spans="15:15">
      <c r="O335"/>
    </row>
    <row r="336" spans="15:15">
      <c r="O336"/>
    </row>
    <row r="337" spans="15:15">
      <c r="O337"/>
    </row>
    <row r="338" spans="15:15">
      <c r="O338"/>
    </row>
    <row r="339" spans="15:15">
      <c r="O339"/>
    </row>
    <row r="340" spans="15:15">
      <c r="O340"/>
    </row>
    <row r="341" spans="15:15">
      <c r="O341"/>
    </row>
    <row r="342" spans="15:15">
      <c r="O342"/>
    </row>
    <row r="343" spans="15:15">
      <c r="O343"/>
    </row>
    <row r="344" spans="15:15">
      <c r="O344"/>
    </row>
    <row r="345" spans="15:15">
      <c r="O345"/>
    </row>
    <row r="346" spans="15:15">
      <c r="O346"/>
    </row>
    <row r="347" spans="15:15">
      <c r="O347"/>
    </row>
    <row r="348" spans="15:15">
      <c r="O348"/>
    </row>
    <row r="349" spans="15:15">
      <c r="O349"/>
    </row>
    <row r="350" spans="15:15">
      <c r="O350"/>
    </row>
    <row r="351" spans="15:15">
      <c r="O351"/>
    </row>
    <row r="352" spans="15:15">
      <c r="O352"/>
    </row>
    <row r="353" spans="15:15">
      <c r="O353"/>
    </row>
    <row r="354" spans="15:15">
      <c r="O354"/>
    </row>
    <row r="355" spans="15:15">
      <c r="O355"/>
    </row>
    <row r="356" spans="15:15">
      <c r="O356"/>
    </row>
    <row r="357" spans="15:15">
      <c r="O357"/>
    </row>
    <row r="358" spans="15:15">
      <c r="O358"/>
    </row>
    <row r="359" spans="15:15">
      <c r="O359"/>
    </row>
    <row r="360" spans="15:15">
      <c r="O360"/>
    </row>
    <row r="361" spans="15:15">
      <c r="O361"/>
    </row>
    <row r="362" spans="15:15">
      <c r="O362"/>
    </row>
    <row r="363" spans="15:15">
      <c r="O363"/>
    </row>
    <row r="364" spans="15:15">
      <c r="O364"/>
    </row>
    <row r="365" spans="15:15">
      <c r="O365"/>
    </row>
    <row r="366" spans="15:15">
      <c r="O366"/>
    </row>
    <row r="367" spans="15:15">
      <c r="O367"/>
    </row>
    <row r="368" spans="15:15">
      <c r="O368"/>
    </row>
    <row r="369" spans="15:15">
      <c r="O369"/>
    </row>
    <row r="370" spans="15:15">
      <c r="O370"/>
    </row>
    <row r="371" spans="15:15">
      <c r="O371"/>
    </row>
    <row r="372" spans="15:15">
      <c r="O372"/>
    </row>
    <row r="373" spans="15:15">
      <c r="O373"/>
    </row>
    <row r="374" spans="15:15">
      <c r="O374"/>
    </row>
    <row r="375" spans="15:15">
      <c r="O375"/>
    </row>
    <row r="376" spans="15:15">
      <c r="O376"/>
    </row>
    <row r="377" spans="15:15">
      <c r="O377"/>
    </row>
    <row r="378" spans="15:15">
      <c r="O378"/>
    </row>
  </sheetData>
  <phoneticPr fontId="49" type="noConversion"/>
  <hyperlinks>
    <hyperlink ref="N2" r:id="rId1" xr:uid="{9106384F-8B1A-4024-A874-66D300DD44E9}"/>
    <hyperlink ref="N3" r:id="rId2" xr:uid="{D90F29BE-5522-4FCB-BFC6-E7F91C5C6CE4}"/>
    <hyperlink ref="N4" r:id="rId3" xr:uid="{ED03AA95-7C91-4335-AFE8-BD5C9781825E}"/>
    <hyperlink ref="N5" r:id="rId4" xr:uid="{F3216BC3-4DBD-4CE3-856D-21D7D41ACE4C}"/>
    <hyperlink ref="N6" r:id="rId5" xr:uid="{3EBAA56F-F79D-44D4-A684-2F83E08E00E8}"/>
    <hyperlink ref="N7" r:id="rId6" xr:uid="{9089576C-3681-4484-93DE-381A2E4561A0}"/>
    <hyperlink ref="N8" r:id="rId7" xr:uid="{0718E3E4-7D7F-4FED-8AEA-0D13B68A1723}"/>
    <hyperlink ref="N9" r:id="rId8" xr:uid="{3D8FC560-31B5-4FC6-9049-327810C378FC}"/>
    <hyperlink ref="N10" r:id="rId9" xr:uid="{F5B6648A-7689-4879-8496-6490730EDF85}"/>
    <hyperlink ref="N11" r:id="rId10" xr:uid="{25D3F155-21AA-4F88-8462-938FBB9AB39A}"/>
    <hyperlink ref="N12" r:id="rId11" xr:uid="{643723F8-AE4C-4C1D-9791-E23699CFA48F}"/>
    <hyperlink ref="N13" r:id="rId12" xr:uid="{C883C11E-50D6-458A-99D3-599F8393056B}"/>
    <hyperlink ref="N14" r:id="rId13" xr:uid="{4A686AFC-04CF-4F04-8C33-C55CD9EE4D72}"/>
    <hyperlink ref="N15" r:id="rId14" xr:uid="{E748570C-AE77-4B96-A680-EA47EFA9DB73}"/>
    <hyperlink ref="N16" r:id="rId15" xr:uid="{5B003030-AA42-44B5-AE98-B99ABBF44D92}"/>
    <hyperlink ref="N17" r:id="rId16" xr:uid="{03BAA221-87F1-4318-83C9-334A10470351}"/>
    <hyperlink ref="N18" r:id="rId17" xr:uid="{6928A116-A476-44AC-B518-5A44566A9C32}"/>
    <hyperlink ref="N19" r:id="rId18" xr:uid="{5ED0C894-CF49-40F2-AD20-8BA339D1F817}"/>
    <hyperlink ref="N20" r:id="rId19" xr:uid="{696A6E5C-F0FA-4F01-96E5-0D7A1BAB7007}"/>
    <hyperlink ref="N21" r:id="rId20" xr:uid="{9011E46E-20C5-4DAA-A5DE-86301EEAFFD2}"/>
    <hyperlink ref="N22" r:id="rId21" xr:uid="{9E5F2EE9-1245-4C9E-AED9-15A99F307E78}"/>
    <hyperlink ref="N23" r:id="rId22" xr:uid="{D26F3666-CC32-451E-B880-1D7E747760CD}"/>
    <hyperlink ref="N24" r:id="rId23" xr:uid="{CE0D2F64-A822-446B-9E3E-D4ABE686E43C}"/>
    <hyperlink ref="N25" r:id="rId24" xr:uid="{CC2680E2-E53B-4059-A025-DCB164B5B6E3}"/>
    <hyperlink ref="N26" r:id="rId25" xr:uid="{05F41A11-D111-4321-BD55-4FD6E35397E3}"/>
    <hyperlink ref="N27" r:id="rId26" xr:uid="{65E65938-008B-40A4-A3D5-62420867D9C2}"/>
    <hyperlink ref="N28" r:id="rId27" xr:uid="{D4ED9021-9D43-4599-89D0-CF49E87B7A9D}"/>
    <hyperlink ref="N29" r:id="rId28" xr:uid="{616B812E-125A-4BCE-9D95-1E5631D49717}"/>
    <hyperlink ref="N30" r:id="rId29" xr:uid="{973B603F-317A-4B88-9FAC-1D350156273B}"/>
    <hyperlink ref="N31" r:id="rId30" xr:uid="{ABBE2742-5C8E-4465-ADBF-55A8DE69195E}"/>
    <hyperlink ref="N32" r:id="rId31" xr:uid="{B32E7392-E98C-4113-BA75-1A095DE85870}"/>
    <hyperlink ref="N33" r:id="rId32" xr:uid="{F35F1069-BEE6-40CB-8929-D5D499529CE0}"/>
    <hyperlink ref="N34" r:id="rId33" xr:uid="{84A21A66-F695-41C0-B5EB-3917259C1093}"/>
    <hyperlink ref="N35" r:id="rId34" xr:uid="{B08571B5-C668-4336-9C79-90F031CF4082}"/>
    <hyperlink ref="N36" r:id="rId35" xr:uid="{941C5361-8CCC-45B2-A3B8-C7BF3A19C7EA}"/>
    <hyperlink ref="N37" r:id="rId36" xr:uid="{FFC41F71-A348-48A6-8405-DA7FEF076836}"/>
    <hyperlink ref="N38" r:id="rId37" xr:uid="{C115D751-40DB-4C0E-BC94-2B9DD26C1232}"/>
    <hyperlink ref="N39" r:id="rId38" xr:uid="{2C549FBB-3B4D-43F7-BED0-246CBF010322}"/>
    <hyperlink ref="N40" r:id="rId39" xr:uid="{BC87F8AE-485F-49B3-AA23-AAD12C522B41}"/>
    <hyperlink ref="N41" r:id="rId40" xr:uid="{B28CA772-48EA-494F-BEAE-0E57C9D0BFC2}"/>
    <hyperlink ref="N42" r:id="rId41" xr:uid="{8D12E278-4D6E-4AFF-AC46-D8716D5BFF7D}"/>
    <hyperlink ref="N43" r:id="rId42" xr:uid="{20A5A027-7DFB-49A7-AE33-E41BC3823D32}"/>
    <hyperlink ref="N44" r:id="rId43" xr:uid="{CD53370C-2A94-4973-A93D-18B49F918DF9}"/>
    <hyperlink ref="N45" r:id="rId44" xr:uid="{86E7390E-2AD5-4E15-BD6C-98174C7AB5C4}"/>
    <hyperlink ref="N46" r:id="rId45" xr:uid="{952E066D-25C3-4BC3-A2B7-8400DED15C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626"/>
  <sheetViews>
    <sheetView workbookViewId="0"/>
  </sheetViews>
  <sheetFormatPr defaultColWidth="8.88671875" defaultRowHeight="15.6"/>
  <cols>
    <col min="1" max="1" width="6" style="87" bestFit="1" customWidth="1"/>
    <col min="2" max="2" width="15.109375" style="79" customWidth="1"/>
    <col min="3" max="3" width="21.109375" style="79" customWidth="1"/>
    <col min="4" max="4" width="8.88671875" style="79" hidden="1" customWidth="1"/>
    <col min="5" max="5" width="12.6640625" style="79" bestFit="1" customWidth="1"/>
    <col min="6" max="6" width="13.109375" style="79" bestFit="1" customWidth="1"/>
    <col min="7" max="7" width="50" style="79" customWidth="1"/>
    <col min="8" max="8" width="6" style="80" bestFit="1" customWidth="1"/>
    <col min="9" max="9" width="16.77734375" style="79" customWidth="1"/>
    <col min="10" max="10" width="8.88671875" style="79" hidden="1" customWidth="1"/>
    <col min="11" max="11" width="8.109375" style="80" bestFit="1" customWidth="1"/>
    <col min="12" max="12" width="44.21875" style="82" bestFit="1" customWidth="1"/>
    <col min="13" max="16384" width="8.88671875" style="82"/>
  </cols>
  <sheetData>
    <row r="1" spans="1:12" s="77" customFormat="1" ht="20.100000000000001" customHeight="1">
      <c r="A1" s="74" t="s">
        <v>4413</v>
      </c>
      <c r="B1" s="75" t="s">
        <v>4414</v>
      </c>
      <c r="C1" s="75" t="s">
        <v>4415</v>
      </c>
      <c r="D1" s="75" t="s">
        <v>4416</v>
      </c>
      <c r="E1" s="75" t="s">
        <v>4417</v>
      </c>
      <c r="F1" s="75" t="s">
        <v>4418</v>
      </c>
      <c r="G1" s="75" t="s">
        <v>4419</v>
      </c>
      <c r="H1" s="75" t="s">
        <v>4420</v>
      </c>
      <c r="I1" s="75" t="s">
        <v>4421</v>
      </c>
      <c r="J1" s="75" t="s">
        <v>4422</v>
      </c>
      <c r="K1" s="75" t="s">
        <v>4423</v>
      </c>
      <c r="L1" s="76" t="s">
        <v>4424</v>
      </c>
    </row>
    <row r="2" spans="1:12" ht="20.100000000000001" customHeight="1">
      <c r="A2" s="78">
        <v>1</v>
      </c>
      <c r="B2" s="79" t="s">
        <v>2818</v>
      </c>
      <c r="C2" s="79" t="s">
        <v>4425</v>
      </c>
      <c r="D2" s="79" t="s">
        <v>4426</v>
      </c>
      <c r="E2" s="79" t="s">
        <v>4427</v>
      </c>
      <c r="F2" s="79" t="s">
        <v>4428</v>
      </c>
      <c r="G2" s="79" t="s">
        <v>4429</v>
      </c>
      <c r="H2" s="80">
        <v>1</v>
      </c>
      <c r="I2" s="79" t="s">
        <v>4430</v>
      </c>
      <c r="J2" s="79" t="s">
        <v>4431</v>
      </c>
      <c r="K2" s="80">
        <v>2003</v>
      </c>
      <c r="L2" s="81" t="str">
        <f t="shared" ref="L2:L65" si="0">HYPERLINK(CONCATENATE("http://ebooks.abc-clio.com/?isbn=",F2))</f>
        <v>http://ebooks.abc-clio.com/?isbn=9780313052378</v>
      </c>
    </row>
    <row r="3" spans="1:12" ht="20.100000000000001" customHeight="1">
      <c r="A3" s="78">
        <v>2</v>
      </c>
      <c r="B3" s="79" t="s">
        <v>2818</v>
      </c>
      <c r="C3" s="79" t="s">
        <v>4432</v>
      </c>
      <c r="D3" s="79" t="s">
        <v>323</v>
      </c>
      <c r="E3" s="79" t="s">
        <v>452</v>
      </c>
      <c r="F3" s="79" t="s">
        <v>4433</v>
      </c>
      <c r="G3" s="79" t="s">
        <v>4434</v>
      </c>
      <c r="H3" s="80">
        <v>1</v>
      </c>
      <c r="I3" s="79" t="s">
        <v>878</v>
      </c>
      <c r="J3" s="79" t="s">
        <v>4431</v>
      </c>
      <c r="K3" s="80">
        <v>2007</v>
      </c>
      <c r="L3" s="81" t="str">
        <f t="shared" si="0"/>
        <v>http://ebooks.abc-clio.com/?isbn=9780313095801</v>
      </c>
    </row>
    <row r="4" spans="1:12" ht="20.100000000000001" customHeight="1">
      <c r="A4" s="78">
        <v>3</v>
      </c>
      <c r="B4" s="79" t="s">
        <v>2818</v>
      </c>
      <c r="C4" s="79" t="s">
        <v>4432</v>
      </c>
      <c r="D4" s="79" t="s">
        <v>4435</v>
      </c>
      <c r="E4" s="79" t="s">
        <v>4101</v>
      </c>
      <c r="F4" s="79" t="s">
        <v>4436</v>
      </c>
      <c r="G4" s="79" t="s">
        <v>4437</v>
      </c>
      <c r="H4" s="80">
        <v>1</v>
      </c>
      <c r="I4" s="79" t="s">
        <v>4438</v>
      </c>
      <c r="J4" s="79" t="s">
        <v>4439</v>
      </c>
      <c r="K4" s="80">
        <v>1997</v>
      </c>
      <c r="L4" s="81" t="str">
        <f t="shared" si="0"/>
        <v>http://ebooks.abc-clio.com/?isbn=9781567508147</v>
      </c>
    </row>
    <row r="5" spans="1:12" ht="20.100000000000001" customHeight="1">
      <c r="A5" s="78">
        <v>4</v>
      </c>
      <c r="B5" s="79" t="s">
        <v>2818</v>
      </c>
      <c r="C5" s="79" t="s">
        <v>4432</v>
      </c>
      <c r="D5" s="79" t="s">
        <v>4440</v>
      </c>
      <c r="E5" s="79" t="s">
        <v>4441</v>
      </c>
      <c r="F5" s="79" t="s">
        <v>4442</v>
      </c>
      <c r="G5" s="79" t="s">
        <v>4443</v>
      </c>
      <c r="H5" s="80">
        <v>1</v>
      </c>
      <c r="I5" s="79" t="s">
        <v>4444</v>
      </c>
      <c r="J5" s="79" t="s">
        <v>4431</v>
      </c>
      <c r="K5" s="80">
        <v>2000</v>
      </c>
      <c r="L5" s="81" t="str">
        <f t="shared" si="0"/>
        <v>http://ebooks.abc-clio.com/?isbn=9780313023224</v>
      </c>
    </row>
    <row r="6" spans="1:12" ht="20.100000000000001" customHeight="1">
      <c r="A6" s="78">
        <v>5</v>
      </c>
      <c r="B6" s="79" t="s">
        <v>2818</v>
      </c>
      <c r="C6" s="79" t="s">
        <v>4432</v>
      </c>
      <c r="D6" s="79" t="s">
        <v>4445</v>
      </c>
      <c r="E6" s="79" t="s">
        <v>4441</v>
      </c>
      <c r="F6" s="79" t="s">
        <v>4446</v>
      </c>
      <c r="G6" s="79" t="s">
        <v>4447</v>
      </c>
      <c r="H6" s="80">
        <v>1</v>
      </c>
      <c r="I6" s="79" t="s">
        <v>4448</v>
      </c>
      <c r="J6" s="79" t="s">
        <v>4431</v>
      </c>
      <c r="K6" s="80">
        <v>1998</v>
      </c>
      <c r="L6" s="81" t="str">
        <f t="shared" si="0"/>
        <v>http://ebooks.abc-clio.com/?isbn=9780313022647</v>
      </c>
    </row>
    <row r="7" spans="1:12" ht="20.100000000000001" customHeight="1">
      <c r="A7" s="78">
        <v>6</v>
      </c>
      <c r="B7" s="79" t="s">
        <v>2818</v>
      </c>
      <c r="C7" s="79" t="s">
        <v>4432</v>
      </c>
      <c r="D7" s="79" t="s">
        <v>4449</v>
      </c>
      <c r="E7" s="79" t="s">
        <v>4450</v>
      </c>
      <c r="F7" s="79" t="s">
        <v>4451</v>
      </c>
      <c r="G7" s="79" t="s">
        <v>4452</v>
      </c>
      <c r="H7" s="80">
        <v>1</v>
      </c>
      <c r="I7" s="79" t="s">
        <v>4453</v>
      </c>
      <c r="J7" s="79" t="s">
        <v>4439</v>
      </c>
      <c r="K7" s="80">
        <v>2000</v>
      </c>
      <c r="L7" s="81" t="str">
        <f t="shared" si="0"/>
        <v>http://ebooks.abc-clio.com/?isbn=9781567508413</v>
      </c>
    </row>
    <row r="8" spans="1:12" ht="20.100000000000001" customHeight="1">
      <c r="A8" s="78">
        <v>7</v>
      </c>
      <c r="B8" s="79" t="s">
        <v>2818</v>
      </c>
      <c r="C8" s="79" t="s">
        <v>4432</v>
      </c>
      <c r="D8" s="79" t="s">
        <v>4454</v>
      </c>
      <c r="E8" s="79" t="s">
        <v>4455</v>
      </c>
      <c r="F8" s="79" t="s">
        <v>4456</v>
      </c>
      <c r="G8" s="79" t="s">
        <v>4457</v>
      </c>
      <c r="H8" s="80">
        <v>1</v>
      </c>
      <c r="I8" s="79" t="s">
        <v>4453</v>
      </c>
      <c r="J8" s="79" t="s">
        <v>4439</v>
      </c>
      <c r="K8" s="80">
        <v>2003</v>
      </c>
      <c r="L8" s="81" t="str">
        <f t="shared" si="0"/>
        <v>http://ebooks.abc-clio.com/?isbn=9780313059667</v>
      </c>
    </row>
    <row r="9" spans="1:12" ht="20.100000000000001" customHeight="1">
      <c r="A9" s="78">
        <v>8</v>
      </c>
      <c r="B9" s="79" t="s">
        <v>2818</v>
      </c>
      <c r="C9" s="79" t="s">
        <v>4432</v>
      </c>
      <c r="D9" s="79" t="s">
        <v>4440</v>
      </c>
      <c r="E9" s="79" t="s">
        <v>4458</v>
      </c>
      <c r="F9" s="79" t="s">
        <v>4459</v>
      </c>
      <c r="G9" s="79" t="s">
        <v>4460</v>
      </c>
      <c r="H9" s="80">
        <v>1</v>
      </c>
      <c r="I9" s="79" t="s">
        <v>4461</v>
      </c>
      <c r="J9" s="79" t="s">
        <v>4431</v>
      </c>
      <c r="K9" s="80">
        <v>2007</v>
      </c>
      <c r="L9" s="81" t="str">
        <f t="shared" si="0"/>
        <v>http://ebooks.abc-clio.com/?isbn=9780313097003</v>
      </c>
    </row>
    <row r="10" spans="1:12" ht="20.100000000000001" customHeight="1">
      <c r="A10" s="78">
        <v>9</v>
      </c>
      <c r="B10" s="79" t="s">
        <v>2818</v>
      </c>
      <c r="C10" s="79" t="s">
        <v>4432</v>
      </c>
      <c r="D10" s="79" t="s">
        <v>3569</v>
      </c>
      <c r="E10" s="79" t="s">
        <v>4462</v>
      </c>
      <c r="F10" s="79" t="s">
        <v>4463</v>
      </c>
      <c r="G10" s="79" t="s">
        <v>4464</v>
      </c>
      <c r="H10" s="80">
        <v>1</v>
      </c>
      <c r="I10" s="79" t="s">
        <v>799</v>
      </c>
      <c r="J10" s="79" t="s">
        <v>4431</v>
      </c>
      <c r="K10" s="80">
        <v>2007</v>
      </c>
      <c r="L10" s="81" t="str">
        <f t="shared" si="0"/>
        <v>http://ebooks.abc-clio.com/?isbn=9780313094521</v>
      </c>
    </row>
    <row r="11" spans="1:12" ht="20.100000000000001" customHeight="1">
      <c r="A11" s="78">
        <v>10</v>
      </c>
      <c r="B11" s="79" t="s">
        <v>2818</v>
      </c>
      <c r="C11" s="79" t="s">
        <v>4432</v>
      </c>
      <c r="D11" s="79" t="s">
        <v>3569</v>
      </c>
      <c r="E11" s="79" t="s">
        <v>4465</v>
      </c>
      <c r="F11" s="79" t="s">
        <v>4466</v>
      </c>
      <c r="G11" s="79" t="s">
        <v>4467</v>
      </c>
      <c r="H11" s="80">
        <v>1</v>
      </c>
      <c r="I11" s="79" t="s">
        <v>4468</v>
      </c>
      <c r="J11" s="79" t="s">
        <v>4431</v>
      </c>
      <c r="K11" s="80">
        <v>2008</v>
      </c>
      <c r="L11" s="81" t="str">
        <f t="shared" si="0"/>
        <v>http://ebooks.abc-clio.com/?isbn=9780313363672</v>
      </c>
    </row>
    <row r="12" spans="1:12" ht="20.100000000000001" customHeight="1">
      <c r="A12" s="78">
        <v>11</v>
      </c>
      <c r="B12" s="79" t="s">
        <v>2818</v>
      </c>
      <c r="C12" s="79" t="s">
        <v>4432</v>
      </c>
      <c r="D12" s="79" t="s">
        <v>321</v>
      </c>
      <c r="E12" s="79" t="s">
        <v>322</v>
      </c>
      <c r="F12" s="79" t="s">
        <v>4469</v>
      </c>
      <c r="G12" s="79" t="s">
        <v>4470</v>
      </c>
      <c r="H12" s="80">
        <v>1</v>
      </c>
      <c r="I12" s="79" t="s">
        <v>4471</v>
      </c>
      <c r="J12" s="79" t="s">
        <v>4431</v>
      </c>
      <c r="K12" s="80">
        <v>2004</v>
      </c>
      <c r="L12" s="81" t="str">
        <f t="shared" si="0"/>
        <v>http://ebooks.abc-clio.com/?isbn=9780313040931</v>
      </c>
    </row>
    <row r="13" spans="1:12" ht="20.100000000000001" customHeight="1">
      <c r="A13" s="78">
        <v>12</v>
      </c>
      <c r="B13" s="79" t="s">
        <v>2818</v>
      </c>
      <c r="C13" s="79" t="s">
        <v>4432</v>
      </c>
      <c r="D13" s="79" t="s">
        <v>2016</v>
      </c>
      <c r="E13" s="79" t="s">
        <v>2017</v>
      </c>
      <c r="F13" s="79" t="s">
        <v>4472</v>
      </c>
      <c r="G13" s="79" t="s">
        <v>4473</v>
      </c>
      <c r="H13" s="80">
        <v>1</v>
      </c>
      <c r="I13" s="79" t="s">
        <v>4474</v>
      </c>
      <c r="J13" s="79" t="s">
        <v>4431</v>
      </c>
      <c r="K13" s="80">
        <v>2004</v>
      </c>
      <c r="L13" s="81" t="str">
        <f t="shared" si="0"/>
        <v>http://ebooks.abc-clio.com/?isbn=9780313052606</v>
      </c>
    </row>
    <row r="14" spans="1:12" ht="20.100000000000001" customHeight="1">
      <c r="A14" s="78">
        <v>13</v>
      </c>
      <c r="B14" s="79" t="s">
        <v>2818</v>
      </c>
      <c r="C14" s="79" t="s">
        <v>4475</v>
      </c>
      <c r="D14" s="79" t="s">
        <v>4476</v>
      </c>
      <c r="E14" s="79" t="s">
        <v>3805</v>
      </c>
      <c r="F14" s="79" t="s">
        <v>4477</v>
      </c>
      <c r="G14" s="79" t="s">
        <v>4478</v>
      </c>
      <c r="H14" s="80">
        <v>1</v>
      </c>
      <c r="I14" s="79" t="s">
        <v>4479</v>
      </c>
      <c r="J14" s="79" t="s">
        <v>4431</v>
      </c>
      <c r="K14" s="80">
        <v>2000</v>
      </c>
      <c r="L14" s="81" t="str">
        <f t="shared" si="0"/>
        <v>http://ebooks.abc-clio.com/?isbn=9780313023231</v>
      </c>
    </row>
    <row r="15" spans="1:12" ht="20.100000000000001" customHeight="1">
      <c r="A15" s="78">
        <v>14</v>
      </c>
      <c r="B15" s="79" t="s">
        <v>2818</v>
      </c>
      <c r="C15" s="79" t="s">
        <v>4480</v>
      </c>
      <c r="D15" s="79">
        <v>968</v>
      </c>
      <c r="E15" s="79" t="s">
        <v>4481</v>
      </c>
      <c r="F15" s="79" t="s">
        <v>4482</v>
      </c>
      <c r="G15" s="79" t="s">
        <v>4483</v>
      </c>
      <c r="H15" s="80">
        <v>1</v>
      </c>
      <c r="I15" s="79" t="s">
        <v>4484</v>
      </c>
      <c r="J15" s="79" t="s">
        <v>4439</v>
      </c>
      <c r="K15" s="80">
        <v>2000</v>
      </c>
      <c r="L15" s="81" t="str">
        <f t="shared" si="0"/>
        <v>http://ebooks.abc-clio.com/?isbn=9780313002144</v>
      </c>
    </row>
    <row r="16" spans="1:12" ht="20.100000000000001" customHeight="1">
      <c r="A16" s="78">
        <v>15</v>
      </c>
      <c r="B16" s="79" t="s">
        <v>2818</v>
      </c>
      <c r="C16" s="79" t="s">
        <v>4480</v>
      </c>
      <c r="D16" s="79">
        <v>960</v>
      </c>
      <c r="E16" s="79" t="s">
        <v>4485</v>
      </c>
      <c r="F16" s="79" t="s">
        <v>4486</v>
      </c>
      <c r="G16" s="79" t="s">
        <v>4487</v>
      </c>
      <c r="H16" s="80">
        <v>1</v>
      </c>
      <c r="I16" s="79" t="s">
        <v>815</v>
      </c>
      <c r="J16" s="79" t="s">
        <v>4439</v>
      </c>
      <c r="K16" s="80">
        <v>2002</v>
      </c>
      <c r="L16" s="81" t="str">
        <f t="shared" si="0"/>
        <v>http://ebooks.abc-clio.com/?isbn=9780313006685</v>
      </c>
    </row>
    <row r="17" spans="1:12" ht="20.100000000000001" customHeight="1">
      <c r="A17" s="78">
        <v>16</v>
      </c>
      <c r="B17" s="79" t="s">
        <v>2818</v>
      </c>
      <c r="C17" s="79" t="s">
        <v>4480</v>
      </c>
      <c r="D17" s="79">
        <v>960</v>
      </c>
      <c r="E17" s="79" t="s">
        <v>4488</v>
      </c>
      <c r="F17" s="79" t="s">
        <v>4489</v>
      </c>
      <c r="G17" s="79" t="s">
        <v>4490</v>
      </c>
      <c r="H17" s="80">
        <v>1</v>
      </c>
      <c r="I17" s="79" t="s">
        <v>4484</v>
      </c>
      <c r="J17" s="79" t="s">
        <v>4439</v>
      </c>
      <c r="K17" s="80">
        <v>1996</v>
      </c>
      <c r="L17" s="81" t="str">
        <f t="shared" si="0"/>
        <v>http://ebooks.abc-clio.com/?isbn=9780313023347</v>
      </c>
    </row>
    <row r="18" spans="1:12" ht="20.100000000000001" customHeight="1">
      <c r="A18" s="78">
        <v>17</v>
      </c>
      <c r="B18" s="79" t="s">
        <v>2818</v>
      </c>
      <c r="C18" s="79" t="s">
        <v>4480</v>
      </c>
      <c r="D18" s="79">
        <v>963</v>
      </c>
      <c r="E18" s="79" t="s">
        <v>4491</v>
      </c>
      <c r="F18" s="79" t="s">
        <v>4492</v>
      </c>
      <c r="G18" s="79" t="s">
        <v>4493</v>
      </c>
      <c r="H18" s="80">
        <v>1</v>
      </c>
      <c r="I18" s="79" t="s">
        <v>4494</v>
      </c>
      <c r="J18" s="79" t="s">
        <v>4439</v>
      </c>
      <c r="K18" s="80">
        <v>2006</v>
      </c>
      <c r="L18" s="81" t="str">
        <f t="shared" si="0"/>
        <v>http://ebooks.abc-clio.com/?isbn=9780313088230</v>
      </c>
    </row>
    <row r="19" spans="1:12" ht="20.100000000000001" customHeight="1">
      <c r="A19" s="78">
        <v>18</v>
      </c>
      <c r="B19" s="79" t="s">
        <v>2818</v>
      </c>
      <c r="C19" s="79" t="s">
        <v>4480</v>
      </c>
      <c r="D19" s="79">
        <v>966</v>
      </c>
      <c r="E19" s="79" t="s">
        <v>4495</v>
      </c>
      <c r="F19" s="79" t="s">
        <v>4496</v>
      </c>
      <c r="G19" s="79" t="s">
        <v>4497</v>
      </c>
      <c r="H19" s="80">
        <v>1</v>
      </c>
      <c r="I19" s="79" t="s">
        <v>4498</v>
      </c>
      <c r="J19" s="79" t="s">
        <v>4439</v>
      </c>
      <c r="K19" s="80">
        <v>2005</v>
      </c>
      <c r="L19" s="81" t="str">
        <f t="shared" si="0"/>
        <v>http://ebooks.abc-clio.com/?isbn=9780313061301</v>
      </c>
    </row>
    <row r="20" spans="1:12" ht="20.100000000000001" customHeight="1">
      <c r="A20" s="78">
        <v>19</v>
      </c>
      <c r="B20" s="79" t="s">
        <v>2818</v>
      </c>
      <c r="C20" s="79" t="s">
        <v>4480</v>
      </c>
      <c r="D20" s="79">
        <v>962</v>
      </c>
      <c r="E20" s="79" t="s">
        <v>4499</v>
      </c>
      <c r="F20" s="79" t="s">
        <v>4500</v>
      </c>
      <c r="G20" s="79" t="s">
        <v>4501</v>
      </c>
      <c r="H20" s="80">
        <v>1</v>
      </c>
      <c r="I20" s="79" t="s">
        <v>4502</v>
      </c>
      <c r="J20" s="79" t="s">
        <v>4439</v>
      </c>
      <c r="K20" s="80">
        <v>2002</v>
      </c>
      <c r="L20" s="81" t="str">
        <f t="shared" si="0"/>
        <v>http://ebooks.abc-clio.com/?isbn=9780313039294</v>
      </c>
    </row>
    <row r="21" spans="1:12" ht="20.100000000000001" customHeight="1">
      <c r="A21" s="78">
        <v>20</v>
      </c>
      <c r="B21" s="79" t="s">
        <v>2818</v>
      </c>
      <c r="C21" s="79" t="s">
        <v>4330</v>
      </c>
      <c r="D21" s="79">
        <v>200</v>
      </c>
      <c r="E21" s="79" t="s">
        <v>4503</v>
      </c>
      <c r="F21" s="79" t="s">
        <v>4504</v>
      </c>
      <c r="G21" s="79" t="s">
        <v>4505</v>
      </c>
      <c r="H21" s="80">
        <v>1</v>
      </c>
      <c r="I21" s="79" t="s">
        <v>4506</v>
      </c>
      <c r="J21" s="79" t="s">
        <v>4439</v>
      </c>
      <c r="K21" s="80">
        <v>2004</v>
      </c>
      <c r="L21" s="81" t="str">
        <f t="shared" si="0"/>
        <v>http://ebooks.abc-clio.com/?isbn=9780313052286</v>
      </c>
    </row>
    <row r="22" spans="1:12" ht="20.100000000000001" customHeight="1">
      <c r="A22" s="78">
        <v>21</v>
      </c>
      <c r="B22" s="79" t="s">
        <v>2818</v>
      </c>
      <c r="C22" s="79" t="s">
        <v>4330</v>
      </c>
      <c r="D22" s="79">
        <v>283</v>
      </c>
      <c r="E22" s="79" t="s">
        <v>4507</v>
      </c>
      <c r="F22" s="79" t="s">
        <v>4508</v>
      </c>
      <c r="G22" s="79" t="s">
        <v>4509</v>
      </c>
      <c r="H22" s="80">
        <v>1</v>
      </c>
      <c r="I22" s="79" t="s">
        <v>4510</v>
      </c>
      <c r="J22" s="79" t="s">
        <v>4439</v>
      </c>
      <c r="K22" s="80">
        <v>2004</v>
      </c>
      <c r="L22" s="81" t="str">
        <f t="shared" si="0"/>
        <v>http://ebooks.abc-clio.com/?isbn=9780313062155</v>
      </c>
    </row>
    <row r="23" spans="1:12" ht="20.100000000000001" customHeight="1">
      <c r="A23" s="78">
        <v>22</v>
      </c>
      <c r="B23" s="79" t="s">
        <v>2818</v>
      </c>
      <c r="C23" s="79" t="s">
        <v>4330</v>
      </c>
      <c r="D23" s="79">
        <v>960</v>
      </c>
      <c r="E23" s="79" t="s">
        <v>4328</v>
      </c>
      <c r="F23" s="79" t="s">
        <v>4511</v>
      </c>
      <c r="G23" s="79" t="s">
        <v>4512</v>
      </c>
      <c r="H23" s="80">
        <v>1</v>
      </c>
      <c r="I23" s="79" t="s">
        <v>4513</v>
      </c>
      <c r="J23" s="79" t="s">
        <v>4514</v>
      </c>
      <c r="K23" s="80">
        <v>1986</v>
      </c>
      <c r="L23" s="81" t="str">
        <f t="shared" si="0"/>
        <v>http://ebooks.abc-clio.com/?isbn=9780313043482</v>
      </c>
    </row>
    <row r="24" spans="1:12" ht="20.100000000000001" customHeight="1">
      <c r="A24" s="78">
        <v>23</v>
      </c>
      <c r="B24" s="79" t="s">
        <v>2818</v>
      </c>
      <c r="C24" s="79" t="s">
        <v>4515</v>
      </c>
      <c r="D24" s="79">
        <v>973</v>
      </c>
      <c r="E24" s="79" t="s">
        <v>4516</v>
      </c>
      <c r="F24" s="79" t="s">
        <v>4517</v>
      </c>
      <c r="G24" s="79" t="s">
        <v>4518</v>
      </c>
      <c r="H24" s="80">
        <v>1</v>
      </c>
      <c r="I24" s="79" t="s">
        <v>4519</v>
      </c>
      <c r="J24" s="79" t="s">
        <v>4439</v>
      </c>
      <c r="K24" s="80">
        <v>1996</v>
      </c>
      <c r="L24" s="81" t="str">
        <f t="shared" si="0"/>
        <v>http://ebooks.abc-clio.com/?isbn=9780313064487</v>
      </c>
    </row>
    <row r="25" spans="1:12" ht="20.100000000000001" customHeight="1">
      <c r="A25" s="78">
        <v>24</v>
      </c>
      <c r="B25" s="79" t="s">
        <v>2818</v>
      </c>
      <c r="C25" s="79" t="s">
        <v>4515</v>
      </c>
      <c r="D25" s="79">
        <v>973</v>
      </c>
      <c r="E25" s="79" t="s">
        <v>4520</v>
      </c>
      <c r="F25" s="79" t="s">
        <v>4521</v>
      </c>
      <c r="G25" s="79" t="s">
        <v>4522</v>
      </c>
      <c r="H25" s="80">
        <v>1</v>
      </c>
      <c r="I25" s="79" t="s">
        <v>4523</v>
      </c>
      <c r="J25" s="79" t="s">
        <v>4439</v>
      </c>
      <c r="K25" s="80">
        <v>2002</v>
      </c>
      <c r="L25" s="81" t="str">
        <f t="shared" si="0"/>
        <v>http://ebooks.abc-clio.com/?isbn=9780313065101</v>
      </c>
    </row>
    <row r="26" spans="1:12" ht="20.100000000000001" customHeight="1">
      <c r="A26" s="78">
        <v>25</v>
      </c>
      <c r="B26" s="79" t="s">
        <v>2818</v>
      </c>
      <c r="C26" s="79" t="s">
        <v>4515</v>
      </c>
      <c r="D26" s="79">
        <v>973</v>
      </c>
      <c r="E26" s="79" t="s">
        <v>4524</v>
      </c>
      <c r="F26" s="79" t="s">
        <v>4525</v>
      </c>
      <c r="G26" s="79" t="s">
        <v>4526</v>
      </c>
      <c r="H26" s="80">
        <v>1</v>
      </c>
      <c r="I26" s="79" t="s">
        <v>4527</v>
      </c>
      <c r="J26" s="79" t="s">
        <v>4439</v>
      </c>
      <c r="K26" s="80">
        <v>2000</v>
      </c>
      <c r="L26" s="81" t="str">
        <f t="shared" si="0"/>
        <v>http://ebooks.abc-clio.com/?isbn=9780313097201</v>
      </c>
    </row>
    <row r="27" spans="1:12" ht="20.100000000000001" customHeight="1">
      <c r="A27" s="78">
        <v>26</v>
      </c>
      <c r="B27" s="79" t="s">
        <v>2818</v>
      </c>
      <c r="C27" s="79" t="s">
        <v>4515</v>
      </c>
      <c r="D27" s="79">
        <v>973</v>
      </c>
      <c r="E27" s="79" t="s">
        <v>4524</v>
      </c>
      <c r="F27" s="79" t="s">
        <v>4528</v>
      </c>
      <c r="G27" s="79" t="s">
        <v>4529</v>
      </c>
      <c r="H27" s="80">
        <v>1</v>
      </c>
      <c r="I27" s="79" t="s">
        <v>4530</v>
      </c>
      <c r="J27" s="79" t="s">
        <v>4439</v>
      </c>
      <c r="K27" s="80">
        <v>2004</v>
      </c>
      <c r="L27" s="81" t="str">
        <f t="shared" si="0"/>
        <v>http://ebooks.abc-clio.com/?isbn=9780313058370</v>
      </c>
    </row>
    <row r="28" spans="1:12" ht="20.100000000000001" customHeight="1">
      <c r="A28" s="78">
        <v>27</v>
      </c>
      <c r="B28" s="79" t="s">
        <v>2818</v>
      </c>
      <c r="C28" s="79" t="s">
        <v>4515</v>
      </c>
      <c r="D28" s="79">
        <v>973</v>
      </c>
      <c r="E28" s="79" t="s">
        <v>4531</v>
      </c>
      <c r="F28" s="79" t="s">
        <v>4532</v>
      </c>
      <c r="G28" s="79" t="s">
        <v>4533</v>
      </c>
      <c r="H28" s="80">
        <v>1</v>
      </c>
      <c r="I28" s="79" t="s">
        <v>4534</v>
      </c>
      <c r="J28" s="79" t="s">
        <v>4439</v>
      </c>
      <c r="K28" s="80">
        <v>2003</v>
      </c>
      <c r="L28" s="81" t="str">
        <f t="shared" si="0"/>
        <v>http://ebooks.abc-clio.com/?isbn=9780313093807</v>
      </c>
    </row>
    <row r="29" spans="1:12" ht="20.100000000000001" customHeight="1">
      <c r="A29" s="78">
        <v>28</v>
      </c>
      <c r="B29" s="79" t="s">
        <v>2818</v>
      </c>
      <c r="C29" s="79" t="s">
        <v>4515</v>
      </c>
      <c r="D29" s="79">
        <v>973</v>
      </c>
      <c r="E29" s="79" t="s">
        <v>4531</v>
      </c>
      <c r="F29" s="79" t="s">
        <v>4535</v>
      </c>
      <c r="G29" s="79" t="s">
        <v>4536</v>
      </c>
      <c r="H29" s="80">
        <v>1</v>
      </c>
      <c r="I29" s="79" t="s">
        <v>4537</v>
      </c>
      <c r="J29" s="79" t="s">
        <v>4439</v>
      </c>
      <c r="K29" s="80">
        <v>1998</v>
      </c>
      <c r="L29" s="81" t="str">
        <f t="shared" si="0"/>
        <v>http://ebooks.abc-clio.com/?isbn=9780313064944</v>
      </c>
    </row>
    <row r="30" spans="1:12" ht="20.100000000000001" customHeight="1">
      <c r="A30" s="78">
        <v>29</v>
      </c>
      <c r="B30" s="79" t="s">
        <v>2818</v>
      </c>
      <c r="C30" s="79" t="s">
        <v>4515</v>
      </c>
      <c r="D30" s="79">
        <v>973</v>
      </c>
      <c r="E30" s="79" t="s">
        <v>4538</v>
      </c>
      <c r="F30" s="79" t="s">
        <v>4539</v>
      </c>
      <c r="G30" s="79" t="s">
        <v>4540</v>
      </c>
      <c r="H30" s="80">
        <v>1</v>
      </c>
      <c r="I30" s="79" t="s">
        <v>4541</v>
      </c>
      <c r="J30" s="79" t="s">
        <v>4439</v>
      </c>
      <c r="K30" s="80">
        <v>1998</v>
      </c>
      <c r="L30" s="81" t="str">
        <f t="shared" si="0"/>
        <v>http://ebooks.abc-clio.com/?isbn=9781567509625</v>
      </c>
    </row>
    <row r="31" spans="1:12" ht="20.100000000000001" customHeight="1">
      <c r="A31" s="78">
        <v>30</v>
      </c>
      <c r="B31" s="79" t="s">
        <v>2818</v>
      </c>
      <c r="C31" s="79" t="s">
        <v>4515</v>
      </c>
      <c r="D31" s="79">
        <v>973</v>
      </c>
      <c r="E31" s="79" t="s">
        <v>4538</v>
      </c>
      <c r="F31" s="79" t="s">
        <v>4542</v>
      </c>
      <c r="G31" s="79" t="s">
        <v>4543</v>
      </c>
      <c r="H31" s="80">
        <v>1</v>
      </c>
      <c r="I31" s="79" t="s">
        <v>4544</v>
      </c>
      <c r="J31" s="79" t="s">
        <v>4439</v>
      </c>
      <c r="K31" s="80">
        <v>2004</v>
      </c>
      <c r="L31" s="81" t="str">
        <f t="shared" si="0"/>
        <v>http://ebooks.abc-clio.com/?isbn=9780313061264</v>
      </c>
    </row>
    <row r="32" spans="1:12" ht="20.100000000000001" customHeight="1">
      <c r="A32" s="78">
        <v>31</v>
      </c>
      <c r="B32" s="79" t="s">
        <v>2818</v>
      </c>
      <c r="C32" s="79" t="s">
        <v>4515</v>
      </c>
      <c r="D32" s="79">
        <v>973</v>
      </c>
      <c r="E32" s="79" t="s">
        <v>4545</v>
      </c>
      <c r="F32" s="79" t="s">
        <v>4546</v>
      </c>
      <c r="G32" s="79" t="s">
        <v>4547</v>
      </c>
      <c r="H32" s="80">
        <v>1</v>
      </c>
      <c r="I32" s="79" t="s">
        <v>4548</v>
      </c>
      <c r="J32" s="79" t="s">
        <v>4439</v>
      </c>
      <c r="K32" s="80">
        <v>2007</v>
      </c>
      <c r="L32" s="81" t="str">
        <f t="shared" si="0"/>
        <v>http://ebooks.abc-clio.com/?isbn=9780313349720</v>
      </c>
    </row>
    <row r="33" spans="1:12" ht="20.100000000000001" customHeight="1">
      <c r="A33" s="78">
        <v>32</v>
      </c>
      <c r="B33" s="79" t="s">
        <v>2818</v>
      </c>
      <c r="C33" s="79" t="s">
        <v>4515</v>
      </c>
      <c r="D33" s="79">
        <v>973</v>
      </c>
      <c r="E33" s="79" t="s">
        <v>4549</v>
      </c>
      <c r="F33" s="79" t="s">
        <v>4550</v>
      </c>
      <c r="G33" s="79" t="s">
        <v>4551</v>
      </c>
      <c r="H33" s="80">
        <v>1</v>
      </c>
      <c r="I33" s="79" t="s">
        <v>4552</v>
      </c>
      <c r="J33" s="79" t="s">
        <v>4439</v>
      </c>
      <c r="K33" s="80">
        <v>2002</v>
      </c>
      <c r="L33" s="81" t="str">
        <f t="shared" si="0"/>
        <v>http://ebooks.abc-clio.com/?isbn=9780313010774</v>
      </c>
    </row>
    <row r="34" spans="1:12" ht="20.100000000000001" customHeight="1">
      <c r="A34" s="78">
        <v>33</v>
      </c>
      <c r="B34" s="79" t="s">
        <v>2818</v>
      </c>
      <c r="C34" s="79" t="s">
        <v>4515</v>
      </c>
      <c r="D34" s="79">
        <v>973</v>
      </c>
      <c r="E34" s="79" t="s">
        <v>4549</v>
      </c>
      <c r="F34" s="79" t="s">
        <v>4553</v>
      </c>
      <c r="G34" s="79" t="s">
        <v>4554</v>
      </c>
      <c r="H34" s="80">
        <v>1</v>
      </c>
      <c r="I34" s="79" t="s">
        <v>4555</v>
      </c>
      <c r="J34" s="79" t="s">
        <v>4439</v>
      </c>
      <c r="K34" s="80">
        <v>2008</v>
      </c>
      <c r="L34" s="81" t="str">
        <f t="shared" si="0"/>
        <v>http://ebooks.abc-clio.com/?isbn=9780313083525</v>
      </c>
    </row>
    <row r="35" spans="1:12" ht="20.100000000000001" customHeight="1">
      <c r="A35" s="78">
        <v>34</v>
      </c>
      <c r="B35" s="79" t="s">
        <v>2818</v>
      </c>
      <c r="C35" s="79" t="s">
        <v>4515</v>
      </c>
      <c r="D35" s="79">
        <v>973</v>
      </c>
      <c r="E35" s="79" t="s">
        <v>4556</v>
      </c>
      <c r="F35" s="79" t="s">
        <v>4557</v>
      </c>
      <c r="G35" s="79" t="s">
        <v>4558</v>
      </c>
      <c r="H35" s="80">
        <v>1</v>
      </c>
      <c r="I35" s="79" t="s">
        <v>4559</v>
      </c>
      <c r="J35" s="79" t="s">
        <v>4439</v>
      </c>
      <c r="K35" s="80">
        <v>1998</v>
      </c>
      <c r="L35" s="81" t="str">
        <f t="shared" si="0"/>
        <v>http://ebooks.abc-clio.com/?isbn=9780313028205</v>
      </c>
    </row>
    <row r="36" spans="1:12" ht="20.100000000000001" customHeight="1">
      <c r="A36" s="78">
        <v>35</v>
      </c>
      <c r="B36" s="79" t="s">
        <v>2818</v>
      </c>
      <c r="C36" s="79" t="s">
        <v>4515</v>
      </c>
      <c r="D36" s="79">
        <v>973</v>
      </c>
      <c r="E36" s="79" t="s">
        <v>4560</v>
      </c>
      <c r="F36" s="79" t="s">
        <v>4561</v>
      </c>
      <c r="G36" s="79" t="s">
        <v>4562</v>
      </c>
      <c r="H36" s="80">
        <v>1</v>
      </c>
      <c r="I36" s="79" t="s">
        <v>4563</v>
      </c>
      <c r="J36" s="79" t="s">
        <v>4439</v>
      </c>
      <c r="K36" s="80">
        <v>2008</v>
      </c>
      <c r="L36" s="81" t="str">
        <f t="shared" si="0"/>
        <v>http://ebooks.abc-clio.com/?isbn=9780313021534</v>
      </c>
    </row>
    <row r="37" spans="1:12" ht="20.100000000000001" customHeight="1">
      <c r="A37" s="78">
        <v>36</v>
      </c>
      <c r="B37" s="79" t="s">
        <v>2818</v>
      </c>
      <c r="C37" s="79" t="s">
        <v>4515</v>
      </c>
      <c r="D37" s="79">
        <v>973</v>
      </c>
      <c r="E37" s="79" t="s">
        <v>4564</v>
      </c>
      <c r="F37" s="79" t="s">
        <v>4565</v>
      </c>
      <c r="G37" s="79" t="s">
        <v>4566</v>
      </c>
      <c r="H37" s="80">
        <v>1</v>
      </c>
      <c r="I37" s="79" t="s">
        <v>4567</v>
      </c>
      <c r="J37" s="79" t="s">
        <v>4439</v>
      </c>
      <c r="K37" s="80">
        <v>2003</v>
      </c>
      <c r="L37" s="81" t="str">
        <f t="shared" si="0"/>
        <v>http://ebooks.abc-clio.com/?isbn=9780313017063</v>
      </c>
    </row>
    <row r="38" spans="1:12" ht="20.100000000000001" customHeight="1">
      <c r="A38" s="78">
        <v>37</v>
      </c>
      <c r="B38" s="79" t="s">
        <v>2818</v>
      </c>
      <c r="C38" s="79" t="s">
        <v>4515</v>
      </c>
      <c r="D38" s="79" t="s">
        <v>3733</v>
      </c>
      <c r="E38" s="79" t="s">
        <v>4568</v>
      </c>
      <c r="F38" s="79" t="s">
        <v>4569</v>
      </c>
      <c r="G38" s="79" t="s">
        <v>4570</v>
      </c>
      <c r="H38" s="80">
        <v>1</v>
      </c>
      <c r="I38" s="79" t="s">
        <v>4527</v>
      </c>
      <c r="J38" s="79" t="s">
        <v>4439</v>
      </c>
      <c r="K38" s="80">
        <v>1996</v>
      </c>
      <c r="L38" s="81" t="str">
        <f t="shared" si="0"/>
        <v>http://ebooks.abc-clio.com/?isbn=9780313008306</v>
      </c>
    </row>
    <row r="39" spans="1:12" ht="20.100000000000001" customHeight="1">
      <c r="A39" s="78">
        <v>38</v>
      </c>
      <c r="B39" s="79" t="s">
        <v>2818</v>
      </c>
      <c r="C39" s="79" t="s">
        <v>4571</v>
      </c>
      <c r="D39" s="79">
        <v>973</v>
      </c>
      <c r="E39" s="79" t="s">
        <v>1520</v>
      </c>
      <c r="F39" s="79" t="s">
        <v>4572</v>
      </c>
      <c r="G39" s="79" t="s">
        <v>4573</v>
      </c>
      <c r="H39" s="80">
        <v>1</v>
      </c>
      <c r="I39" s="79" t="s">
        <v>4574</v>
      </c>
      <c r="J39" s="79" t="s">
        <v>4575</v>
      </c>
      <c r="K39" s="80">
        <v>2007</v>
      </c>
      <c r="L39" s="81" t="str">
        <f t="shared" si="0"/>
        <v>http://ebooks.abc-clio.com/?isbn=9780313346194</v>
      </c>
    </row>
    <row r="40" spans="1:12" ht="20.100000000000001" customHeight="1">
      <c r="A40" s="78">
        <v>39</v>
      </c>
      <c r="B40" s="79" t="s">
        <v>2818</v>
      </c>
      <c r="C40" s="79" t="s">
        <v>4006</v>
      </c>
      <c r="D40" s="79">
        <v>973</v>
      </c>
      <c r="E40" s="79" t="s">
        <v>4576</v>
      </c>
      <c r="F40" s="79" t="s">
        <v>4577</v>
      </c>
      <c r="G40" s="79" t="s">
        <v>4578</v>
      </c>
      <c r="H40" s="80">
        <v>0</v>
      </c>
      <c r="I40" s="79" t="s">
        <v>4579</v>
      </c>
      <c r="J40" s="79" t="s">
        <v>4580</v>
      </c>
      <c r="K40" s="80">
        <v>2008</v>
      </c>
      <c r="L40" s="81" t="str">
        <f t="shared" si="0"/>
        <v>http://ebooks.abc-clio.com/?isbn=9780313081774</v>
      </c>
    </row>
    <row r="41" spans="1:12" ht="20.100000000000001" customHeight="1">
      <c r="A41" s="78">
        <v>40</v>
      </c>
      <c r="B41" s="79" t="s">
        <v>2818</v>
      </c>
      <c r="C41" s="79" t="s">
        <v>4006</v>
      </c>
      <c r="D41" s="79">
        <v>305</v>
      </c>
      <c r="E41" s="79" t="s">
        <v>4581</v>
      </c>
      <c r="F41" s="79" t="s">
        <v>4582</v>
      </c>
      <c r="G41" s="79" t="s">
        <v>4583</v>
      </c>
      <c r="H41" s="80">
        <v>0</v>
      </c>
      <c r="I41" s="79" t="s">
        <v>4584</v>
      </c>
      <c r="J41" s="79" t="s">
        <v>4580</v>
      </c>
      <c r="K41" s="80">
        <v>2002</v>
      </c>
      <c r="L41" s="81" t="str">
        <f t="shared" si="0"/>
        <v>http://ebooks.abc-clio.com/?isbn=9780313012013</v>
      </c>
    </row>
    <row r="42" spans="1:12" ht="20.100000000000001" customHeight="1">
      <c r="A42" s="78">
        <v>41</v>
      </c>
      <c r="B42" s="79" t="s">
        <v>2818</v>
      </c>
      <c r="C42" s="79" t="s">
        <v>4006</v>
      </c>
      <c r="D42" s="79">
        <v>305</v>
      </c>
      <c r="E42" s="79" t="s">
        <v>2826</v>
      </c>
      <c r="F42" s="79" t="s">
        <v>4585</v>
      </c>
      <c r="G42" s="79" t="s">
        <v>4586</v>
      </c>
      <c r="H42" s="80">
        <v>0</v>
      </c>
      <c r="I42" s="79" t="s">
        <v>4587</v>
      </c>
      <c r="J42" s="79" t="s">
        <v>4580</v>
      </c>
      <c r="K42" s="80">
        <v>2003</v>
      </c>
      <c r="L42" s="81" t="str">
        <f t="shared" si="0"/>
        <v>http://ebooks.abc-clio.com/?isbn=9780313014161</v>
      </c>
    </row>
    <row r="43" spans="1:12" ht="20.100000000000001" customHeight="1">
      <c r="A43" s="78">
        <v>42</v>
      </c>
      <c r="B43" s="79" t="s">
        <v>2818</v>
      </c>
      <c r="C43" s="79" t="s">
        <v>4006</v>
      </c>
      <c r="D43" s="79">
        <v>305</v>
      </c>
      <c r="E43" s="79" t="s">
        <v>2826</v>
      </c>
      <c r="F43" s="79" t="s">
        <v>4588</v>
      </c>
      <c r="G43" s="79" t="s">
        <v>4589</v>
      </c>
      <c r="H43" s="80">
        <v>0</v>
      </c>
      <c r="I43" s="79" t="s">
        <v>4590</v>
      </c>
      <c r="J43" s="79" t="s">
        <v>553</v>
      </c>
      <c r="K43" s="80">
        <v>2005</v>
      </c>
      <c r="L43" s="81" t="str">
        <f t="shared" si="0"/>
        <v>http://ebooks.abc-clio.com/?isbn=9780313057021</v>
      </c>
    </row>
    <row r="44" spans="1:12" ht="20.100000000000001" customHeight="1">
      <c r="A44" s="78">
        <v>43</v>
      </c>
      <c r="B44" s="79" t="s">
        <v>2818</v>
      </c>
      <c r="C44" s="79" t="s">
        <v>4006</v>
      </c>
      <c r="D44" s="79">
        <v>977</v>
      </c>
      <c r="E44" s="79" t="s">
        <v>4591</v>
      </c>
      <c r="F44" s="79" t="s">
        <v>4592</v>
      </c>
      <c r="G44" s="79" t="s">
        <v>4593</v>
      </c>
      <c r="H44" s="80">
        <v>0</v>
      </c>
      <c r="I44" s="79" t="s">
        <v>4594</v>
      </c>
      <c r="J44" s="79" t="s">
        <v>553</v>
      </c>
      <c r="K44" s="80">
        <v>2007</v>
      </c>
      <c r="L44" s="81" t="str">
        <f t="shared" si="0"/>
        <v>http://ebooks.abc-clio.com/?isbn=9781567206678</v>
      </c>
    </row>
    <row r="45" spans="1:12" ht="20.100000000000001" customHeight="1">
      <c r="A45" s="78">
        <v>44</v>
      </c>
      <c r="B45" s="79" t="s">
        <v>2818</v>
      </c>
      <c r="C45" s="79" t="s">
        <v>4006</v>
      </c>
      <c r="D45" s="79">
        <v>973</v>
      </c>
      <c r="E45" s="79" t="s">
        <v>4545</v>
      </c>
      <c r="F45" s="79" t="s">
        <v>4595</v>
      </c>
      <c r="G45" s="79" t="s">
        <v>4596</v>
      </c>
      <c r="H45" s="80">
        <v>0</v>
      </c>
      <c r="I45" s="79" t="s">
        <v>4527</v>
      </c>
      <c r="J45" s="79" t="s">
        <v>4580</v>
      </c>
      <c r="K45" s="80">
        <v>2008</v>
      </c>
      <c r="L45" s="81" t="str">
        <f t="shared" si="0"/>
        <v>http://ebooks.abc-clio.com/?isbn=9780313053917</v>
      </c>
    </row>
    <row r="46" spans="1:12" ht="20.100000000000001" customHeight="1">
      <c r="A46" s="78">
        <v>45</v>
      </c>
      <c r="B46" s="79" t="s">
        <v>2818</v>
      </c>
      <c r="C46" s="79" t="s">
        <v>4006</v>
      </c>
      <c r="D46" s="79">
        <v>973</v>
      </c>
      <c r="E46" s="79" t="s">
        <v>4597</v>
      </c>
      <c r="F46" s="79" t="s">
        <v>4598</v>
      </c>
      <c r="G46" s="79" t="s">
        <v>4599</v>
      </c>
      <c r="H46" s="80">
        <v>0</v>
      </c>
      <c r="I46" s="79" t="s">
        <v>4600</v>
      </c>
      <c r="J46" s="79" t="s">
        <v>4580</v>
      </c>
      <c r="K46" s="80">
        <v>2008</v>
      </c>
      <c r="L46" s="81" t="str">
        <f t="shared" si="0"/>
        <v>http://ebooks.abc-clio.com/?isbn=9780313027680</v>
      </c>
    </row>
    <row r="47" spans="1:12" ht="20.100000000000001" customHeight="1">
      <c r="A47" s="78">
        <v>46</v>
      </c>
      <c r="B47" s="79" t="s">
        <v>2818</v>
      </c>
      <c r="C47" s="79" t="s">
        <v>4006</v>
      </c>
      <c r="D47" s="79" t="s">
        <v>4601</v>
      </c>
      <c r="E47" s="79" t="s">
        <v>4564</v>
      </c>
      <c r="F47" s="79" t="s">
        <v>4602</v>
      </c>
      <c r="G47" s="79" t="s">
        <v>4603</v>
      </c>
      <c r="H47" s="80">
        <v>1</v>
      </c>
      <c r="I47" s="79" t="s">
        <v>4604</v>
      </c>
      <c r="J47" s="79" t="s">
        <v>38</v>
      </c>
      <c r="K47" s="80">
        <v>2008</v>
      </c>
      <c r="L47" s="81" t="str">
        <f t="shared" si="0"/>
        <v>http://ebooks.abc-clio.com/?isbn=9781598840223</v>
      </c>
    </row>
    <row r="48" spans="1:12" ht="20.100000000000001" customHeight="1">
      <c r="A48" s="78">
        <v>47</v>
      </c>
      <c r="B48" s="79" t="s">
        <v>2818</v>
      </c>
      <c r="C48" s="79" t="s">
        <v>4605</v>
      </c>
      <c r="D48" s="79">
        <v>940</v>
      </c>
      <c r="E48" s="79" t="s">
        <v>4606</v>
      </c>
      <c r="F48" s="79" t="s">
        <v>4607</v>
      </c>
      <c r="G48" s="79" t="s">
        <v>4608</v>
      </c>
      <c r="H48" s="80">
        <v>1</v>
      </c>
      <c r="I48" s="79" t="s">
        <v>4609</v>
      </c>
      <c r="J48" s="79" t="s">
        <v>4439</v>
      </c>
      <c r="K48" s="80">
        <v>1997</v>
      </c>
      <c r="L48" s="81" t="str">
        <f t="shared" si="0"/>
        <v>http://ebooks.abc-clio.com/?isbn=9781573566568</v>
      </c>
    </row>
    <row r="49" spans="1:12" ht="20.100000000000001" customHeight="1">
      <c r="A49" s="78">
        <v>48</v>
      </c>
      <c r="B49" s="79" t="s">
        <v>2818</v>
      </c>
      <c r="C49" s="79" t="s">
        <v>4605</v>
      </c>
      <c r="D49" s="79">
        <v>973.91</v>
      </c>
      <c r="E49" s="79" t="s">
        <v>4610</v>
      </c>
      <c r="F49" s="79" t="s">
        <v>4611</v>
      </c>
      <c r="G49" s="79" t="s">
        <v>4612</v>
      </c>
      <c r="H49" s="80">
        <v>1</v>
      </c>
      <c r="I49" s="79" t="s">
        <v>4613</v>
      </c>
      <c r="J49" s="79" t="s">
        <v>4514</v>
      </c>
      <c r="K49" s="80">
        <v>1995</v>
      </c>
      <c r="L49" s="81" t="str">
        <f t="shared" si="0"/>
        <v>http://ebooks.abc-clio.com/?isbn=9780313031144</v>
      </c>
    </row>
    <row r="50" spans="1:12" ht="20.100000000000001" customHeight="1">
      <c r="A50" s="78">
        <v>49</v>
      </c>
      <c r="B50" s="79" t="s">
        <v>2818</v>
      </c>
      <c r="C50" s="79" t="s">
        <v>4605</v>
      </c>
      <c r="D50" s="79">
        <v>940</v>
      </c>
      <c r="E50" s="79" t="s">
        <v>4610</v>
      </c>
      <c r="F50" s="79" t="s">
        <v>4614</v>
      </c>
      <c r="G50" s="79" t="s">
        <v>4615</v>
      </c>
      <c r="H50" s="80">
        <v>1</v>
      </c>
      <c r="I50" s="79" t="s">
        <v>4616</v>
      </c>
      <c r="J50" s="79" t="s">
        <v>4439</v>
      </c>
      <c r="K50" s="80">
        <v>2007</v>
      </c>
      <c r="L50" s="81" t="str">
        <f t="shared" si="0"/>
        <v>http://ebooks.abc-clio.com/?isbn=9780313043390</v>
      </c>
    </row>
    <row r="51" spans="1:12" ht="20.100000000000001" customHeight="1">
      <c r="A51" s="78">
        <v>50</v>
      </c>
      <c r="B51" s="79" t="s">
        <v>2818</v>
      </c>
      <c r="C51" s="79" t="s">
        <v>4605</v>
      </c>
      <c r="D51" s="79">
        <v>959</v>
      </c>
      <c r="E51" s="79" t="s">
        <v>4617</v>
      </c>
      <c r="F51" s="79" t="s">
        <v>4618</v>
      </c>
      <c r="G51" s="79" t="s">
        <v>4619</v>
      </c>
      <c r="H51" s="80">
        <v>1</v>
      </c>
      <c r="I51" s="79" t="s">
        <v>4620</v>
      </c>
      <c r="J51" s="79" t="s">
        <v>4439</v>
      </c>
      <c r="K51" s="80">
        <v>2007</v>
      </c>
      <c r="L51" s="81" t="str">
        <f t="shared" si="0"/>
        <v>http://ebooks.abc-clio.com/?isbn=9780313071812</v>
      </c>
    </row>
    <row r="52" spans="1:12" ht="20.100000000000001" customHeight="1">
      <c r="A52" s="78">
        <v>51</v>
      </c>
      <c r="B52" s="79" t="s">
        <v>2818</v>
      </c>
      <c r="C52" s="79" t="s">
        <v>4605</v>
      </c>
      <c r="D52" s="79">
        <v>973</v>
      </c>
      <c r="E52" s="79" t="s">
        <v>3966</v>
      </c>
      <c r="F52" s="79" t="s">
        <v>4621</v>
      </c>
      <c r="G52" s="79" t="s">
        <v>4622</v>
      </c>
      <c r="H52" s="80">
        <v>1</v>
      </c>
      <c r="I52" s="79" t="s">
        <v>4623</v>
      </c>
      <c r="J52" s="79" t="s">
        <v>4439</v>
      </c>
      <c r="K52" s="80">
        <v>2001</v>
      </c>
      <c r="L52" s="81" t="str">
        <f t="shared" si="0"/>
        <v>http://ebooks.abc-clio.com/?isbn=9780313006920</v>
      </c>
    </row>
    <row r="53" spans="1:12" ht="20.100000000000001" customHeight="1">
      <c r="A53" s="78">
        <v>52</v>
      </c>
      <c r="B53" s="83" t="s">
        <v>2818</v>
      </c>
      <c r="C53" s="83" t="s">
        <v>4605</v>
      </c>
      <c r="D53" s="83" t="s">
        <v>3733</v>
      </c>
      <c r="E53" s="83" t="s">
        <v>4624</v>
      </c>
      <c r="F53" s="83" t="s">
        <v>4625</v>
      </c>
      <c r="G53" s="83" t="s">
        <v>4626</v>
      </c>
      <c r="H53" s="84">
        <v>1</v>
      </c>
      <c r="I53" s="83" t="s">
        <v>4627</v>
      </c>
      <c r="J53" s="83" t="s">
        <v>4439</v>
      </c>
      <c r="K53" s="84">
        <v>1999</v>
      </c>
      <c r="L53" s="85" t="str">
        <f t="shared" si="0"/>
        <v>http://ebooks.abc-clio.com/?isbn=9780313007651</v>
      </c>
    </row>
    <row r="54" spans="1:12" ht="20.100000000000001" customHeight="1">
      <c r="A54" s="78">
        <v>53</v>
      </c>
      <c r="B54" s="79" t="s">
        <v>2818</v>
      </c>
      <c r="C54" s="79" t="s">
        <v>4605</v>
      </c>
      <c r="D54" s="79">
        <v>973</v>
      </c>
      <c r="E54" s="79" t="s">
        <v>4628</v>
      </c>
      <c r="F54" s="79" t="s">
        <v>4629</v>
      </c>
      <c r="G54" s="79" t="s">
        <v>4630</v>
      </c>
      <c r="H54" s="80">
        <v>1</v>
      </c>
      <c r="I54" s="79" t="s">
        <v>4631</v>
      </c>
      <c r="J54" s="79" t="s">
        <v>4439</v>
      </c>
      <c r="K54" s="80">
        <v>2000</v>
      </c>
      <c r="L54" s="81" t="str">
        <f t="shared" si="0"/>
        <v>http://ebooks.abc-clio.com/?isbn=9780313007187</v>
      </c>
    </row>
    <row r="55" spans="1:12" ht="20.100000000000001" customHeight="1">
      <c r="A55" s="78">
        <v>54</v>
      </c>
      <c r="B55" s="79" t="s">
        <v>2818</v>
      </c>
      <c r="C55" s="79" t="s">
        <v>4605</v>
      </c>
      <c r="D55" s="79">
        <v>973</v>
      </c>
      <c r="E55" s="79" t="s">
        <v>4632</v>
      </c>
      <c r="F55" s="79" t="s">
        <v>4633</v>
      </c>
      <c r="G55" s="79" t="s">
        <v>4634</v>
      </c>
      <c r="H55" s="80">
        <v>1</v>
      </c>
      <c r="I55" s="79" t="s">
        <v>4635</v>
      </c>
      <c r="J55" s="79" t="s">
        <v>4439</v>
      </c>
      <c r="K55" s="80">
        <v>2007</v>
      </c>
      <c r="L55" s="81" t="str">
        <f t="shared" si="0"/>
        <v>http://ebooks.abc-clio.com/?isbn=9780313017704</v>
      </c>
    </row>
    <row r="56" spans="1:12" ht="20.100000000000001" customHeight="1">
      <c r="A56" s="78">
        <v>55</v>
      </c>
      <c r="B56" s="79" t="s">
        <v>2818</v>
      </c>
      <c r="C56" s="79" t="s">
        <v>4605</v>
      </c>
      <c r="D56" s="79" t="s">
        <v>4636</v>
      </c>
      <c r="E56" s="79" t="s">
        <v>3713</v>
      </c>
      <c r="F56" s="79" t="s">
        <v>4637</v>
      </c>
      <c r="G56" s="79" t="s">
        <v>4638</v>
      </c>
      <c r="H56" s="80">
        <v>1</v>
      </c>
      <c r="I56" s="79" t="s">
        <v>4639</v>
      </c>
      <c r="J56" s="79" t="s">
        <v>4514</v>
      </c>
      <c r="K56" s="80">
        <v>1999</v>
      </c>
      <c r="L56" s="81" t="str">
        <f t="shared" si="0"/>
        <v>http://ebooks.abc-clio.com/?isbn=9780313034626</v>
      </c>
    </row>
    <row r="57" spans="1:12" ht="20.100000000000001" customHeight="1">
      <c r="A57" s="78">
        <v>56</v>
      </c>
      <c r="B57" s="79" t="s">
        <v>2818</v>
      </c>
      <c r="C57" s="79" t="s">
        <v>4640</v>
      </c>
      <c r="D57" s="79">
        <v>959</v>
      </c>
      <c r="E57" s="79" t="s">
        <v>4641</v>
      </c>
      <c r="F57" s="79" t="s">
        <v>4642</v>
      </c>
      <c r="G57" s="79" t="s">
        <v>4643</v>
      </c>
      <c r="H57" s="80">
        <v>1</v>
      </c>
      <c r="I57" s="79" t="s">
        <v>4644</v>
      </c>
      <c r="J57" s="79" t="s">
        <v>4439</v>
      </c>
      <c r="K57" s="80">
        <v>1998</v>
      </c>
      <c r="L57" s="81" t="str">
        <f t="shared" si="0"/>
        <v>http://ebooks.abc-clio.com/?isbn=9780313003578</v>
      </c>
    </row>
    <row r="58" spans="1:12" ht="20.100000000000001" customHeight="1">
      <c r="A58" s="78">
        <v>57</v>
      </c>
      <c r="B58" s="79" t="s">
        <v>2818</v>
      </c>
      <c r="C58" s="79" t="s">
        <v>4640</v>
      </c>
      <c r="D58" s="79">
        <v>327</v>
      </c>
      <c r="E58" s="79" t="s">
        <v>4645</v>
      </c>
      <c r="F58" s="79" t="s">
        <v>4646</v>
      </c>
      <c r="G58" s="79" t="s">
        <v>4647</v>
      </c>
      <c r="H58" s="80">
        <v>1</v>
      </c>
      <c r="I58" s="79" t="s">
        <v>4648</v>
      </c>
      <c r="J58" s="79" t="s">
        <v>4580</v>
      </c>
      <c r="K58" s="80">
        <v>2002</v>
      </c>
      <c r="L58" s="81" t="str">
        <f t="shared" si="0"/>
        <v>http://ebooks.abc-clio.com/?isbn=9780313013720</v>
      </c>
    </row>
    <row r="59" spans="1:12" ht="20.100000000000001" customHeight="1">
      <c r="A59" s="78">
        <v>58</v>
      </c>
      <c r="B59" s="79" t="s">
        <v>2818</v>
      </c>
      <c r="C59" s="79" t="s">
        <v>4649</v>
      </c>
      <c r="D59" s="79" t="s">
        <v>4650</v>
      </c>
      <c r="E59" s="79" t="s">
        <v>4651</v>
      </c>
      <c r="F59" s="79" t="s">
        <v>4652</v>
      </c>
      <c r="G59" s="79" t="s">
        <v>4653</v>
      </c>
      <c r="H59" s="80">
        <v>1</v>
      </c>
      <c r="I59" s="79" t="s">
        <v>4654</v>
      </c>
      <c r="J59" s="79" t="s">
        <v>4439</v>
      </c>
      <c r="K59" s="80">
        <v>2000</v>
      </c>
      <c r="L59" s="81" t="str">
        <f t="shared" si="0"/>
        <v>http://ebooks.abc-clio.com/?isbn=9780313007217</v>
      </c>
    </row>
    <row r="60" spans="1:12" ht="20.100000000000001" customHeight="1">
      <c r="A60" s="78">
        <v>59</v>
      </c>
      <c r="B60" s="79" t="s">
        <v>2818</v>
      </c>
      <c r="C60" s="79" t="s">
        <v>4649</v>
      </c>
      <c r="D60" s="79">
        <v>973</v>
      </c>
      <c r="E60" s="79" t="s">
        <v>4655</v>
      </c>
      <c r="F60" s="79" t="s">
        <v>4656</v>
      </c>
      <c r="G60" s="79" t="s">
        <v>4657</v>
      </c>
      <c r="H60" s="80">
        <v>1</v>
      </c>
      <c r="I60" s="79" t="s">
        <v>4654</v>
      </c>
      <c r="J60" s="79" t="s">
        <v>4439</v>
      </c>
      <c r="K60" s="80">
        <v>1998</v>
      </c>
      <c r="L60" s="81" t="str">
        <f t="shared" si="0"/>
        <v>http://ebooks.abc-clio.com/?isbn=9780313007873</v>
      </c>
    </row>
    <row r="61" spans="1:12" ht="20.100000000000001" customHeight="1">
      <c r="A61" s="78">
        <v>60</v>
      </c>
      <c r="B61" s="79" t="s">
        <v>2818</v>
      </c>
      <c r="C61" s="79" t="s">
        <v>4649</v>
      </c>
      <c r="D61" s="79">
        <v>973</v>
      </c>
      <c r="E61" s="79" t="s">
        <v>4658</v>
      </c>
      <c r="F61" s="79" t="s">
        <v>4659</v>
      </c>
      <c r="G61" s="79" t="s">
        <v>4660</v>
      </c>
      <c r="H61" s="80">
        <v>1</v>
      </c>
      <c r="I61" s="79" t="s">
        <v>4661</v>
      </c>
      <c r="J61" s="79" t="s">
        <v>4439</v>
      </c>
      <c r="K61" s="80">
        <v>2000</v>
      </c>
      <c r="L61" s="81" t="str">
        <f t="shared" si="0"/>
        <v>http://ebooks.abc-clio.com/?isbn=9780313002830</v>
      </c>
    </row>
    <row r="62" spans="1:12" ht="20.100000000000001" customHeight="1">
      <c r="A62" s="78">
        <v>61</v>
      </c>
      <c r="B62" s="79" t="s">
        <v>2818</v>
      </c>
      <c r="C62" s="79" t="s">
        <v>4649</v>
      </c>
      <c r="D62" s="79">
        <v>973</v>
      </c>
      <c r="E62" s="79" t="s">
        <v>4662</v>
      </c>
      <c r="F62" s="79" t="s">
        <v>4663</v>
      </c>
      <c r="G62" s="79" t="s">
        <v>4664</v>
      </c>
      <c r="H62" s="80">
        <v>1</v>
      </c>
      <c r="I62" s="79" t="s">
        <v>4541</v>
      </c>
      <c r="J62" s="79" t="s">
        <v>4439</v>
      </c>
      <c r="K62" s="80">
        <v>2003</v>
      </c>
      <c r="L62" s="81" t="str">
        <f t="shared" si="0"/>
        <v>http://ebooks.abc-clio.com/?isbn=9780313052736</v>
      </c>
    </row>
    <row r="63" spans="1:12" ht="20.100000000000001" customHeight="1">
      <c r="A63" s="78">
        <v>62</v>
      </c>
      <c r="B63" s="79" t="s">
        <v>2818</v>
      </c>
      <c r="C63" s="79" t="s">
        <v>4649</v>
      </c>
      <c r="D63" s="79">
        <v>973.3</v>
      </c>
      <c r="E63" s="79" t="s">
        <v>4665</v>
      </c>
      <c r="F63" s="79" t="s">
        <v>4666</v>
      </c>
      <c r="G63" s="79" t="s">
        <v>4667</v>
      </c>
      <c r="H63" s="80">
        <v>1</v>
      </c>
      <c r="I63" s="79" t="s">
        <v>4668</v>
      </c>
      <c r="J63" s="79" t="s">
        <v>4439</v>
      </c>
      <c r="K63" s="80">
        <v>1995</v>
      </c>
      <c r="L63" s="81" t="str">
        <f t="shared" si="0"/>
        <v>http://ebooks.abc-clio.com/?isbn=9780313008481</v>
      </c>
    </row>
    <row r="64" spans="1:12" ht="20.100000000000001" customHeight="1">
      <c r="A64" s="78">
        <v>63</v>
      </c>
      <c r="B64" s="79" t="s">
        <v>2818</v>
      </c>
      <c r="C64" s="79" t="s">
        <v>4649</v>
      </c>
      <c r="D64" s="79">
        <v>973</v>
      </c>
      <c r="E64" s="79" t="s">
        <v>4665</v>
      </c>
      <c r="F64" s="79" t="s">
        <v>4669</v>
      </c>
      <c r="G64" s="79" t="s">
        <v>4670</v>
      </c>
      <c r="H64" s="80">
        <v>1</v>
      </c>
      <c r="I64" s="79" t="s">
        <v>4671</v>
      </c>
      <c r="J64" s="79" t="s">
        <v>4439</v>
      </c>
      <c r="K64" s="80">
        <v>2003</v>
      </c>
      <c r="L64" s="81" t="str">
        <f t="shared" si="0"/>
        <v>http://ebooks.abc-clio.com/?isbn=9780313059551</v>
      </c>
    </row>
    <row r="65" spans="1:12" ht="20.100000000000001" customHeight="1">
      <c r="A65" s="78">
        <v>64</v>
      </c>
      <c r="B65" s="79" t="s">
        <v>2818</v>
      </c>
      <c r="C65" s="79" t="s">
        <v>4649</v>
      </c>
      <c r="D65" s="79">
        <v>973</v>
      </c>
      <c r="E65" s="79" t="s">
        <v>4672</v>
      </c>
      <c r="F65" s="79" t="s">
        <v>4673</v>
      </c>
      <c r="G65" s="79" t="s">
        <v>4674</v>
      </c>
      <c r="H65" s="80">
        <v>1</v>
      </c>
      <c r="I65" s="79" t="s">
        <v>4675</v>
      </c>
      <c r="J65" s="79" t="s">
        <v>4439</v>
      </c>
      <c r="K65" s="80">
        <v>2007</v>
      </c>
      <c r="L65" s="81" t="str">
        <f t="shared" si="0"/>
        <v>http://ebooks.abc-clio.com/?isbn=9780313027338</v>
      </c>
    </row>
    <row r="66" spans="1:12" ht="20.100000000000001" customHeight="1">
      <c r="A66" s="78">
        <v>65</v>
      </c>
      <c r="B66" s="79" t="s">
        <v>2818</v>
      </c>
      <c r="C66" s="79" t="s">
        <v>4649</v>
      </c>
      <c r="D66" s="79">
        <v>971</v>
      </c>
      <c r="E66" s="79" t="s">
        <v>4676</v>
      </c>
      <c r="F66" s="79" t="s">
        <v>4677</v>
      </c>
      <c r="G66" s="79" t="s">
        <v>4678</v>
      </c>
      <c r="H66" s="80">
        <v>1</v>
      </c>
      <c r="I66" s="79" t="s">
        <v>4679</v>
      </c>
      <c r="J66" s="79" t="s">
        <v>4439</v>
      </c>
      <c r="K66" s="80">
        <v>2007</v>
      </c>
      <c r="L66" s="81" t="str">
        <f t="shared" ref="L66:L129" si="1">HYPERLINK(CONCATENATE("http://ebooks.abc-clio.com/?isbn=",F66))</f>
        <v>http://ebooks.abc-clio.com/?isbn=9781567206548</v>
      </c>
    </row>
    <row r="67" spans="1:12" ht="20.100000000000001" customHeight="1">
      <c r="A67" s="78">
        <v>66</v>
      </c>
      <c r="B67" s="79" t="s">
        <v>2818</v>
      </c>
      <c r="C67" s="79" t="s">
        <v>4649</v>
      </c>
      <c r="D67" s="79">
        <v>133</v>
      </c>
      <c r="E67" s="79" t="s">
        <v>4680</v>
      </c>
      <c r="F67" s="79" t="s">
        <v>4681</v>
      </c>
      <c r="G67" s="79" t="s">
        <v>4682</v>
      </c>
      <c r="H67" s="80">
        <v>1</v>
      </c>
      <c r="I67" s="79" t="s">
        <v>4683</v>
      </c>
      <c r="J67" s="79" t="s">
        <v>4439</v>
      </c>
      <c r="K67" s="80">
        <v>2007</v>
      </c>
      <c r="L67" s="81" t="str">
        <f t="shared" si="1"/>
        <v>http://ebooks.abc-clio.com/?isbn=9780313349607</v>
      </c>
    </row>
    <row r="68" spans="1:12" ht="20.100000000000001" customHeight="1">
      <c r="A68" s="78">
        <v>67</v>
      </c>
      <c r="B68" s="79" t="s">
        <v>2818</v>
      </c>
      <c r="C68" s="79" t="s">
        <v>4649</v>
      </c>
      <c r="D68" s="79" t="s">
        <v>4684</v>
      </c>
      <c r="E68" s="79" t="s">
        <v>4685</v>
      </c>
      <c r="F68" s="79" t="s">
        <v>4686</v>
      </c>
      <c r="G68" s="79" t="s">
        <v>4687</v>
      </c>
      <c r="H68" s="80">
        <v>1</v>
      </c>
      <c r="I68" s="79" t="s">
        <v>4688</v>
      </c>
      <c r="J68" s="79" t="s">
        <v>4514</v>
      </c>
      <c r="K68" s="80">
        <v>1994</v>
      </c>
      <c r="L68" s="81" t="str">
        <f t="shared" si="1"/>
        <v>http://ebooks.abc-clio.com/?isbn=9780313037634</v>
      </c>
    </row>
    <row r="69" spans="1:12" ht="20.100000000000001" customHeight="1">
      <c r="A69" s="78">
        <v>68</v>
      </c>
      <c r="B69" s="79" t="s">
        <v>2818</v>
      </c>
      <c r="C69" s="79" t="s">
        <v>4280</v>
      </c>
      <c r="D69" s="79">
        <v>938</v>
      </c>
      <c r="E69" s="79" t="s">
        <v>4689</v>
      </c>
      <c r="F69" s="79" t="s">
        <v>4690</v>
      </c>
      <c r="G69" s="79" t="s">
        <v>4691</v>
      </c>
      <c r="H69" s="80">
        <v>1</v>
      </c>
      <c r="I69" s="79" t="s">
        <v>4692</v>
      </c>
      <c r="J69" s="79" t="s">
        <v>4439</v>
      </c>
      <c r="K69" s="80">
        <v>2008</v>
      </c>
      <c r="L69" s="81" t="str">
        <f t="shared" si="1"/>
        <v>http://ebooks.abc-clio.com/?isbn=9780313081309</v>
      </c>
    </row>
    <row r="70" spans="1:12" ht="20.100000000000001" customHeight="1">
      <c r="A70" s="78">
        <v>69</v>
      </c>
      <c r="B70" s="79" t="s">
        <v>2818</v>
      </c>
      <c r="C70" s="79" t="s">
        <v>4280</v>
      </c>
      <c r="D70" s="79">
        <v>973</v>
      </c>
      <c r="E70" s="79" t="s">
        <v>4004</v>
      </c>
      <c r="F70" s="79" t="s">
        <v>4693</v>
      </c>
      <c r="G70" s="79" t="s">
        <v>4694</v>
      </c>
      <c r="H70" s="80">
        <v>1</v>
      </c>
      <c r="I70" s="79" t="s">
        <v>4695</v>
      </c>
      <c r="J70" s="79" t="s">
        <v>4439</v>
      </c>
      <c r="K70" s="80">
        <v>2004</v>
      </c>
      <c r="L70" s="81" t="str">
        <f t="shared" si="1"/>
        <v>http://ebooks.abc-clio.com/?isbn=9780313058509</v>
      </c>
    </row>
    <row r="71" spans="1:12" ht="20.100000000000001" customHeight="1">
      <c r="A71" s="78">
        <v>70</v>
      </c>
      <c r="B71" s="79" t="s">
        <v>2818</v>
      </c>
      <c r="C71" s="79" t="s">
        <v>4280</v>
      </c>
      <c r="D71" s="79">
        <v>973</v>
      </c>
      <c r="E71" s="79" t="s">
        <v>4696</v>
      </c>
      <c r="F71" s="79" t="s">
        <v>4697</v>
      </c>
      <c r="G71" s="79" t="s">
        <v>4698</v>
      </c>
      <c r="H71" s="80">
        <v>1</v>
      </c>
      <c r="I71" s="79" t="s">
        <v>4695</v>
      </c>
      <c r="J71" s="79" t="s">
        <v>4439</v>
      </c>
      <c r="K71" s="80">
        <v>2003</v>
      </c>
      <c r="L71" s="81" t="str">
        <f t="shared" si="1"/>
        <v>http://ebooks.abc-clio.com/?isbn=9780313093692</v>
      </c>
    </row>
    <row r="72" spans="1:12" ht="20.100000000000001" customHeight="1">
      <c r="A72" s="78">
        <v>71</v>
      </c>
      <c r="B72" s="79" t="s">
        <v>2818</v>
      </c>
      <c r="C72" s="79" t="s">
        <v>4280</v>
      </c>
      <c r="D72" s="79">
        <v>973</v>
      </c>
      <c r="E72" s="79" t="s">
        <v>4658</v>
      </c>
      <c r="F72" s="79" t="s">
        <v>4699</v>
      </c>
      <c r="G72" s="79" t="s">
        <v>4700</v>
      </c>
      <c r="H72" s="80">
        <v>1</v>
      </c>
      <c r="I72" s="79" t="s">
        <v>4701</v>
      </c>
      <c r="J72" s="79" t="s">
        <v>4439</v>
      </c>
      <c r="K72" s="80">
        <v>2004</v>
      </c>
      <c r="L72" s="81" t="str">
        <f t="shared" si="1"/>
        <v>http://ebooks.abc-clio.com/?isbn=9780313052842</v>
      </c>
    </row>
    <row r="73" spans="1:12" ht="20.100000000000001" customHeight="1">
      <c r="A73" s="78">
        <v>72</v>
      </c>
      <c r="B73" s="79" t="s">
        <v>2818</v>
      </c>
      <c r="C73" s="79" t="s">
        <v>4280</v>
      </c>
      <c r="D73" s="79">
        <v>973</v>
      </c>
      <c r="E73" s="79" t="s">
        <v>4702</v>
      </c>
      <c r="F73" s="79" t="s">
        <v>4703</v>
      </c>
      <c r="G73" s="79" t="s">
        <v>4704</v>
      </c>
      <c r="H73" s="80">
        <v>1</v>
      </c>
      <c r="I73" s="79" t="s">
        <v>2907</v>
      </c>
      <c r="J73" s="79" t="s">
        <v>4439</v>
      </c>
      <c r="K73" s="80">
        <v>2004</v>
      </c>
      <c r="L73" s="81" t="str">
        <f t="shared" si="1"/>
        <v>http://ebooks.abc-clio.com/?isbn=9780313058349</v>
      </c>
    </row>
    <row r="74" spans="1:12" ht="20.100000000000001" customHeight="1">
      <c r="A74" s="78">
        <v>73</v>
      </c>
      <c r="B74" s="79" t="s">
        <v>2818</v>
      </c>
      <c r="C74" s="79" t="s">
        <v>4280</v>
      </c>
      <c r="D74" s="79">
        <v>973</v>
      </c>
      <c r="E74" s="79" t="s">
        <v>4705</v>
      </c>
      <c r="F74" s="79" t="s">
        <v>4706</v>
      </c>
      <c r="G74" s="79" t="s">
        <v>4707</v>
      </c>
      <c r="H74" s="80">
        <v>1</v>
      </c>
      <c r="I74" s="79" t="s">
        <v>4654</v>
      </c>
      <c r="J74" s="79" t="s">
        <v>4514</v>
      </c>
      <c r="K74" s="80">
        <v>1997</v>
      </c>
      <c r="L74" s="81" t="str">
        <f t="shared" si="1"/>
        <v>http://ebooks.abc-clio.com/?isbn=9780313032844</v>
      </c>
    </row>
    <row r="75" spans="1:12" ht="20.100000000000001" customHeight="1">
      <c r="A75" s="78">
        <v>74</v>
      </c>
      <c r="B75" s="79" t="s">
        <v>2818</v>
      </c>
      <c r="C75" s="79" t="s">
        <v>4280</v>
      </c>
      <c r="D75" s="79" t="s">
        <v>3733</v>
      </c>
      <c r="E75" s="79" t="s">
        <v>4705</v>
      </c>
      <c r="F75" s="79" t="s">
        <v>4708</v>
      </c>
      <c r="G75" s="79" t="s">
        <v>4709</v>
      </c>
      <c r="H75" s="80">
        <v>1</v>
      </c>
      <c r="I75" s="79" t="s">
        <v>4710</v>
      </c>
      <c r="J75" s="79" t="s">
        <v>4439</v>
      </c>
      <c r="K75" s="80">
        <v>2008</v>
      </c>
      <c r="L75" s="81" t="str">
        <f t="shared" si="1"/>
        <v>http://ebooks.abc-clio.com/?isbn=9780313348112</v>
      </c>
    </row>
    <row r="76" spans="1:12" ht="20.100000000000001" customHeight="1">
      <c r="A76" s="78">
        <v>75</v>
      </c>
      <c r="B76" s="79" t="s">
        <v>2818</v>
      </c>
      <c r="C76" s="79" t="s">
        <v>4280</v>
      </c>
      <c r="D76" s="79">
        <v>973</v>
      </c>
      <c r="E76" s="79" t="s">
        <v>4516</v>
      </c>
      <c r="F76" s="79" t="s">
        <v>4711</v>
      </c>
      <c r="G76" s="79" t="s">
        <v>4712</v>
      </c>
      <c r="H76" s="80">
        <v>1</v>
      </c>
      <c r="I76" s="79" t="s">
        <v>4713</v>
      </c>
      <c r="J76" s="79" t="s">
        <v>4514</v>
      </c>
      <c r="K76" s="80">
        <v>1994</v>
      </c>
      <c r="L76" s="81" t="str">
        <f t="shared" si="1"/>
        <v>http://ebooks.abc-clio.com/?isbn=9780313034848</v>
      </c>
    </row>
    <row r="77" spans="1:12" ht="20.100000000000001" customHeight="1">
      <c r="A77" s="78">
        <v>76</v>
      </c>
      <c r="B77" s="79" t="s">
        <v>2818</v>
      </c>
      <c r="C77" s="79" t="s">
        <v>4280</v>
      </c>
      <c r="D77" s="79">
        <v>973</v>
      </c>
      <c r="E77" s="79" t="s">
        <v>4714</v>
      </c>
      <c r="F77" s="79" t="s">
        <v>4715</v>
      </c>
      <c r="G77" s="79" t="s">
        <v>4716</v>
      </c>
      <c r="H77" s="80">
        <v>1</v>
      </c>
      <c r="I77" s="79" t="s">
        <v>4717</v>
      </c>
      <c r="J77" s="79" t="s">
        <v>4439</v>
      </c>
      <c r="K77" s="80">
        <v>2007</v>
      </c>
      <c r="L77" s="81" t="str">
        <f t="shared" si="1"/>
        <v>http://ebooks.abc-clio.com/?isbn=9780313082849</v>
      </c>
    </row>
    <row r="78" spans="1:12" ht="20.100000000000001" customHeight="1">
      <c r="A78" s="78">
        <v>77</v>
      </c>
      <c r="B78" s="79" t="s">
        <v>2818</v>
      </c>
      <c r="C78" s="79" t="s">
        <v>4280</v>
      </c>
      <c r="D78" s="79">
        <v>973</v>
      </c>
      <c r="E78" s="79" t="s">
        <v>4718</v>
      </c>
      <c r="F78" s="79" t="s">
        <v>4719</v>
      </c>
      <c r="G78" s="79" t="s">
        <v>4720</v>
      </c>
      <c r="H78" s="80">
        <v>1</v>
      </c>
      <c r="I78" s="79" t="s">
        <v>4721</v>
      </c>
      <c r="J78" s="79" t="s">
        <v>4514</v>
      </c>
      <c r="K78" s="80">
        <v>1996</v>
      </c>
      <c r="L78" s="81" t="str">
        <f t="shared" si="1"/>
        <v>http://ebooks.abc-clio.com/?isbn=9780313032707</v>
      </c>
    </row>
    <row r="79" spans="1:12" ht="20.100000000000001" customHeight="1">
      <c r="A79" s="78">
        <v>78</v>
      </c>
      <c r="B79" s="79" t="s">
        <v>2818</v>
      </c>
      <c r="C79" s="79" t="s">
        <v>4280</v>
      </c>
      <c r="D79" s="79">
        <v>978</v>
      </c>
      <c r="E79" s="79" t="s">
        <v>4722</v>
      </c>
      <c r="F79" s="79" t="s">
        <v>4723</v>
      </c>
      <c r="G79" s="79" t="s">
        <v>4724</v>
      </c>
      <c r="H79" s="80">
        <v>1</v>
      </c>
      <c r="I79" s="79" t="s">
        <v>4725</v>
      </c>
      <c r="J79" s="79" t="s">
        <v>4439</v>
      </c>
      <c r="K79" s="80">
        <v>2007</v>
      </c>
      <c r="L79" s="81" t="str">
        <f t="shared" si="1"/>
        <v>http://ebooks.abc-clio.com/?isbn=9780313081279</v>
      </c>
    </row>
    <row r="80" spans="1:12" ht="20.100000000000001" customHeight="1">
      <c r="A80" s="78">
        <v>79</v>
      </c>
      <c r="B80" s="79" t="s">
        <v>2818</v>
      </c>
      <c r="C80" s="79" t="s">
        <v>4280</v>
      </c>
      <c r="D80" s="79">
        <v>978</v>
      </c>
      <c r="E80" s="79" t="s">
        <v>4726</v>
      </c>
      <c r="F80" s="79" t="s">
        <v>4727</v>
      </c>
      <c r="G80" s="79" t="s">
        <v>4728</v>
      </c>
      <c r="H80" s="80">
        <v>1</v>
      </c>
      <c r="I80" s="79" t="s">
        <v>4729</v>
      </c>
      <c r="J80" s="79" t="s">
        <v>4439</v>
      </c>
      <c r="K80" s="80">
        <v>1998</v>
      </c>
      <c r="L80" s="81" t="str">
        <f t="shared" si="1"/>
        <v>http://ebooks.abc-clio.com/?isbn=9781573566643</v>
      </c>
    </row>
    <row r="81" spans="1:12" ht="20.100000000000001" customHeight="1">
      <c r="A81" s="78">
        <v>80</v>
      </c>
      <c r="B81" s="79" t="s">
        <v>2818</v>
      </c>
      <c r="C81" s="79" t="s">
        <v>4280</v>
      </c>
      <c r="D81" s="79" t="s">
        <v>3733</v>
      </c>
      <c r="E81" s="79" t="s">
        <v>4730</v>
      </c>
      <c r="F81" s="79" t="s">
        <v>4731</v>
      </c>
      <c r="G81" s="79" t="s">
        <v>4732</v>
      </c>
      <c r="H81" s="80">
        <v>1</v>
      </c>
      <c r="I81" s="79" t="s">
        <v>3377</v>
      </c>
      <c r="J81" s="79" t="s">
        <v>4514</v>
      </c>
      <c r="K81" s="80">
        <v>1996</v>
      </c>
      <c r="L81" s="81" t="str">
        <f t="shared" si="1"/>
        <v>http://ebooks.abc-clio.com/?isbn=9780313031939</v>
      </c>
    </row>
    <row r="82" spans="1:12" ht="20.100000000000001" customHeight="1">
      <c r="A82" s="78">
        <v>81</v>
      </c>
      <c r="B82" s="79" t="s">
        <v>2818</v>
      </c>
      <c r="C82" s="79" t="s">
        <v>4280</v>
      </c>
      <c r="D82" s="79" t="s">
        <v>3733</v>
      </c>
      <c r="E82" s="79" t="s">
        <v>4733</v>
      </c>
      <c r="F82" s="79" t="s">
        <v>4734</v>
      </c>
      <c r="G82" s="79" t="s">
        <v>4735</v>
      </c>
      <c r="H82" s="80">
        <v>1</v>
      </c>
      <c r="I82" s="79" t="s">
        <v>4736</v>
      </c>
      <c r="J82" s="79" t="s">
        <v>4439</v>
      </c>
      <c r="K82" s="80">
        <v>1998</v>
      </c>
      <c r="L82" s="81" t="str">
        <f t="shared" si="1"/>
        <v>http://ebooks.abc-clio.com/?isbn=9780313029011</v>
      </c>
    </row>
    <row r="83" spans="1:12" ht="20.100000000000001" customHeight="1">
      <c r="A83" s="78">
        <v>82</v>
      </c>
      <c r="B83" s="79" t="s">
        <v>2818</v>
      </c>
      <c r="C83" s="79" t="s">
        <v>4737</v>
      </c>
      <c r="D83" s="79">
        <v>940</v>
      </c>
      <c r="E83" s="79" t="s">
        <v>4606</v>
      </c>
      <c r="F83" s="79" t="s">
        <v>4738</v>
      </c>
      <c r="G83" s="79" t="s">
        <v>4739</v>
      </c>
      <c r="H83" s="80">
        <v>1</v>
      </c>
      <c r="I83" s="79" t="s">
        <v>4740</v>
      </c>
      <c r="J83" s="79" t="s">
        <v>4439</v>
      </c>
      <c r="K83" s="80">
        <v>2007</v>
      </c>
      <c r="L83" s="81" t="str">
        <f t="shared" si="1"/>
        <v>http://ebooks.abc-clio.com/?isbn=9780313349614</v>
      </c>
    </row>
    <row r="84" spans="1:12" ht="20.100000000000001" customHeight="1">
      <c r="A84" s="78">
        <v>83</v>
      </c>
      <c r="B84" s="79" t="s">
        <v>2818</v>
      </c>
      <c r="C84" s="79" t="s">
        <v>4737</v>
      </c>
      <c r="D84" s="79">
        <v>973</v>
      </c>
      <c r="E84" s="79" t="s">
        <v>4741</v>
      </c>
      <c r="F84" s="79" t="s">
        <v>4742</v>
      </c>
      <c r="G84" s="79" t="s">
        <v>4743</v>
      </c>
      <c r="H84" s="80">
        <v>1</v>
      </c>
      <c r="I84" s="79" t="s">
        <v>4744</v>
      </c>
      <c r="J84" s="79" t="s">
        <v>4439</v>
      </c>
      <c r="K84" s="80">
        <v>2004</v>
      </c>
      <c r="L84" s="81" t="str">
        <f t="shared" si="1"/>
        <v>http://ebooks.abc-clio.com/?isbn=9780313061097</v>
      </c>
    </row>
    <row r="85" spans="1:12" ht="20.100000000000001" customHeight="1">
      <c r="A85" s="78">
        <v>84</v>
      </c>
      <c r="B85" s="79" t="s">
        <v>2818</v>
      </c>
      <c r="C85" s="79" t="s">
        <v>4737</v>
      </c>
      <c r="D85" s="79">
        <v>973</v>
      </c>
      <c r="E85" s="79" t="s">
        <v>4745</v>
      </c>
      <c r="F85" s="79" t="s">
        <v>4746</v>
      </c>
      <c r="G85" s="79" t="s">
        <v>4747</v>
      </c>
      <c r="H85" s="80">
        <v>1</v>
      </c>
      <c r="I85" s="79" t="s">
        <v>4695</v>
      </c>
      <c r="J85" s="79" t="s">
        <v>4439</v>
      </c>
      <c r="K85" s="80">
        <v>2007</v>
      </c>
      <c r="L85" s="81" t="str">
        <f t="shared" si="1"/>
        <v>http://ebooks.abc-clio.com/?isbn=9780313088759</v>
      </c>
    </row>
    <row r="86" spans="1:12" ht="20.100000000000001" customHeight="1">
      <c r="A86" s="78">
        <v>85</v>
      </c>
      <c r="B86" s="79" t="s">
        <v>2818</v>
      </c>
      <c r="C86" s="79" t="s">
        <v>4737</v>
      </c>
      <c r="D86" s="79">
        <v>973</v>
      </c>
      <c r="E86" s="79" t="s">
        <v>4745</v>
      </c>
      <c r="F86" s="79" t="s">
        <v>4748</v>
      </c>
      <c r="G86" s="79" t="s">
        <v>4749</v>
      </c>
      <c r="H86" s="80">
        <v>1</v>
      </c>
      <c r="I86" s="79" t="s">
        <v>4695</v>
      </c>
      <c r="J86" s="79" t="s">
        <v>4439</v>
      </c>
      <c r="K86" s="80">
        <v>2007</v>
      </c>
      <c r="L86" s="81" t="str">
        <f t="shared" si="1"/>
        <v>http://ebooks.abc-clio.com/?isbn=9780313088728</v>
      </c>
    </row>
    <row r="87" spans="1:12" ht="20.100000000000001" customHeight="1">
      <c r="A87" s="78">
        <v>86</v>
      </c>
      <c r="B87" s="79" t="s">
        <v>2818</v>
      </c>
      <c r="C87" s="79" t="s">
        <v>4737</v>
      </c>
      <c r="D87" s="79">
        <v>977</v>
      </c>
      <c r="E87" s="79" t="s">
        <v>4750</v>
      </c>
      <c r="F87" s="79" t="s">
        <v>4751</v>
      </c>
      <c r="G87" s="79" t="s">
        <v>4752</v>
      </c>
      <c r="H87" s="80">
        <v>1</v>
      </c>
      <c r="I87" s="79" t="s">
        <v>4753</v>
      </c>
      <c r="J87" s="79" t="s">
        <v>4439</v>
      </c>
      <c r="K87" s="80">
        <v>2007</v>
      </c>
      <c r="L87" s="81" t="str">
        <f t="shared" si="1"/>
        <v>http://ebooks.abc-clio.com/?isbn=9780313054006</v>
      </c>
    </row>
    <row r="88" spans="1:12" ht="20.100000000000001" customHeight="1">
      <c r="A88" s="78">
        <v>87</v>
      </c>
      <c r="B88" s="79" t="s">
        <v>2818</v>
      </c>
      <c r="C88" s="79" t="s">
        <v>4737</v>
      </c>
      <c r="D88" s="79">
        <v>979</v>
      </c>
      <c r="E88" s="79" t="s">
        <v>4754</v>
      </c>
      <c r="F88" s="79" t="s">
        <v>4755</v>
      </c>
      <c r="G88" s="79" t="s">
        <v>4756</v>
      </c>
      <c r="H88" s="80">
        <v>1</v>
      </c>
      <c r="I88" s="79" t="s">
        <v>4757</v>
      </c>
      <c r="J88" s="79" t="s">
        <v>4439</v>
      </c>
      <c r="K88" s="80">
        <v>2007</v>
      </c>
      <c r="L88" s="81" t="str">
        <f t="shared" si="1"/>
        <v>http://ebooks.abc-clio.com/?isbn=9780313345456</v>
      </c>
    </row>
    <row r="89" spans="1:12" ht="20.100000000000001" customHeight="1">
      <c r="A89" s="78">
        <v>88</v>
      </c>
      <c r="B89" s="79" t="s">
        <v>2818</v>
      </c>
      <c r="C89" s="79" t="s">
        <v>4737</v>
      </c>
      <c r="D89" s="79">
        <v>813</v>
      </c>
      <c r="E89" s="79" t="s">
        <v>2362</v>
      </c>
      <c r="F89" s="79" t="s">
        <v>4758</v>
      </c>
      <c r="G89" s="79" t="s">
        <v>4759</v>
      </c>
      <c r="H89" s="80">
        <v>1</v>
      </c>
      <c r="I89" s="79" t="s">
        <v>4760</v>
      </c>
      <c r="J89" s="79" t="s">
        <v>4439</v>
      </c>
      <c r="K89" s="80">
        <v>2004</v>
      </c>
      <c r="L89" s="81" t="str">
        <f t="shared" si="1"/>
        <v>http://ebooks.abc-clio.com/?isbn=9780313053009</v>
      </c>
    </row>
    <row r="90" spans="1:12" ht="20.100000000000001" customHeight="1">
      <c r="A90" s="78">
        <v>89</v>
      </c>
      <c r="B90" s="79" t="s">
        <v>2818</v>
      </c>
      <c r="C90" s="79" t="s">
        <v>4737</v>
      </c>
      <c r="D90" s="79" t="s">
        <v>3733</v>
      </c>
      <c r="E90" s="79" t="s">
        <v>4761</v>
      </c>
      <c r="F90" s="79" t="s">
        <v>4762</v>
      </c>
      <c r="G90" s="79" t="s">
        <v>4763</v>
      </c>
      <c r="H90" s="80">
        <v>1</v>
      </c>
      <c r="I90" s="79" t="s">
        <v>4764</v>
      </c>
      <c r="J90" s="79" t="s">
        <v>4514</v>
      </c>
      <c r="K90" s="80">
        <v>1997</v>
      </c>
      <c r="L90" s="81" t="str">
        <f t="shared" si="1"/>
        <v>http://ebooks.abc-clio.com/?isbn=9780313032028</v>
      </c>
    </row>
    <row r="91" spans="1:12" ht="20.100000000000001" customHeight="1">
      <c r="A91" s="78">
        <v>90</v>
      </c>
      <c r="B91" s="79" t="s">
        <v>2818</v>
      </c>
      <c r="C91" s="79" t="s">
        <v>4737</v>
      </c>
      <c r="D91" s="79" t="s">
        <v>3733</v>
      </c>
      <c r="E91" s="79" t="s">
        <v>4765</v>
      </c>
      <c r="F91" s="79" t="s">
        <v>4766</v>
      </c>
      <c r="G91" s="79" t="s">
        <v>4767</v>
      </c>
      <c r="H91" s="80">
        <v>1</v>
      </c>
      <c r="I91" s="79" t="s">
        <v>4768</v>
      </c>
      <c r="J91" s="79" t="s">
        <v>4514</v>
      </c>
      <c r="K91" s="80">
        <v>1999</v>
      </c>
      <c r="L91" s="81" t="str">
        <f t="shared" si="1"/>
        <v>http://ebooks.abc-clio.com/?isbn=9780313033360</v>
      </c>
    </row>
    <row r="92" spans="1:12" ht="20.100000000000001" customHeight="1">
      <c r="A92" s="78">
        <v>91</v>
      </c>
      <c r="B92" s="79" t="s">
        <v>2818</v>
      </c>
      <c r="C92" s="79" t="s">
        <v>4262</v>
      </c>
      <c r="D92" s="79">
        <v>813</v>
      </c>
      <c r="E92" s="79" t="s">
        <v>4769</v>
      </c>
      <c r="F92" s="79" t="s">
        <v>4770</v>
      </c>
      <c r="G92" s="79" t="s">
        <v>4771</v>
      </c>
      <c r="H92" s="80">
        <v>1</v>
      </c>
      <c r="I92" s="79" t="s">
        <v>4772</v>
      </c>
      <c r="J92" s="79" t="s">
        <v>4439</v>
      </c>
      <c r="K92" s="80">
        <v>1996</v>
      </c>
      <c r="L92" s="81" t="str">
        <f t="shared" si="1"/>
        <v>http://ebooks.abc-clio.com/?isbn=9780313090370</v>
      </c>
    </row>
    <row r="93" spans="1:12" ht="20.100000000000001" customHeight="1">
      <c r="A93" s="78">
        <v>92</v>
      </c>
      <c r="B93" s="79" t="s">
        <v>2818</v>
      </c>
      <c r="C93" s="79" t="s">
        <v>4262</v>
      </c>
      <c r="D93" s="79">
        <v>818</v>
      </c>
      <c r="E93" s="79" t="s">
        <v>4773</v>
      </c>
      <c r="F93" s="79" t="s">
        <v>4774</v>
      </c>
      <c r="G93" s="79" t="s">
        <v>4775</v>
      </c>
      <c r="H93" s="80">
        <v>1</v>
      </c>
      <c r="I93" s="79" t="s">
        <v>4776</v>
      </c>
      <c r="J93" s="79" t="s">
        <v>4439</v>
      </c>
      <c r="K93" s="80">
        <v>2004</v>
      </c>
      <c r="L93" s="81" t="str">
        <f t="shared" si="1"/>
        <v>http://ebooks.abc-clio.com/?isbn=9780313058622</v>
      </c>
    </row>
    <row r="94" spans="1:12" ht="20.100000000000001" customHeight="1">
      <c r="A94" s="78">
        <v>93</v>
      </c>
      <c r="B94" s="79" t="s">
        <v>2818</v>
      </c>
      <c r="C94" s="79" t="s">
        <v>4262</v>
      </c>
      <c r="D94" s="79">
        <v>813</v>
      </c>
      <c r="E94" s="79" t="s">
        <v>4777</v>
      </c>
      <c r="F94" s="79" t="s">
        <v>4778</v>
      </c>
      <c r="G94" s="79" t="s">
        <v>4779</v>
      </c>
      <c r="H94" s="80">
        <v>1</v>
      </c>
      <c r="I94" s="79" t="s">
        <v>4780</v>
      </c>
      <c r="J94" s="79" t="s">
        <v>4439</v>
      </c>
      <c r="K94" s="80">
        <v>1997</v>
      </c>
      <c r="L94" s="81" t="str">
        <f t="shared" si="1"/>
        <v>http://ebooks.abc-clio.com/?isbn=9780313008122</v>
      </c>
    </row>
    <row r="95" spans="1:12" ht="20.100000000000001" customHeight="1">
      <c r="A95" s="78">
        <v>94</v>
      </c>
      <c r="B95" s="79" t="s">
        <v>2818</v>
      </c>
      <c r="C95" s="79" t="s">
        <v>4262</v>
      </c>
      <c r="D95" s="79">
        <v>813</v>
      </c>
      <c r="E95" s="79" t="s">
        <v>4777</v>
      </c>
      <c r="F95" s="79" t="s">
        <v>4781</v>
      </c>
      <c r="G95" s="79" t="s">
        <v>4782</v>
      </c>
      <c r="H95" s="80">
        <v>1</v>
      </c>
      <c r="I95" s="79" t="s">
        <v>4783</v>
      </c>
      <c r="J95" s="79" t="s">
        <v>4439</v>
      </c>
      <c r="K95" s="80">
        <v>2005</v>
      </c>
      <c r="L95" s="81" t="str">
        <f t="shared" si="1"/>
        <v>http://ebooks.abc-clio.com/?isbn=9780313014529</v>
      </c>
    </row>
    <row r="96" spans="1:12" ht="20.100000000000001" customHeight="1">
      <c r="A96" s="78">
        <v>95</v>
      </c>
      <c r="B96" s="79" t="s">
        <v>2818</v>
      </c>
      <c r="C96" s="79" t="s">
        <v>4262</v>
      </c>
      <c r="D96" s="79">
        <v>813</v>
      </c>
      <c r="E96" s="79" t="s">
        <v>4777</v>
      </c>
      <c r="F96" s="79" t="s">
        <v>4784</v>
      </c>
      <c r="G96" s="79" t="s">
        <v>4785</v>
      </c>
      <c r="H96" s="80">
        <v>1</v>
      </c>
      <c r="I96" s="79" t="s">
        <v>4772</v>
      </c>
      <c r="J96" s="79" t="s">
        <v>4439</v>
      </c>
      <c r="K96" s="80">
        <v>1998</v>
      </c>
      <c r="L96" s="81" t="str">
        <f t="shared" si="1"/>
        <v>http://ebooks.abc-clio.com/?isbn=9781573566582</v>
      </c>
    </row>
    <row r="97" spans="1:12" ht="20.100000000000001" customHeight="1">
      <c r="A97" s="78">
        <v>96</v>
      </c>
      <c r="B97" s="79" t="s">
        <v>2818</v>
      </c>
      <c r="C97" s="79" t="s">
        <v>4262</v>
      </c>
      <c r="D97" s="79">
        <v>810</v>
      </c>
      <c r="E97" s="79" t="s">
        <v>4786</v>
      </c>
      <c r="F97" s="79" t="s">
        <v>4787</v>
      </c>
      <c r="G97" s="79" t="s">
        <v>4788</v>
      </c>
      <c r="H97" s="80">
        <v>1</v>
      </c>
      <c r="I97" s="79" t="s">
        <v>4789</v>
      </c>
      <c r="J97" s="79" t="s">
        <v>4439</v>
      </c>
      <c r="K97" s="80">
        <v>2000</v>
      </c>
      <c r="L97" s="81" t="str">
        <f t="shared" si="1"/>
        <v>http://ebooks.abc-clio.com/?isbn=9780313007408</v>
      </c>
    </row>
    <row r="98" spans="1:12" ht="20.100000000000001" customHeight="1">
      <c r="A98" s="78">
        <v>97</v>
      </c>
      <c r="B98" s="79" t="s">
        <v>2818</v>
      </c>
      <c r="C98" s="79" t="s">
        <v>4262</v>
      </c>
      <c r="D98" s="79">
        <v>811</v>
      </c>
      <c r="E98" s="79" t="s">
        <v>4786</v>
      </c>
      <c r="F98" s="79" t="s">
        <v>4790</v>
      </c>
      <c r="G98" s="79" t="s">
        <v>4791</v>
      </c>
      <c r="H98" s="80">
        <v>1</v>
      </c>
      <c r="I98" s="79" t="s">
        <v>4792</v>
      </c>
      <c r="J98" s="79" t="s">
        <v>4439</v>
      </c>
      <c r="K98" s="80">
        <v>2002</v>
      </c>
      <c r="L98" s="81" t="str">
        <f t="shared" si="1"/>
        <v>http://ebooks.abc-clio.com/?isbn=9780313092091</v>
      </c>
    </row>
    <row r="99" spans="1:12" ht="20.100000000000001" customHeight="1">
      <c r="A99" s="78">
        <v>98</v>
      </c>
      <c r="B99" s="79" t="s">
        <v>2818</v>
      </c>
      <c r="C99" s="79" t="s">
        <v>4262</v>
      </c>
      <c r="D99" s="79">
        <v>813</v>
      </c>
      <c r="E99" s="79" t="s">
        <v>4786</v>
      </c>
      <c r="F99" s="79" t="s">
        <v>4793</v>
      </c>
      <c r="G99" s="79" t="s">
        <v>4794</v>
      </c>
      <c r="H99" s="80">
        <v>1</v>
      </c>
      <c r="I99" s="79" t="s">
        <v>4789</v>
      </c>
      <c r="J99" s="79" t="s">
        <v>4439</v>
      </c>
      <c r="K99" s="80">
        <v>2000</v>
      </c>
      <c r="L99" s="81" t="str">
        <f t="shared" si="1"/>
        <v>http://ebooks.abc-clio.com/?isbn=9780313007378</v>
      </c>
    </row>
    <row r="100" spans="1:12" ht="20.100000000000001" customHeight="1">
      <c r="A100" s="78">
        <v>99</v>
      </c>
      <c r="B100" s="79" t="s">
        <v>2818</v>
      </c>
      <c r="C100" s="79" t="s">
        <v>4262</v>
      </c>
      <c r="D100" s="79">
        <v>811</v>
      </c>
      <c r="E100" s="79" t="s">
        <v>4786</v>
      </c>
      <c r="F100" s="79" t="s">
        <v>4795</v>
      </c>
      <c r="G100" s="79" t="s">
        <v>4796</v>
      </c>
      <c r="H100" s="80">
        <v>1</v>
      </c>
      <c r="I100" s="79" t="s">
        <v>3917</v>
      </c>
      <c r="J100" s="79" t="s">
        <v>4439</v>
      </c>
      <c r="K100" s="80">
        <v>2002</v>
      </c>
      <c r="L100" s="81" t="str">
        <f t="shared" si="1"/>
        <v>http://ebooks.abc-clio.com/?isbn=9780313011313</v>
      </c>
    </row>
    <row r="101" spans="1:12" ht="20.100000000000001" customHeight="1">
      <c r="A101" s="78">
        <v>100</v>
      </c>
      <c r="B101" s="79" t="s">
        <v>2818</v>
      </c>
      <c r="C101" s="79" t="s">
        <v>4262</v>
      </c>
      <c r="D101" s="79">
        <v>811</v>
      </c>
      <c r="E101" s="79" t="s">
        <v>4786</v>
      </c>
      <c r="F101" s="79" t="s">
        <v>4797</v>
      </c>
      <c r="G101" s="79" t="s">
        <v>4798</v>
      </c>
      <c r="H101" s="80">
        <v>1</v>
      </c>
      <c r="I101" s="79" t="s">
        <v>4799</v>
      </c>
      <c r="J101" s="79" t="s">
        <v>4439</v>
      </c>
      <c r="K101" s="80">
        <v>2004</v>
      </c>
      <c r="L101" s="81" t="str">
        <f t="shared" si="1"/>
        <v>http://ebooks.abc-clio.com/?isbn=9780313061479</v>
      </c>
    </row>
    <row r="102" spans="1:12" ht="20.100000000000001" customHeight="1">
      <c r="A102" s="78">
        <v>101</v>
      </c>
      <c r="B102" s="79" t="s">
        <v>2818</v>
      </c>
      <c r="C102" s="79" t="s">
        <v>4262</v>
      </c>
      <c r="D102" s="79">
        <v>810</v>
      </c>
      <c r="E102" s="79" t="s">
        <v>4786</v>
      </c>
      <c r="F102" s="79" t="s">
        <v>4800</v>
      </c>
      <c r="G102" s="79" t="s">
        <v>4801</v>
      </c>
      <c r="H102" s="80">
        <v>1</v>
      </c>
      <c r="I102" s="79" t="s">
        <v>4802</v>
      </c>
      <c r="J102" s="79" t="s">
        <v>4439</v>
      </c>
      <c r="K102" s="80">
        <v>2007</v>
      </c>
      <c r="L102" s="81" t="str">
        <f t="shared" si="1"/>
        <v>http://ebooks.abc-clio.com/?isbn=9780313340949</v>
      </c>
    </row>
    <row r="103" spans="1:12" ht="20.100000000000001" customHeight="1">
      <c r="A103" s="78">
        <v>102</v>
      </c>
      <c r="B103" s="79" t="s">
        <v>2818</v>
      </c>
      <c r="C103" s="79" t="s">
        <v>4262</v>
      </c>
      <c r="D103" s="79">
        <v>810</v>
      </c>
      <c r="E103" s="79" t="s">
        <v>4786</v>
      </c>
      <c r="F103" s="79" t="s">
        <v>4803</v>
      </c>
      <c r="G103" s="79" t="s">
        <v>4804</v>
      </c>
      <c r="H103" s="80">
        <v>1</v>
      </c>
      <c r="I103" s="79" t="s">
        <v>4805</v>
      </c>
      <c r="J103" s="79" t="s">
        <v>4439</v>
      </c>
      <c r="K103" s="80">
        <v>2003</v>
      </c>
      <c r="L103" s="81" t="str">
        <f t="shared" si="1"/>
        <v>http://ebooks.abc-clio.com/?isbn=9780313016936</v>
      </c>
    </row>
    <row r="104" spans="1:12" ht="20.100000000000001" customHeight="1">
      <c r="A104" s="78">
        <v>103</v>
      </c>
      <c r="B104" s="79" t="s">
        <v>2818</v>
      </c>
      <c r="C104" s="79" t="s">
        <v>4262</v>
      </c>
      <c r="D104" s="79">
        <v>810.9</v>
      </c>
      <c r="E104" s="79" t="s">
        <v>4786</v>
      </c>
      <c r="F104" s="79" t="s">
        <v>4806</v>
      </c>
      <c r="G104" s="79" t="s">
        <v>4807</v>
      </c>
      <c r="H104" s="80">
        <v>1</v>
      </c>
      <c r="I104" s="79" t="s">
        <v>4808</v>
      </c>
      <c r="J104" s="79" t="s">
        <v>4439</v>
      </c>
      <c r="K104" s="80">
        <v>1993</v>
      </c>
      <c r="L104" s="81" t="str">
        <f t="shared" si="1"/>
        <v>http://ebooks.abc-clio.com/?isbn=9780313030710</v>
      </c>
    </row>
    <row r="105" spans="1:12" ht="20.100000000000001" customHeight="1">
      <c r="A105" s="78">
        <v>104</v>
      </c>
      <c r="B105" s="79" t="s">
        <v>2818</v>
      </c>
      <c r="C105" s="79" t="s">
        <v>4262</v>
      </c>
      <c r="D105" s="79">
        <v>810</v>
      </c>
      <c r="E105" s="79" t="s">
        <v>4786</v>
      </c>
      <c r="F105" s="79" t="s">
        <v>4809</v>
      </c>
      <c r="G105" s="79" t="s">
        <v>4810</v>
      </c>
      <c r="H105" s="80">
        <v>1</v>
      </c>
      <c r="I105" s="79" t="s">
        <v>4811</v>
      </c>
      <c r="J105" s="79" t="s">
        <v>4514</v>
      </c>
      <c r="K105" s="80">
        <v>1996</v>
      </c>
      <c r="L105" s="81" t="str">
        <f t="shared" si="1"/>
        <v>http://ebooks.abc-clio.com/?isbn=9780313032745</v>
      </c>
    </row>
    <row r="106" spans="1:12" ht="20.100000000000001" customHeight="1">
      <c r="A106" s="78">
        <v>105</v>
      </c>
      <c r="B106" s="79" t="s">
        <v>2818</v>
      </c>
      <c r="C106" s="79" t="s">
        <v>4262</v>
      </c>
      <c r="D106" s="79">
        <v>813</v>
      </c>
      <c r="E106" s="79" t="s">
        <v>4786</v>
      </c>
      <c r="F106" s="79" t="s">
        <v>4812</v>
      </c>
      <c r="G106" s="79" t="s">
        <v>4813</v>
      </c>
      <c r="H106" s="80">
        <v>1</v>
      </c>
      <c r="I106" s="79" t="s">
        <v>4814</v>
      </c>
      <c r="J106" s="79" t="s">
        <v>4439</v>
      </c>
      <c r="K106" s="80">
        <v>2002</v>
      </c>
      <c r="L106" s="81" t="str">
        <f t="shared" si="1"/>
        <v>http://ebooks.abc-clio.com/?isbn=9780313058073</v>
      </c>
    </row>
    <row r="107" spans="1:12" ht="20.100000000000001" customHeight="1">
      <c r="A107" s="78">
        <v>106</v>
      </c>
      <c r="B107" s="79" t="s">
        <v>2818</v>
      </c>
      <c r="C107" s="79" t="s">
        <v>4262</v>
      </c>
      <c r="D107" s="79">
        <v>810</v>
      </c>
      <c r="E107" s="79" t="s">
        <v>4786</v>
      </c>
      <c r="F107" s="79" t="s">
        <v>4815</v>
      </c>
      <c r="G107" s="79" t="s">
        <v>4816</v>
      </c>
      <c r="H107" s="80">
        <v>1</v>
      </c>
      <c r="I107" s="79" t="s">
        <v>4817</v>
      </c>
      <c r="J107" s="79" t="s">
        <v>4439</v>
      </c>
      <c r="K107" s="80">
        <v>2005</v>
      </c>
      <c r="L107" s="81" t="str">
        <f t="shared" si="1"/>
        <v>http://ebooks.abc-clio.com/?isbn=9780313094286</v>
      </c>
    </row>
    <row r="108" spans="1:12" ht="20.100000000000001" customHeight="1">
      <c r="A108" s="78">
        <v>107</v>
      </c>
      <c r="B108" s="79" t="s">
        <v>2818</v>
      </c>
      <c r="C108" s="79" t="s">
        <v>4262</v>
      </c>
      <c r="D108" s="79" t="s">
        <v>4818</v>
      </c>
      <c r="E108" s="79" t="s">
        <v>4819</v>
      </c>
      <c r="F108" s="79" t="s">
        <v>4820</v>
      </c>
      <c r="G108" s="79" t="s">
        <v>4821</v>
      </c>
      <c r="H108" s="80">
        <v>1</v>
      </c>
      <c r="I108" s="79" t="s">
        <v>4822</v>
      </c>
      <c r="J108" s="79" t="s">
        <v>4514</v>
      </c>
      <c r="K108" s="80">
        <v>1985</v>
      </c>
      <c r="L108" s="81" t="str">
        <f t="shared" si="1"/>
        <v>http://ebooks.abc-clio.com/?isbn=9780313042621</v>
      </c>
    </row>
    <row r="109" spans="1:12" ht="20.100000000000001" customHeight="1">
      <c r="A109" s="78">
        <v>108</v>
      </c>
      <c r="B109" s="79" t="s">
        <v>2818</v>
      </c>
      <c r="C109" s="79" t="s">
        <v>4262</v>
      </c>
      <c r="D109" s="79">
        <v>813</v>
      </c>
      <c r="E109" s="79" t="s">
        <v>4823</v>
      </c>
      <c r="F109" s="79" t="s">
        <v>4824</v>
      </c>
      <c r="G109" s="79" t="s">
        <v>4825</v>
      </c>
      <c r="H109" s="80">
        <v>1</v>
      </c>
      <c r="I109" s="79" t="s">
        <v>4772</v>
      </c>
      <c r="J109" s="79" t="s">
        <v>4439</v>
      </c>
      <c r="K109" s="80">
        <v>1995</v>
      </c>
      <c r="L109" s="81" t="str">
        <f t="shared" si="1"/>
        <v>http://ebooks.abc-clio.com/?isbn=9781573566506</v>
      </c>
    </row>
    <row r="110" spans="1:12" ht="20.100000000000001" customHeight="1">
      <c r="A110" s="78">
        <v>109</v>
      </c>
      <c r="B110" s="79" t="s">
        <v>2818</v>
      </c>
      <c r="C110" s="79" t="s">
        <v>4262</v>
      </c>
      <c r="D110" s="79">
        <v>810</v>
      </c>
      <c r="E110" s="79" t="s">
        <v>4826</v>
      </c>
      <c r="F110" s="79" t="s">
        <v>4827</v>
      </c>
      <c r="G110" s="79" t="s">
        <v>4828</v>
      </c>
      <c r="H110" s="80">
        <v>1</v>
      </c>
      <c r="I110" s="79" t="s">
        <v>4829</v>
      </c>
      <c r="J110" s="79" t="s">
        <v>4439</v>
      </c>
      <c r="K110" s="80">
        <v>2000</v>
      </c>
      <c r="L110" s="81" t="str">
        <f t="shared" si="1"/>
        <v>http://ebooks.abc-clio.com/?isbn=9780313001567</v>
      </c>
    </row>
    <row r="111" spans="1:12" ht="20.100000000000001" customHeight="1">
      <c r="A111" s="78">
        <v>110</v>
      </c>
      <c r="B111" s="79" t="s">
        <v>2818</v>
      </c>
      <c r="C111" s="79" t="s">
        <v>4262</v>
      </c>
      <c r="D111" s="79" t="s">
        <v>4830</v>
      </c>
      <c r="E111" s="79" t="s">
        <v>4831</v>
      </c>
      <c r="F111" s="79" t="s">
        <v>4832</v>
      </c>
      <c r="G111" s="79" t="s">
        <v>4833</v>
      </c>
      <c r="H111" s="80">
        <v>1</v>
      </c>
      <c r="I111" s="79" t="s">
        <v>4834</v>
      </c>
      <c r="J111" s="79" t="s">
        <v>4439</v>
      </c>
      <c r="K111" s="80">
        <v>2006</v>
      </c>
      <c r="L111" s="81" t="str">
        <f t="shared" si="1"/>
        <v>http://ebooks.abc-clio.com/?isbn=9780313015038</v>
      </c>
    </row>
    <row r="112" spans="1:12" ht="20.100000000000001" customHeight="1">
      <c r="A112" s="78">
        <v>111</v>
      </c>
      <c r="B112" s="79" t="s">
        <v>2818</v>
      </c>
      <c r="C112" s="79" t="s">
        <v>4262</v>
      </c>
      <c r="D112" s="79">
        <v>810</v>
      </c>
      <c r="E112" s="79" t="s">
        <v>4835</v>
      </c>
      <c r="F112" s="79" t="s">
        <v>4836</v>
      </c>
      <c r="G112" s="79" t="s">
        <v>4837</v>
      </c>
      <c r="H112" s="80">
        <v>1</v>
      </c>
      <c r="I112" s="79" t="s">
        <v>4838</v>
      </c>
      <c r="J112" s="79" t="s">
        <v>4439</v>
      </c>
      <c r="K112" s="80">
        <v>1999</v>
      </c>
      <c r="L112" s="81" t="str">
        <f t="shared" si="1"/>
        <v>http://ebooks.abc-clio.com/?isbn=9781573566414</v>
      </c>
    </row>
    <row r="113" spans="1:12" ht="20.100000000000001" customHeight="1">
      <c r="A113" s="78">
        <v>112</v>
      </c>
      <c r="B113" s="79" t="s">
        <v>2818</v>
      </c>
      <c r="C113" s="79" t="s">
        <v>4262</v>
      </c>
      <c r="D113" s="79">
        <v>813</v>
      </c>
      <c r="E113" s="79" t="s">
        <v>4839</v>
      </c>
      <c r="F113" s="79" t="s">
        <v>4840</v>
      </c>
      <c r="G113" s="79" t="s">
        <v>4841</v>
      </c>
      <c r="H113" s="80">
        <v>1</v>
      </c>
      <c r="I113" s="79" t="s">
        <v>4842</v>
      </c>
      <c r="J113" s="79" t="s">
        <v>4439</v>
      </c>
      <c r="K113" s="80">
        <v>1999</v>
      </c>
      <c r="L113" s="81" t="str">
        <f t="shared" si="1"/>
        <v>http://ebooks.abc-clio.com/?isbn=9780313029974</v>
      </c>
    </row>
    <row r="114" spans="1:12" ht="20.100000000000001" customHeight="1">
      <c r="A114" s="78">
        <v>113</v>
      </c>
      <c r="B114" s="79" t="s">
        <v>2818</v>
      </c>
      <c r="C114" s="79" t="s">
        <v>4262</v>
      </c>
      <c r="D114" s="79">
        <v>813</v>
      </c>
      <c r="E114" s="79" t="s">
        <v>4843</v>
      </c>
      <c r="F114" s="79" t="s">
        <v>4844</v>
      </c>
      <c r="G114" s="79" t="s">
        <v>4845</v>
      </c>
      <c r="H114" s="80">
        <v>1</v>
      </c>
      <c r="I114" s="79" t="s">
        <v>4846</v>
      </c>
      <c r="J114" s="79" t="s">
        <v>4439</v>
      </c>
      <c r="K114" s="80">
        <v>1993</v>
      </c>
      <c r="L114" s="81" t="str">
        <f t="shared" si="1"/>
        <v>http://ebooks.abc-clio.com/?isbn=9780313030918</v>
      </c>
    </row>
    <row r="115" spans="1:12" ht="20.100000000000001" customHeight="1">
      <c r="A115" s="78">
        <v>114</v>
      </c>
      <c r="B115" s="79" t="s">
        <v>2818</v>
      </c>
      <c r="C115" s="79" t="s">
        <v>4262</v>
      </c>
      <c r="D115" s="79">
        <v>811</v>
      </c>
      <c r="E115" s="79" t="s">
        <v>4847</v>
      </c>
      <c r="F115" s="79" t="s">
        <v>4848</v>
      </c>
      <c r="G115" s="79" t="s">
        <v>4849</v>
      </c>
      <c r="H115" s="80">
        <v>1</v>
      </c>
      <c r="I115" s="79" t="s">
        <v>4850</v>
      </c>
      <c r="J115" s="79" t="s">
        <v>4439</v>
      </c>
      <c r="K115" s="80">
        <v>2005</v>
      </c>
      <c r="L115" s="81" t="str">
        <f t="shared" si="1"/>
        <v>http://ebooks.abc-clio.com/?isbn=9780313059995</v>
      </c>
    </row>
    <row r="116" spans="1:12" ht="20.100000000000001" customHeight="1">
      <c r="A116" s="78">
        <v>115</v>
      </c>
      <c r="B116" s="79" t="s">
        <v>2818</v>
      </c>
      <c r="C116" s="79" t="s">
        <v>4262</v>
      </c>
      <c r="D116" s="79">
        <v>812</v>
      </c>
      <c r="E116" s="79" t="s">
        <v>4851</v>
      </c>
      <c r="F116" s="79" t="s">
        <v>4852</v>
      </c>
      <c r="G116" s="79" t="s">
        <v>4853</v>
      </c>
      <c r="H116" s="80">
        <v>1</v>
      </c>
      <c r="I116" s="79" t="s">
        <v>4789</v>
      </c>
      <c r="J116" s="79" t="s">
        <v>4439</v>
      </c>
      <c r="K116" s="80">
        <v>2003</v>
      </c>
      <c r="L116" s="81" t="str">
        <f t="shared" si="1"/>
        <v>http://ebooks.abc-clio.com/?isbn=9780313017094</v>
      </c>
    </row>
    <row r="117" spans="1:12" ht="20.100000000000001" customHeight="1">
      <c r="A117" s="78">
        <v>116</v>
      </c>
      <c r="B117" s="79" t="s">
        <v>2818</v>
      </c>
      <c r="C117" s="79" t="s">
        <v>4262</v>
      </c>
      <c r="D117" s="79">
        <v>818</v>
      </c>
      <c r="E117" s="79" t="s">
        <v>4854</v>
      </c>
      <c r="F117" s="79" t="s">
        <v>4855</v>
      </c>
      <c r="G117" s="79" t="s">
        <v>4856</v>
      </c>
      <c r="H117" s="80">
        <v>1</v>
      </c>
      <c r="I117" s="79" t="s">
        <v>4857</v>
      </c>
      <c r="J117" s="79" t="s">
        <v>4439</v>
      </c>
      <c r="K117" s="80">
        <v>1992</v>
      </c>
      <c r="L117" s="81" t="str">
        <f t="shared" si="1"/>
        <v>http://ebooks.abc-clio.com/?isbn=9780313064524</v>
      </c>
    </row>
    <row r="118" spans="1:12" ht="20.100000000000001" customHeight="1">
      <c r="A118" s="78">
        <v>117</v>
      </c>
      <c r="B118" s="79" t="s">
        <v>2818</v>
      </c>
      <c r="C118" s="79" t="s">
        <v>4262</v>
      </c>
      <c r="D118" s="79">
        <v>813</v>
      </c>
      <c r="E118" s="79" t="s">
        <v>4858</v>
      </c>
      <c r="F118" s="79" t="s">
        <v>4859</v>
      </c>
      <c r="G118" s="79" t="s">
        <v>4860</v>
      </c>
      <c r="H118" s="80">
        <v>1</v>
      </c>
      <c r="I118" s="79" t="s">
        <v>4861</v>
      </c>
      <c r="J118" s="79" t="s">
        <v>4439</v>
      </c>
      <c r="K118" s="80">
        <v>2006</v>
      </c>
      <c r="L118" s="81" t="str">
        <f t="shared" si="1"/>
        <v>http://ebooks.abc-clio.com/?isbn=9780313083853</v>
      </c>
    </row>
    <row r="119" spans="1:12" ht="20.100000000000001" customHeight="1">
      <c r="A119" s="78">
        <v>118</v>
      </c>
      <c r="B119" s="79" t="s">
        <v>2818</v>
      </c>
      <c r="C119" s="79" t="s">
        <v>4262</v>
      </c>
      <c r="D119" s="79">
        <v>813</v>
      </c>
      <c r="E119" s="79" t="s">
        <v>4858</v>
      </c>
      <c r="F119" s="79" t="s">
        <v>4862</v>
      </c>
      <c r="G119" s="79" t="s">
        <v>4863</v>
      </c>
      <c r="H119" s="80">
        <v>1</v>
      </c>
      <c r="I119" s="79" t="s">
        <v>4864</v>
      </c>
      <c r="J119" s="79" t="s">
        <v>4439</v>
      </c>
      <c r="K119" s="80">
        <v>2002</v>
      </c>
      <c r="L119" s="81" t="str">
        <f t="shared" si="1"/>
        <v>http://ebooks.abc-clio.com/?isbn=9781573566834</v>
      </c>
    </row>
    <row r="120" spans="1:12" ht="20.100000000000001" customHeight="1">
      <c r="A120" s="78">
        <v>119</v>
      </c>
      <c r="B120" s="79" t="s">
        <v>2818</v>
      </c>
      <c r="C120" s="79" t="s">
        <v>4262</v>
      </c>
      <c r="D120" s="79">
        <v>813</v>
      </c>
      <c r="E120" s="79" t="s">
        <v>4284</v>
      </c>
      <c r="F120" s="79" t="s">
        <v>4865</v>
      </c>
      <c r="G120" s="79" t="s">
        <v>4866</v>
      </c>
      <c r="H120" s="80">
        <v>1</v>
      </c>
      <c r="I120" s="79" t="s">
        <v>4867</v>
      </c>
      <c r="J120" s="79" t="s">
        <v>4439</v>
      </c>
      <c r="K120" s="80">
        <v>1999</v>
      </c>
      <c r="L120" s="81" t="str">
        <f t="shared" si="1"/>
        <v>http://ebooks.abc-clio.com/?isbn=9780313007460</v>
      </c>
    </row>
    <row r="121" spans="1:12" ht="20.100000000000001" customHeight="1">
      <c r="A121" s="78">
        <v>120</v>
      </c>
      <c r="B121" s="79" t="s">
        <v>2818</v>
      </c>
      <c r="C121" s="79" t="s">
        <v>4262</v>
      </c>
      <c r="D121" s="79">
        <v>813</v>
      </c>
      <c r="E121" s="79" t="s">
        <v>4284</v>
      </c>
      <c r="F121" s="79" t="s">
        <v>4868</v>
      </c>
      <c r="G121" s="79" t="s">
        <v>4869</v>
      </c>
      <c r="H121" s="80">
        <v>1</v>
      </c>
      <c r="I121" s="79" t="s">
        <v>4258</v>
      </c>
      <c r="J121" s="79" t="s">
        <v>4439</v>
      </c>
      <c r="K121" s="80">
        <v>1998</v>
      </c>
      <c r="L121" s="81" t="str">
        <f t="shared" si="1"/>
        <v>http://ebooks.abc-clio.com/?isbn=9780313001765</v>
      </c>
    </row>
    <row r="122" spans="1:12" ht="20.100000000000001" customHeight="1">
      <c r="A122" s="78">
        <v>121</v>
      </c>
      <c r="B122" s="79" t="s">
        <v>2818</v>
      </c>
      <c r="C122" s="79" t="s">
        <v>4262</v>
      </c>
      <c r="D122" s="79">
        <v>813</v>
      </c>
      <c r="E122" s="79" t="s">
        <v>4284</v>
      </c>
      <c r="F122" s="79" t="s">
        <v>4870</v>
      </c>
      <c r="G122" s="79" t="s">
        <v>4871</v>
      </c>
      <c r="H122" s="80">
        <v>1</v>
      </c>
      <c r="I122" s="79" t="s">
        <v>4872</v>
      </c>
      <c r="J122" s="79" t="s">
        <v>4439</v>
      </c>
      <c r="K122" s="80">
        <v>1998</v>
      </c>
      <c r="L122" s="81" t="str">
        <f t="shared" si="1"/>
        <v>http://ebooks.abc-clio.com/?isbn=9781573566421</v>
      </c>
    </row>
    <row r="123" spans="1:12" ht="20.100000000000001" customHeight="1">
      <c r="A123" s="78">
        <v>122</v>
      </c>
      <c r="B123" s="79" t="s">
        <v>2818</v>
      </c>
      <c r="C123" s="79" t="s">
        <v>4262</v>
      </c>
      <c r="D123" s="79">
        <v>813</v>
      </c>
      <c r="E123" s="79" t="s">
        <v>4873</v>
      </c>
      <c r="F123" s="79" t="s">
        <v>4874</v>
      </c>
      <c r="G123" s="79" t="s">
        <v>4875</v>
      </c>
      <c r="H123" s="80">
        <v>1</v>
      </c>
      <c r="I123" s="79" t="s">
        <v>4876</v>
      </c>
      <c r="J123" s="79" t="s">
        <v>4439</v>
      </c>
      <c r="K123" s="80">
        <v>2002</v>
      </c>
      <c r="L123" s="81" t="str">
        <f t="shared" si="1"/>
        <v>http://ebooks.abc-clio.com/?isbn=9781573566490</v>
      </c>
    </row>
    <row r="124" spans="1:12" ht="20.100000000000001" customHeight="1">
      <c r="A124" s="78">
        <v>123</v>
      </c>
      <c r="B124" s="79" t="s">
        <v>2818</v>
      </c>
      <c r="C124" s="79" t="s">
        <v>4262</v>
      </c>
      <c r="D124" s="79">
        <v>813</v>
      </c>
      <c r="E124" s="79" t="s">
        <v>4873</v>
      </c>
      <c r="F124" s="79" t="s">
        <v>4877</v>
      </c>
      <c r="G124" s="79" t="s">
        <v>4878</v>
      </c>
      <c r="H124" s="80">
        <v>1</v>
      </c>
      <c r="I124" s="79" t="s">
        <v>4879</v>
      </c>
      <c r="J124" s="79" t="s">
        <v>4439</v>
      </c>
      <c r="K124" s="80">
        <v>1999</v>
      </c>
      <c r="L124" s="81" t="str">
        <f t="shared" si="1"/>
        <v>http://ebooks.abc-clio.com/?isbn=9780313090349</v>
      </c>
    </row>
    <row r="125" spans="1:12" ht="20.100000000000001" customHeight="1">
      <c r="A125" s="78">
        <v>124</v>
      </c>
      <c r="B125" s="79" t="s">
        <v>2818</v>
      </c>
      <c r="C125" s="79" t="s">
        <v>4262</v>
      </c>
      <c r="D125" s="79">
        <v>813</v>
      </c>
      <c r="E125" s="79" t="s">
        <v>4873</v>
      </c>
      <c r="F125" s="79" t="s">
        <v>4880</v>
      </c>
      <c r="G125" s="79" t="s">
        <v>4881</v>
      </c>
      <c r="H125" s="80">
        <v>1</v>
      </c>
      <c r="I125" s="79" t="s">
        <v>3560</v>
      </c>
      <c r="J125" s="79" t="s">
        <v>4439</v>
      </c>
      <c r="K125" s="80">
        <v>2007</v>
      </c>
      <c r="L125" s="81" t="str">
        <f t="shared" si="1"/>
        <v>http://ebooks.abc-clio.com/?isbn=9780313051333</v>
      </c>
    </row>
    <row r="126" spans="1:12" ht="20.100000000000001" customHeight="1">
      <c r="A126" s="78">
        <v>125</v>
      </c>
      <c r="B126" s="79" t="s">
        <v>2818</v>
      </c>
      <c r="C126" s="79" t="s">
        <v>4262</v>
      </c>
      <c r="D126" s="79">
        <v>813</v>
      </c>
      <c r="E126" s="79" t="s">
        <v>4882</v>
      </c>
      <c r="F126" s="79" t="s">
        <v>4883</v>
      </c>
      <c r="G126" s="79" t="s">
        <v>4884</v>
      </c>
      <c r="H126" s="80">
        <v>1</v>
      </c>
      <c r="I126" s="79" t="s">
        <v>4885</v>
      </c>
      <c r="J126" s="79" t="s">
        <v>4439</v>
      </c>
      <c r="K126" s="80">
        <v>2004</v>
      </c>
      <c r="L126" s="81" t="str">
        <f t="shared" si="1"/>
        <v>http://ebooks.abc-clio.com/?isbn=9780313063381</v>
      </c>
    </row>
    <row r="127" spans="1:12" ht="20.100000000000001" customHeight="1">
      <c r="A127" s="78">
        <v>126</v>
      </c>
      <c r="B127" s="79" t="s">
        <v>2818</v>
      </c>
      <c r="C127" s="79" t="s">
        <v>4262</v>
      </c>
      <c r="D127" s="79">
        <v>813</v>
      </c>
      <c r="E127" s="79" t="s">
        <v>4886</v>
      </c>
      <c r="F127" s="79" t="s">
        <v>4887</v>
      </c>
      <c r="G127" s="79" t="s">
        <v>4888</v>
      </c>
      <c r="H127" s="80">
        <v>1</v>
      </c>
      <c r="I127" s="79" t="s">
        <v>4772</v>
      </c>
      <c r="J127" s="79" t="s">
        <v>4439</v>
      </c>
      <c r="K127" s="80">
        <v>2000</v>
      </c>
      <c r="L127" s="81" t="str">
        <f t="shared" si="1"/>
        <v>http://ebooks.abc-clio.com/?isbn=9780313090363</v>
      </c>
    </row>
    <row r="128" spans="1:12" ht="20.100000000000001" customHeight="1">
      <c r="A128" s="78">
        <v>127</v>
      </c>
      <c r="B128" s="79" t="s">
        <v>2818</v>
      </c>
      <c r="C128" s="79" t="s">
        <v>4262</v>
      </c>
      <c r="D128" s="79">
        <v>812</v>
      </c>
      <c r="E128" s="79" t="s">
        <v>4889</v>
      </c>
      <c r="F128" s="79" t="s">
        <v>4890</v>
      </c>
      <c r="G128" s="79" t="s">
        <v>4891</v>
      </c>
      <c r="H128" s="80">
        <v>1</v>
      </c>
      <c r="I128" s="79" t="s">
        <v>4772</v>
      </c>
      <c r="J128" s="79" t="s">
        <v>4439</v>
      </c>
      <c r="K128" s="80">
        <v>1998</v>
      </c>
      <c r="L128" s="81" t="str">
        <f t="shared" si="1"/>
        <v>http://ebooks.abc-clio.com/?isbn=9780313007828</v>
      </c>
    </row>
    <row r="129" spans="1:12" ht="20.100000000000001" customHeight="1">
      <c r="A129" s="78">
        <v>128</v>
      </c>
      <c r="B129" s="79" t="s">
        <v>2818</v>
      </c>
      <c r="C129" s="79" t="s">
        <v>4262</v>
      </c>
      <c r="D129" s="79">
        <v>811</v>
      </c>
      <c r="E129" s="79" t="s">
        <v>4892</v>
      </c>
      <c r="F129" s="79" t="s">
        <v>4893</v>
      </c>
      <c r="G129" s="79" t="s">
        <v>4894</v>
      </c>
      <c r="H129" s="80">
        <v>1</v>
      </c>
      <c r="I129" s="79" t="s">
        <v>4895</v>
      </c>
      <c r="J129" s="79" t="s">
        <v>4439</v>
      </c>
      <c r="K129" s="80">
        <v>2004</v>
      </c>
      <c r="L129" s="81" t="str">
        <f t="shared" si="1"/>
        <v>http://ebooks.abc-clio.com/?isbn=9780313085567</v>
      </c>
    </row>
    <row r="130" spans="1:12" ht="20.100000000000001" customHeight="1">
      <c r="A130" s="78">
        <v>129</v>
      </c>
      <c r="B130" s="79" t="s">
        <v>2818</v>
      </c>
      <c r="C130" s="79" t="s">
        <v>4262</v>
      </c>
      <c r="D130" s="79">
        <v>813</v>
      </c>
      <c r="E130" s="79" t="s">
        <v>4896</v>
      </c>
      <c r="F130" s="79" t="s">
        <v>4897</v>
      </c>
      <c r="G130" s="79" t="s">
        <v>4898</v>
      </c>
      <c r="H130" s="80">
        <v>1</v>
      </c>
      <c r="I130" s="79" t="s">
        <v>4899</v>
      </c>
      <c r="J130" s="79" t="s">
        <v>4439</v>
      </c>
      <c r="K130" s="80">
        <v>2006</v>
      </c>
      <c r="L130" s="81" t="str">
        <f t="shared" ref="L130:L193" si="2">HYPERLINK(CONCATENATE("http://ebooks.abc-clio.com/?isbn=",F130))</f>
        <v>http://ebooks.abc-clio.com/?isbn=9780313060304</v>
      </c>
    </row>
    <row r="131" spans="1:12" ht="20.100000000000001" customHeight="1">
      <c r="A131" s="78">
        <v>130</v>
      </c>
      <c r="B131" s="79" t="s">
        <v>2818</v>
      </c>
      <c r="C131" s="79" t="s">
        <v>4262</v>
      </c>
      <c r="D131" s="79">
        <v>813</v>
      </c>
      <c r="E131" s="79" t="s">
        <v>4896</v>
      </c>
      <c r="F131" s="79" t="s">
        <v>4900</v>
      </c>
      <c r="G131" s="79" t="s">
        <v>4901</v>
      </c>
      <c r="H131" s="80">
        <v>1</v>
      </c>
      <c r="I131" s="79" t="s">
        <v>4772</v>
      </c>
      <c r="J131" s="79" t="s">
        <v>4439</v>
      </c>
      <c r="K131" s="80">
        <v>1997</v>
      </c>
      <c r="L131" s="81" t="str">
        <f t="shared" si="2"/>
        <v>http://ebooks.abc-clio.com/?isbn=9780313090387</v>
      </c>
    </row>
    <row r="132" spans="1:12" ht="20.100000000000001" customHeight="1">
      <c r="A132" s="78">
        <v>131</v>
      </c>
      <c r="B132" s="79" t="s">
        <v>2818</v>
      </c>
      <c r="C132" s="79" t="s">
        <v>4262</v>
      </c>
      <c r="D132" s="79">
        <v>813</v>
      </c>
      <c r="E132" s="79" t="s">
        <v>4896</v>
      </c>
      <c r="F132" s="79" t="s">
        <v>4902</v>
      </c>
      <c r="G132" s="79" t="s">
        <v>4903</v>
      </c>
      <c r="H132" s="80">
        <v>1</v>
      </c>
      <c r="I132" s="79" t="s">
        <v>4904</v>
      </c>
      <c r="J132" s="79" t="s">
        <v>4439</v>
      </c>
      <c r="K132" s="80">
        <v>1999</v>
      </c>
      <c r="L132" s="81" t="str">
        <f t="shared" si="2"/>
        <v>http://ebooks.abc-clio.com/?isbn=9781573566728</v>
      </c>
    </row>
    <row r="133" spans="1:12" ht="20.100000000000001" customHeight="1">
      <c r="A133" s="78">
        <v>132</v>
      </c>
      <c r="B133" s="79" t="s">
        <v>2818</v>
      </c>
      <c r="C133" s="79" t="s">
        <v>4262</v>
      </c>
      <c r="D133" s="79">
        <v>813</v>
      </c>
      <c r="E133" s="79" t="s">
        <v>4896</v>
      </c>
      <c r="F133" s="79" t="s">
        <v>4905</v>
      </c>
      <c r="G133" s="79" t="s">
        <v>4906</v>
      </c>
      <c r="H133" s="80">
        <v>1</v>
      </c>
      <c r="I133" s="79" t="s">
        <v>4772</v>
      </c>
      <c r="J133" s="79" t="s">
        <v>4439</v>
      </c>
      <c r="K133" s="80">
        <v>1999</v>
      </c>
      <c r="L133" s="81" t="str">
        <f t="shared" si="2"/>
        <v>http://ebooks.abc-clio.com/?isbn=9781573566742</v>
      </c>
    </row>
    <row r="134" spans="1:12" ht="20.100000000000001" customHeight="1">
      <c r="A134" s="78">
        <v>133</v>
      </c>
      <c r="B134" s="79" t="s">
        <v>2818</v>
      </c>
      <c r="C134" s="79" t="s">
        <v>4262</v>
      </c>
      <c r="D134" s="79">
        <v>813</v>
      </c>
      <c r="E134" s="79" t="s">
        <v>4907</v>
      </c>
      <c r="F134" s="79" t="s">
        <v>4908</v>
      </c>
      <c r="G134" s="79" t="s">
        <v>4909</v>
      </c>
      <c r="H134" s="80">
        <v>1</v>
      </c>
      <c r="I134" s="79" t="s">
        <v>4910</v>
      </c>
      <c r="J134" s="79" t="s">
        <v>4439</v>
      </c>
      <c r="K134" s="80">
        <v>1998</v>
      </c>
      <c r="L134" s="81" t="str">
        <f t="shared" si="2"/>
        <v>http://ebooks.abc-clio.com/?isbn=9780313008030</v>
      </c>
    </row>
    <row r="135" spans="1:12" ht="20.100000000000001" customHeight="1">
      <c r="A135" s="78">
        <v>134</v>
      </c>
      <c r="B135" s="79" t="s">
        <v>2818</v>
      </c>
      <c r="C135" s="79" t="s">
        <v>4262</v>
      </c>
      <c r="D135" s="79">
        <v>813</v>
      </c>
      <c r="E135" s="79" t="s">
        <v>4911</v>
      </c>
      <c r="F135" s="79" t="s">
        <v>4912</v>
      </c>
      <c r="G135" s="79" t="s">
        <v>4913</v>
      </c>
      <c r="H135" s="80">
        <v>1</v>
      </c>
      <c r="I135" s="79" t="s">
        <v>4914</v>
      </c>
      <c r="J135" s="79" t="s">
        <v>4439</v>
      </c>
      <c r="K135" s="80">
        <v>1999</v>
      </c>
      <c r="L135" s="81" t="str">
        <f t="shared" si="2"/>
        <v>http://ebooks.abc-clio.com/?isbn=9781567507577</v>
      </c>
    </row>
    <row r="136" spans="1:12" ht="20.100000000000001" customHeight="1">
      <c r="A136" s="78">
        <v>135</v>
      </c>
      <c r="B136" s="79" t="s">
        <v>2818</v>
      </c>
      <c r="C136" s="79" t="s">
        <v>4262</v>
      </c>
      <c r="D136" s="79">
        <v>818</v>
      </c>
      <c r="E136" s="79" t="s">
        <v>4911</v>
      </c>
      <c r="F136" s="79" t="s">
        <v>4915</v>
      </c>
      <c r="G136" s="79" t="s">
        <v>4916</v>
      </c>
      <c r="H136" s="80">
        <v>1</v>
      </c>
      <c r="I136" s="79" t="s">
        <v>4917</v>
      </c>
      <c r="J136" s="79" t="s">
        <v>4514</v>
      </c>
      <c r="K136" s="80">
        <v>1998</v>
      </c>
      <c r="L136" s="81" t="str">
        <f t="shared" si="2"/>
        <v>http://ebooks.abc-clio.com/?isbn=9780313032103</v>
      </c>
    </row>
    <row r="137" spans="1:12" ht="20.100000000000001" customHeight="1">
      <c r="A137" s="78">
        <v>136</v>
      </c>
      <c r="B137" s="79" t="s">
        <v>2818</v>
      </c>
      <c r="C137" s="79" t="s">
        <v>4262</v>
      </c>
      <c r="D137" s="79">
        <v>813</v>
      </c>
      <c r="E137" s="79" t="s">
        <v>4918</v>
      </c>
      <c r="F137" s="79" t="s">
        <v>4919</v>
      </c>
      <c r="G137" s="79" t="s">
        <v>4920</v>
      </c>
      <c r="H137" s="80">
        <v>1</v>
      </c>
      <c r="I137" s="79" t="s">
        <v>4861</v>
      </c>
      <c r="J137" s="79" t="s">
        <v>4439</v>
      </c>
      <c r="K137" s="80">
        <v>2003</v>
      </c>
      <c r="L137" s="81" t="str">
        <f t="shared" si="2"/>
        <v>http://ebooks.abc-clio.com/?isbn=9780313058295</v>
      </c>
    </row>
    <row r="138" spans="1:12" ht="20.100000000000001" customHeight="1">
      <c r="A138" s="78">
        <v>137</v>
      </c>
      <c r="B138" s="79" t="s">
        <v>2818</v>
      </c>
      <c r="C138" s="79" t="s">
        <v>4262</v>
      </c>
      <c r="D138" s="79">
        <v>813</v>
      </c>
      <c r="E138" s="79" t="s">
        <v>4918</v>
      </c>
      <c r="F138" s="79" t="s">
        <v>4921</v>
      </c>
      <c r="G138" s="79" t="s">
        <v>4922</v>
      </c>
      <c r="H138" s="80">
        <v>1</v>
      </c>
      <c r="I138" s="79" t="s">
        <v>4923</v>
      </c>
      <c r="J138" s="79" t="s">
        <v>4439</v>
      </c>
      <c r="K138" s="80">
        <v>1996</v>
      </c>
      <c r="L138" s="81" t="str">
        <f t="shared" si="2"/>
        <v>http://ebooks.abc-clio.com/?isbn=9781573566537</v>
      </c>
    </row>
    <row r="139" spans="1:12" ht="20.100000000000001" customHeight="1">
      <c r="A139" s="78">
        <v>138</v>
      </c>
      <c r="B139" s="79" t="s">
        <v>2818</v>
      </c>
      <c r="C139" s="79" t="s">
        <v>4262</v>
      </c>
      <c r="D139" s="79">
        <v>813</v>
      </c>
      <c r="E139" s="79" t="s">
        <v>4918</v>
      </c>
      <c r="F139" s="79" t="s">
        <v>4924</v>
      </c>
      <c r="G139" s="79" t="s">
        <v>4925</v>
      </c>
      <c r="H139" s="80">
        <v>1</v>
      </c>
      <c r="I139" s="79" t="s">
        <v>4926</v>
      </c>
      <c r="J139" s="79" t="s">
        <v>4439</v>
      </c>
      <c r="K139" s="80">
        <v>1996</v>
      </c>
      <c r="L139" s="81" t="str">
        <f t="shared" si="2"/>
        <v>http://ebooks.abc-clio.com/?isbn=9780313008375</v>
      </c>
    </row>
    <row r="140" spans="1:12" ht="20.100000000000001" customHeight="1">
      <c r="A140" s="78">
        <v>139</v>
      </c>
      <c r="B140" s="79" t="s">
        <v>2818</v>
      </c>
      <c r="C140" s="79" t="s">
        <v>4262</v>
      </c>
      <c r="D140" s="79">
        <v>813</v>
      </c>
      <c r="E140" s="79" t="s">
        <v>4927</v>
      </c>
      <c r="F140" s="79" t="s">
        <v>4928</v>
      </c>
      <c r="G140" s="79" t="s">
        <v>4929</v>
      </c>
      <c r="H140" s="80">
        <v>1</v>
      </c>
      <c r="I140" s="79" t="s">
        <v>4930</v>
      </c>
      <c r="J140" s="79" t="s">
        <v>4439</v>
      </c>
      <c r="K140" s="80">
        <v>2008</v>
      </c>
      <c r="L140" s="81" t="str">
        <f t="shared" si="2"/>
        <v>http://ebooks.abc-clio.com/?isbn=9780313350900</v>
      </c>
    </row>
    <row r="141" spans="1:12" ht="20.100000000000001" customHeight="1">
      <c r="A141" s="78">
        <v>140</v>
      </c>
      <c r="B141" s="79" t="s">
        <v>2818</v>
      </c>
      <c r="C141" s="79" t="s">
        <v>4262</v>
      </c>
      <c r="D141" s="79">
        <v>813</v>
      </c>
      <c r="E141" s="79" t="s">
        <v>4931</v>
      </c>
      <c r="F141" s="79" t="s">
        <v>4932</v>
      </c>
      <c r="G141" s="79" t="s">
        <v>4933</v>
      </c>
      <c r="H141" s="80">
        <v>1</v>
      </c>
      <c r="I141" s="79" t="s">
        <v>4934</v>
      </c>
      <c r="J141" s="79" t="s">
        <v>4439</v>
      </c>
      <c r="K141" s="80">
        <v>2007</v>
      </c>
      <c r="L141" s="81" t="str">
        <f t="shared" si="2"/>
        <v>http://ebooks.abc-clio.com/?isbn=9780313344077</v>
      </c>
    </row>
    <row r="142" spans="1:12" ht="20.100000000000001" customHeight="1">
      <c r="A142" s="78">
        <v>141</v>
      </c>
      <c r="B142" s="79" t="s">
        <v>2818</v>
      </c>
      <c r="C142" s="79" t="s">
        <v>4262</v>
      </c>
      <c r="D142" s="79">
        <v>813</v>
      </c>
      <c r="E142" s="79" t="s">
        <v>4935</v>
      </c>
      <c r="F142" s="79" t="s">
        <v>4936</v>
      </c>
      <c r="G142" s="79" t="s">
        <v>4937</v>
      </c>
      <c r="H142" s="80">
        <v>1</v>
      </c>
      <c r="I142" s="79" t="s">
        <v>4938</v>
      </c>
      <c r="J142" s="79" t="s">
        <v>4439</v>
      </c>
      <c r="K142" s="80">
        <v>1996</v>
      </c>
      <c r="L142" s="81" t="str">
        <f t="shared" si="2"/>
        <v>http://ebooks.abc-clio.com/?isbn=9780313008399</v>
      </c>
    </row>
    <row r="143" spans="1:12" ht="20.100000000000001" customHeight="1">
      <c r="A143" s="78">
        <v>142</v>
      </c>
      <c r="B143" s="79" t="s">
        <v>2818</v>
      </c>
      <c r="C143" s="79" t="s">
        <v>4262</v>
      </c>
      <c r="D143" s="79">
        <v>813</v>
      </c>
      <c r="E143" s="79" t="s">
        <v>4939</v>
      </c>
      <c r="F143" s="79" t="s">
        <v>4940</v>
      </c>
      <c r="G143" s="79" t="s">
        <v>4941</v>
      </c>
      <c r="H143" s="80">
        <v>1</v>
      </c>
      <c r="I143" s="79" t="s">
        <v>4942</v>
      </c>
      <c r="J143" s="79" t="s">
        <v>4439</v>
      </c>
      <c r="K143" s="80">
        <v>1998</v>
      </c>
      <c r="L143" s="81" t="str">
        <f t="shared" si="2"/>
        <v>http://ebooks.abc-clio.com/?isbn=9780313007699</v>
      </c>
    </row>
    <row r="144" spans="1:12" ht="20.100000000000001" customHeight="1">
      <c r="A144" s="78">
        <v>143</v>
      </c>
      <c r="B144" s="79" t="s">
        <v>2818</v>
      </c>
      <c r="C144" s="79" t="s">
        <v>4262</v>
      </c>
      <c r="D144" s="79">
        <v>813</v>
      </c>
      <c r="E144" s="79" t="s">
        <v>4943</v>
      </c>
      <c r="F144" s="79" t="s">
        <v>4944</v>
      </c>
      <c r="G144" s="79" t="s">
        <v>4945</v>
      </c>
      <c r="H144" s="80">
        <v>1</v>
      </c>
      <c r="I144" s="79" t="s">
        <v>4946</v>
      </c>
      <c r="J144" s="79" t="s">
        <v>4439</v>
      </c>
      <c r="K144" s="80">
        <v>1999</v>
      </c>
      <c r="L144" s="81" t="str">
        <f t="shared" si="2"/>
        <v>http://ebooks.abc-clio.com/?isbn=9780313007606</v>
      </c>
    </row>
    <row r="145" spans="1:12" ht="20.100000000000001" customHeight="1">
      <c r="A145" s="78">
        <v>144</v>
      </c>
      <c r="B145" s="79" t="s">
        <v>2818</v>
      </c>
      <c r="C145" s="79" t="s">
        <v>4262</v>
      </c>
      <c r="D145" s="79">
        <v>813</v>
      </c>
      <c r="E145" s="79" t="s">
        <v>4943</v>
      </c>
      <c r="F145" s="79" t="s">
        <v>4947</v>
      </c>
      <c r="G145" s="79" t="s">
        <v>4948</v>
      </c>
      <c r="H145" s="80">
        <v>1</v>
      </c>
      <c r="I145" s="79" t="s">
        <v>4949</v>
      </c>
      <c r="J145" s="79" t="s">
        <v>4439</v>
      </c>
      <c r="K145" s="80">
        <v>2002</v>
      </c>
      <c r="L145" s="81" t="str">
        <f t="shared" si="2"/>
        <v>http://ebooks.abc-clio.com/?isbn=9780313006760</v>
      </c>
    </row>
    <row r="146" spans="1:12" ht="20.100000000000001" customHeight="1">
      <c r="A146" s="78">
        <v>145</v>
      </c>
      <c r="B146" s="79" t="s">
        <v>2818</v>
      </c>
      <c r="C146" s="79" t="s">
        <v>4262</v>
      </c>
      <c r="D146" s="79">
        <v>813</v>
      </c>
      <c r="E146" s="79" t="s">
        <v>4943</v>
      </c>
      <c r="F146" s="79" t="s">
        <v>4950</v>
      </c>
      <c r="G146" s="79" t="s">
        <v>4951</v>
      </c>
      <c r="H146" s="80">
        <v>1</v>
      </c>
      <c r="I146" s="79" t="s">
        <v>4949</v>
      </c>
      <c r="J146" s="79" t="s">
        <v>4439</v>
      </c>
      <c r="K146" s="80">
        <v>1996</v>
      </c>
      <c r="L146" s="81" t="str">
        <f t="shared" si="2"/>
        <v>http://ebooks.abc-clio.com/?isbn=9780313008429</v>
      </c>
    </row>
    <row r="147" spans="1:12" ht="20.100000000000001" customHeight="1">
      <c r="A147" s="78">
        <v>146</v>
      </c>
      <c r="B147" s="79" t="s">
        <v>2818</v>
      </c>
      <c r="C147" s="79" t="s">
        <v>4262</v>
      </c>
      <c r="D147" s="79">
        <v>813</v>
      </c>
      <c r="E147" s="79" t="s">
        <v>4943</v>
      </c>
      <c r="F147" s="79" t="s">
        <v>4952</v>
      </c>
      <c r="G147" s="79" t="s">
        <v>4953</v>
      </c>
      <c r="H147" s="80">
        <v>1</v>
      </c>
      <c r="I147" s="79" t="s">
        <v>4954</v>
      </c>
      <c r="J147" s="79" t="s">
        <v>4439</v>
      </c>
      <c r="K147" s="80">
        <v>2001</v>
      </c>
      <c r="L147" s="81" t="str">
        <f t="shared" si="2"/>
        <v>http://ebooks.abc-clio.com/?isbn=9781573566865</v>
      </c>
    </row>
    <row r="148" spans="1:12" ht="20.100000000000001" customHeight="1">
      <c r="A148" s="78">
        <v>147</v>
      </c>
      <c r="B148" s="79" t="s">
        <v>2818</v>
      </c>
      <c r="C148" s="79" t="s">
        <v>4262</v>
      </c>
      <c r="D148" s="79">
        <v>813</v>
      </c>
      <c r="E148" s="79" t="s">
        <v>4955</v>
      </c>
      <c r="F148" s="79" t="s">
        <v>4956</v>
      </c>
      <c r="G148" s="79" t="s">
        <v>4957</v>
      </c>
      <c r="H148" s="80">
        <v>1</v>
      </c>
      <c r="I148" s="79" t="s">
        <v>4958</v>
      </c>
      <c r="J148" s="79" t="s">
        <v>4439</v>
      </c>
      <c r="K148" s="80">
        <v>1997</v>
      </c>
      <c r="L148" s="81" t="str">
        <f t="shared" si="2"/>
        <v>http://ebooks.abc-clio.com/?isbn=9780313008146</v>
      </c>
    </row>
    <row r="149" spans="1:12" ht="20.100000000000001" customHeight="1">
      <c r="A149" s="78">
        <v>148</v>
      </c>
      <c r="B149" s="79" t="s">
        <v>2818</v>
      </c>
      <c r="C149" s="79" t="s">
        <v>4262</v>
      </c>
      <c r="D149" s="79">
        <v>813</v>
      </c>
      <c r="E149" s="79" t="s">
        <v>4955</v>
      </c>
      <c r="F149" s="79" t="s">
        <v>4959</v>
      </c>
      <c r="G149" s="79" t="s">
        <v>4960</v>
      </c>
      <c r="H149" s="80">
        <v>1</v>
      </c>
      <c r="I149" s="79" t="s">
        <v>4772</v>
      </c>
      <c r="J149" s="79" t="s">
        <v>4439</v>
      </c>
      <c r="K149" s="80">
        <v>1994</v>
      </c>
      <c r="L149" s="81" t="str">
        <f t="shared" si="2"/>
        <v>http://ebooks.abc-clio.com/?isbn=9781573566391</v>
      </c>
    </row>
    <row r="150" spans="1:12" ht="20.100000000000001" customHeight="1">
      <c r="A150" s="78">
        <v>149</v>
      </c>
      <c r="B150" s="79" t="s">
        <v>2818</v>
      </c>
      <c r="C150" s="79" t="s">
        <v>4262</v>
      </c>
      <c r="D150" s="79">
        <v>813</v>
      </c>
      <c r="E150" s="79" t="s">
        <v>4961</v>
      </c>
      <c r="F150" s="79" t="s">
        <v>4962</v>
      </c>
      <c r="G150" s="79" t="s">
        <v>4963</v>
      </c>
      <c r="H150" s="80">
        <v>1</v>
      </c>
      <c r="I150" s="79" t="s">
        <v>4964</v>
      </c>
      <c r="J150" s="79" t="s">
        <v>4439</v>
      </c>
      <c r="K150" s="80">
        <v>1999</v>
      </c>
      <c r="L150" s="81" t="str">
        <f t="shared" si="2"/>
        <v>http://ebooks.abc-clio.com/?isbn=9780313007484</v>
      </c>
    </row>
    <row r="151" spans="1:12" ht="20.100000000000001" customHeight="1">
      <c r="A151" s="78">
        <v>150</v>
      </c>
      <c r="B151" s="79" t="s">
        <v>2818</v>
      </c>
      <c r="C151" s="79" t="s">
        <v>4262</v>
      </c>
      <c r="D151" s="79">
        <v>813</v>
      </c>
      <c r="E151" s="79" t="s">
        <v>4961</v>
      </c>
      <c r="F151" s="79" t="s">
        <v>4965</v>
      </c>
      <c r="G151" s="79" t="s">
        <v>4966</v>
      </c>
      <c r="H151" s="80">
        <v>1</v>
      </c>
      <c r="I151" s="79" t="s">
        <v>4967</v>
      </c>
      <c r="J151" s="79" t="s">
        <v>4439</v>
      </c>
      <c r="K151" s="80">
        <v>2003</v>
      </c>
      <c r="L151" s="81" t="str">
        <f t="shared" si="2"/>
        <v>http://ebooks.abc-clio.com/?isbn=9780313064463</v>
      </c>
    </row>
    <row r="152" spans="1:12" ht="20.100000000000001" customHeight="1">
      <c r="A152" s="78">
        <v>151</v>
      </c>
      <c r="B152" s="79" t="s">
        <v>2818</v>
      </c>
      <c r="C152" s="79" t="s">
        <v>4262</v>
      </c>
      <c r="D152" s="79">
        <v>813</v>
      </c>
      <c r="E152" s="79" t="s">
        <v>4961</v>
      </c>
      <c r="F152" s="79" t="s">
        <v>4968</v>
      </c>
      <c r="G152" s="79" t="s">
        <v>4969</v>
      </c>
      <c r="H152" s="80">
        <v>1</v>
      </c>
      <c r="I152" s="79" t="s">
        <v>4970</v>
      </c>
      <c r="J152" s="79" t="s">
        <v>4439</v>
      </c>
      <c r="K152" s="80">
        <v>2003</v>
      </c>
      <c r="L152" s="81" t="str">
        <f t="shared" si="2"/>
        <v>http://ebooks.abc-clio.com/?isbn=9780313065200</v>
      </c>
    </row>
    <row r="153" spans="1:12" ht="20.100000000000001" customHeight="1">
      <c r="A153" s="78">
        <v>152</v>
      </c>
      <c r="B153" s="79" t="s">
        <v>2818</v>
      </c>
      <c r="C153" s="79" t="s">
        <v>4262</v>
      </c>
      <c r="D153" s="79">
        <v>813</v>
      </c>
      <c r="E153" s="79" t="s">
        <v>4961</v>
      </c>
      <c r="F153" s="79" t="s">
        <v>4971</v>
      </c>
      <c r="G153" s="79" t="s">
        <v>4972</v>
      </c>
      <c r="H153" s="80">
        <v>1</v>
      </c>
      <c r="I153" s="79" t="s">
        <v>4973</v>
      </c>
      <c r="J153" s="79" t="s">
        <v>4439</v>
      </c>
      <c r="K153" s="80">
        <v>2003</v>
      </c>
      <c r="L153" s="81" t="str">
        <f t="shared" si="2"/>
        <v>http://ebooks.abc-clio.com/?isbn=9780313058271</v>
      </c>
    </row>
    <row r="154" spans="1:12" ht="20.100000000000001" customHeight="1">
      <c r="A154" s="78">
        <v>153</v>
      </c>
      <c r="B154" s="79" t="s">
        <v>2818</v>
      </c>
      <c r="C154" s="79" t="s">
        <v>4262</v>
      </c>
      <c r="D154" s="79">
        <v>811</v>
      </c>
      <c r="E154" s="79" t="s">
        <v>4974</v>
      </c>
      <c r="F154" s="79" t="s">
        <v>4975</v>
      </c>
      <c r="G154" s="79" t="s">
        <v>4976</v>
      </c>
      <c r="H154" s="80">
        <v>1</v>
      </c>
      <c r="I154" s="79" t="s">
        <v>4776</v>
      </c>
      <c r="J154" s="79" t="s">
        <v>4439</v>
      </c>
      <c r="K154" s="80">
        <v>2004</v>
      </c>
      <c r="L154" s="81" t="str">
        <f t="shared" si="2"/>
        <v>http://ebooks.abc-clio.com/?isbn=9780313026683</v>
      </c>
    </row>
    <row r="155" spans="1:12" ht="20.100000000000001" customHeight="1">
      <c r="A155" s="78">
        <v>154</v>
      </c>
      <c r="B155" s="79" t="s">
        <v>2818</v>
      </c>
      <c r="C155" s="79" t="s">
        <v>4262</v>
      </c>
      <c r="D155" s="79">
        <v>813</v>
      </c>
      <c r="E155" s="79" t="s">
        <v>4977</v>
      </c>
      <c r="F155" s="79" t="s">
        <v>4978</v>
      </c>
      <c r="G155" s="79" t="s">
        <v>4979</v>
      </c>
      <c r="H155" s="80">
        <v>1</v>
      </c>
      <c r="I155" s="79" t="s">
        <v>4980</v>
      </c>
      <c r="J155" s="79" t="s">
        <v>4439</v>
      </c>
      <c r="K155" s="80">
        <v>1996</v>
      </c>
      <c r="L155" s="81" t="str">
        <f t="shared" si="2"/>
        <v>http://ebooks.abc-clio.com/?isbn=9780313008368</v>
      </c>
    </row>
    <row r="156" spans="1:12" ht="20.100000000000001" customHeight="1">
      <c r="A156" s="78">
        <v>155</v>
      </c>
      <c r="B156" s="79" t="s">
        <v>2818</v>
      </c>
      <c r="C156" s="79" t="s">
        <v>4262</v>
      </c>
      <c r="D156" s="79">
        <v>813</v>
      </c>
      <c r="E156" s="79" t="s">
        <v>4977</v>
      </c>
      <c r="F156" s="79" t="s">
        <v>4981</v>
      </c>
      <c r="G156" s="79" t="s">
        <v>4982</v>
      </c>
      <c r="H156" s="80">
        <v>1</v>
      </c>
      <c r="I156" s="79" t="s">
        <v>4983</v>
      </c>
      <c r="J156" s="79" t="s">
        <v>4439</v>
      </c>
      <c r="K156" s="80">
        <v>1997</v>
      </c>
      <c r="L156" s="81" t="str">
        <f t="shared" si="2"/>
        <v>http://ebooks.abc-clio.com/?isbn=9780313008139</v>
      </c>
    </row>
    <row r="157" spans="1:12" ht="20.100000000000001" customHeight="1">
      <c r="A157" s="78">
        <v>156</v>
      </c>
      <c r="B157" s="79" t="s">
        <v>2818</v>
      </c>
      <c r="C157" s="79" t="s">
        <v>4262</v>
      </c>
      <c r="D157" s="79">
        <v>813</v>
      </c>
      <c r="E157" s="79" t="s">
        <v>4984</v>
      </c>
      <c r="F157" s="79" t="s">
        <v>4985</v>
      </c>
      <c r="G157" s="79" t="s">
        <v>4986</v>
      </c>
      <c r="H157" s="80">
        <v>1</v>
      </c>
      <c r="I157" s="79" t="s">
        <v>4987</v>
      </c>
      <c r="J157" s="79" t="s">
        <v>4439</v>
      </c>
      <c r="K157" s="80">
        <v>1998</v>
      </c>
      <c r="L157" s="81" t="str">
        <f t="shared" si="2"/>
        <v>http://ebooks.abc-clio.com/?isbn=9780313007880</v>
      </c>
    </row>
    <row r="158" spans="1:12" ht="20.100000000000001" customHeight="1">
      <c r="A158" s="78">
        <v>157</v>
      </c>
      <c r="B158" s="79" t="s">
        <v>2818</v>
      </c>
      <c r="C158" s="79" t="s">
        <v>4262</v>
      </c>
      <c r="D158" s="79">
        <v>813</v>
      </c>
      <c r="E158" s="79" t="s">
        <v>4984</v>
      </c>
      <c r="F158" s="79" t="s">
        <v>4988</v>
      </c>
      <c r="G158" s="79" t="s">
        <v>4989</v>
      </c>
      <c r="H158" s="80">
        <v>1</v>
      </c>
      <c r="I158" s="79" t="s">
        <v>4990</v>
      </c>
      <c r="J158" s="79" t="s">
        <v>4439</v>
      </c>
      <c r="K158" s="80">
        <v>1998</v>
      </c>
      <c r="L158" s="81" t="str">
        <f t="shared" si="2"/>
        <v>http://ebooks.abc-clio.com/?isbn=9780313008047</v>
      </c>
    </row>
    <row r="159" spans="1:12" ht="20.100000000000001" customHeight="1">
      <c r="A159" s="78">
        <v>158</v>
      </c>
      <c r="B159" s="79" t="s">
        <v>2818</v>
      </c>
      <c r="C159" s="79" t="s">
        <v>4262</v>
      </c>
      <c r="D159" s="79">
        <v>813</v>
      </c>
      <c r="E159" s="79" t="s">
        <v>4984</v>
      </c>
      <c r="F159" s="79" t="s">
        <v>4991</v>
      </c>
      <c r="G159" s="79" t="s">
        <v>4992</v>
      </c>
      <c r="H159" s="80">
        <v>1</v>
      </c>
      <c r="I159" s="79" t="s">
        <v>4993</v>
      </c>
      <c r="J159" s="79" t="s">
        <v>4439</v>
      </c>
      <c r="K159" s="80">
        <v>1998</v>
      </c>
      <c r="L159" s="81" t="str">
        <f t="shared" si="2"/>
        <v>http://ebooks.abc-clio.com/?isbn=9780313007774</v>
      </c>
    </row>
    <row r="160" spans="1:12" ht="20.100000000000001" customHeight="1">
      <c r="A160" s="78">
        <v>159</v>
      </c>
      <c r="B160" s="79" t="s">
        <v>2818</v>
      </c>
      <c r="C160" s="79" t="s">
        <v>4262</v>
      </c>
      <c r="D160" s="79">
        <v>813</v>
      </c>
      <c r="E160" s="79" t="s">
        <v>4994</v>
      </c>
      <c r="F160" s="79" t="s">
        <v>4995</v>
      </c>
      <c r="G160" s="79" t="s">
        <v>4996</v>
      </c>
      <c r="H160" s="80">
        <v>1</v>
      </c>
      <c r="I160" s="79" t="s">
        <v>4997</v>
      </c>
      <c r="J160" s="79" t="s">
        <v>4439</v>
      </c>
      <c r="K160" s="80">
        <v>2000</v>
      </c>
      <c r="L160" s="81" t="str">
        <f t="shared" si="2"/>
        <v>http://ebooks.abc-clio.com/?isbn=9780313007200</v>
      </c>
    </row>
    <row r="161" spans="1:12" ht="20.100000000000001" customHeight="1">
      <c r="A161" s="78">
        <v>160</v>
      </c>
      <c r="B161" s="79" t="s">
        <v>2818</v>
      </c>
      <c r="C161" s="79" t="s">
        <v>4262</v>
      </c>
      <c r="D161" s="79">
        <v>813</v>
      </c>
      <c r="E161" s="79" t="s">
        <v>4317</v>
      </c>
      <c r="F161" s="79" t="s">
        <v>4998</v>
      </c>
      <c r="G161" s="79" t="s">
        <v>4999</v>
      </c>
      <c r="H161" s="80">
        <v>1</v>
      </c>
      <c r="I161" s="79" t="s">
        <v>5000</v>
      </c>
      <c r="J161" s="79" t="s">
        <v>4439</v>
      </c>
      <c r="K161" s="80">
        <v>2001</v>
      </c>
      <c r="L161" s="81" t="str">
        <f t="shared" si="2"/>
        <v>http://ebooks.abc-clio.com/?isbn=9780313016813</v>
      </c>
    </row>
    <row r="162" spans="1:12" ht="20.100000000000001" customHeight="1">
      <c r="A162" s="78">
        <v>161</v>
      </c>
      <c r="B162" s="79" t="s">
        <v>2818</v>
      </c>
      <c r="C162" s="79" t="s">
        <v>4262</v>
      </c>
      <c r="D162" s="79">
        <v>813</v>
      </c>
      <c r="E162" s="79" t="s">
        <v>4317</v>
      </c>
      <c r="F162" s="79" t="s">
        <v>5001</v>
      </c>
      <c r="G162" s="79" t="s">
        <v>5002</v>
      </c>
      <c r="H162" s="80">
        <v>1</v>
      </c>
      <c r="I162" s="79" t="s">
        <v>4789</v>
      </c>
      <c r="J162" s="79" t="s">
        <v>4439</v>
      </c>
      <c r="K162" s="80">
        <v>1999</v>
      </c>
      <c r="L162" s="81" t="str">
        <f t="shared" si="2"/>
        <v>http://ebooks.abc-clio.com/?isbn=9780313007675</v>
      </c>
    </row>
    <row r="163" spans="1:12" ht="20.100000000000001" customHeight="1">
      <c r="A163" s="78">
        <v>162</v>
      </c>
      <c r="B163" s="79" t="s">
        <v>2818</v>
      </c>
      <c r="C163" s="79" t="s">
        <v>4262</v>
      </c>
      <c r="D163" s="79">
        <v>813</v>
      </c>
      <c r="E163" s="79" t="s">
        <v>4317</v>
      </c>
      <c r="F163" s="79" t="s">
        <v>5003</v>
      </c>
      <c r="G163" s="79" t="s">
        <v>5004</v>
      </c>
      <c r="H163" s="80">
        <v>1</v>
      </c>
      <c r="I163" s="79" t="s">
        <v>5005</v>
      </c>
      <c r="J163" s="79" t="s">
        <v>4514</v>
      </c>
      <c r="K163" s="80">
        <v>1997</v>
      </c>
      <c r="L163" s="81" t="str">
        <f t="shared" si="2"/>
        <v>http://ebooks.abc-clio.com/?isbn=9780313033292</v>
      </c>
    </row>
    <row r="164" spans="1:12" ht="20.100000000000001" customHeight="1">
      <c r="A164" s="78">
        <v>163</v>
      </c>
      <c r="B164" s="79" t="s">
        <v>2818</v>
      </c>
      <c r="C164" s="79" t="s">
        <v>4262</v>
      </c>
      <c r="D164" s="79" t="s">
        <v>5006</v>
      </c>
      <c r="E164" s="79" t="s">
        <v>4317</v>
      </c>
      <c r="F164" s="79" t="s">
        <v>5007</v>
      </c>
      <c r="G164" s="79" t="s">
        <v>5008</v>
      </c>
      <c r="H164" s="80">
        <v>1</v>
      </c>
      <c r="I164" s="79" t="s">
        <v>5009</v>
      </c>
      <c r="J164" s="79" t="s">
        <v>4439</v>
      </c>
      <c r="K164" s="80">
        <v>1993</v>
      </c>
      <c r="L164" s="81" t="str">
        <f t="shared" si="2"/>
        <v>http://ebooks.abc-clio.com/?isbn=9780313029073</v>
      </c>
    </row>
    <row r="165" spans="1:12" ht="20.100000000000001" customHeight="1">
      <c r="A165" s="78">
        <v>164</v>
      </c>
      <c r="B165" s="79" t="s">
        <v>2818</v>
      </c>
      <c r="C165" s="79" t="s">
        <v>4262</v>
      </c>
      <c r="D165" s="79">
        <v>810</v>
      </c>
      <c r="E165" s="79" t="s">
        <v>5010</v>
      </c>
      <c r="F165" s="79" t="s">
        <v>5011</v>
      </c>
      <c r="G165" s="79" t="s">
        <v>5012</v>
      </c>
      <c r="H165" s="80">
        <v>1</v>
      </c>
      <c r="I165" s="79" t="s">
        <v>5013</v>
      </c>
      <c r="J165" s="79" t="s">
        <v>4439</v>
      </c>
      <c r="K165" s="80">
        <v>2005</v>
      </c>
      <c r="L165" s="81" t="str">
        <f t="shared" si="2"/>
        <v>http://ebooks.abc-clio.com/?isbn=9780313088667</v>
      </c>
    </row>
    <row r="166" spans="1:12" ht="20.100000000000001" customHeight="1">
      <c r="A166" s="78">
        <v>165</v>
      </c>
      <c r="B166" s="79" t="s">
        <v>2818</v>
      </c>
      <c r="C166" s="79" t="s">
        <v>4262</v>
      </c>
      <c r="D166" s="79">
        <v>813</v>
      </c>
      <c r="E166" s="79" t="s">
        <v>5014</v>
      </c>
      <c r="F166" s="79" t="s">
        <v>5015</v>
      </c>
      <c r="G166" s="79" t="s">
        <v>5016</v>
      </c>
      <c r="H166" s="80">
        <v>1</v>
      </c>
      <c r="I166" s="79" t="s">
        <v>5017</v>
      </c>
      <c r="J166" s="79" t="s">
        <v>4514</v>
      </c>
      <c r="K166" s="80">
        <v>1994</v>
      </c>
      <c r="L166" s="81" t="str">
        <f t="shared" si="2"/>
        <v>http://ebooks.abc-clio.com/?isbn=9780313031199</v>
      </c>
    </row>
    <row r="167" spans="1:12" ht="20.100000000000001" customHeight="1">
      <c r="A167" s="78">
        <v>166</v>
      </c>
      <c r="B167" s="79" t="s">
        <v>2818</v>
      </c>
      <c r="C167" s="79" t="s">
        <v>4262</v>
      </c>
      <c r="D167" s="79" t="s">
        <v>3733</v>
      </c>
      <c r="E167" s="79" t="s">
        <v>5018</v>
      </c>
      <c r="F167" s="79" t="s">
        <v>5019</v>
      </c>
      <c r="G167" s="79" t="s">
        <v>5020</v>
      </c>
      <c r="H167" s="80">
        <v>1</v>
      </c>
      <c r="I167" s="79" t="s">
        <v>5021</v>
      </c>
      <c r="J167" s="79" t="s">
        <v>4514</v>
      </c>
      <c r="K167" s="80">
        <v>1999</v>
      </c>
      <c r="L167" s="81" t="str">
        <f t="shared" si="2"/>
        <v>http://ebooks.abc-clio.com/?isbn=9780313032233</v>
      </c>
    </row>
    <row r="168" spans="1:12" ht="20.100000000000001" customHeight="1">
      <c r="A168" s="78">
        <v>167</v>
      </c>
      <c r="B168" s="79" t="s">
        <v>2818</v>
      </c>
      <c r="C168" s="79" t="s">
        <v>4262</v>
      </c>
      <c r="D168" s="79" t="s">
        <v>3733</v>
      </c>
      <c r="E168" s="79" t="s">
        <v>5022</v>
      </c>
      <c r="F168" s="79" t="s">
        <v>5023</v>
      </c>
      <c r="G168" s="79" t="s">
        <v>5024</v>
      </c>
      <c r="H168" s="80">
        <v>1</v>
      </c>
      <c r="I168" s="79" t="s">
        <v>5025</v>
      </c>
      <c r="J168" s="79" t="s">
        <v>4439</v>
      </c>
      <c r="K168" s="80">
        <v>2003</v>
      </c>
      <c r="L168" s="81" t="str">
        <f t="shared" si="2"/>
        <v>http://ebooks.abc-clio.com/?isbn=9780313093395</v>
      </c>
    </row>
    <row r="169" spans="1:12" ht="20.100000000000001" customHeight="1">
      <c r="A169" s="78">
        <v>168</v>
      </c>
      <c r="B169" s="79" t="s">
        <v>2818</v>
      </c>
      <c r="C169" s="79" t="s">
        <v>5026</v>
      </c>
      <c r="D169" s="79">
        <v>973</v>
      </c>
      <c r="E169" s="79" t="s">
        <v>5027</v>
      </c>
      <c r="F169" s="79" t="s">
        <v>5028</v>
      </c>
      <c r="G169" s="79" t="s">
        <v>5029</v>
      </c>
      <c r="H169" s="80">
        <v>1</v>
      </c>
      <c r="I169" s="79" t="s">
        <v>5030</v>
      </c>
      <c r="J169" s="79" t="s">
        <v>4439</v>
      </c>
      <c r="K169" s="80">
        <v>2007</v>
      </c>
      <c r="L169" s="81" t="str">
        <f t="shared" si="2"/>
        <v>http://ebooks.abc-clio.com/?isbn=9780313085185</v>
      </c>
    </row>
    <row r="170" spans="1:12" ht="20.100000000000001" customHeight="1">
      <c r="A170" s="78">
        <v>169</v>
      </c>
      <c r="B170" s="79" t="s">
        <v>2818</v>
      </c>
      <c r="C170" s="79" t="s">
        <v>5031</v>
      </c>
      <c r="D170" s="79">
        <v>978</v>
      </c>
      <c r="E170" s="79" t="s">
        <v>5032</v>
      </c>
      <c r="F170" s="79" t="s">
        <v>5033</v>
      </c>
      <c r="G170" s="79" t="s">
        <v>5034</v>
      </c>
      <c r="H170" s="80">
        <v>1</v>
      </c>
      <c r="I170" s="79" t="s">
        <v>5035</v>
      </c>
      <c r="J170" s="79" t="s">
        <v>4439</v>
      </c>
      <c r="K170" s="80">
        <v>2008</v>
      </c>
      <c r="L170" s="81" t="str">
        <f t="shared" si="2"/>
        <v>http://ebooks.abc-clio.com/?isbn=9781567206944</v>
      </c>
    </row>
    <row r="171" spans="1:12" ht="20.100000000000001" customHeight="1">
      <c r="A171" s="78">
        <v>170</v>
      </c>
      <c r="B171" s="79" t="s">
        <v>2818</v>
      </c>
      <c r="C171" s="79" t="s">
        <v>5036</v>
      </c>
      <c r="D171" s="79">
        <v>932</v>
      </c>
      <c r="E171" s="79" t="s">
        <v>5037</v>
      </c>
      <c r="F171" s="79" t="s">
        <v>5038</v>
      </c>
      <c r="G171" s="79" t="s">
        <v>5039</v>
      </c>
      <c r="H171" s="80">
        <v>2</v>
      </c>
      <c r="I171" s="79" t="s">
        <v>5040</v>
      </c>
      <c r="J171" s="79" t="s">
        <v>4439</v>
      </c>
      <c r="K171" s="80">
        <v>2008</v>
      </c>
      <c r="L171" s="81" t="str">
        <f t="shared" si="2"/>
        <v>http://ebooks.abc-clio.com/?isbn=9780313353079</v>
      </c>
    </row>
    <row r="172" spans="1:12" ht="20.100000000000001" customHeight="1">
      <c r="A172" s="78">
        <v>171</v>
      </c>
      <c r="B172" s="79" t="s">
        <v>2818</v>
      </c>
      <c r="C172" s="79" t="s">
        <v>5036</v>
      </c>
      <c r="D172" s="79">
        <v>796</v>
      </c>
      <c r="E172" s="79" t="s">
        <v>5041</v>
      </c>
      <c r="F172" s="79" t="s">
        <v>5042</v>
      </c>
      <c r="G172" s="79" t="s">
        <v>5043</v>
      </c>
      <c r="H172" s="80">
        <v>1</v>
      </c>
      <c r="I172" s="79" t="s">
        <v>5044</v>
      </c>
      <c r="J172" s="79" t="s">
        <v>4439</v>
      </c>
      <c r="K172" s="80">
        <v>2007</v>
      </c>
      <c r="L172" s="81" t="str">
        <f t="shared" si="2"/>
        <v>http://ebooks.abc-clio.com/?isbn=9780313051241</v>
      </c>
    </row>
    <row r="173" spans="1:12" ht="20.100000000000001" customHeight="1">
      <c r="A173" s="78">
        <v>172</v>
      </c>
      <c r="B173" s="79" t="s">
        <v>2818</v>
      </c>
      <c r="C173" s="79" t="s">
        <v>5045</v>
      </c>
      <c r="D173" s="79">
        <v>930</v>
      </c>
      <c r="E173" s="79" t="s">
        <v>5046</v>
      </c>
      <c r="F173" s="79" t="s">
        <v>5047</v>
      </c>
      <c r="G173" s="79" t="s">
        <v>5048</v>
      </c>
      <c r="H173" s="80">
        <v>1</v>
      </c>
      <c r="I173" s="79" t="s">
        <v>5049</v>
      </c>
      <c r="J173" s="79" t="s">
        <v>4439</v>
      </c>
      <c r="K173" s="80">
        <v>2000</v>
      </c>
      <c r="L173" s="81" t="str">
        <f t="shared" si="2"/>
        <v>http://ebooks.abc-clio.com/?isbn=9780313001406</v>
      </c>
    </row>
    <row r="174" spans="1:12" ht="20.100000000000001" customHeight="1">
      <c r="A174" s="78">
        <v>173</v>
      </c>
      <c r="B174" s="79" t="s">
        <v>2818</v>
      </c>
      <c r="C174" s="79" t="s">
        <v>5050</v>
      </c>
      <c r="D174" s="79">
        <v>720</v>
      </c>
      <c r="E174" s="79" t="s">
        <v>5051</v>
      </c>
      <c r="F174" s="79" t="s">
        <v>5052</v>
      </c>
      <c r="G174" s="79" t="s">
        <v>5053</v>
      </c>
      <c r="H174" s="80">
        <v>1</v>
      </c>
      <c r="I174" s="79" t="s">
        <v>5054</v>
      </c>
      <c r="J174" s="79" t="s">
        <v>4439</v>
      </c>
      <c r="K174" s="80">
        <v>2004</v>
      </c>
      <c r="L174" s="81" t="str">
        <f t="shared" si="2"/>
        <v>http://ebooks.abc-clio.com/?isbn=9780313062971</v>
      </c>
    </row>
    <row r="175" spans="1:12" ht="20.100000000000001" customHeight="1">
      <c r="A175" s="78">
        <v>174</v>
      </c>
      <c r="B175" s="79" t="s">
        <v>2818</v>
      </c>
      <c r="C175" s="79" t="s">
        <v>5050</v>
      </c>
      <c r="D175" s="79">
        <v>720</v>
      </c>
      <c r="E175" s="79" t="s">
        <v>5055</v>
      </c>
      <c r="F175" s="79" t="s">
        <v>5056</v>
      </c>
      <c r="G175" s="79" t="s">
        <v>5057</v>
      </c>
      <c r="H175" s="80">
        <v>1</v>
      </c>
      <c r="I175" s="79" t="s">
        <v>5058</v>
      </c>
      <c r="J175" s="79" t="s">
        <v>4439</v>
      </c>
      <c r="K175" s="80">
        <v>2008</v>
      </c>
      <c r="L175" s="81" t="str">
        <f t="shared" si="2"/>
        <v>http://ebooks.abc-clio.com/?isbn=9780313350870</v>
      </c>
    </row>
    <row r="176" spans="1:12" ht="20.100000000000001" customHeight="1">
      <c r="A176" s="78">
        <v>175</v>
      </c>
      <c r="B176" s="79" t="s">
        <v>2818</v>
      </c>
      <c r="C176" s="79" t="s">
        <v>5050</v>
      </c>
      <c r="D176" s="79">
        <v>720</v>
      </c>
      <c r="E176" s="79" t="s">
        <v>5059</v>
      </c>
      <c r="F176" s="79" t="s">
        <v>5060</v>
      </c>
      <c r="G176" s="79" t="s">
        <v>5061</v>
      </c>
      <c r="H176" s="80">
        <v>1</v>
      </c>
      <c r="I176" s="79" t="s">
        <v>5062</v>
      </c>
      <c r="J176" s="79" t="s">
        <v>4439</v>
      </c>
      <c r="K176" s="80">
        <v>2002</v>
      </c>
      <c r="L176" s="81" t="str">
        <f t="shared" si="2"/>
        <v>http://ebooks.abc-clio.com/?isbn=9780313013881</v>
      </c>
    </row>
    <row r="177" spans="1:12" ht="20.100000000000001" customHeight="1">
      <c r="A177" s="78">
        <v>176</v>
      </c>
      <c r="B177" s="79" t="s">
        <v>2818</v>
      </c>
      <c r="C177" s="79" t="s">
        <v>5050</v>
      </c>
      <c r="D177" s="79" t="s">
        <v>5063</v>
      </c>
      <c r="E177" s="79" t="s">
        <v>5064</v>
      </c>
      <c r="F177" s="79" t="s">
        <v>5065</v>
      </c>
      <c r="G177" s="79" t="s">
        <v>5066</v>
      </c>
      <c r="H177" s="80">
        <v>1</v>
      </c>
      <c r="I177" s="79" t="s">
        <v>5067</v>
      </c>
      <c r="J177" s="79" t="s">
        <v>4439</v>
      </c>
      <c r="K177" s="80">
        <v>2008</v>
      </c>
      <c r="L177" s="81" t="str">
        <f t="shared" si="2"/>
        <v>http://ebooks.abc-clio.com/?isbn=9780313071706</v>
      </c>
    </row>
    <row r="178" spans="1:12" ht="20.100000000000001" customHeight="1">
      <c r="A178" s="78">
        <v>177</v>
      </c>
      <c r="B178" s="79" t="s">
        <v>2818</v>
      </c>
      <c r="C178" s="79" t="s">
        <v>5050</v>
      </c>
      <c r="D178" s="79" t="s">
        <v>3733</v>
      </c>
      <c r="E178" s="79" t="s">
        <v>5068</v>
      </c>
      <c r="F178" s="79" t="s">
        <v>5069</v>
      </c>
      <c r="G178" s="79" t="s">
        <v>5070</v>
      </c>
      <c r="H178" s="80">
        <v>1</v>
      </c>
      <c r="I178" s="79" t="s">
        <v>1249</v>
      </c>
      <c r="J178" s="79" t="s">
        <v>4514</v>
      </c>
      <c r="K178" s="80">
        <v>1996</v>
      </c>
      <c r="L178" s="81" t="str">
        <f t="shared" si="2"/>
        <v>http://ebooks.abc-clio.com/?isbn=9780313033414</v>
      </c>
    </row>
    <row r="179" spans="1:12" ht="20.100000000000001" customHeight="1">
      <c r="A179" s="78">
        <v>178</v>
      </c>
      <c r="B179" s="79" t="s">
        <v>2818</v>
      </c>
      <c r="C179" s="79" t="s">
        <v>5071</v>
      </c>
      <c r="D179" s="79" t="s">
        <v>5072</v>
      </c>
      <c r="E179" s="79" t="s">
        <v>5073</v>
      </c>
      <c r="F179" s="79" t="s">
        <v>5074</v>
      </c>
      <c r="G179" s="79" t="s">
        <v>5075</v>
      </c>
      <c r="H179" s="80">
        <v>1</v>
      </c>
      <c r="I179" s="79" t="s">
        <v>5076</v>
      </c>
      <c r="J179" s="79" t="s">
        <v>4439</v>
      </c>
      <c r="K179" s="80">
        <v>1994</v>
      </c>
      <c r="L179" s="81" t="str">
        <f t="shared" si="2"/>
        <v>http://ebooks.abc-clio.com/?isbn=9780313029219</v>
      </c>
    </row>
    <row r="180" spans="1:12" ht="20.100000000000001" customHeight="1">
      <c r="A180" s="78">
        <v>179</v>
      </c>
      <c r="B180" s="79" t="s">
        <v>2818</v>
      </c>
      <c r="C180" s="79" t="s">
        <v>5071</v>
      </c>
      <c r="D180" s="79">
        <v>306</v>
      </c>
      <c r="E180" s="79" t="s">
        <v>2826</v>
      </c>
      <c r="F180" s="79" t="s">
        <v>5077</v>
      </c>
      <c r="G180" s="79" t="s">
        <v>5078</v>
      </c>
      <c r="H180" s="80">
        <v>1</v>
      </c>
      <c r="I180" s="79" t="s">
        <v>5079</v>
      </c>
      <c r="J180" s="79" t="s">
        <v>4439</v>
      </c>
      <c r="K180" s="80">
        <v>2002</v>
      </c>
      <c r="L180" s="81" t="str">
        <f t="shared" si="2"/>
        <v>http://ebooks.abc-clio.com/?isbn=9780313011436</v>
      </c>
    </row>
    <row r="181" spans="1:12" ht="20.100000000000001" customHeight="1">
      <c r="A181" s="78">
        <v>180</v>
      </c>
      <c r="B181" s="79" t="s">
        <v>2818</v>
      </c>
      <c r="C181" s="79" t="s">
        <v>5071</v>
      </c>
      <c r="D181" s="79">
        <v>346</v>
      </c>
      <c r="E181" s="79" t="s">
        <v>5080</v>
      </c>
      <c r="F181" s="79" t="s">
        <v>5081</v>
      </c>
      <c r="G181" s="79" t="s">
        <v>5082</v>
      </c>
      <c r="H181" s="80">
        <v>1</v>
      </c>
      <c r="I181" s="79" t="s">
        <v>5083</v>
      </c>
      <c r="J181" s="79" t="s">
        <v>4439</v>
      </c>
      <c r="K181" s="80">
        <v>1998</v>
      </c>
      <c r="L181" s="81" t="str">
        <f t="shared" si="2"/>
        <v>http://ebooks.abc-clio.com/?isbn=9780313025020</v>
      </c>
    </row>
    <row r="182" spans="1:12" ht="20.100000000000001" customHeight="1">
      <c r="A182" s="78">
        <v>181</v>
      </c>
      <c r="B182" s="79" t="s">
        <v>2818</v>
      </c>
      <c r="C182" s="79" t="s">
        <v>5071</v>
      </c>
      <c r="D182" s="79">
        <v>709</v>
      </c>
      <c r="E182" s="79" t="s">
        <v>5084</v>
      </c>
      <c r="F182" s="79" t="s">
        <v>5085</v>
      </c>
      <c r="G182" s="79" t="s">
        <v>5086</v>
      </c>
      <c r="H182" s="80">
        <v>1</v>
      </c>
      <c r="I182" s="79" t="s">
        <v>4174</v>
      </c>
      <c r="J182" s="79" t="s">
        <v>4439</v>
      </c>
      <c r="K182" s="80">
        <v>2003</v>
      </c>
      <c r="L182" s="81" t="str">
        <f t="shared" si="2"/>
        <v>http://ebooks.abc-clio.com/?isbn=9780313091261</v>
      </c>
    </row>
    <row r="183" spans="1:12" ht="20.100000000000001" customHeight="1">
      <c r="A183" s="78">
        <v>182</v>
      </c>
      <c r="B183" s="79" t="s">
        <v>2818</v>
      </c>
      <c r="C183" s="79" t="s">
        <v>5071</v>
      </c>
      <c r="D183" s="79">
        <v>709</v>
      </c>
      <c r="E183" s="79" t="s">
        <v>5087</v>
      </c>
      <c r="F183" s="79" t="s">
        <v>5088</v>
      </c>
      <c r="G183" s="79" t="s">
        <v>5089</v>
      </c>
      <c r="H183" s="80">
        <v>1</v>
      </c>
      <c r="I183" s="79" t="s">
        <v>5090</v>
      </c>
      <c r="J183" s="79" t="s">
        <v>4439</v>
      </c>
      <c r="K183" s="80">
        <v>2003</v>
      </c>
      <c r="L183" s="81" t="str">
        <f t="shared" si="2"/>
        <v>http://ebooks.abc-clio.com/?isbn=9780313094170</v>
      </c>
    </row>
    <row r="184" spans="1:12" ht="20.100000000000001" customHeight="1">
      <c r="A184" s="78">
        <v>183</v>
      </c>
      <c r="B184" s="79" t="s">
        <v>2818</v>
      </c>
      <c r="C184" s="79" t="s">
        <v>5071</v>
      </c>
      <c r="D184" s="79">
        <v>709</v>
      </c>
      <c r="E184" s="79" t="s">
        <v>5091</v>
      </c>
      <c r="F184" s="79" t="s">
        <v>5092</v>
      </c>
      <c r="G184" s="79" t="s">
        <v>5093</v>
      </c>
      <c r="H184" s="80">
        <v>1</v>
      </c>
      <c r="I184" s="79" t="s">
        <v>5094</v>
      </c>
      <c r="J184" s="79" t="s">
        <v>4514</v>
      </c>
      <c r="K184" s="80">
        <v>1996</v>
      </c>
      <c r="L184" s="81" t="str">
        <f t="shared" si="2"/>
        <v>http://ebooks.abc-clio.com/?isbn=9780313033421</v>
      </c>
    </row>
    <row r="185" spans="1:12" ht="20.100000000000001" customHeight="1">
      <c r="A185" s="78">
        <v>184</v>
      </c>
      <c r="B185" s="79" t="s">
        <v>2818</v>
      </c>
      <c r="C185" s="79" t="s">
        <v>5071</v>
      </c>
      <c r="D185" s="79">
        <v>709</v>
      </c>
      <c r="E185" s="79" t="s">
        <v>5095</v>
      </c>
      <c r="F185" s="79" t="s">
        <v>5096</v>
      </c>
      <c r="G185" s="79" t="s">
        <v>5097</v>
      </c>
      <c r="H185" s="80">
        <v>1</v>
      </c>
      <c r="I185" s="79" t="s">
        <v>5098</v>
      </c>
      <c r="J185" s="79" t="s">
        <v>4439</v>
      </c>
      <c r="K185" s="80">
        <v>2007</v>
      </c>
      <c r="L185" s="81" t="str">
        <f t="shared" si="2"/>
        <v>http://ebooks.abc-clio.com/?isbn=9780313070310</v>
      </c>
    </row>
    <row r="186" spans="1:12" ht="20.100000000000001" customHeight="1">
      <c r="A186" s="78">
        <v>185</v>
      </c>
      <c r="B186" s="79" t="s">
        <v>2818</v>
      </c>
      <c r="C186" s="79" t="s">
        <v>5071</v>
      </c>
      <c r="D186" s="79">
        <v>704</v>
      </c>
      <c r="E186" s="79" t="s">
        <v>5095</v>
      </c>
      <c r="F186" s="79" t="s">
        <v>5099</v>
      </c>
      <c r="G186" s="79" t="s">
        <v>5100</v>
      </c>
      <c r="H186" s="80">
        <v>1</v>
      </c>
      <c r="I186" s="79" t="s">
        <v>5101</v>
      </c>
      <c r="J186" s="79" t="s">
        <v>4439</v>
      </c>
      <c r="K186" s="80">
        <v>2006</v>
      </c>
      <c r="L186" s="81" t="str">
        <f t="shared" si="2"/>
        <v>http://ebooks.abc-clio.com/?isbn=9780313055874</v>
      </c>
    </row>
    <row r="187" spans="1:12" ht="20.100000000000001" customHeight="1">
      <c r="A187" s="78">
        <v>186</v>
      </c>
      <c r="B187" s="79" t="s">
        <v>2818</v>
      </c>
      <c r="C187" s="79" t="s">
        <v>5071</v>
      </c>
      <c r="D187" s="79">
        <v>709</v>
      </c>
      <c r="E187" s="79" t="s">
        <v>5095</v>
      </c>
      <c r="F187" s="79" t="s">
        <v>5102</v>
      </c>
      <c r="G187" s="79" t="s">
        <v>5103</v>
      </c>
      <c r="H187" s="80">
        <v>1</v>
      </c>
      <c r="I187" s="79" t="s">
        <v>5104</v>
      </c>
      <c r="J187" s="79" t="s">
        <v>4439</v>
      </c>
      <c r="K187" s="80">
        <v>2008</v>
      </c>
      <c r="L187" s="81" t="str">
        <f t="shared" si="2"/>
        <v>http://ebooks.abc-clio.com/?isbn=9780313080616</v>
      </c>
    </row>
    <row r="188" spans="1:12" ht="20.100000000000001" customHeight="1">
      <c r="A188" s="78">
        <v>187</v>
      </c>
      <c r="B188" s="79" t="s">
        <v>2818</v>
      </c>
      <c r="C188" s="79" t="s">
        <v>5071</v>
      </c>
      <c r="D188" s="79">
        <v>709</v>
      </c>
      <c r="E188" s="79" t="s">
        <v>5105</v>
      </c>
      <c r="F188" s="79" t="s">
        <v>5106</v>
      </c>
      <c r="G188" s="79" t="s">
        <v>5107</v>
      </c>
      <c r="H188" s="80">
        <v>1</v>
      </c>
      <c r="I188" s="79" t="s">
        <v>5108</v>
      </c>
      <c r="J188" s="79" t="s">
        <v>4514</v>
      </c>
      <c r="K188" s="80">
        <v>1996</v>
      </c>
      <c r="L188" s="81" t="str">
        <f t="shared" si="2"/>
        <v>http://ebooks.abc-clio.com/?isbn=9780313033520</v>
      </c>
    </row>
    <row r="189" spans="1:12" ht="20.100000000000001" customHeight="1">
      <c r="A189" s="78">
        <v>188</v>
      </c>
      <c r="B189" s="79" t="s">
        <v>2818</v>
      </c>
      <c r="C189" s="79" t="s">
        <v>5071</v>
      </c>
      <c r="D189" s="79" t="s">
        <v>4207</v>
      </c>
      <c r="E189" s="79" t="s">
        <v>5109</v>
      </c>
      <c r="F189" s="79" t="s">
        <v>5110</v>
      </c>
      <c r="G189" s="79" t="s">
        <v>5111</v>
      </c>
      <c r="H189" s="80">
        <v>1</v>
      </c>
      <c r="I189" s="79" t="s">
        <v>5108</v>
      </c>
      <c r="J189" s="79" t="s">
        <v>4439</v>
      </c>
      <c r="K189" s="80">
        <v>1993</v>
      </c>
      <c r="L189" s="81" t="str">
        <f t="shared" si="2"/>
        <v>http://ebooks.abc-clio.com/?isbn=9780313028960</v>
      </c>
    </row>
    <row r="190" spans="1:12" ht="20.100000000000001" customHeight="1">
      <c r="A190" s="78">
        <v>189</v>
      </c>
      <c r="B190" s="79" t="s">
        <v>2818</v>
      </c>
      <c r="C190" s="79" t="s">
        <v>5071</v>
      </c>
      <c r="D190" s="79">
        <v>709</v>
      </c>
      <c r="E190" s="79" t="s">
        <v>5112</v>
      </c>
      <c r="F190" s="79" t="s">
        <v>5113</v>
      </c>
      <c r="G190" s="79" t="s">
        <v>5114</v>
      </c>
      <c r="H190" s="80">
        <v>1</v>
      </c>
      <c r="I190" s="79" t="s">
        <v>5115</v>
      </c>
      <c r="J190" s="79" t="s">
        <v>4439</v>
      </c>
      <c r="K190" s="80">
        <v>1999</v>
      </c>
      <c r="L190" s="81" t="str">
        <f t="shared" si="2"/>
        <v>http://ebooks.abc-clio.com/?isbn=9780313091117</v>
      </c>
    </row>
    <row r="191" spans="1:12" ht="20.100000000000001" customHeight="1">
      <c r="A191" s="78">
        <v>190</v>
      </c>
      <c r="B191" s="79" t="s">
        <v>2818</v>
      </c>
      <c r="C191" s="79" t="s">
        <v>5071</v>
      </c>
      <c r="D191" s="79">
        <v>940</v>
      </c>
      <c r="E191" s="79" t="s">
        <v>5116</v>
      </c>
      <c r="F191" s="79" t="s">
        <v>5117</v>
      </c>
      <c r="G191" s="79" t="s">
        <v>5118</v>
      </c>
      <c r="H191" s="80">
        <v>1</v>
      </c>
      <c r="I191" s="79" t="s">
        <v>5119</v>
      </c>
      <c r="J191" s="79" t="s">
        <v>4439</v>
      </c>
      <c r="K191" s="80">
        <v>2005</v>
      </c>
      <c r="L191" s="81" t="str">
        <f t="shared" si="2"/>
        <v>http://ebooks.abc-clio.com/?isbn=9780313062247</v>
      </c>
    </row>
    <row r="192" spans="1:12" ht="20.100000000000001" customHeight="1">
      <c r="A192" s="78">
        <v>191</v>
      </c>
      <c r="B192" s="79" t="s">
        <v>2818</v>
      </c>
      <c r="C192" s="79" t="s">
        <v>5071</v>
      </c>
      <c r="D192" s="79">
        <v>759</v>
      </c>
      <c r="E192" s="79" t="s">
        <v>5120</v>
      </c>
      <c r="F192" s="79" t="s">
        <v>5121</v>
      </c>
      <c r="G192" s="79" t="s">
        <v>5122</v>
      </c>
      <c r="H192" s="80">
        <v>1</v>
      </c>
      <c r="I192" s="79" t="s">
        <v>5108</v>
      </c>
      <c r="J192" s="79" t="s">
        <v>4514</v>
      </c>
      <c r="K192" s="80">
        <v>1999</v>
      </c>
      <c r="L192" s="81" t="str">
        <f t="shared" si="2"/>
        <v>http://ebooks.abc-clio.com/?isbn=9780313032189</v>
      </c>
    </row>
    <row r="193" spans="1:12" ht="20.100000000000001" customHeight="1">
      <c r="A193" s="78">
        <v>192</v>
      </c>
      <c r="B193" s="79" t="s">
        <v>2818</v>
      </c>
      <c r="C193" s="79" t="s">
        <v>5071</v>
      </c>
      <c r="D193" s="79">
        <v>700</v>
      </c>
      <c r="E193" s="79" t="s">
        <v>5123</v>
      </c>
      <c r="F193" s="79" t="s">
        <v>5124</v>
      </c>
      <c r="G193" s="79" t="s">
        <v>5125</v>
      </c>
      <c r="H193" s="80">
        <v>1</v>
      </c>
      <c r="I193" s="79" t="s">
        <v>5126</v>
      </c>
      <c r="J193" s="79" t="s">
        <v>4439</v>
      </c>
      <c r="K193" s="80">
        <v>2001</v>
      </c>
      <c r="L193" s="81" t="str">
        <f t="shared" si="2"/>
        <v>http://ebooks.abc-clio.com/?isbn=9780313016752</v>
      </c>
    </row>
    <row r="194" spans="1:12" ht="20.100000000000001" customHeight="1">
      <c r="A194" s="78">
        <v>193</v>
      </c>
      <c r="B194" s="79" t="s">
        <v>2818</v>
      </c>
      <c r="C194" s="79" t="s">
        <v>5071</v>
      </c>
      <c r="D194" s="79">
        <v>770</v>
      </c>
      <c r="E194" s="79" t="s">
        <v>5127</v>
      </c>
      <c r="F194" s="79" t="s">
        <v>5128</v>
      </c>
      <c r="G194" s="79" t="s">
        <v>5129</v>
      </c>
      <c r="H194" s="80">
        <v>1</v>
      </c>
      <c r="I194" s="79" t="s">
        <v>5130</v>
      </c>
      <c r="J194" s="79" t="s">
        <v>4439</v>
      </c>
      <c r="K194" s="80">
        <v>2008</v>
      </c>
      <c r="L194" s="81" t="str">
        <f t="shared" ref="L194:L257" si="3">HYPERLINK(CONCATENATE("http://ebooks.abc-clio.com/?isbn=",F194))</f>
        <v>http://ebooks.abc-clio.com/?isbn=9780313053986</v>
      </c>
    </row>
    <row r="195" spans="1:12" ht="20.100000000000001" customHeight="1">
      <c r="A195" s="78">
        <v>194</v>
      </c>
      <c r="B195" s="79" t="s">
        <v>2818</v>
      </c>
      <c r="C195" s="79" t="s">
        <v>5071</v>
      </c>
      <c r="D195" s="79">
        <v>746</v>
      </c>
      <c r="E195" s="79" t="s">
        <v>5131</v>
      </c>
      <c r="F195" s="79" t="s">
        <v>5132</v>
      </c>
      <c r="G195" s="79" t="s">
        <v>5133</v>
      </c>
      <c r="H195" s="80">
        <v>1</v>
      </c>
      <c r="I195" s="79" t="s">
        <v>5134</v>
      </c>
      <c r="J195" s="79" t="s">
        <v>4439</v>
      </c>
      <c r="K195" s="80">
        <v>2007</v>
      </c>
      <c r="L195" s="81" t="str">
        <f t="shared" si="3"/>
        <v>http://ebooks.abc-clio.com/?isbn=9780313342479</v>
      </c>
    </row>
    <row r="196" spans="1:12" ht="20.100000000000001" customHeight="1">
      <c r="A196" s="78">
        <v>195</v>
      </c>
      <c r="B196" s="79" t="s">
        <v>2818</v>
      </c>
      <c r="C196" s="79" t="s">
        <v>5071</v>
      </c>
      <c r="D196" s="79">
        <v>745</v>
      </c>
      <c r="E196" s="79" t="s">
        <v>5135</v>
      </c>
      <c r="F196" s="79" t="s">
        <v>5136</v>
      </c>
      <c r="G196" s="79" t="s">
        <v>5137</v>
      </c>
      <c r="H196" s="80">
        <v>1</v>
      </c>
      <c r="I196" s="79" t="s">
        <v>5138</v>
      </c>
      <c r="J196" s="79" t="s">
        <v>4439</v>
      </c>
      <c r="K196" s="80">
        <v>2007</v>
      </c>
      <c r="L196" s="81" t="str">
        <f t="shared" si="3"/>
        <v>http://ebooks.abc-clio.com/?isbn=9780313343087</v>
      </c>
    </row>
    <row r="197" spans="1:12" ht="20.100000000000001" customHeight="1">
      <c r="A197" s="78">
        <v>196</v>
      </c>
      <c r="B197" s="79" t="s">
        <v>2818</v>
      </c>
      <c r="C197" s="79" t="s">
        <v>5071</v>
      </c>
      <c r="D197" s="79" t="s">
        <v>3733</v>
      </c>
      <c r="E197" s="79" t="s">
        <v>4206</v>
      </c>
      <c r="F197" s="79" t="s">
        <v>5139</v>
      </c>
      <c r="G197" s="79" t="s">
        <v>5140</v>
      </c>
      <c r="H197" s="80">
        <v>1</v>
      </c>
      <c r="I197" s="79" t="s">
        <v>5141</v>
      </c>
      <c r="J197" s="79" t="s">
        <v>4439</v>
      </c>
      <c r="K197" s="80">
        <v>2003</v>
      </c>
      <c r="L197" s="81" t="str">
        <f t="shared" si="3"/>
        <v>http://ebooks.abc-clio.com/?isbn=9780313052217</v>
      </c>
    </row>
    <row r="198" spans="1:12" ht="20.100000000000001" customHeight="1">
      <c r="A198" s="78">
        <v>197</v>
      </c>
      <c r="B198" s="79" t="s">
        <v>2818</v>
      </c>
      <c r="C198" s="79" t="s">
        <v>5071</v>
      </c>
      <c r="D198" s="79" t="s">
        <v>3733</v>
      </c>
      <c r="E198" s="79" t="s">
        <v>5142</v>
      </c>
      <c r="F198" s="79" t="s">
        <v>5143</v>
      </c>
      <c r="G198" s="79" t="s">
        <v>5144</v>
      </c>
      <c r="H198" s="80">
        <v>1</v>
      </c>
      <c r="I198" s="79" t="s">
        <v>5108</v>
      </c>
      <c r="J198" s="79" t="s">
        <v>4514</v>
      </c>
      <c r="K198" s="80">
        <v>2000</v>
      </c>
      <c r="L198" s="81" t="str">
        <f t="shared" si="3"/>
        <v>http://ebooks.abc-clio.com/?isbn=9780313032462</v>
      </c>
    </row>
    <row r="199" spans="1:12" ht="20.100000000000001" customHeight="1">
      <c r="A199" s="78">
        <v>198</v>
      </c>
      <c r="B199" s="79" t="s">
        <v>2818</v>
      </c>
      <c r="C199" s="79" t="s">
        <v>5071</v>
      </c>
      <c r="D199" s="79" t="s">
        <v>3733</v>
      </c>
      <c r="E199" s="79" t="s">
        <v>5145</v>
      </c>
      <c r="F199" s="79" t="s">
        <v>5146</v>
      </c>
      <c r="G199" s="79" t="s">
        <v>5147</v>
      </c>
      <c r="H199" s="80">
        <v>1</v>
      </c>
      <c r="I199" s="79" t="s">
        <v>5148</v>
      </c>
      <c r="J199" s="79" t="s">
        <v>4514</v>
      </c>
      <c r="K199" s="80">
        <v>1999</v>
      </c>
      <c r="L199" s="81" t="str">
        <f t="shared" si="3"/>
        <v>http://ebooks.abc-clio.com/?isbn=9780313032264</v>
      </c>
    </row>
    <row r="200" spans="1:12" ht="20.100000000000001" customHeight="1">
      <c r="A200" s="78">
        <v>199</v>
      </c>
      <c r="B200" s="79" t="s">
        <v>2818</v>
      </c>
      <c r="C200" s="79" t="s">
        <v>5149</v>
      </c>
      <c r="D200" s="79">
        <v>391</v>
      </c>
      <c r="E200" s="79" t="s">
        <v>5150</v>
      </c>
      <c r="F200" s="79" t="s">
        <v>5151</v>
      </c>
      <c r="G200" s="79" t="s">
        <v>5152</v>
      </c>
      <c r="H200" s="80">
        <v>0</v>
      </c>
      <c r="I200" s="79" t="s">
        <v>736</v>
      </c>
      <c r="J200" s="79" t="s">
        <v>5153</v>
      </c>
      <c r="K200" s="80">
        <v>2007</v>
      </c>
      <c r="L200" s="81" t="str">
        <f t="shared" si="3"/>
        <v>http://ebooks.abc-clio.com/?isbn=9780313064050</v>
      </c>
    </row>
    <row r="201" spans="1:12" ht="20.100000000000001" customHeight="1">
      <c r="A201" s="78">
        <v>200</v>
      </c>
      <c r="B201" s="79" t="s">
        <v>2818</v>
      </c>
      <c r="C201" s="79" t="s">
        <v>5154</v>
      </c>
      <c r="D201" s="79">
        <v>294</v>
      </c>
      <c r="E201" s="79" t="s">
        <v>5155</v>
      </c>
      <c r="F201" s="79" t="s">
        <v>5156</v>
      </c>
      <c r="G201" s="79" t="s">
        <v>5157</v>
      </c>
      <c r="H201" s="80">
        <v>1</v>
      </c>
      <c r="I201" s="79" t="s">
        <v>5158</v>
      </c>
      <c r="J201" s="79" t="s">
        <v>4439</v>
      </c>
      <c r="K201" s="80">
        <v>2003</v>
      </c>
      <c r="L201" s="81" t="str">
        <f t="shared" si="3"/>
        <v>http://ebooks.abc-clio.com/?isbn=9780313039454</v>
      </c>
    </row>
    <row r="202" spans="1:12" ht="20.100000000000001" customHeight="1">
      <c r="A202" s="78">
        <v>201</v>
      </c>
      <c r="B202" s="79" t="s">
        <v>2818</v>
      </c>
      <c r="C202" s="79" t="s">
        <v>5154</v>
      </c>
      <c r="D202" s="79">
        <v>958</v>
      </c>
      <c r="E202" s="79" t="s">
        <v>5159</v>
      </c>
      <c r="F202" s="79" t="s">
        <v>5160</v>
      </c>
      <c r="G202" s="79" t="s">
        <v>5161</v>
      </c>
      <c r="H202" s="80">
        <v>1</v>
      </c>
      <c r="I202" s="79" t="s">
        <v>4047</v>
      </c>
      <c r="J202" s="79" t="s">
        <v>4439</v>
      </c>
      <c r="K202" s="80">
        <v>2007</v>
      </c>
      <c r="L202" s="81" t="str">
        <f t="shared" si="3"/>
        <v>http://ebooks.abc-clio.com/?isbn=9780313087707</v>
      </c>
    </row>
    <row r="203" spans="1:12" ht="20.100000000000001" customHeight="1">
      <c r="A203" s="78">
        <v>202</v>
      </c>
      <c r="B203" s="79" t="s">
        <v>2818</v>
      </c>
      <c r="C203" s="79" t="s">
        <v>5154</v>
      </c>
      <c r="D203" s="79">
        <v>954</v>
      </c>
      <c r="E203" s="79" t="s">
        <v>5162</v>
      </c>
      <c r="F203" s="79" t="s">
        <v>5163</v>
      </c>
      <c r="G203" s="79" t="s">
        <v>5164</v>
      </c>
      <c r="H203" s="80">
        <v>1</v>
      </c>
      <c r="I203" s="79" t="s">
        <v>5165</v>
      </c>
      <c r="J203" s="79" t="s">
        <v>4439</v>
      </c>
      <c r="K203" s="80">
        <v>2005</v>
      </c>
      <c r="L203" s="81" t="str">
        <f t="shared" si="3"/>
        <v>http://ebooks.abc-clio.com/?isbn=9780313094262</v>
      </c>
    </row>
    <row r="204" spans="1:12" ht="20.100000000000001" customHeight="1">
      <c r="A204" s="78">
        <v>203</v>
      </c>
      <c r="B204" s="79" t="s">
        <v>2818</v>
      </c>
      <c r="C204" s="79" t="s">
        <v>5154</v>
      </c>
      <c r="D204" s="79">
        <v>954</v>
      </c>
      <c r="E204" s="79" t="s">
        <v>5166</v>
      </c>
      <c r="F204" s="79" t="s">
        <v>5167</v>
      </c>
      <c r="G204" s="79" t="s">
        <v>5168</v>
      </c>
      <c r="H204" s="80">
        <v>1</v>
      </c>
      <c r="I204" s="79" t="s">
        <v>5169</v>
      </c>
      <c r="J204" s="79" t="s">
        <v>4439</v>
      </c>
      <c r="K204" s="80">
        <v>2006</v>
      </c>
      <c r="L204" s="81" t="str">
        <f t="shared" si="3"/>
        <v>http://ebooks.abc-clio.com/?isbn=9780313086236</v>
      </c>
    </row>
    <row r="205" spans="1:12" ht="20.100000000000001" customHeight="1">
      <c r="A205" s="78">
        <v>204</v>
      </c>
      <c r="B205" s="79" t="s">
        <v>2818</v>
      </c>
      <c r="C205" s="79" t="s">
        <v>5154</v>
      </c>
      <c r="D205" s="79">
        <v>959</v>
      </c>
      <c r="E205" s="79" t="s">
        <v>5170</v>
      </c>
      <c r="F205" s="79" t="s">
        <v>5171</v>
      </c>
      <c r="G205" s="79" t="s">
        <v>5172</v>
      </c>
      <c r="H205" s="80">
        <v>1</v>
      </c>
      <c r="I205" s="79" t="s">
        <v>5173</v>
      </c>
      <c r="J205" s="79" t="s">
        <v>4439</v>
      </c>
      <c r="K205" s="80">
        <v>2008</v>
      </c>
      <c r="L205" s="81" t="str">
        <f t="shared" si="3"/>
        <v>http://ebooks.abc-clio.com/?isbn=9780313341946</v>
      </c>
    </row>
    <row r="206" spans="1:12" ht="20.100000000000001" customHeight="1">
      <c r="A206" s="78">
        <v>205</v>
      </c>
      <c r="B206" s="79" t="s">
        <v>2818</v>
      </c>
      <c r="C206" s="79" t="s">
        <v>5154</v>
      </c>
      <c r="D206" s="79">
        <v>959.70399999999995</v>
      </c>
      <c r="E206" s="79" t="s">
        <v>4641</v>
      </c>
      <c r="F206" s="79" t="s">
        <v>5174</v>
      </c>
      <c r="G206" s="79" t="s">
        <v>5175</v>
      </c>
      <c r="H206" s="80">
        <v>1</v>
      </c>
      <c r="I206" s="79" t="s">
        <v>5176</v>
      </c>
      <c r="J206" s="79" t="s">
        <v>4439</v>
      </c>
      <c r="K206" s="80">
        <v>1990</v>
      </c>
      <c r="L206" s="81" t="str">
        <f t="shared" si="3"/>
        <v>http://ebooks.abc-clio.com/?isbn=9780313020322</v>
      </c>
    </row>
    <row r="207" spans="1:12" ht="20.100000000000001" customHeight="1">
      <c r="A207" s="78">
        <v>206</v>
      </c>
      <c r="B207" s="79" t="s">
        <v>2818</v>
      </c>
      <c r="C207" s="79" t="s">
        <v>5154</v>
      </c>
      <c r="D207" s="79">
        <v>959</v>
      </c>
      <c r="E207" s="79" t="s">
        <v>5177</v>
      </c>
      <c r="F207" s="79" t="s">
        <v>5178</v>
      </c>
      <c r="G207" s="79" t="s">
        <v>5179</v>
      </c>
      <c r="H207" s="80">
        <v>1</v>
      </c>
      <c r="I207" s="79" t="s">
        <v>5180</v>
      </c>
      <c r="J207" s="79" t="s">
        <v>4439</v>
      </c>
      <c r="K207" s="80">
        <v>2005</v>
      </c>
      <c r="L207" s="81" t="str">
        <f t="shared" si="3"/>
        <v>http://ebooks.abc-clio.com/?isbn=9780313014659</v>
      </c>
    </row>
    <row r="208" spans="1:12" ht="20.100000000000001" customHeight="1">
      <c r="A208" s="78">
        <v>207</v>
      </c>
      <c r="B208" s="79" t="s">
        <v>2818</v>
      </c>
      <c r="C208" s="79" t="s">
        <v>5154</v>
      </c>
      <c r="D208" s="79">
        <v>959</v>
      </c>
      <c r="E208" s="79" t="s">
        <v>5181</v>
      </c>
      <c r="F208" s="79" t="s">
        <v>5182</v>
      </c>
      <c r="G208" s="79" t="s">
        <v>5183</v>
      </c>
      <c r="H208" s="80">
        <v>1</v>
      </c>
      <c r="I208" s="79" t="s">
        <v>749</v>
      </c>
      <c r="J208" s="79" t="s">
        <v>4439</v>
      </c>
      <c r="K208" s="80">
        <v>2008</v>
      </c>
      <c r="L208" s="81" t="str">
        <f t="shared" si="3"/>
        <v>http://ebooks.abc-clio.com/?isbn=9781573567909</v>
      </c>
    </row>
    <row r="209" spans="1:12" ht="20.100000000000001" customHeight="1">
      <c r="A209" s="78">
        <v>208</v>
      </c>
      <c r="B209" s="79" t="s">
        <v>2818</v>
      </c>
      <c r="C209" s="79" t="s">
        <v>5154</v>
      </c>
      <c r="D209" s="79">
        <v>951</v>
      </c>
      <c r="E209" s="79" t="s">
        <v>5184</v>
      </c>
      <c r="F209" s="79" t="s">
        <v>5185</v>
      </c>
      <c r="G209" s="79" t="s">
        <v>5186</v>
      </c>
      <c r="H209" s="80">
        <v>2</v>
      </c>
      <c r="I209" s="79" t="s">
        <v>5187</v>
      </c>
      <c r="J209" s="79" t="s">
        <v>4439</v>
      </c>
      <c r="K209" s="80">
        <v>2004</v>
      </c>
      <c r="L209" s="81" t="str">
        <f t="shared" si="3"/>
        <v>http://ebooks.abc-clio.com/?isbn=9780313085796</v>
      </c>
    </row>
    <row r="210" spans="1:12" ht="20.100000000000001" customHeight="1">
      <c r="A210" s="78">
        <v>209</v>
      </c>
      <c r="B210" s="79" t="s">
        <v>2818</v>
      </c>
      <c r="C210" s="79" t="s">
        <v>5188</v>
      </c>
      <c r="D210" s="79">
        <v>950</v>
      </c>
      <c r="E210" s="79" t="s">
        <v>5189</v>
      </c>
      <c r="F210" s="79" t="s">
        <v>5190</v>
      </c>
      <c r="G210" s="79" t="s">
        <v>5191</v>
      </c>
      <c r="H210" s="80">
        <v>1</v>
      </c>
      <c r="I210" s="79" t="s">
        <v>5192</v>
      </c>
      <c r="J210" s="79" t="s">
        <v>4439</v>
      </c>
      <c r="K210" s="80">
        <v>2008</v>
      </c>
      <c r="L210" s="81" t="str">
        <f t="shared" si="3"/>
        <v>http://ebooks.abc-clio.com/?isbn=9780313354137</v>
      </c>
    </row>
    <row r="211" spans="1:12" ht="20.100000000000001" customHeight="1">
      <c r="A211" s="78">
        <v>210</v>
      </c>
      <c r="B211" s="79" t="s">
        <v>2818</v>
      </c>
      <c r="C211" s="79" t="s">
        <v>5188</v>
      </c>
      <c r="D211" s="79">
        <v>973</v>
      </c>
      <c r="E211" s="79" t="s">
        <v>4581</v>
      </c>
      <c r="F211" s="79" t="s">
        <v>5193</v>
      </c>
      <c r="G211" s="79" t="s">
        <v>5194</v>
      </c>
      <c r="H211" s="80">
        <v>1</v>
      </c>
      <c r="I211" s="79" t="s">
        <v>5195</v>
      </c>
      <c r="J211" s="79" t="s">
        <v>4514</v>
      </c>
      <c r="K211" s="80">
        <v>1986</v>
      </c>
      <c r="L211" s="81" t="str">
        <f t="shared" si="3"/>
        <v>http://ebooks.abc-clio.com/?isbn=9780313044120</v>
      </c>
    </row>
    <row r="212" spans="1:12" ht="20.100000000000001" customHeight="1">
      <c r="A212" s="78">
        <v>211</v>
      </c>
      <c r="B212" s="79" t="s">
        <v>2818</v>
      </c>
      <c r="C212" s="79" t="s">
        <v>5196</v>
      </c>
      <c r="D212" s="79" t="s">
        <v>3733</v>
      </c>
      <c r="E212" s="79" t="s">
        <v>4761</v>
      </c>
      <c r="F212" s="79" t="s">
        <v>5197</v>
      </c>
      <c r="G212" s="79" t="s">
        <v>5198</v>
      </c>
      <c r="H212" s="80">
        <v>0</v>
      </c>
      <c r="I212" s="79" t="s">
        <v>5199</v>
      </c>
      <c r="J212" s="79" t="s">
        <v>553</v>
      </c>
      <c r="K212" s="80">
        <v>2004</v>
      </c>
      <c r="L212" s="81" t="str">
        <f t="shared" si="3"/>
        <v>http://ebooks.abc-clio.com/?isbn=9780313072857</v>
      </c>
    </row>
    <row r="213" spans="1:12" ht="20.100000000000001" customHeight="1">
      <c r="A213" s="78">
        <v>212</v>
      </c>
      <c r="B213" s="79" t="s">
        <v>2818</v>
      </c>
      <c r="C213" s="79" t="s">
        <v>5200</v>
      </c>
      <c r="D213" s="79">
        <v>941</v>
      </c>
      <c r="E213" s="79" t="s">
        <v>5201</v>
      </c>
      <c r="F213" s="79" t="s">
        <v>5202</v>
      </c>
      <c r="G213" s="79" t="s">
        <v>5203</v>
      </c>
      <c r="H213" s="80">
        <v>1</v>
      </c>
      <c r="I213" s="79" t="s">
        <v>5204</v>
      </c>
      <c r="J213" s="79" t="s">
        <v>5205</v>
      </c>
      <c r="K213" s="80">
        <v>2007</v>
      </c>
      <c r="L213" s="81" t="str">
        <f t="shared" si="3"/>
        <v>http://ebooks.abc-clio.com/?isbn=9780313088841</v>
      </c>
    </row>
    <row r="214" spans="1:12" ht="20.100000000000001" customHeight="1">
      <c r="A214" s="78">
        <v>213</v>
      </c>
      <c r="B214" s="79" t="s">
        <v>2818</v>
      </c>
      <c r="C214" s="79" t="s">
        <v>5200</v>
      </c>
      <c r="D214" s="79">
        <v>968</v>
      </c>
      <c r="E214" s="79" t="s">
        <v>5206</v>
      </c>
      <c r="F214" s="79" t="s">
        <v>5207</v>
      </c>
      <c r="G214" s="79" t="s">
        <v>5208</v>
      </c>
      <c r="H214" s="80">
        <v>1</v>
      </c>
      <c r="I214" s="79" t="s">
        <v>5209</v>
      </c>
      <c r="J214" s="79" t="s">
        <v>4439</v>
      </c>
      <c r="K214" s="80">
        <v>2008</v>
      </c>
      <c r="L214" s="81" t="str">
        <f t="shared" si="3"/>
        <v>http://ebooks.abc-clio.com/?isbn=9780313087981</v>
      </c>
    </row>
    <row r="215" spans="1:12" ht="20.100000000000001" customHeight="1">
      <c r="A215" s="78">
        <v>214</v>
      </c>
      <c r="B215" s="79" t="s">
        <v>2818</v>
      </c>
      <c r="C215" s="79" t="s">
        <v>5200</v>
      </c>
      <c r="D215" s="79">
        <v>796</v>
      </c>
      <c r="E215" s="79" t="s">
        <v>5210</v>
      </c>
      <c r="F215" s="79" t="s">
        <v>5211</v>
      </c>
      <c r="G215" s="79" t="s">
        <v>5212</v>
      </c>
      <c r="H215" s="80">
        <v>1</v>
      </c>
      <c r="I215" s="79" t="s">
        <v>5213</v>
      </c>
      <c r="J215" s="79" t="s">
        <v>4439</v>
      </c>
      <c r="K215" s="80">
        <v>2007</v>
      </c>
      <c r="L215" s="81" t="str">
        <f t="shared" si="3"/>
        <v>http://ebooks.abc-clio.com/?isbn=9780313087295</v>
      </c>
    </row>
    <row r="216" spans="1:12" ht="20.100000000000001" customHeight="1">
      <c r="A216" s="78">
        <v>215</v>
      </c>
      <c r="B216" s="79" t="s">
        <v>2818</v>
      </c>
      <c r="C216" s="79" t="s">
        <v>5200</v>
      </c>
      <c r="D216" s="79">
        <v>796</v>
      </c>
      <c r="E216" s="79" t="s">
        <v>5214</v>
      </c>
      <c r="F216" s="79" t="s">
        <v>5215</v>
      </c>
      <c r="G216" s="79" t="s">
        <v>5216</v>
      </c>
      <c r="H216" s="80">
        <v>1</v>
      </c>
      <c r="I216" s="79" t="s">
        <v>5217</v>
      </c>
      <c r="J216" s="79" t="s">
        <v>4439</v>
      </c>
      <c r="K216" s="80">
        <v>2007</v>
      </c>
      <c r="L216" s="81" t="str">
        <f t="shared" si="3"/>
        <v>http://ebooks.abc-clio.com/?isbn=9780313081729</v>
      </c>
    </row>
    <row r="217" spans="1:12" ht="20.100000000000001" customHeight="1">
      <c r="A217" s="78">
        <v>216</v>
      </c>
      <c r="B217" s="79" t="s">
        <v>2818</v>
      </c>
      <c r="C217" s="79" t="s">
        <v>3405</v>
      </c>
      <c r="D217" s="79">
        <v>179</v>
      </c>
      <c r="E217" s="79" t="s">
        <v>5218</v>
      </c>
      <c r="F217" s="79" t="s">
        <v>5219</v>
      </c>
      <c r="G217" s="79" t="s">
        <v>5220</v>
      </c>
      <c r="H217" s="80">
        <v>1</v>
      </c>
      <c r="I217" s="79" t="s">
        <v>5221</v>
      </c>
      <c r="J217" s="79" t="s">
        <v>4439</v>
      </c>
      <c r="K217" s="80">
        <v>2008</v>
      </c>
      <c r="L217" s="81" t="str">
        <f t="shared" si="3"/>
        <v>http://ebooks.abc-clio.com/?isbn=9780313351501</v>
      </c>
    </row>
    <row r="218" spans="1:12" ht="20.100000000000001" customHeight="1">
      <c r="A218" s="78">
        <v>217</v>
      </c>
      <c r="B218" s="79" t="s">
        <v>2818</v>
      </c>
      <c r="C218" s="79" t="s">
        <v>4243</v>
      </c>
      <c r="D218" s="79">
        <v>155</v>
      </c>
      <c r="E218" s="79" t="s">
        <v>2826</v>
      </c>
      <c r="F218" s="79" t="s">
        <v>5222</v>
      </c>
      <c r="G218" s="79" t="s">
        <v>5223</v>
      </c>
      <c r="H218" s="80">
        <v>1</v>
      </c>
      <c r="I218" s="79" t="s">
        <v>4067</v>
      </c>
      <c r="J218" s="79" t="s">
        <v>4439</v>
      </c>
      <c r="K218" s="80">
        <v>2008</v>
      </c>
      <c r="L218" s="81" t="str">
        <f t="shared" si="3"/>
        <v>http://ebooks.abc-clio.com/?isbn=9780275995966</v>
      </c>
    </row>
    <row r="219" spans="1:12" ht="20.100000000000001" customHeight="1">
      <c r="A219" s="78">
        <v>218</v>
      </c>
      <c r="B219" s="79" t="s">
        <v>2818</v>
      </c>
      <c r="C219" s="79" t="s">
        <v>4243</v>
      </c>
      <c r="D219" s="79">
        <v>975</v>
      </c>
      <c r="E219" s="79" t="s">
        <v>2826</v>
      </c>
      <c r="F219" s="79" t="s">
        <v>5224</v>
      </c>
      <c r="G219" s="79" t="s">
        <v>5225</v>
      </c>
      <c r="H219" s="80">
        <v>1</v>
      </c>
      <c r="I219" s="79" t="s">
        <v>5226</v>
      </c>
      <c r="J219" s="79" t="s">
        <v>4439</v>
      </c>
      <c r="K219" s="80">
        <v>2007</v>
      </c>
      <c r="L219" s="81" t="str">
        <f t="shared" si="3"/>
        <v>http://ebooks.abc-clio.com/?isbn=9781567207125</v>
      </c>
    </row>
    <row r="220" spans="1:12" ht="20.100000000000001" customHeight="1">
      <c r="A220" s="78">
        <v>219</v>
      </c>
      <c r="B220" s="79" t="s">
        <v>2818</v>
      </c>
      <c r="C220" s="79" t="s">
        <v>4243</v>
      </c>
      <c r="D220" s="79">
        <v>973</v>
      </c>
      <c r="E220" s="79" t="s">
        <v>2232</v>
      </c>
      <c r="F220" s="79" t="s">
        <v>5227</v>
      </c>
      <c r="G220" s="79" t="s">
        <v>5228</v>
      </c>
      <c r="H220" s="80">
        <v>1</v>
      </c>
      <c r="I220" s="79" t="s">
        <v>5229</v>
      </c>
      <c r="J220" s="79" t="s">
        <v>4439</v>
      </c>
      <c r="K220" s="80">
        <v>2008</v>
      </c>
      <c r="L220" s="81" t="str">
        <f t="shared" si="3"/>
        <v>http://ebooks.abc-clio.com/?isbn=9780313085963</v>
      </c>
    </row>
    <row r="221" spans="1:12" ht="20.100000000000001" customHeight="1">
      <c r="A221" s="78">
        <v>220</v>
      </c>
      <c r="B221" s="79" t="s">
        <v>2818</v>
      </c>
      <c r="C221" s="79" t="s">
        <v>4243</v>
      </c>
      <c r="D221" s="79">
        <v>796</v>
      </c>
      <c r="E221" s="79" t="s">
        <v>5230</v>
      </c>
      <c r="F221" s="79" t="s">
        <v>5231</v>
      </c>
      <c r="G221" s="79" t="s">
        <v>5232</v>
      </c>
      <c r="H221" s="80">
        <v>1</v>
      </c>
      <c r="I221" s="79" t="s">
        <v>5233</v>
      </c>
      <c r="J221" s="79" t="s">
        <v>4439</v>
      </c>
      <c r="K221" s="80">
        <v>2007</v>
      </c>
      <c r="L221" s="81" t="str">
        <f t="shared" si="3"/>
        <v>http://ebooks.abc-clio.com/?isbn=9780275999650</v>
      </c>
    </row>
    <row r="222" spans="1:12" ht="20.100000000000001" customHeight="1">
      <c r="A222" s="78">
        <v>221</v>
      </c>
      <c r="B222" s="79" t="s">
        <v>2818</v>
      </c>
      <c r="C222" s="79" t="s">
        <v>4243</v>
      </c>
      <c r="D222" s="79">
        <v>796</v>
      </c>
      <c r="E222" s="79" t="s">
        <v>290</v>
      </c>
      <c r="F222" s="79" t="s">
        <v>5234</v>
      </c>
      <c r="G222" s="79" t="s">
        <v>5235</v>
      </c>
      <c r="H222" s="80">
        <v>1</v>
      </c>
      <c r="I222" s="79" t="s">
        <v>5236</v>
      </c>
      <c r="J222" s="79" t="s">
        <v>4439</v>
      </c>
      <c r="K222" s="80">
        <v>2006</v>
      </c>
      <c r="L222" s="81" t="str">
        <f t="shared" si="3"/>
        <v>http://ebooks.abc-clio.com/?isbn=9780313086229</v>
      </c>
    </row>
    <row r="223" spans="1:12" ht="20.100000000000001" customHeight="1">
      <c r="A223" s="78">
        <v>222</v>
      </c>
      <c r="B223" s="79" t="s">
        <v>2818</v>
      </c>
      <c r="C223" s="79" t="s">
        <v>4243</v>
      </c>
      <c r="D223" s="79">
        <v>796</v>
      </c>
      <c r="E223" s="79" t="s">
        <v>5210</v>
      </c>
      <c r="F223" s="79" t="s">
        <v>5237</v>
      </c>
      <c r="G223" s="86" t="s">
        <v>5238</v>
      </c>
      <c r="H223" s="80">
        <v>1</v>
      </c>
      <c r="I223" s="79" t="s">
        <v>5239</v>
      </c>
      <c r="J223" s="79" t="s">
        <v>4439</v>
      </c>
      <c r="K223" s="80">
        <v>2008</v>
      </c>
      <c r="L223" s="81" t="str">
        <f t="shared" si="3"/>
        <v>http://ebooks.abc-clio.com/?isbn=9781573566339</v>
      </c>
    </row>
    <row r="224" spans="1:12" ht="20.100000000000001" customHeight="1">
      <c r="A224" s="78">
        <v>223</v>
      </c>
      <c r="B224" s="79" t="s">
        <v>2818</v>
      </c>
      <c r="C224" s="79" t="s">
        <v>4243</v>
      </c>
      <c r="D224" s="79">
        <v>796</v>
      </c>
      <c r="E224" s="79" t="s">
        <v>5240</v>
      </c>
      <c r="F224" s="79" t="s">
        <v>5241</v>
      </c>
      <c r="G224" s="79" t="s">
        <v>5242</v>
      </c>
      <c r="H224" s="80">
        <v>1</v>
      </c>
      <c r="I224" s="79" t="s">
        <v>5243</v>
      </c>
      <c r="J224" s="79" t="s">
        <v>4439</v>
      </c>
      <c r="K224" s="80">
        <v>2007</v>
      </c>
      <c r="L224" s="81" t="str">
        <f t="shared" si="3"/>
        <v>http://ebooks.abc-clio.com/?isbn=9780313349058</v>
      </c>
    </row>
    <row r="225" spans="1:12" ht="20.100000000000001" customHeight="1">
      <c r="A225" s="78">
        <v>224</v>
      </c>
      <c r="B225" s="79" t="s">
        <v>2818</v>
      </c>
      <c r="C225" s="79" t="s">
        <v>5244</v>
      </c>
      <c r="D225" s="79">
        <v>808</v>
      </c>
      <c r="E225" s="79" t="s">
        <v>5245</v>
      </c>
      <c r="F225" s="79" t="s">
        <v>5246</v>
      </c>
      <c r="G225" s="79" t="s">
        <v>5247</v>
      </c>
      <c r="H225" s="80">
        <v>1</v>
      </c>
      <c r="I225" s="79" t="s">
        <v>5248</v>
      </c>
      <c r="J225" s="79" t="s">
        <v>4514</v>
      </c>
      <c r="K225" s="80">
        <v>2000</v>
      </c>
      <c r="L225" s="81" t="str">
        <f t="shared" si="3"/>
        <v>http://ebooks.abc-clio.com/?isbn=9780313034343</v>
      </c>
    </row>
    <row r="226" spans="1:12" ht="20.100000000000001" customHeight="1">
      <c r="A226" s="78">
        <v>225</v>
      </c>
      <c r="B226" s="79" t="s">
        <v>2818</v>
      </c>
      <c r="C226" s="79" t="s">
        <v>5249</v>
      </c>
      <c r="D226" s="79">
        <v>796</v>
      </c>
      <c r="E226" s="79" t="s">
        <v>5250</v>
      </c>
      <c r="F226" s="79" t="s">
        <v>5251</v>
      </c>
      <c r="G226" s="79" t="s">
        <v>5252</v>
      </c>
      <c r="H226" s="80">
        <v>1</v>
      </c>
      <c r="I226" s="79" t="s">
        <v>5253</v>
      </c>
      <c r="J226" s="79" t="s">
        <v>4439</v>
      </c>
      <c r="K226" s="80">
        <v>2008</v>
      </c>
      <c r="L226" s="81" t="str">
        <f t="shared" si="3"/>
        <v>http://ebooks.abc-clio.com/?isbn=9781573567008</v>
      </c>
    </row>
    <row r="227" spans="1:12" ht="20.100000000000001" customHeight="1">
      <c r="A227" s="78">
        <v>226</v>
      </c>
      <c r="B227" s="79" t="s">
        <v>2818</v>
      </c>
      <c r="C227" s="79" t="s">
        <v>5254</v>
      </c>
      <c r="D227" s="79" t="s">
        <v>3733</v>
      </c>
      <c r="E227" s="79" t="s">
        <v>4101</v>
      </c>
      <c r="F227" s="79" t="s">
        <v>5255</v>
      </c>
      <c r="G227" s="79" t="s">
        <v>5256</v>
      </c>
      <c r="H227" s="80">
        <v>4</v>
      </c>
      <c r="I227" s="79" t="s">
        <v>5257</v>
      </c>
      <c r="J227" s="79" t="s">
        <v>4439</v>
      </c>
      <c r="K227" s="80">
        <v>2002</v>
      </c>
      <c r="L227" s="81" t="str">
        <f t="shared" si="3"/>
        <v>http://ebooks.abc-clio.com/?isbn=9780313011474</v>
      </c>
    </row>
    <row r="228" spans="1:12" ht="20.100000000000001" customHeight="1">
      <c r="A228" s="78">
        <v>227</v>
      </c>
      <c r="B228" s="79" t="s">
        <v>2818</v>
      </c>
      <c r="C228" s="79" t="s">
        <v>5258</v>
      </c>
      <c r="D228" s="79">
        <v>972</v>
      </c>
      <c r="E228" s="79" t="s">
        <v>5259</v>
      </c>
      <c r="F228" s="79" t="s">
        <v>5260</v>
      </c>
      <c r="G228" s="79" t="s">
        <v>5261</v>
      </c>
      <c r="H228" s="80">
        <v>1</v>
      </c>
      <c r="I228" s="79" t="s">
        <v>5262</v>
      </c>
      <c r="J228" s="79" t="s">
        <v>4439</v>
      </c>
      <c r="K228" s="80">
        <v>2007</v>
      </c>
      <c r="L228" s="81" t="str">
        <f t="shared" si="3"/>
        <v>http://ebooks.abc-clio.com/?isbn=9781573567893</v>
      </c>
    </row>
    <row r="229" spans="1:12" ht="20.100000000000001" customHeight="1">
      <c r="A229" s="78">
        <v>228</v>
      </c>
      <c r="B229" s="79" t="s">
        <v>2818</v>
      </c>
      <c r="C229" s="79" t="s">
        <v>5263</v>
      </c>
      <c r="D229" s="79">
        <v>419</v>
      </c>
      <c r="E229" s="79" t="s">
        <v>5264</v>
      </c>
      <c r="F229" s="79" t="s">
        <v>5265</v>
      </c>
      <c r="G229" s="79" t="s">
        <v>5266</v>
      </c>
      <c r="H229" s="80">
        <v>1</v>
      </c>
      <c r="I229" s="79" t="s">
        <v>5267</v>
      </c>
      <c r="J229" s="79" t="s">
        <v>4439</v>
      </c>
      <c r="K229" s="80">
        <v>2000</v>
      </c>
      <c r="L229" s="81" t="str">
        <f t="shared" si="3"/>
        <v>http://ebooks.abc-clio.com/?isbn=9780313000904</v>
      </c>
    </row>
    <row r="230" spans="1:12" ht="20.100000000000001" customHeight="1">
      <c r="A230" s="78">
        <v>229</v>
      </c>
      <c r="B230" s="79" t="s">
        <v>2818</v>
      </c>
      <c r="C230" s="79" t="s">
        <v>5263</v>
      </c>
      <c r="D230" s="79">
        <v>428</v>
      </c>
      <c r="E230" s="79" t="s">
        <v>5268</v>
      </c>
      <c r="F230" s="79" t="s">
        <v>5269</v>
      </c>
      <c r="G230" s="79" t="s">
        <v>5270</v>
      </c>
      <c r="H230" s="80">
        <v>1</v>
      </c>
      <c r="I230" s="79" t="s">
        <v>5271</v>
      </c>
      <c r="J230" s="79" t="s">
        <v>4439</v>
      </c>
      <c r="K230" s="80">
        <v>2006</v>
      </c>
      <c r="L230" s="81" t="str">
        <f t="shared" si="3"/>
        <v>http://ebooks.abc-clio.com/?isbn=9780313049606</v>
      </c>
    </row>
    <row r="231" spans="1:12" ht="20.100000000000001" customHeight="1">
      <c r="A231" s="78">
        <v>230</v>
      </c>
      <c r="B231" s="79" t="s">
        <v>2818</v>
      </c>
      <c r="C231" s="79" t="s">
        <v>3814</v>
      </c>
      <c r="D231" s="79" t="s">
        <v>3733</v>
      </c>
      <c r="E231" s="79" t="s">
        <v>5272</v>
      </c>
      <c r="F231" s="79" t="s">
        <v>5273</v>
      </c>
      <c r="G231" s="79" t="s">
        <v>5274</v>
      </c>
      <c r="H231" s="80">
        <v>1</v>
      </c>
      <c r="I231" s="79" t="s">
        <v>5275</v>
      </c>
      <c r="J231" s="79" t="s">
        <v>4439</v>
      </c>
      <c r="K231" s="80">
        <v>1997</v>
      </c>
      <c r="L231" s="81" t="str">
        <f t="shared" si="3"/>
        <v>http://ebooks.abc-clio.com/?isbn=9780313008108</v>
      </c>
    </row>
    <row r="232" spans="1:12" ht="20.100000000000001" customHeight="1">
      <c r="A232" s="78">
        <v>231</v>
      </c>
      <c r="B232" s="79" t="s">
        <v>2818</v>
      </c>
      <c r="C232" s="79" t="s">
        <v>3814</v>
      </c>
      <c r="D232" s="79">
        <v>940</v>
      </c>
      <c r="E232" s="79" t="s">
        <v>5276</v>
      </c>
      <c r="F232" s="79" t="s">
        <v>5277</v>
      </c>
      <c r="G232" s="79" t="s">
        <v>5278</v>
      </c>
      <c r="H232" s="80">
        <v>1</v>
      </c>
      <c r="I232" s="79" t="s">
        <v>5279</v>
      </c>
      <c r="J232" s="79" t="s">
        <v>4439</v>
      </c>
      <c r="K232" s="80">
        <v>1997</v>
      </c>
      <c r="L232" s="81" t="str">
        <f t="shared" si="3"/>
        <v>http://ebooks.abc-clio.com/?isbn=9781573566551</v>
      </c>
    </row>
    <row r="233" spans="1:12" ht="20.100000000000001" customHeight="1">
      <c r="A233" s="78">
        <v>232</v>
      </c>
      <c r="B233" s="79" t="s">
        <v>2818</v>
      </c>
      <c r="C233" s="79" t="s">
        <v>3814</v>
      </c>
      <c r="D233" s="79">
        <v>809</v>
      </c>
      <c r="E233" s="79" t="s">
        <v>3823</v>
      </c>
      <c r="F233" s="79" t="s">
        <v>5280</v>
      </c>
      <c r="G233" s="79" t="s">
        <v>5281</v>
      </c>
      <c r="H233" s="80">
        <v>1</v>
      </c>
      <c r="I233" s="79" t="s">
        <v>5282</v>
      </c>
      <c r="J233" s="79" t="s">
        <v>4439</v>
      </c>
      <c r="K233" s="80">
        <v>2004</v>
      </c>
      <c r="L233" s="81" t="str">
        <f t="shared" si="3"/>
        <v>http://ebooks.abc-clio.com/?isbn=9780313085901</v>
      </c>
    </row>
    <row r="234" spans="1:12" ht="20.100000000000001" customHeight="1">
      <c r="A234" s="78">
        <v>233</v>
      </c>
      <c r="B234" s="79" t="s">
        <v>2818</v>
      </c>
      <c r="C234" s="79" t="s">
        <v>3814</v>
      </c>
      <c r="D234" s="79">
        <v>809</v>
      </c>
      <c r="E234" s="79" t="s">
        <v>3823</v>
      </c>
      <c r="F234" s="79" t="s">
        <v>5283</v>
      </c>
      <c r="G234" s="79" t="s">
        <v>5284</v>
      </c>
      <c r="H234" s="80">
        <v>1</v>
      </c>
      <c r="I234" s="79" t="s">
        <v>5285</v>
      </c>
      <c r="J234" s="79" t="s">
        <v>4439</v>
      </c>
      <c r="K234" s="80">
        <v>2003</v>
      </c>
      <c r="L234" s="81" t="str">
        <f t="shared" si="3"/>
        <v>http://ebooks.abc-clio.com/?isbn=9780313058028</v>
      </c>
    </row>
    <row r="235" spans="1:12" ht="20.100000000000001" customHeight="1">
      <c r="A235" s="78">
        <v>234</v>
      </c>
      <c r="B235" s="79" t="s">
        <v>2818</v>
      </c>
      <c r="C235" s="79" t="s">
        <v>3814</v>
      </c>
      <c r="D235" s="79">
        <v>809</v>
      </c>
      <c r="E235" s="79" t="s">
        <v>3823</v>
      </c>
      <c r="F235" s="79" t="s">
        <v>5286</v>
      </c>
      <c r="G235" s="79" t="s">
        <v>5287</v>
      </c>
      <c r="H235" s="80">
        <v>1</v>
      </c>
      <c r="I235" s="79" t="s">
        <v>5288</v>
      </c>
      <c r="J235" s="79" t="s">
        <v>4439</v>
      </c>
      <c r="K235" s="80">
        <v>2002</v>
      </c>
      <c r="L235" s="81" t="str">
        <f t="shared" si="3"/>
        <v>http://ebooks.abc-clio.com/?isbn=9780313076404</v>
      </c>
    </row>
    <row r="236" spans="1:12" ht="20.100000000000001" customHeight="1">
      <c r="A236" s="78">
        <v>235</v>
      </c>
      <c r="B236" s="79" t="s">
        <v>2818</v>
      </c>
      <c r="C236" s="79" t="s">
        <v>3814</v>
      </c>
      <c r="D236" s="79">
        <v>809</v>
      </c>
      <c r="E236" s="79" t="s">
        <v>3823</v>
      </c>
      <c r="F236" s="79" t="s">
        <v>5289</v>
      </c>
      <c r="G236" s="79" t="s">
        <v>5290</v>
      </c>
      <c r="H236" s="80">
        <v>1</v>
      </c>
      <c r="I236" s="79" t="s">
        <v>5291</v>
      </c>
      <c r="J236" s="79" t="s">
        <v>4439</v>
      </c>
      <c r="K236" s="80">
        <v>2003</v>
      </c>
      <c r="L236" s="81" t="str">
        <f t="shared" si="3"/>
        <v>http://ebooks.abc-clio.com/?isbn=9780313052538</v>
      </c>
    </row>
    <row r="237" spans="1:12" ht="20.100000000000001" customHeight="1">
      <c r="A237" s="78">
        <v>236</v>
      </c>
      <c r="B237" s="79" t="s">
        <v>2818</v>
      </c>
      <c r="C237" s="79" t="s">
        <v>3814</v>
      </c>
      <c r="D237" s="79">
        <v>823</v>
      </c>
      <c r="E237" s="79" t="s">
        <v>5292</v>
      </c>
      <c r="F237" s="79" t="s">
        <v>5293</v>
      </c>
      <c r="G237" s="79" t="s">
        <v>5294</v>
      </c>
      <c r="H237" s="80">
        <v>1</v>
      </c>
      <c r="I237" s="79" t="s">
        <v>3679</v>
      </c>
      <c r="J237" s="79" t="s">
        <v>4439</v>
      </c>
      <c r="K237" s="80">
        <v>2003</v>
      </c>
      <c r="L237" s="81" t="str">
        <f t="shared" si="3"/>
        <v>http://ebooks.abc-clio.com/?isbn=9780313058011</v>
      </c>
    </row>
    <row r="238" spans="1:12" ht="20.100000000000001" customHeight="1">
      <c r="A238" s="78">
        <v>237</v>
      </c>
      <c r="B238" s="79" t="s">
        <v>2818</v>
      </c>
      <c r="C238" s="79" t="s">
        <v>3814</v>
      </c>
      <c r="D238" s="79">
        <v>823</v>
      </c>
      <c r="E238" s="79" t="s">
        <v>5295</v>
      </c>
      <c r="F238" s="79" t="s">
        <v>5296</v>
      </c>
      <c r="G238" s="79" t="s">
        <v>5297</v>
      </c>
      <c r="H238" s="80">
        <v>1</v>
      </c>
      <c r="I238" s="79" t="s">
        <v>5298</v>
      </c>
      <c r="J238" s="79" t="s">
        <v>4439</v>
      </c>
      <c r="K238" s="80">
        <v>1996</v>
      </c>
      <c r="L238" s="81" t="str">
        <f t="shared" si="3"/>
        <v>http://ebooks.abc-clio.com/?isbn=9780313029776</v>
      </c>
    </row>
    <row r="239" spans="1:12" ht="20.100000000000001" customHeight="1">
      <c r="A239" s="78">
        <v>238</v>
      </c>
      <c r="B239" s="79" t="s">
        <v>2818</v>
      </c>
      <c r="C239" s="79" t="s">
        <v>3814</v>
      </c>
      <c r="D239" s="79" t="s">
        <v>5299</v>
      </c>
      <c r="E239" s="79" t="s">
        <v>5300</v>
      </c>
      <c r="F239" s="79" t="s">
        <v>5301</v>
      </c>
      <c r="G239" s="79" t="s">
        <v>5302</v>
      </c>
      <c r="H239" s="80">
        <v>1</v>
      </c>
      <c r="I239" s="79" t="s">
        <v>5303</v>
      </c>
      <c r="J239" s="79" t="s">
        <v>4439</v>
      </c>
      <c r="K239" s="80">
        <v>1995</v>
      </c>
      <c r="L239" s="81" t="str">
        <f t="shared" si="3"/>
        <v>http://ebooks.abc-clio.com/?isbn=9780313097669</v>
      </c>
    </row>
    <row r="240" spans="1:12" ht="20.100000000000001" customHeight="1">
      <c r="A240" s="78">
        <v>239</v>
      </c>
      <c r="B240" s="79" t="s">
        <v>2818</v>
      </c>
      <c r="C240" s="79" t="s">
        <v>3814</v>
      </c>
      <c r="D240" s="79">
        <v>811</v>
      </c>
      <c r="E240" s="79" t="s">
        <v>5304</v>
      </c>
      <c r="F240" s="79" t="s">
        <v>5305</v>
      </c>
      <c r="G240" s="79" t="s">
        <v>5306</v>
      </c>
      <c r="H240" s="80">
        <v>1</v>
      </c>
      <c r="I240" s="79" t="s">
        <v>5307</v>
      </c>
      <c r="J240" s="79" t="s">
        <v>4439</v>
      </c>
      <c r="K240" s="80">
        <v>2006</v>
      </c>
      <c r="L240" s="81" t="str">
        <f t="shared" si="3"/>
        <v>http://ebooks.abc-clio.com/?isbn=9780313340925</v>
      </c>
    </row>
    <row r="241" spans="1:12" ht="20.100000000000001" customHeight="1">
      <c r="A241" s="78">
        <v>240</v>
      </c>
      <c r="B241" s="79" t="s">
        <v>2818</v>
      </c>
      <c r="C241" s="79" t="s">
        <v>3814</v>
      </c>
      <c r="D241" s="79">
        <v>813</v>
      </c>
      <c r="E241" s="79" t="s">
        <v>4911</v>
      </c>
      <c r="F241" s="79" t="s">
        <v>5308</v>
      </c>
      <c r="G241" s="79" t="s">
        <v>5309</v>
      </c>
      <c r="H241" s="80">
        <v>1</v>
      </c>
      <c r="I241" s="79" t="s">
        <v>4987</v>
      </c>
      <c r="J241" s="79" t="s">
        <v>4439</v>
      </c>
      <c r="K241" s="80">
        <v>1996</v>
      </c>
      <c r="L241" s="81" t="str">
        <f t="shared" si="3"/>
        <v>http://ebooks.abc-clio.com/?isbn=9781567507973</v>
      </c>
    </row>
    <row r="242" spans="1:12" ht="20.100000000000001" customHeight="1">
      <c r="A242" s="78">
        <v>241</v>
      </c>
      <c r="B242" s="79" t="s">
        <v>2818</v>
      </c>
      <c r="C242" s="79" t="s">
        <v>3814</v>
      </c>
      <c r="D242" s="79">
        <v>813</v>
      </c>
      <c r="E242" s="79" t="s">
        <v>4961</v>
      </c>
      <c r="F242" s="79" t="s">
        <v>5310</v>
      </c>
      <c r="G242" s="79" t="s">
        <v>5311</v>
      </c>
      <c r="H242" s="80">
        <v>1</v>
      </c>
      <c r="I242" s="79" t="s">
        <v>5312</v>
      </c>
      <c r="J242" s="79" t="s">
        <v>4439</v>
      </c>
      <c r="K242" s="80">
        <v>2008</v>
      </c>
      <c r="L242" s="81" t="str">
        <f t="shared" si="3"/>
        <v>http://ebooks.abc-clio.com/?isbn=9780313055720</v>
      </c>
    </row>
    <row r="243" spans="1:12" ht="20.100000000000001" customHeight="1">
      <c r="A243" s="78">
        <v>242</v>
      </c>
      <c r="B243" s="79" t="s">
        <v>2818</v>
      </c>
      <c r="C243" s="79" t="s">
        <v>3814</v>
      </c>
      <c r="D243" s="79" t="s">
        <v>3733</v>
      </c>
      <c r="E243" s="79" t="s">
        <v>5010</v>
      </c>
      <c r="F243" s="79" t="s">
        <v>5313</v>
      </c>
      <c r="G243" s="79" t="s">
        <v>5314</v>
      </c>
      <c r="H243" s="80">
        <v>1</v>
      </c>
      <c r="I243" s="79" t="s">
        <v>5275</v>
      </c>
      <c r="J243" s="79" t="s">
        <v>4439</v>
      </c>
      <c r="K243" s="80">
        <v>1994</v>
      </c>
      <c r="L243" s="81" t="str">
        <f t="shared" si="3"/>
        <v>http://ebooks.abc-clio.com/?isbn=9780313008542</v>
      </c>
    </row>
    <row r="244" spans="1:12" ht="20.100000000000001" customHeight="1">
      <c r="A244" s="78">
        <v>243</v>
      </c>
      <c r="B244" s="83" t="s">
        <v>2818</v>
      </c>
      <c r="C244" s="83" t="s">
        <v>3814</v>
      </c>
      <c r="D244" s="83">
        <v>615</v>
      </c>
      <c r="E244" s="83" t="s">
        <v>5315</v>
      </c>
      <c r="F244" s="83" t="s">
        <v>5316</v>
      </c>
      <c r="G244" s="83" t="s">
        <v>5317</v>
      </c>
      <c r="H244" s="84">
        <v>1</v>
      </c>
      <c r="I244" s="83" t="s">
        <v>5318</v>
      </c>
      <c r="J244" s="83" t="s">
        <v>4439</v>
      </c>
      <c r="K244" s="84">
        <v>2000</v>
      </c>
      <c r="L244" s="85" t="str">
        <f t="shared" si="3"/>
        <v>http://ebooks.abc-clio.com/?isbn=9780313007361</v>
      </c>
    </row>
    <row r="245" spans="1:12" ht="20.100000000000001" customHeight="1">
      <c r="A245" s="78">
        <v>244</v>
      </c>
      <c r="B245" s="83" t="s">
        <v>2818</v>
      </c>
      <c r="C245" s="83" t="s">
        <v>3814</v>
      </c>
      <c r="D245" s="83">
        <v>616</v>
      </c>
      <c r="E245" s="83" t="s">
        <v>5315</v>
      </c>
      <c r="F245" s="83" t="s">
        <v>5319</v>
      </c>
      <c r="G245" s="83" t="s">
        <v>5320</v>
      </c>
      <c r="H245" s="84">
        <v>1</v>
      </c>
      <c r="I245" s="83" t="s">
        <v>5321</v>
      </c>
      <c r="J245" s="83" t="s">
        <v>4439</v>
      </c>
      <c r="K245" s="84">
        <v>1999</v>
      </c>
      <c r="L245" s="85" t="str">
        <f t="shared" si="3"/>
        <v>http://ebooks.abc-clio.com/?isbn=9780313007507</v>
      </c>
    </row>
    <row r="246" spans="1:12" ht="20.100000000000001" customHeight="1">
      <c r="A246" s="78">
        <v>245</v>
      </c>
      <c r="B246" s="83" t="s">
        <v>2818</v>
      </c>
      <c r="C246" s="83" t="s">
        <v>3814</v>
      </c>
      <c r="D246" s="83">
        <v>615</v>
      </c>
      <c r="E246" s="83" t="s">
        <v>5315</v>
      </c>
      <c r="F246" s="83" t="s">
        <v>5322</v>
      </c>
      <c r="G246" s="83" t="s">
        <v>5323</v>
      </c>
      <c r="H246" s="84">
        <v>1</v>
      </c>
      <c r="I246" s="83" t="s">
        <v>5324</v>
      </c>
      <c r="J246" s="83" t="s">
        <v>4439</v>
      </c>
      <c r="K246" s="84">
        <v>1999</v>
      </c>
      <c r="L246" s="85" t="str">
        <f t="shared" si="3"/>
        <v>http://ebooks.abc-clio.com/?isbn=9780313007491</v>
      </c>
    </row>
    <row r="247" spans="1:12" ht="20.100000000000001" customHeight="1">
      <c r="A247" s="78">
        <v>246</v>
      </c>
      <c r="B247" s="79" t="s">
        <v>2818</v>
      </c>
      <c r="C247" s="79" t="s">
        <v>3814</v>
      </c>
      <c r="D247" s="79">
        <v>618</v>
      </c>
      <c r="E247" s="79" t="s">
        <v>5325</v>
      </c>
      <c r="F247" s="79" t="s">
        <v>5326</v>
      </c>
      <c r="G247" s="79" t="s">
        <v>5327</v>
      </c>
      <c r="H247" s="80">
        <v>1</v>
      </c>
      <c r="I247" s="79" t="s">
        <v>5328</v>
      </c>
      <c r="J247" s="79" t="s">
        <v>4439</v>
      </c>
      <c r="K247" s="80">
        <v>2004</v>
      </c>
      <c r="L247" s="81" t="str">
        <f t="shared" si="3"/>
        <v>http://ebooks.abc-clio.com/?isbn=9780313061516</v>
      </c>
    </row>
    <row r="248" spans="1:12" ht="20.100000000000001" customHeight="1">
      <c r="A248" s="78">
        <v>247</v>
      </c>
      <c r="B248" s="79" t="s">
        <v>2818</v>
      </c>
      <c r="C248" s="79" t="s">
        <v>3814</v>
      </c>
      <c r="D248" s="79" t="s">
        <v>3733</v>
      </c>
      <c r="E248" s="79" t="s">
        <v>5329</v>
      </c>
      <c r="F248" s="79" t="s">
        <v>5330</v>
      </c>
      <c r="G248" s="79" t="s">
        <v>5331</v>
      </c>
      <c r="H248" s="80">
        <v>1</v>
      </c>
      <c r="I248" s="79" t="s">
        <v>5332</v>
      </c>
      <c r="J248" s="79" t="s">
        <v>4439</v>
      </c>
      <c r="K248" s="80">
        <v>2002</v>
      </c>
      <c r="L248" s="81" t="str">
        <f t="shared" si="3"/>
        <v>http://ebooks.abc-clio.com/?isbn=9780313011306</v>
      </c>
    </row>
    <row r="249" spans="1:12" ht="20.100000000000001" customHeight="1">
      <c r="A249" s="78">
        <v>248</v>
      </c>
      <c r="B249" s="79" t="s">
        <v>2818</v>
      </c>
      <c r="C249" s="79" t="s">
        <v>5333</v>
      </c>
      <c r="D249" s="79" t="s">
        <v>4145</v>
      </c>
      <c r="E249" s="79" t="s">
        <v>2178</v>
      </c>
      <c r="F249" s="79" t="s">
        <v>5334</v>
      </c>
      <c r="G249" s="79" t="s">
        <v>5335</v>
      </c>
      <c r="H249" s="80">
        <v>1</v>
      </c>
      <c r="I249" s="79" t="s">
        <v>5336</v>
      </c>
      <c r="J249" s="79" t="s">
        <v>4431</v>
      </c>
      <c r="K249" s="80">
        <v>2005</v>
      </c>
      <c r="L249" s="81" t="str">
        <f t="shared" si="3"/>
        <v>http://ebooks.abc-clio.com/?isbn=9780313068973</v>
      </c>
    </row>
    <row r="250" spans="1:12" ht="20.100000000000001" customHeight="1">
      <c r="A250" s="78">
        <v>249</v>
      </c>
      <c r="B250" s="79" t="s">
        <v>2818</v>
      </c>
      <c r="C250" s="79" t="s">
        <v>5333</v>
      </c>
      <c r="D250" s="79" t="s">
        <v>3569</v>
      </c>
      <c r="E250" s="79" t="s">
        <v>3568</v>
      </c>
      <c r="F250" s="79" t="s">
        <v>5337</v>
      </c>
      <c r="G250" s="79" t="s">
        <v>5338</v>
      </c>
      <c r="H250" s="80">
        <v>1</v>
      </c>
      <c r="I250" s="79" t="s">
        <v>5339</v>
      </c>
      <c r="J250" s="79" t="s">
        <v>4431</v>
      </c>
      <c r="K250" s="80">
        <v>2007</v>
      </c>
      <c r="L250" s="81" t="str">
        <f t="shared" si="3"/>
        <v>http://ebooks.abc-clio.com/?isbn=9780313094750</v>
      </c>
    </row>
    <row r="251" spans="1:12" ht="20.100000000000001" customHeight="1">
      <c r="A251" s="78">
        <v>250</v>
      </c>
      <c r="B251" s="79" t="s">
        <v>2818</v>
      </c>
      <c r="C251" s="79" t="s">
        <v>5333</v>
      </c>
      <c r="D251" s="79" t="s">
        <v>3569</v>
      </c>
      <c r="E251" s="79" t="s">
        <v>3568</v>
      </c>
      <c r="F251" s="79" t="s">
        <v>5340</v>
      </c>
      <c r="G251" s="79" t="s">
        <v>5341</v>
      </c>
      <c r="H251" s="80">
        <v>1</v>
      </c>
      <c r="I251" s="79" t="s">
        <v>3594</v>
      </c>
      <c r="J251" s="79" t="s">
        <v>4431</v>
      </c>
      <c r="K251" s="80">
        <v>2005</v>
      </c>
      <c r="L251" s="81" t="str">
        <f t="shared" si="3"/>
        <v>http://ebooks.abc-clio.com/?isbn=9780313058899</v>
      </c>
    </row>
    <row r="252" spans="1:12" ht="20.100000000000001" customHeight="1">
      <c r="A252" s="78">
        <v>251</v>
      </c>
      <c r="B252" s="79" t="s">
        <v>2818</v>
      </c>
      <c r="C252" s="79" t="s">
        <v>5342</v>
      </c>
      <c r="D252" s="79">
        <v>811</v>
      </c>
      <c r="E252" s="79" t="s">
        <v>5343</v>
      </c>
      <c r="F252" s="79" t="s">
        <v>5344</v>
      </c>
      <c r="G252" s="79" t="s">
        <v>5345</v>
      </c>
      <c r="H252" s="80">
        <v>1</v>
      </c>
      <c r="I252" s="79" t="s">
        <v>5346</v>
      </c>
      <c r="J252" s="79" t="s">
        <v>4431</v>
      </c>
      <c r="K252" s="80">
        <v>2007</v>
      </c>
      <c r="L252" s="81" t="str">
        <f t="shared" si="3"/>
        <v>http://ebooks.abc-clio.com/?isbn=9780313094743</v>
      </c>
    </row>
    <row r="253" spans="1:12" ht="20.100000000000001" customHeight="1">
      <c r="A253" s="78">
        <v>252</v>
      </c>
      <c r="B253" s="79" t="s">
        <v>2818</v>
      </c>
      <c r="C253" s="79" t="s">
        <v>3570</v>
      </c>
      <c r="D253" s="79" t="s">
        <v>5347</v>
      </c>
      <c r="E253" s="79">
        <v>2692</v>
      </c>
      <c r="F253" s="79" t="s">
        <v>5348</v>
      </c>
      <c r="G253" s="79" t="s">
        <v>5349</v>
      </c>
      <c r="H253" s="80">
        <v>1</v>
      </c>
      <c r="I253" s="79" t="s">
        <v>5350</v>
      </c>
      <c r="J253" s="79" t="s">
        <v>4431</v>
      </c>
      <c r="K253" s="80">
        <v>2007</v>
      </c>
      <c r="L253" s="81" t="str">
        <f t="shared" si="3"/>
        <v>http://ebooks.abc-clio.com/?isbn=9780313094484</v>
      </c>
    </row>
    <row r="254" spans="1:12" ht="20.100000000000001" customHeight="1">
      <c r="A254" s="78">
        <v>253</v>
      </c>
      <c r="B254" s="79" t="s">
        <v>2818</v>
      </c>
      <c r="C254" s="79" t="s">
        <v>3570</v>
      </c>
      <c r="D254" s="79">
        <v>907</v>
      </c>
      <c r="E254" s="79" t="s">
        <v>5351</v>
      </c>
      <c r="F254" s="79" t="s">
        <v>5352</v>
      </c>
      <c r="G254" s="79" t="s">
        <v>5353</v>
      </c>
      <c r="H254" s="80">
        <v>1</v>
      </c>
      <c r="I254" s="79" t="s">
        <v>4710</v>
      </c>
      <c r="J254" s="79" t="s">
        <v>4439</v>
      </c>
      <c r="K254" s="80">
        <v>1999</v>
      </c>
      <c r="L254" s="81" t="str">
        <f t="shared" si="3"/>
        <v>http://ebooks.abc-clio.com/?isbn=9781567507362</v>
      </c>
    </row>
    <row r="255" spans="1:12" ht="20.100000000000001" customHeight="1">
      <c r="A255" s="78">
        <v>254</v>
      </c>
      <c r="B255" s="79" t="s">
        <v>2818</v>
      </c>
      <c r="C255" s="79" t="s">
        <v>3570</v>
      </c>
      <c r="D255" s="79">
        <v>910</v>
      </c>
      <c r="E255" s="79" t="s">
        <v>5354</v>
      </c>
      <c r="F255" s="79" t="s">
        <v>5355</v>
      </c>
      <c r="G255" s="79" t="s">
        <v>5356</v>
      </c>
      <c r="H255" s="80">
        <v>1</v>
      </c>
      <c r="I255" s="79" t="s">
        <v>5357</v>
      </c>
      <c r="J255" s="79" t="s">
        <v>4514</v>
      </c>
      <c r="K255" s="80">
        <v>2000</v>
      </c>
      <c r="L255" s="81" t="str">
        <f t="shared" si="3"/>
        <v>http://ebooks.abc-clio.com/?isbn=9780313032493</v>
      </c>
    </row>
    <row r="256" spans="1:12" ht="20.100000000000001" customHeight="1">
      <c r="A256" s="78">
        <v>255</v>
      </c>
      <c r="B256" s="79" t="s">
        <v>2818</v>
      </c>
      <c r="C256" s="79" t="s">
        <v>3570</v>
      </c>
      <c r="D256" s="79" t="s">
        <v>5347</v>
      </c>
      <c r="E256" s="79" t="s">
        <v>5358</v>
      </c>
      <c r="F256" s="79" t="s">
        <v>5359</v>
      </c>
      <c r="G256" s="79" t="s">
        <v>5360</v>
      </c>
      <c r="H256" s="80">
        <v>1</v>
      </c>
      <c r="I256" s="79" t="s">
        <v>5361</v>
      </c>
      <c r="J256" s="79" t="s">
        <v>4439</v>
      </c>
      <c r="K256" s="80">
        <v>2001</v>
      </c>
      <c r="L256" s="81" t="str">
        <f t="shared" si="3"/>
        <v>http://ebooks.abc-clio.com/?isbn=9780313075728</v>
      </c>
    </row>
    <row r="257" spans="1:12" ht="20.100000000000001" customHeight="1">
      <c r="A257" s="78">
        <v>256</v>
      </c>
      <c r="B257" s="79" t="s">
        <v>2818</v>
      </c>
      <c r="C257" s="79" t="s">
        <v>3570</v>
      </c>
      <c r="D257" s="79" t="s">
        <v>5362</v>
      </c>
      <c r="E257" s="79" t="s">
        <v>5363</v>
      </c>
      <c r="F257" s="79" t="s">
        <v>5364</v>
      </c>
      <c r="G257" s="79" t="s">
        <v>5365</v>
      </c>
      <c r="H257" s="80">
        <v>1</v>
      </c>
      <c r="I257" s="79" t="s">
        <v>5366</v>
      </c>
      <c r="J257" s="79" t="s">
        <v>4431</v>
      </c>
      <c r="K257" s="80">
        <v>2004</v>
      </c>
      <c r="L257" s="81" t="str">
        <f t="shared" si="3"/>
        <v>http://ebooks.abc-clio.com/?isbn=9780313072727</v>
      </c>
    </row>
    <row r="258" spans="1:12" ht="20.100000000000001" customHeight="1">
      <c r="A258" s="78">
        <v>257</v>
      </c>
      <c r="B258" s="79" t="s">
        <v>2818</v>
      </c>
      <c r="C258" s="79" t="s">
        <v>3570</v>
      </c>
      <c r="D258" s="79">
        <v>418</v>
      </c>
      <c r="E258" s="79" t="s">
        <v>5367</v>
      </c>
      <c r="F258" s="79" t="s">
        <v>5368</v>
      </c>
      <c r="G258" s="79" t="s">
        <v>5369</v>
      </c>
      <c r="H258" s="80">
        <v>1</v>
      </c>
      <c r="I258" s="79" t="s">
        <v>5370</v>
      </c>
      <c r="J258" s="79" t="s">
        <v>4439</v>
      </c>
      <c r="K258" s="80">
        <v>2000</v>
      </c>
      <c r="L258" s="81" t="str">
        <f t="shared" ref="L258:L321" si="4">HYPERLINK(CONCATENATE("http://ebooks.abc-clio.com/?isbn=",F258))</f>
        <v>http://ebooks.abc-clio.com/?isbn=9781567508826</v>
      </c>
    </row>
    <row r="259" spans="1:12" ht="20.100000000000001" customHeight="1">
      <c r="A259" s="78">
        <v>258</v>
      </c>
      <c r="B259" s="79" t="s">
        <v>2818</v>
      </c>
      <c r="C259" s="79" t="s">
        <v>3570</v>
      </c>
      <c r="D259" s="79" t="s">
        <v>5347</v>
      </c>
      <c r="E259" s="79" t="s">
        <v>5371</v>
      </c>
      <c r="F259" s="79" t="s">
        <v>5372</v>
      </c>
      <c r="G259" s="79" t="s">
        <v>5373</v>
      </c>
      <c r="H259" s="80">
        <v>1</v>
      </c>
      <c r="I259" s="79" t="s">
        <v>5374</v>
      </c>
      <c r="J259" s="79" t="s">
        <v>4439</v>
      </c>
      <c r="K259" s="80">
        <v>2003</v>
      </c>
      <c r="L259" s="81" t="str">
        <f t="shared" si="4"/>
        <v>http://ebooks.abc-clio.com/?isbn=9780313072185</v>
      </c>
    </row>
    <row r="260" spans="1:12" ht="20.100000000000001" customHeight="1">
      <c r="A260" s="78">
        <v>259</v>
      </c>
      <c r="B260" s="79" t="s">
        <v>2818</v>
      </c>
      <c r="C260" s="79" t="s">
        <v>3570</v>
      </c>
      <c r="D260" s="79" t="s">
        <v>4145</v>
      </c>
      <c r="E260" s="79" t="s">
        <v>2178</v>
      </c>
      <c r="F260" s="79" t="s">
        <v>5375</v>
      </c>
      <c r="G260" s="79" t="s">
        <v>5376</v>
      </c>
      <c r="H260" s="80">
        <v>1</v>
      </c>
      <c r="I260" s="79" t="s">
        <v>5377</v>
      </c>
      <c r="J260" s="79" t="s">
        <v>4431</v>
      </c>
      <c r="K260" s="80">
        <v>2005</v>
      </c>
      <c r="L260" s="81" t="str">
        <f t="shared" si="4"/>
        <v>http://ebooks.abc-clio.com/?isbn=9780897899352</v>
      </c>
    </row>
    <row r="261" spans="1:12" ht="20.100000000000001" customHeight="1">
      <c r="A261" s="78">
        <v>260</v>
      </c>
      <c r="B261" s="79" t="s">
        <v>2818</v>
      </c>
      <c r="C261" s="79" t="s">
        <v>3570</v>
      </c>
      <c r="D261" s="79" t="s">
        <v>2177</v>
      </c>
      <c r="E261" s="79" t="s">
        <v>3651</v>
      </c>
      <c r="F261" s="79" t="s">
        <v>5378</v>
      </c>
      <c r="G261" s="79" t="s">
        <v>5379</v>
      </c>
      <c r="H261" s="80">
        <v>1</v>
      </c>
      <c r="I261" s="79" t="s">
        <v>5380</v>
      </c>
      <c r="J261" s="79" t="s">
        <v>4431</v>
      </c>
      <c r="K261" s="80">
        <v>2005</v>
      </c>
      <c r="L261" s="81" t="str">
        <f t="shared" si="4"/>
        <v>http://ebooks.abc-clio.com/?isbn=9780313068638</v>
      </c>
    </row>
    <row r="262" spans="1:12" ht="20.100000000000001" customHeight="1">
      <c r="A262" s="78">
        <v>261</v>
      </c>
      <c r="B262" s="79" t="s">
        <v>2818</v>
      </c>
      <c r="C262" s="79" t="s">
        <v>3570</v>
      </c>
      <c r="D262" s="79" t="s">
        <v>3569</v>
      </c>
      <c r="E262" s="79" t="s">
        <v>3568</v>
      </c>
      <c r="F262" s="79" t="s">
        <v>5381</v>
      </c>
      <c r="G262" s="79" t="s">
        <v>5382</v>
      </c>
      <c r="H262" s="80">
        <v>1</v>
      </c>
      <c r="I262" s="79" t="s">
        <v>5383</v>
      </c>
      <c r="J262" s="79" t="s">
        <v>4431</v>
      </c>
      <c r="K262" s="80">
        <v>2006</v>
      </c>
      <c r="L262" s="81" t="str">
        <f t="shared" si="4"/>
        <v>http://ebooks.abc-clio.com/?isbn=9780897899895</v>
      </c>
    </row>
    <row r="263" spans="1:12" ht="20.100000000000001" customHeight="1">
      <c r="A263" s="78">
        <v>262</v>
      </c>
      <c r="B263" s="79" t="s">
        <v>2818</v>
      </c>
      <c r="C263" s="79" t="s">
        <v>5384</v>
      </c>
      <c r="D263" s="79">
        <v>304</v>
      </c>
      <c r="E263" s="79" t="s">
        <v>5385</v>
      </c>
      <c r="F263" s="79" t="s">
        <v>5386</v>
      </c>
      <c r="G263" s="79" t="s">
        <v>5387</v>
      </c>
      <c r="H263" s="80">
        <v>1</v>
      </c>
      <c r="I263" s="79" t="s">
        <v>5388</v>
      </c>
      <c r="J263" s="79" t="s">
        <v>4580</v>
      </c>
      <c r="K263" s="80">
        <v>2001</v>
      </c>
      <c r="L263" s="81" t="str">
        <f t="shared" si="4"/>
        <v>http://ebooks.abc-clio.com/?isbn=9780313016172</v>
      </c>
    </row>
    <row r="264" spans="1:12" ht="20.100000000000001" customHeight="1">
      <c r="A264" s="78">
        <v>263</v>
      </c>
      <c r="B264" s="79" t="s">
        <v>2818</v>
      </c>
      <c r="C264" s="79" t="s">
        <v>5389</v>
      </c>
      <c r="D264" s="79">
        <v>780</v>
      </c>
      <c r="E264" s="79" t="s">
        <v>5390</v>
      </c>
      <c r="F264" s="79" t="s">
        <v>5391</v>
      </c>
      <c r="G264" s="79" t="s">
        <v>5392</v>
      </c>
      <c r="H264" s="80">
        <v>1</v>
      </c>
      <c r="I264" s="79" t="s">
        <v>5393</v>
      </c>
      <c r="J264" s="79" t="s">
        <v>4514</v>
      </c>
      <c r="K264" s="80">
        <v>1999</v>
      </c>
      <c r="L264" s="81" t="str">
        <f t="shared" si="4"/>
        <v>http://ebooks.abc-clio.com/?isbn=9780313032431</v>
      </c>
    </row>
    <row r="265" spans="1:12" ht="20.100000000000001" customHeight="1">
      <c r="A265" s="78">
        <v>264</v>
      </c>
      <c r="B265" s="79" t="s">
        <v>2818</v>
      </c>
      <c r="C265" s="79" t="s">
        <v>5389</v>
      </c>
      <c r="D265" s="79">
        <v>780</v>
      </c>
      <c r="E265" s="79" t="s">
        <v>5394</v>
      </c>
      <c r="F265" s="79" t="s">
        <v>5395</v>
      </c>
      <c r="G265" s="79" t="s">
        <v>5396</v>
      </c>
      <c r="H265" s="80">
        <v>1</v>
      </c>
      <c r="I265" s="79" t="s">
        <v>5397</v>
      </c>
      <c r="J265" s="79" t="s">
        <v>4514</v>
      </c>
      <c r="K265" s="80">
        <v>1994</v>
      </c>
      <c r="L265" s="81" t="str">
        <f t="shared" si="4"/>
        <v>http://ebooks.abc-clio.com/?isbn=9780313036439</v>
      </c>
    </row>
    <row r="266" spans="1:12" ht="20.100000000000001" customHeight="1">
      <c r="A266" s="78">
        <v>265</v>
      </c>
      <c r="B266" s="79" t="s">
        <v>2818</v>
      </c>
      <c r="C266" s="79" t="s">
        <v>5389</v>
      </c>
      <c r="D266" s="79">
        <v>780</v>
      </c>
      <c r="E266" s="79" t="s">
        <v>5394</v>
      </c>
      <c r="F266" s="79" t="s">
        <v>5398</v>
      </c>
      <c r="G266" s="79" t="s">
        <v>5399</v>
      </c>
      <c r="H266" s="80">
        <v>1</v>
      </c>
      <c r="I266" s="79" t="s">
        <v>5400</v>
      </c>
      <c r="J266" s="79" t="s">
        <v>4514</v>
      </c>
      <c r="K266" s="80">
        <v>1995</v>
      </c>
      <c r="L266" s="81" t="str">
        <f t="shared" si="4"/>
        <v>http://ebooks.abc-clio.com/?isbn=9780313037696</v>
      </c>
    </row>
    <row r="267" spans="1:12" ht="20.100000000000001" customHeight="1">
      <c r="A267" s="78">
        <v>266</v>
      </c>
      <c r="B267" s="79" t="s">
        <v>2818</v>
      </c>
      <c r="C267" s="79" t="s">
        <v>5389</v>
      </c>
      <c r="D267" s="79" t="s">
        <v>5401</v>
      </c>
      <c r="E267" s="79" t="s">
        <v>5394</v>
      </c>
      <c r="F267" s="79" t="s">
        <v>5402</v>
      </c>
      <c r="G267" s="79" t="s">
        <v>5403</v>
      </c>
      <c r="H267" s="80">
        <v>1</v>
      </c>
      <c r="I267" s="79" t="s">
        <v>5404</v>
      </c>
      <c r="J267" s="79" t="s">
        <v>4514</v>
      </c>
      <c r="K267" s="80">
        <v>1994</v>
      </c>
      <c r="L267" s="81" t="str">
        <f t="shared" si="4"/>
        <v>http://ebooks.abc-clio.com/?isbn=9780313036316</v>
      </c>
    </row>
    <row r="268" spans="1:12" ht="20.100000000000001" customHeight="1">
      <c r="A268" s="78">
        <v>267</v>
      </c>
      <c r="B268" s="79" t="s">
        <v>2818</v>
      </c>
      <c r="C268" s="79" t="s">
        <v>5389</v>
      </c>
      <c r="D268" s="79" t="s">
        <v>3733</v>
      </c>
      <c r="E268" s="79" t="s">
        <v>5394</v>
      </c>
      <c r="F268" s="79" t="s">
        <v>5405</v>
      </c>
      <c r="G268" s="79" t="s">
        <v>5406</v>
      </c>
      <c r="H268" s="80">
        <v>1</v>
      </c>
      <c r="I268" s="79" t="s">
        <v>5407</v>
      </c>
      <c r="J268" s="79" t="s">
        <v>4514</v>
      </c>
      <c r="K268" s="80">
        <v>1996</v>
      </c>
      <c r="L268" s="81" t="str">
        <f t="shared" si="4"/>
        <v>http://ebooks.abc-clio.com/?isbn=9780313036446</v>
      </c>
    </row>
    <row r="269" spans="1:12" ht="20.100000000000001" customHeight="1">
      <c r="A269" s="78">
        <v>268</v>
      </c>
      <c r="B269" s="79" t="s">
        <v>2818</v>
      </c>
      <c r="C269" s="79" t="s">
        <v>5389</v>
      </c>
      <c r="D269" s="79">
        <v>780</v>
      </c>
      <c r="E269" s="79" t="s">
        <v>5408</v>
      </c>
      <c r="F269" s="79" t="s">
        <v>5409</v>
      </c>
      <c r="G269" s="79" t="s">
        <v>5410</v>
      </c>
      <c r="H269" s="80">
        <v>1</v>
      </c>
      <c r="I269" s="79" t="s">
        <v>5411</v>
      </c>
      <c r="J269" s="79" t="s">
        <v>4514</v>
      </c>
      <c r="K269" s="80">
        <v>1997</v>
      </c>
      <c r="L269" s="81" t="str">
        <f t="shared" si="4"/>
        <v>http://ebooks.abc-clio.com/?isbn=9780313031991</v>
      </c>
    </row>
    <row r="270" spans="1:12" ht="20.100000000000001" customHeight="1">
      <c r="A270" s="78">
        <v>269</v>
      </c>
      <c r="B270" s="79" t="s">
        <v>2818</v>
      </c>
      <c r="C270" s="79" t="s">
        <v>5389</v>
      </c>
      <c r="D270" s="79">
        <v>786.2</v>
      </c>
      <c r="E270" s="79" t="s">
        <v>5408</v>
      </c>
      <c r="F270" s="79" t="s">
        <v>5412</v>
      </c>
      <c r="G270" s="79" t="s">
        <v>5413</v>
      </c>
      <c r="H270" s="80">
        <v>1</v>
      </c>
      <c r="I270" s="79" t="s">
        <v>5414</v>
      </c>
      <c r="J270" s="79" t="s">
        <v>4514</v>
      </c>
      <c r="K270" s="80">
        <v>1994</v>
      </c>
      <c r="L270" s="81" t="str">
        <f t="shared" si="4"/>
        <v>http://ebooks.abc-clio.com/?isbn=9780313033100</v>
      </c>
    </row>
    <row r="271" spans="1:12" ht="20.100000000000001" customHeight="1">
      <c r="A271" s="78">
        <v>270</v>
      </c>
      <c r="B271" s="79" t="s">
        <v>2818</v>
      </c>
      <c r="C271" s="79" t="s">
        <v>5389</v>
      </c>
      <c r="D271" s="79">
        <v>780</v>
      </c>
      <c r="E271" s="79" t="s">
        <v>5408</v>
      </c>
      <c r="F271" s="79" t="s">
        <v>5415</v>
      </c>
      <c r="G271" s="79" t="s">
        <v>5416</v>
      </c>
      <c r="H271" s="80">
        <v>1</v>
      </c>
      <c r="I271" s="79" t="s">
        <v>5417</v>
      </c>
      <c r="J271" s="79" t="s">
        <v>4439</v>
      </c>
      <c r="K271" s="80">
        <v>2000</v>
      </c>
      <c r="L271" s="81" t="str">
        <f t="shared" si="4"/>
        <v>http://ebooks.abc-clio.com/?isbn=9780313030253</v>
      </c>
    </row>
    <row r="272" spans="1:12" ht="20.100000000000001" customHeight="1">
      <c r="A272" s="78">
        <v>271</v>
      </c>
      <c r="B272" s="79" t="s">
        <v>2818</v>
      </c>
      <c r="C272" s="79" t="s">
        <v>5389</v>
      </c>
      <c r="D272" s="79">
        <v>785</v>
      </c>
      <c r="E272" s="79" t="s">
        <v>5418</v>
      </c>
      <c r="F272" s="79" t="s">
        <v>5419</v>
      </c>
      <c r="G272" s="79" t="s">
        <v>5420</v>
      </c>
      <c r="H272" s="80">
        <v>1</v>
      </c>
      <c r="I272" s="79" t="s">
        <v>5421</v>
      </c>
      <c r="J272" s="79" t="s">
        <v>4514</v>
      </c>
      <c r="K272" s="80">
        <v>1999</v>
      </c>
      <c r="L272" s="81" t="str">
        <f t="shared" si="4"/>
        <v>http://ebooks.abc-clio.com/?isbn=9780313032011</v>
      </c>
    </row>
    <row r="273" spans="1:12" ht="20.100000000000001" customHeight="1">
      <c r="A273" s="78">
        <v>272</v>
      </c>
      <c r="B273" s="79" t="s">
        <v>2818</v>
      </c>
      <c r="C273" s="79" t="s">
        <v>5422</v>
      </c>
      <c r="D273" s="79">
        <v>792</v>
      </c>
      <c r="E273" s="79" t="s">
        <v>5423</v>
      </c>
      <c r="F273" s="79" t="s">
        <v>5424</v>
      </c>
      <c r="G273" s="79" t="s">
        <v>5425</v>
      </c>
      <c r="H273" s="80">
        <v>1</v>
      </c>
      <c r="I273" s="79" t="s">
        <v>5426</v>
      </c>
      <c r="J273" s="79" t="s">
        <v>4514</v>
      </c>
      <c r="K273" s="80">
        <v>1984</v>
      </c>
      <c r="L273" s="81" t="str">
        <f t="shared" si="4"/>
        <v>http://ebooks.abc-clio.com/?isbn=9780313041839</v>
      </c>
    </row>
    <row r="274" spans="1:12" ht="20.100000000000001" customHeight="1">
      <c r="A274" s="78">
        <v>273</v>
      </c>
      <c r="B274" s="79" t="s">
        <v>2818</v>
      </c>
      <c r="C274" s="79" t="s">
        <v>5427</v>
      </c>
      <c r="D274" s="79">
        <v>158</v>
      </c>
      <c r="E274" s="79" t="s">
        <v>5428</v>
      </c>
      <c r="F274" s="79" t="s">
        <v>5429</v>
      </c>
      <c r="G274" s="79" t="s">
        <v>5430</v>
      </c>
      <c r="H274" s="80">
        <v>1</v>
      </c>
      <c r="I274" s="79" t="s">
        <v>5431</v>
      </c>
      <c r="J274" s="79" t="s">
        <v>4439</v>
      </c>
      <c r="K274" s="80">
        <v>1995</v>
      </c>
      <c r="L274" s="81" t="str">
        <f t="shared" si="4"/>
        <v>http://ebooks.abc-clio.com/?isbn=9780313022173</v>
      </c>
    </row>
    <row r="275" spans="1:12" ht="20.100000000000001" customHeight="1">
      <c r="A275" s="78">
        <v>274</v>
      </c>
      <c r="B275" s="79" t="s">
        <v>2818</v>
      </c>
      <c r="C275" s="79" t="s">
        <v>5427</v>
      </c>
      <c r="D275" s="79">
        <v>158</v>
      </c>
      <c r="E275" s="79" t="s">
        <v>5432</v>
      </c>
      <c r="F275" s="79" t="s">
        <v>5433</v>
      </c>
      <c r="G275" s="79" t="s">
        <v>5434</v>
      </c>
      <c r="H275" s="80">
        <v>1</v>
      </c>
      <c r="I275" s="79" t="s">
        <v>5435</v>
      </c>
      <c r="J275" s="79" t="s">
        <v>4439</v>
      </c>
      <c r="K275" s="80">
        <v>2002</v>
      </c>
      <c r="L275" s="81" t="str">
        <f t="shared" si="4"/>
        <v>http://ebooks.abc-clio.com/?isbn=9780313012730</v>
      </c>
    </row>
    <row r="276" spans="1:12" ht="20.100000000000001" customHeight="1">
      <c r="A276" s="78">
        <v>275</v>
      </c>
      <c r="B276" s="79" t="s">
        <v>2818</v>
      </c>
      <c r="C276" s="79" t="s">
        <v>5427</v>
      </c>
      <c r="D276" s="79">
        <v>100</v>
      </c>
      <c r="E276" s="79" t="s">
        <v>5436</v>
      </c>
      <c r="F276" s="79" t="s">
        <v>5437</v>
      </c>
      <c r="G276" s="79" t="s">
        <v>5438</v>
      </c>
      <c r="H276" s="80">
        <v>1</v>
      </c>
      <c r="I276" s="79" t="s">
        <v>5439</v>
      </c>
      <c r="J276" s="79" t="s">
        <v>4439</v>
      </c>
      <c r="K276" s="80">
        <v>2002</v>
      </c>
      <c r="L276" s="81" t="str">
        <f t="shared" si="4"/>
        <v>http://ebooks.abc-clio.com/?isbn=9780313013225</v>
      </c>
    </row>
    <row r="277" spans="1:12" ht="20.100000000000001" customHeight="1">
      <c r="A277" s="78">
        <v>276</v>
      </c>
      <c r="B277" s="79" t="s">
        <v>2818</v>
      </c>
      <c r="C277" s="79" t="s">
        <v>5427</v>
      </c>
      <c r="D277" s="79">
        <v>253</v>
      </c>
      <c r="E277" s="79" t="s">
        <v>5440</v>
      </c>
      <c r="F277" s="79" t="s">
        <v>5441</v>
      </c>
      <c r="G277" s="79" t="s">
        <v>5442</v>
      </c>
      <c r="H277" s="80">
        <v>1</v>
      </c>
      <c r="I277" s="79" t="s">
        <v>5443</v>
      </c>
      <c r="J277" s="79" t="s">
        <v>4439</v>
      </c>
      <c r="K277" s="80">
        <v>1997</v>
      </c>
      <c r="L277" s="81" t="str">
        <f t="shared" si="4"/>
        <v>http://ebooks.abc-clio.com/?isbn=9780313024191</v>
      </c>
    </row>
    <row r="278" spans="1:12" ht="20.100000000000001" customHeight="1">
      <c r="A278" s="78">
        <v>277</v>
      </c>
      <c r="B278" s="79" t="s">
        <v>2818</v>
      </c>
      <c r="C278" s="79" t="s">
        <v>5427</v>
      </c>
      <c r="D278" s="79">
        <v>155.9</v>
      </c>
      <c r="E278" s="79" t="s">
        <v>5444</v>
      </c>
      <c r="F278" s="79" t="s">
        <v>5445</v>
      </c>
      <c r="G278" s="79" t="s">
        <v>5446</v>
      </c>
      <c r="H278" s="80">
        <v>1</v>
      </c>
      <c r="I278" s="79" t="s">
        <v>5447</v>
      </c>
      <c r="J278" s="79" t="s">
        <v>4439</v>
      </c>
      <c r="K278" s="80">
        <v>1994</v>
      </c>
      <c r="L278" s="81" t="str">
        <f t="shared" si="4"/>
        <v>http://ebooks.abc-clio.com/?isbn=9780313021374</v>
      </c>
    </row>
    <row r="279" spans="1:12" ht="20.100000000000001" customHeight="1">
      <c r="A279" s="78">
        <v>278</v>
      </c>
      <c r="B279" s="79" t="s">
        <v>2818</v>
      </c>
      <c r="C279" s="79" t="s">
        <v>5448</v>
      </c>
      <c r="D279" s="79">
        <v>152</v>
      </c>
      <c r="E279" s="79" t="s">
        <v>5449</v>
      </c>
      <c r="F279" s="79" t="s">
        <v>5450</v>
      </c>
      <c r="G279" s="79" t="s">
        <v>5451</v>
      </c>
      <c r="H279" s="80">
        <v>1</v>
      </c>
      <c r="I279" s="79" t="s">
        <v>5452</v>
      </c>
      <c r="J279" s="79" t="s">
        <v>4439</v>
      </c>
      <c r="K279" s="80">
        <v>2003</v>
      </c>
      <c r="L279" s="81" t="str">
        <f t="shared" si="4"/>
        <v>http://ebooks.abc-clio.com/?isbn=9780313056758</v>
      </c>
    </row>
    <row r="280" spans="1:12" ht="20.100000000000001" customHeight="1">
      <c r="A280" s="78">
        <v>279</v>
      </c>
      <c r="B280" s="79" t="s">
        <v>2818</v>
      </c>
      <c r="C280" s="79" t="s">
        <v>5448</v>
      </c>
      <c r="D280" s="79">
        <v>153.1</v>
      </c>
      <c r="E280" s="79" t="s">
        <v>5453</v>
      </c>
      <c r="F280" s="79" t="s">
        <v>5454</v>
      </c>
      <c r="G280" s="79" t="s">
        <v>5455</v>
      </c>
      <c r="H280" s="80">
        <v>1</v>
      </c>
      <c r="I280" s="79" t="s">
        <v>5456</v>
      </c>
      <c r="J280" s="79" t="s">
        <v>4439</v>
      </c>
      <c r="K280" s="80">
        <v>1995</v>
      </c>
      <c r="L280" s="81" t="str">
        <f t="shared" si="4"/>
        <v>http://ebooks.abc-clio.com/?isbn=9780313020902</v>
      </c>
    </row>
    <row r="281" spans="1:12" ht="20.100000000000001" customHeight="1">
      <c r="A281" s="78">
        <v>280</v>
      </c>
      <c r="B281" s="79" t="s">
        <v>2818</v>
      </c>
      <c r="C281" s="79" t="s">
        <v>5448</v>
      </c>
      <c r="D281" s="79">
        <v>153</v>
      </c>
      <c r="E281" s="79" t="s">
        <v>2343</v>
      </c>
      <c r="F281" s="79" t="s">
        <v>5457</v>
      </c>
      <c r="G281" s="79" t="s">
        <v>5458</v>
      </c>
      <c r="H281" s="80">
        <v>1</v>
      </c>
      <c r="I281" s="79" t="s">
        <v>5459</v>
      </c>
      <c r="J281" s="79" t="s">
        <v>4439</v>
      </c>
      <c r="K281" s="80">
        <v>2002</v>
      </c>
      <c r="L281" s="81" t="str">
        <f t="shared" si="4"/>
        <v>http://ebooks.abc-clio.com/?isbn=9780313010897</v>
      </c>
    </row>
    <row r="282" spans="1:12" ht="20.100000000000001" customHeight="1">
      <c r="A282" s="78">
        <v>281</v>
      </c>
      <c r="B282" s="79" t="s">
        <v>2818</v>
      </c>
      <c r="C282" s="79" t="s">
        <v>5448</v>
      </c>
      <c r="D282" s="79">
        <v>153.80000000000001</v>
      </c>
      <c r="E282" s="79" t="s">
        <v>5460</v>
      </c>
      <c r="F282" s="79" t="s">
        <v>5461</v>
      </c>
      <c r="G282" s="79" t="s">
        <v>5462</v>
      </c>
      <c r="H282" s="80">
        <v>1</v>
      </c>
      <c r="I282" s="79" t="s">
        <v>5463</v>
      </c>
      <c r="J282" s="79" t="s">
        <v>4514</v>
      </c>
      <c r="K282" s="80">
        <v>1986</v>
      </c>
      <c r="L282" s="81" t="str">
        <f t="shared" si="4"/>
        <v>http://ebooks.abc-clio.com/?isbn=9780313044144</v>
      </c>
    </row>
    <row r="283" spans="1:12" ht="20.100000000000001" customHeight="1">
      <c r="A283" s="78">
        <v>282</v>
      </c>
      <c r="B283" s="79" t="s">
        <v>2818</v>
      </c>
      <c r="C283" s="79" t="s">
        <v>5448</v>
      </c>
      <c r="D283" s="79" t="s">
        <v>5464</v>
      </c>
      <c r="E283" s="79" t="s">
        <v>5465</v>
      </c>
      <c r="F283" s="79" t="s">
        <v>5466</v>
      </c>
      <c r="G283" s="79" t="s">
        <v>5467</v>
      </c>
      <c r="H283" s="80">
        <v>1</v>
      </c>
      <c r="I283" s="79" t="s">
        <v>5468</v>
      </c>
      <c r="J283" s="79" t="s">
        <v>4439</v>
      </c>
      <c r="K283" s="80">
        <v>1998</v>
      </c>
      <c r="L283" s="81" t="str">
        <f t="shared" si="4"/>
        <v>http://ebooks.abc-clio.com/?isbn=9780313019111</v>
      </c>
    </row>
    <row r="284" spans="1:12" ht="20.100000000000001" customHeight="1">
      <c r="A284" s="78">
        <v>283</v>
      </c>
      <c r="B284" s="79" t="s">
        <v>2818</v>
      </c>
      <c r="C284" s="79" t="s">
        <v>5469</v>
      </c>
      <c r="D284" s="79">
        <v>973</v>
      </c>
      <c r="E284" s="79" t="s">
        <v>5470</v>
      </c>
      <c r="F284" s="79" t="s">
        <v>5471</v>
      </c>
      <c r="G284" s="79" t="s">
        <v>5472</v>
      </c>
      <c r="H284" s="80">
        <v>1</v>
      </c>
      <c r="I284" s="79" t="s">
        <v>5473</v>
      </c>
      <c r="J284" s="79" t="s">
        <v>4439</v>
      </c>
      <c r="K284" s="80">
        <v>2004</v>
      </c>
      <c r="L284" s="81" t="str">
        <f t="shared" si="4"/>
        <v>http://ebooks.abc-clio.com/?isbn=9780313084959</v>
      </c>
    </row>
    <row r="285" spans="1:12" ht="20.100000000000001" customHeight="1">
      <c r="A285" s="78">
        <v>284</v>
      </c>
      <c r="B285" s="79" t="s">
        <v>2818</v>
      </c>
      <c r="C285" s="79" t="s">
        <v>5469</v>
      </c>
      <c r="D285" s="79" t="s">
        <v>323</v>
      </c>
      <c r="E285" s="79" t="s">
        <v>452</v>
      </c>
      <c r="F285" s="79" t="s">
        <v>5474</v>
      </c>
      <c r="G285" s="79" t="s">
        <v>5475</v>
      </c>
      <c r="H285" s="80">
        <v>1</v>
      </c>
      <c r="I285" s="79" t="s">
        <v>5476</v>
      </c>
      <c r="J285" s="79" t="s">
        <v>4514</v>
      </c>
      <c r="K285" s="80">
        <v>1983</v>
      </c>
      <c r="L285" s="81" t="str">
        <f t="shared" si="4"/>
        <v>http://ebooks.abc-clio.com/?isbn=9780313040696</v>
      </c>
    </row>
    <row r="286" spans="1:12" ht="20.100000000000001" customHeight="1">
      <c r="A286" s="78">
        <v>285</v>
      </c>
      <c r="B286" s="79" t="s">
        <v>2818</v>
      </c>
      <c r="C286" s="79" t="s">
        <v>5477</v>
      </c>
      <c r="D286" s="79">
        <v>949</v>
      </c>
      <c r="E286" s="79" t="s">
        <v>5478</v>
      </c>
      <c r="F286" s="79" t="s">
        <v>5479</v>
      </c>
      <c r="G286" s="79" t="s">
        <v>5480</v>
      </c>
      <c r="H286" s="80">
        <v>1</v>
      </c>
      <c r="I286" s="79" t="s">
        <v>5481</v>
      </c>
      <c r="J286" s="79" t="s">
        <v>4439</v>
      </c>
      <c r="K286" s="80">
        <v>2001</v>
      </c>
      <c r="L286" s="81" t="str">
        <f t="shared" si="4"/>
        <v>http://ebooks.abc-clio.com/?isbn=9780313002496</v>
      </c>
    </row>
    <row r="287" spans="1:12" ht="20.100000000000001" customHeight="1">
      <c r="A287" s="78">
        <v>286</v>
      </c>
      <c r="B287" s="79" t="s">
        <v>2818</v>
      </c>
      <c r="C287" s="79" t="s">
        <v>5477</v>
      </c>
      <c r="D287" s="79">
        <v>959</v>
      </c>
      <c r="E287" s="79" t="s">
        <v>5482</v>
      </c>
      <c r="F287" s="79" t="s">
        <v>5483</v>
      </c>
      <c r="G287" s="79" t="s">
        <v>5484</v>
      </c>
      <c r="H287" s="80">
        <v>1</v>
      </c>
      <c r="I287" s="79" t="s">
        <v>5485</v>
      </c>
      <c r="J287" s="79" t="s">
        <v>4575</v>
      </c>
      <c r="K287" s="80">
        <v>2007</v>
      </c>
      <c r="L287" s="81" t="str">
        <f t="shared" si="4"/>
        <v>http://ebooks.abc-clio.com/?isbn=9780275996895</v>
      </c>
    </row>
    <row r="288" spans="1:12" ht="20.100000000000001" customHeight="1">
      <c r="A288" s="78">
        <v>287</v>
      </c>
      <c r="B288" s="79" t="s">
        <v>2818</v>
      </c>
      <c r="C288" s="79" t="s">
        <v>5477</v>
      </c>
      <c r="D288" s="79">
        <v>972.91060000000004</v>
      </c>
      <c r="E288" s="79" t="s">
        <v>5486</v>
      </c>
      <c r="F288" s="79" t="s">
        <v>5487</v>
      </c>
      <c r="G288" s="79" t="s">
        <v>5488</v>
      </c>
      <c r="H288" s="80">
        <v>1</v>
      </c>
      <c r="I288" s="79" t="s">
        <v>5489</v>
      </c>
      <c r="J288" s="79" t="s">
        <v>4439</v>
      </c>
      <c r="K288" s="80">
        <v>1994</v>
      </c>
      <c r="L288" s="81" t="str">
        <f t="shared" si="4"/>
        <v>http://ebooks.abc-clio.com/?isbn=9780313030741</v>
      </c>
    </row>
    <row r="289" spans="1:12" ht="20.100000000000001" customHeight="1">
      <c r="A289" s="78">
        <v>288</v>
      </c>
      <c r="B289" s="79" t="s">
        <v>2818</v>
      </c>
      <c r="C289" s="79" t="s">
        <v>5477</v>
      </c>
      <c r="D289" s="79">
        <v>972.91060000000004</v>
      </c>
      <c r="E289" s="79" t="s">
        <v>5486</v>
      </c>
      <c r="F289" s="79" t="s">
        <v>5490</v>
      </c>
      <c r="G289" s="79" t="s">
        <v>5491</v>
      </c>
      <c r="H289" s="80">
        <v>1</v>
      </c>
      <c r="I289" s="79" t="s">
        <v>5492</v>
      </c>
      <c r="J289" s="79" t="s">
        <v>4439</v>
      </c>
      <c r="K289" s="80">
        <v>1990</v>
      </c>
      <c r="L289" s="81" t="str">
        <f t="shared" si="4"/>
        <v>http://ebooks.abc-clio.com/?isbn=9780313020001</v>
      </c>
    </row>
    <row r="290" spans="1:12" ht="20.100000000000001" customHeight="1">
      <c r="A290" s="78">
        <v>289</v>
      </c>
      <c r="B290" s="79" t="s">
        <v>2818</v>
      </c>
      <c r="C290" s="79" t="s">
        <v>3882</v>
      </c>
      <c r="D290" s="79">
        <v>277</v>
      </c>
      <c r="E290" s="79" t="s">
        <v>5493</v>
      </c>
      <c r="F290" s="79" t="s">
        <v>5494</v>
      </c>
      <c r="G290" s="79" t="s">
        <v>5495</v>
      </c>
      <c r="H290" s="80">
        <v>1</v>
      </c>
      <c r="I290" s="79" t="s">
        <v>5496</v>
      </c>
      <c r="J290" s="79" t="s">
        <v>4439</v>
      </c>
      <c r="K290" s="80">
        <v>2008</v>
      </c>
      <c r="L290" s="81" t="str">
        <f t="shared" si="4"/>
        <v>http://ebooks.abc-clio.com/?isbn=9780313353499</v>
      </c>
    </row>
    <row r="291" spans="1:12" ht="20.100000000000001" customHeight="1">
      <c r="A291" s="78">
        <v>290</v>
      </c>
      <c r="B291" s="79" t="s">
        <v>2818</v>
      </c>
      <c r="C291" s="79" t="s">
        <v>3882</v>
      </c>
      <c r="D291" s="79">
        <v>282</v>
      </c>
      <c r="E291" s="79" t="s">
        <v>5497</v>
      </c>
      <c r="F291" s="79" t="s">
        <v>5498</v>
      </c>
      <c r="G291" s="79" t="s">
        <v>5499</v>
      </c>
      <c r="H291" s="80">
        <v>1</v>
      </c>
      <c r="I291" s="79" t="s">
        <v>5500</v>
      </c>
      <c r="J291" s="79" t="s">
        <v>4439</v>
      </c>
      <c r="K291" s="80">
        <v>2000</v>
      </c>
      <c r="L291" s="81" t="str">
        <f t="shared" si="4"/>
        <v>http://ebooks.abc-clio.com/?isbn=9780313028663</v>
      </c>
    </row>
    <row r="292" spans="1:12" ht="20.100000000000001" customHeight="1">
      <c r="A292" s="78">
        <v>291</v>
      </c>
      <c r="B292" s="79" t="s">
        <v>2818</v>
      </c>
      <c r="C292" s="79" t="s">
        <v>3882</v>
      </c>
      <c r="D292" s="79">
        <v>261</v>
      </c>
      <c r="E292" s="79" t="s">
        <v>5501</v>
      </c>
      <c r="F292" s="79" t="s">
        <v>5502</v>
      </c>
      <c r="G292" s="79" t="s">
        <v>5503</v>
      </c>
      <c r="H292" s="80">
        <v>1</v>
      </c>
      <c r="I292" s="79" t="s">
        <v>5504</v>
      </c>
      <c r="J292" s="79" t="s">
        <v>4439</v>
      </c>
      <c r="K292" s="80">
        <v>2008</v>
      </c>
      <c r="L292" s="81" t="str">
        <f t="shared" si="4"/>
        <v>http://ebooks.abc-clio.com/?isbn=9780313021954</v>
      </c>
    </row>
    <row r="293" spans="1:12" ht="20.100000000000001" customHeight="1">
      <c r="A293" s="78">
        <v>292</v>
      </c>
      <c r="B293" s="79" t="s">
        <v>2818</v>
      </c>
      <c r="C293" s="79" t="s">
        <v>3882</v>
      </c>
      <c r="D293" s="79">
        <v>283</v>
      </c>
      <c r="E293" s="79" t="s">
        <v>5505</v>
      </c>
      <c r="F293" s="79" t="s">
        <v>5506</v>
      </c>
      <c r="G293" s="79" t="s">
        <v>5507</v>
      </c>
      <c r="H293" s="80">
        <v>1</v>
      </c>
      <c r="I293" s="79" t="s">
        <v>5508</v>
      </c>
      <c r="J293" s="79" t="s">
        <v>4439</v>
      </c>
      <c r="K293" s="80">
        <v>2008</v>
      </c>
      <c r="L293" s="81" t="str">
        <f t="shared" si="4"/>
        <v>http://ebooks.abc-clio.com/?isbn=9780313346637</v>
      </c>
    </row>
    <row r="294" spans="1:12" ht="20.100000000000001" customHeight="1">
      <c r="A294" s="78">
        <v>293</v>
      </c>
      <c r="B294" s="79" t="s">
        <v>2818</v>
      </c>
      <c r="C294" s="79" t="s">
        <v>3882</v>
      </c>
      <c r="D294" s="79">
        <v>299</v>
      </c>
      <c r="E294" s="79" t="s">
        <v>5509</v>
      </c>
      <c r="F294" s="79" t="s">
        <v>5510</v>
      </c>
      <c r="G294" s="79" t="s">
        <v>5511</v>
      </c>
      <c r="H294" s="80">
        <v>1</v>
      </c>
      <c r="I294" s="79" t="s">
        <v>5248</v>
      </c>
      <c r="J294" s="79" t="s">
        <v>4439</v>
      </c>
      <c r="K294" s="80">
        <v>2007</v>
      </c>
      <c r="L294" s="81" t="str">
        <f t="shared" si="4"/>
        <v>http://ebooks.abc-clio.com/?isbn=9780313347801</v>
      </c>
    </row>
    <row r="295" spans="1:12" ht="20.100000000000001" customHeight="1">
      <c r="A295" s="78">
        <v>294</v>
      </c>
      <c r="B295" s="79" t="s">
        <v>2818</v>
      </c>
      <c r="C295" s="79" t="s">
        <v>5512</v>
      </c>
      <c r="D295" s="79">
        <v>345</v>
      </c>
      <c r="E295" s="79" t="s">
        <v>5513</v>
      </c>
      <c r="F295" s="79" t="s">
        <v>5514</v>
      </c>
      <c r="G295" s="79" t="s">
        <v>5515</v>
      </c>
      <c r="H295" s="80">
        <v>1</v>
      </c>
      <c r="I295" s="79" t="s">
        <v>5516</v>
      </c>
      <c r="J295" s="79" t="s">
        <v>4580</v>
      </c>
      <c r="K295" s="80">
        <v>2002</v>
      </c>
      <c r="L295" s="81" t="str">
        <f t="shared" si="4"/>
        <v>http://ebooks.abc-clio.com/?isbn=9780313013249</v>
      </c>
    </row>
    <row r="296" spans="1:12" ht="20.100000000000001" customHeight="1">
      <c r="A296" s="78">
        <v>295</v>
      </c>
      <c r="B296" s="79" t="s">
        <v>2818</v>
      </c>
      <c r="C296" s="79" t="s">
        <v>5517</v>
      </c>
      <c r="D296" s="79" t="s">
        <v>4145</v>
      </c>
      <c r="E296" s="79" t="s">
        <v>5518</v>
      </c>
      <c r="F296" s="79" t="s">
        <v>5519</v>
      </c>
      <c r="G296" s="79" t="s">
        <v>5520</v>
      </c>
      <c r="H296" s="80">
        <v>1</v>
      </c>
      <c r="I296" s="79" t="s">
        <v>5521</v>
      </c>
      <c r="J296" s="79" t="s">
        <v>4439</v>
      </c>
      <c r="K296" s="80">
        <v>2004</v>
      </c>
      <c r="L296" s="81" t="str">
        <f t="shared" si="4"/>
        <v>http://ebooks.abc-clio.com/?isbn=9780313039393</v>
      </c>
    </row>
    <row r="297" spans="1:12" ht="20.100000000000001" customHeight="1">
      <c r="A297" s="78">
        <v>296</v>
      </c>
      <c r="B297" s="79" t="s">
        <v>2818</v>
      </c>
      <c r="C297" s="79" t="s">
        <v>4081</v>
      </c>
      <c r="D297" s="79">
        <v>299</v>
      </c>
      <c r="E297" s="79" t="s">
        <v>4503</v>
      </c>
      <c r="F297" s="79" t="s">
        <v>5522</v>
      </c>
      <c r="G297" s="79" t="s">
        <v>5523</v>
      </c>
      <c r="H297" s="80">
        <v>1</v>
      </c>
      <c r="I297" s="79" t="s">
        <v>5524</v>
      </c>
      <c r="J297" s="79" t="s">
        <v>4439</v>
      </c>
      <c r="K297" s="80">
        <v>1998</v>
      </c>
      <c r="L297" s="81" t="str">
        <f t="shared" si="4"/>
        <v>http://ebooks.abc-clio.com/?isbn=9780313029813</v>
      </c>
    </row>
    <row r="298" spans="1:12" ht="20.100000000000001" customHeight="1">
      <c r="A298" s="78">
        <v>297</v>
      </c>
      <c r="B298" s="79" t="s">
        <v>2818</v>
      </c>
      <c r="C298" s="79" t="s">
        <v>4081</v>
      </c>
      <c r="D298" s="79">
        <v>306</v>
      </c>
      <c r="E298" s="79" t="s">
        <v>5525</v>
      </c>
      <c r="F298" s="79" t="s">
        <v>5526</v>
      </c>
      <c r="G298" s="79" t="s">
        <v>5527</v>
      </c>
      <c r="H298" s="80">
        <v>1</v>
      </c>
      <c r="I298" s="79" t="s">
        <v>5528</v>
      </c>
      <c r="J298" s="79" t="s">
        <v>4439</v>
      </c>
      <c r="K298" s="80">
        <v>2003</v>
      </c>
      <c r="L298" s="81" t="str">
        <f t="shared" si="4"/>
        <v>http://ebooks.abc-clio.com/?isbn=9780313057953</v>
      </c>
    </row>
    <row r="299" spans="1:12" ht="20.100000000000001" customHeight="1">
      <c r="A299" s="78">
        <v>298</v>
      </c>
      <c r="B299" s="79" t="s">
        <v>2818</v>
      </c>
      <c r="C299" s="79" t="s">
        <v>4081</v>
      </c>
      <c r="D299" s="79">
        <v>248</v>
      </c>
      <c r="E299" s="79" t="s">
        <v>5529</v>
      </c>
      <c r="F299" s="79" t="s">
        <v>5530</v>
      </c>
      <c r="G299" s="79" t="s">
        <v>5531</v>
      </c>
      <c r="H299" s="80">
        <v>1</v>
      </c>
      <c r="I299" s="79" t="s">
        <v>5532</v>
      </c>
      <c r="J299" s="79" t="s">
        <v>4439</v>
      </c>
      <c r="K299" s="80">
        <v>2001</v>
      </c>
      <c r="L299" s="81" t="str">
        <f t="shared" si="4"/>
        <v>http://ebooks.abc-clio.com/?isbn=9780313074059</v>
      </c>
    </row>
    <row r="300" spans="1:12" ht="20.100000000000001" customHeight="1">
      <c r="A300" s="78">
        <v>299</v>
      </c>
      <c r="B300" s="79" t="s">
        <v>2818</v>
      </c>
      <c r="C300" s="79" t="s">
        <v>4081</v>
      </c>
      <c r="D300" s="79">
        <v>943</v>
      </c>
      <c r="E300" s="79" t="s">
        <v>5533</v>
      </c>
      <c r="F300" s="79" t="s">
        <v>5534</v>
      </c>
      <c r="G300" s="79" t="s">
        <v>5535</v>
      </c>
      <c r="H300" s="80">
        <v>1</v>
      </c>
      <c r="I300" s="79" t="s">
        <v>5536</v>
      </c>
      <c r="J300" s="79" t="s">
        <v>4439</v>
      </c>
      <c r="K300" s="80">
        <v>2006</v>
      </c>
      <c r="L300" s="81" t="str">
        <f t="shared" si="4"/>
        <v>http://ebooks.abc-clio.com/?isbn=9780313045639</v>
      </c>
    </row>
    <row r="301" spans="1:12" ht="20.100000000000001" customHeight="1">
      <c r="A301" s="78">
        <v>300</v>
      </c>
      <c r="B301" s="79" t="s">
        <v>2818</v>
      </c>
      <c r="C301" s="79" t="s">
        <v>4081</v>
      </c>
      <c r="D301" s="79">
        <v>947</v>
      </c>
      <c r="E301" s="79" t="s">
        <v>5537</v>
      </c>
      <c r="F301" s="79" t="s">
        <v>5538</v>
      </c>
      <c r="G301" s="79" t="s">
        <v>5539</v>
      </c>
      <c r="H301" s="80">
        <v>1</v>
      </c>
      <c r="I301" s="79" t="s">
        <v>5540</v>
      </c>
      <c r="J301" s="79" t="s">
        <v>4439</v>
      </c>
      <c r="K301" s="80">
        <v>2006</v>
      </c>
      <c r="L301" s="81" t="str">
        <f t="shared" si="4"/>
        <v>http://ebooks.abc-clio.com/?isbn=9780313014840</v>
      </c>
    </row>
    <row r="302" spans="1:12" ht="20.100000000000001" customHeight="1">
      <c r="A302" s="78">
        <v>301</v>
      </c>
      <c r="B302" s="79" t="s">
        <v>2818</v>
      </c>
      <c r="C302" s="79" t="s">
        <v>4081</v>
      </c>
      <c r="D302" s="79">
        <v>947</v>
      </c>
      <c r="E302" s="79" t="s">
        <v>5541</v>
      </c>
      <c r="F302" s="79" t="s">
        <v>5542</v>
      </c>
      <c r="G302" s="79" t="s">
        <v>5543</v>
      </c>
      <c r="H302" s="80">
        <v>1</v>
      </c>
      <c r="I302" s="79" t="s">
        <v>5544</v>
      </c>
      <c r="J302" s="79" t="s">
        <v>4439</v>
      </c>
      <c r="K302" s="80">
        <v>2008</v>
      </c>
      <c r="L302" s="81" t="str">
        <f t="shared" si="4"/>
        <v>http://ebooks.abc-clio.com/?isbn=9780313343643</v>
      </c>
    </row>
    <row r="303" spans="1:12" ht="20.100000000000001" customHeight="1">
      <c r="A303" s="78">
        <v>302</v>
      </c>
      <c r="B303" s="79" t="s">
        <v>2818</v>
      </c>
      <c r="C303" s="79" t="s">
        <v>4081</v>
      </c>
      <c r="D303" s="79">
        <v>958</v>
      </c>
      <c r="E303" s="79" t="s">
        <v>5545</v>
      </c>
      <c r="F303" s="79" t="s">
        <v>5546</v>
      </c>
      <c r="G303" s="79" t="s">
        <v>5547</v>
      </c>
      <c r="H303" s="80">
        <v>1</v>
      </c>
      <c r="I303" s="79" t="s">
        <v>3184</v>
      </c>
      <c r="J303" s="79" t="s">
        <v>4439</v>
      </c>
      <c r="K303" s="80">
        <v>2006</v>
      </c>
      <c r="L303" s="81" t="str">
        <f t="shared" si="4"/>
        <v>http://ebooks.abc-clio.com/?isbn=9780313056185</v>
      </c>
    </row>
    <row r="304" spans="1:12" ht="20.100000000000001" customHeight="1">
      <c r="A304" s="78">
        <v>303</v>
      </c>
      <c r="B304" s="79" t="s">
        <v>2818</v>
      </c>
      <c r="C304" s="79" t="s">
        <v>4081</v>
      </c>
      <c r="D304" s="79">
        <v>955</v>
      </c>
      <c r="E304" s="79" t="s">
        <v>5548</v>
      </c>
      <c r="F304" s="79" t="s">
        <v>5549</v>
      </c>
      <c r="G304" s="79" t="s">
        <v>5550</v>
      </c>
      <c r="H304" s="80">
        <v>1</v>
      </c>
      <c r="I304" s="79" t="s">
        <v>5551</v>
      </c>
      <c r="J304" s="79" t="s">
        <v>4439</v>
      </c>
      <c r="K304" s="80">
        <v>2006</v>
      </c>
      <c r="L304" s="81" t="str">
        <f t="shared" si="4"/>
        <v>http://ebooks.abc-clio.com/?isbn=9780313060434</v>
      </c>
    </row>
    <row r="305" spans="1:12" ht="20.100000000000001" customHeight="1">
      <c r="A305" s="78">
        <v>304</v>
      </c>
      <c r="B305" s="79" t="s">
        <v>2818</v>
      </c>
      <c r="C305" s="79" t="s">
        <v>4081</v>
      </c>
      <c r="D305" s="79" t="s">
        <v>5552</v>
      </c>
      <c r="E305" s="79" t="s">
        <v>5553</v>
      </c>
      <c r="F305" s="79" t="s">
        <v>5554</v>
      </c>
      <c r="G305" s="79" t="s">
        <v>5555</v>
      </c>
      <c r="H305" s="80">
        <v>1</v>
      </c>
      <c r="I305" s="79" t="s">
        <v>5556</v>
      </c>
      <c r="J305" s="79" t="s">
        <v>4439</v>
      </c>
      <c r="K305" s="80">
        <v>2005</v>
      </c>
      <c r="L305" s="81" t="str">
        <f t="shared" si="4"/>
        <v>http://ebooks.abc-clio.com/?isbn=9780313014321</v>
      </c>
    </row>
    <row r="306" spans="1:12" ht="20.100000000000001" customHeight="1">
      <c r="A306" s="78">
        <v>305</v>
      </c>
      <c r="B306" s="79" t="s">
        <v>2818</v>
      </c>
      <c r="C306" s="79" t="s">
        <v>4081</v>
      </c>
      <c r="D306" s="79">
        <v>959</v>
      </c>
      <c r="E306" s="79" t="s">
        <v>5170</v>
      </c>
      <c r="F306" s="79" t="s">
        <v>5557</v>
      </c>
      <c r="G306" s="79" t="s">
        <v>5558</v>
      </c>
      <c r="H306" s="80">
        <v>1</v>
      </c>
      <c r="I306" s="79" t="s">
        <v>5559</v>
      </c>
      <c r="J306" s="79" t="s">
        <v>4439</v>
      </c>
      <c r="K306" s="80">
        <v>2001</v>
      </c>
      <c r="L306" s="81" t="str">
        <f t="shared" si="4"/>
        <v>http://ebooks.abc-clio.com/?isbn=9780313075162</v>
      </c>
    </row>
    <row r="307" spans="1:12" ht="20.100000000000001" customHeight="1">
      <c r="A307" s="78">
        <v>306</v>
      </c>
      <c r="B307" s="79" t="s">
        <v>2818</v>
      </c>
      <c r="C307" s="79" t="s">
        <v>4081</v>
      </c>
      <c r="D307" s="79">
        <v>959</v>
      </c>
      <c r="E307" s="79" t="s">
        <v>5560</v>
      </c>
      <c r="F307" s="79" t="s">
        <v>5561</v>
      </c>
      <c r="G307" s="79" t="s">
        <v>5562</v>
      </c>
      <c r="H307" s="80">
        <v>1</v>
      </c>
      <c r="I307" s="79" t="s">
        <v>5563</v>
      </c>
      <c r="J307" s="79" t="s">
        <v>4439</v>
      </c>
      <c r="K307" s="80">
        <v>2006</v>
      </c>
      <c r="L307" s="81" t="str">
        <f t="shared" si="4"/>
        <v>http://ebooks.abc-clio.com/?isbn=9781567509984</v>
      </c>
    </row>
    <row r="308" spans="1:12" ht="20.100000000000001" customHeight="1">
      <c r="A308" s="78">
        <v>307</v>
      </c>
      <c r="B308" s="79" t="s">
        <v>2818</v>
      </c>
      <c r="C308" s="79" t="s">
        <v>4081</v>
      </c>
      <c r="D308" s="79">
        <v>959</v>
      </c>
      <c r="E308" s="79" t="s">
        <v>5564</v>
      </c>
      <c r="F308" s="79" t="s">
        <v>5565</v>
      </c>
      <c r="G308" s="79" t="s">
        <v>5566</v>
      </c>
      <c r="H308" s="80">
        <v>1</v>
      </c>
      <c r="I308" s="79" t="s">
        <v>5567</v>
      </c>
      <c r="J308" s="79" t="s">
        <v>4439</v>
      </c>
      <c r="K308" s="80">
        <v>2001</v>
      </c>
      <c r="L308" s="81" t="str">
        <f t="shared" si="4"/>
        <v>http://ebooks.abc-clio.com/?isbn=9780313089343</v>
      </c>
    </row>
    <row r="309" spans="1:12" ht="20.100000000000001" customHeight="1">
      <c r="A309" s="78">
        <v>308</v>
      </c>
      <c r="B309" s="79" t="s">
        <v>2818</v>
      </c>
      <c r="C309" s="79" t="s">
        <v>4081</v>
      </c>
      <c r="D309" s="79">
        <v>967</v>
      </c>
      <c r="E309" s="79" t="s">
        <v>5568</v>
      </c>
      <c r="F309" s="79" t="s">
        <v>5569</v>
      </c>
      <c r="G309" s="79" t="s">
        <v>5570</v>
      </c>
      <c r="H309" s="80">
        <v>1</v>
      </c>
      <c r="I309" s="79" t="s">
        <v>5571</v>
      </c>
      <c r="J309" s="79" t="s">
        <v>4439</v>
      </c>
      <c r="K309" s="80">
        <v>2006</v>
      </c>
      <c r="L309" s="81" t="str">
        <f t="shared" si="4"/>
        <v>http://ebooks.abc-clio.com/?isbn=9780313015298</v>
      </c>
    </row>
    <row r="310" spans="1:12" ht="20.100000000000001" customHeight="1">
      <c r="A310" s="78">
        <v>309</v>
      </c>
      <c r="B310" s="79" t="s">
        <v>2818</v>
      </c>
      <c r="C310" s="79" t="s">
        <v>4081</v>
      </c>
      <c r="D310" s="79">
        <v>968</v>
      </c>
      <c r="E310" s="79" t="s">
        <v>5572</v>
      </c>
      <c r="F310" s="79" t="s">
        <v>5573</v>
      </c>
      <c r="G310" s="79" t="s">
        <v>5574</v>
      </c>
      <c r="H310" s="80">
        <v>1</v>
      </c>
      <c r="I310" s="79" t="s">
        <v>5575</v>
      </c>
      <c r="J310" s="79" t="s">
        <v>4439</v>
      </c>
      <c r="K310" s="80">
        <v>2006</v>
      </c>
      <c r="L310" s="81" t="str">
        <f t="shared" si="4"/>
        <v>http://ebooks.abc-clio.com/?isbn=9780313018527</v>
      </c>
    </row>
    <row r="311" spans="1:12" ht="20.100000000000001" customHeight="1">
      <c r="A311" s="78">
        <v>310</v>
      </c>
      <c r="B311" s="79" t="s">
        <v>2818</v>
      </c>
      <c r="C311" s="79" t="s">
        <v>4081</v>
      </c>
      <c r="D311" s="79">
        <v>305</v>
      </c>
      <c r="E311" s="79" t="s">
        <v>5576</v>
      </c>
      <c r="F311" s="79" t="s">
        <v>5577</v>
      </c>
      <c r="G311" s="79" t="s">
        <v>5578</v>
      </c>
      <c r="H311" s="80">
        <v>1</v>
      </c>
      <c r="I311" s="79" t="s">
        <v>5579</v>
      </c>
      <c r="J311" s="79" t="s">
        <v>4439</v>
      </c>
      <c r="K311" s="80">
        <v>2002</v>
      </c>
      <c r="L311" s="81" t="str">
        <f t="shared" si="4"/>
        <v>http://ebooks.abc-clio.com/?isbn=9780313012952</v>
      </c>
    </row>
    <row r="312" spans="1:12" ht="20.100000000000001" customHeight="1">
      <c r="A312" s="78">
        <v>311</v>
      </c>
      <c r="B312" s="79" t="s">
        <v>2818</v>
      </c>
      <c r="C312" s="79" t="s">
        <v>4081</v>
      </c>
      <c r="D312" s="79">
        <v>968</v>
      </c>
      <c r="E312" s="79" t="s">
        <v>5580</v>
      </c>
      <c r="F312" s="79" t="s">
        <v>5581</v>
      </c>
      <c r="G312" s="79" t="s">
        <v>5582</v>
      </c>
      <c r="H312" s="80">
        <v>1</v>
      </c>
      <c r="I312" s="79" t="s">
        <v>5583</v>
      </c>
      <c r="J312" s="79" t="s">
        <v>4439</v>
      </c>
      <c r="K312" s="80">
        <v>2002</v>
      </c>
      <c r="L312" s="81" t="str">
        <f t="shared" si="4"/>
        <v>http://ebooks.abc-clio.com/?isbn=9780313077104</v>
      </c>
    </row>
    <row r="313" spans="1:12" ht="20.100000000000001" customHeight="1">
      <c r="A313" s="78">
        <v>312</v>
      </c>
      <c r="B313" s="79" t="s">
        <v>2818</v>
      </c>
      <c r="C313" s="79" t="s">
        <v>4081</v>
      </c>
      <c r="D313" s="79" t="s">
        <v>5584</v>
      </c>
      <c r="E313" s="79" t="s">
        <v>5585</v>
      </c>
      <c r="F313" s="79" t="s">
        <v>5586</v>
      </c>
      <c r="G313" s="79" t="s">
        <v>5587</v>
      </c>
      <c r="H313" s="80">
        <v>1</v>
      </c>
      <c r="I313" s="79" t="s">
        <v>5588</v>
      </c>
      <c r="J313" s="79" t="s">
        <v>4439</v>
      </c>
      <c r="K313" s="80">
        <v>2005</v>
      </c>
      <c r="L313" s="81" t="str">
        <f t="shared" si="4"/>
        <v>http://ebooks.abc-clio.com/?isbn=9780313038433</v>
      </c>
    </row>
    <row r="314" spans="1:12" ht="20.100000000000001" customHeight="1">
      <c r="A314" s="78">
        <v>313</v>
      </c>
      <c r="B314" s="79" t="s">
        <v>2818</v>
      </c>
      <c r="C314" s="79" t="s">
        <v>4081</v>
      </c>
      <c r="D314" s="79">
        <v>967</v>
      </c>
      <c r="E314" s="79" t="s">
        <v>5589</v>
      </c>
      <c r="F314" s="79" t="s">
        <v>5590</v>
      </c>
      <c r="G314" s="79" t="s">
        <v>5591</v>
      </c>
      <c r="H314" s="80">
        <v>1</v>
      </c>
      <c r="I314" s="79" t="s">
        <v>827</v>
      </c>
      <c r="J314" s="79" t="s">
        <v>4439</v>
      </c>
      <c r="K314" s="80">
        <v>2006</v>
      </c>
      <c r="L314" s="81" t="str">
        <f t="shared" si="4"/>
        <v>http://ebooks.abc-clio.com/?isbn=9780313015304</v>
      </c>
    </row>
    <row r="315" spans="1:12" ht="20.100000000000001" customHeight="1">
      <c r="A315" s="78">
        <v>314</v>
      </c>
      <c r="B315" s="79" t="s">
        <v>2818</v>
      </c>
      <c r="C315" s="79" t="s">
        <v>4081</v>
      </c>
      <c r="D315" s="79">
        <v>967</v>
      </c>
      <c r="E315" s="79" t="s">
        <v>5385</v>
      </c>
      <c r="F315" s="79" t="s">
        <v>5592</v>
      </c>
      <c r="G315" s="79" t="s">
        <v>5593</v>
      </c>
      <c r="H315" s="80">
        <v>1</v>
      </c>
      <c r="I315" s="79" t="s">
        <v>5594</v>
      </c>
      <c r="J315" s="79" t="s">
        <v>4439</v>
      </c>
      <c r="K315" s="80">
        <v>2007</v>
      </c>
      <c r="L315" s="81" t="str">
        <f t="shared" si="4"/>
        <v>http://ebooks.abc-clio.com/?isbn=9780313018510</v>
      </c>
    </row>
    <row r="316" spans="1:12" ht="20.100000000000001" customHeight="1">
      <c r="A316" s="78">
        <v>315</v>
      </c>
      <c r="B316" s="79" t="s">
        <v>2818</v>
      </c>
      <c r="C316" s="79" t="s">
        <v>4081</v>
      </c>
      <c r="D316" s="79">
        <v>306</v>
      </c>
      <c r="E316" s="79" t="s">
        <v>5595</v>
      </c>
      <c r="F316" s="79" t="s">
        <v>5596</v>
      </c>
      <c r="G316" s="79" t="s">
        <v>5597</v>
      </c>
      <c r="H316" s="80">
        <v>1</v>
      </c>
      <c r="I316" s="79" t="s">
        <v>815</v>
      </c>
      <c r="J316" s="79" t="s">
        <v>4439</v>
      </c>
      <c r="K316" s="80">
        <v>2000</v>
      </c>
      <c r="L316" s="81" t="str">
        <f t="shared" si="4"/>
        <v>http://ebooks.abc-clio.com/?isbn=9781567507553</v>
      </c>
    </row>
    <row r="317" spans="1:12" ht="20.100000000000001" customHeight="1">
      <c r="A317" s="78">
        <v>316</v>
      </c>
      <c r="B317" s="79" t="s">
        <v>2818</v>
      </c>
      <c r="C317" s="79" t="s">
        <v>4081</v>
      </c>
      <c r="D317" s="79">
        <v>967</v>
      </c>
      <c r="E317" s="79" t="s">
        <v>5598</v>
      </c>
      <c r="F317" s="79" t="s">
        <v>5599</v>
      </c>
      <c r="G317" s="79" t="s">
        <v>5600</v>
      </c>
      <c r="H317" s="80">
        <v>1</v>
      </c>
      <c r="I317" s="79" t="s">
        <v>5601</v>
      </c>
      <c r="J317" s="79" t="s">
        <v>4439</v>
      </c>
      <c r="K317" s="80">
        <v>2006</v>
      </c>
      <c r="L317" s="81" t="str">
        <f t="shared" si="4"/>
        <v>http://ebooks.abc-clio.com/?isbn=9780313024696</v>
      </c>
    </row>
    <row r="318" spans="1:12" ht="20.100000000000001" customHeight="1">
      <c r="A318" s="78">
        <v>317</v>
      </c>
      <c r="B318" s="79" t="s">
        <v>2818</v>
      </c>
      <c r="C318" s="79" t="s">
        <v>4081</v>
      </c>
      <c r="D318" s="79">
        <v>966</v>
      </c>
      <c r="E318" s="79" t="s">
        <v>5602</v>
      </c>
      <c r="F318" s="79" t="s">
        <v>5603</v>
      </c>
      <c r="G318" s="79" t="s">
        <v>5604</v>
      </c>
      <c r="H318" s="80">
        <v>1</v>
      </c>
      <c r="I318" s="79" t="s">
        <v>5605</v>
      </c>
      <c r="J318" s="79" t="s">
        <v>4439</v>
      </c>
      <c r="K318" s="80">
        <v>2008</v>
      </c>
      <c r="L318" s="81" t="str">
        <f t="shared" si="4"/>
        <v>http://ebooks.abc-clio.com/?isbn=9780313087998</v>
      </c>
    </row>
    <row r="319" spans="1:12" ht="20.100000000000001" customHeight="1">
      <c r="A319" s="78">
        <v>318</v>
      </c>
      <c r="B319" s="79" t="s">
        <v>2818</v>
      </c>
      <c r="C319" s="79" t="s">
        <v>4081</v>
      </c>
      <c r="D319" s="79" t="s">
        <v>5606</v>
      </c>
      <c r="E319" s="79" t="s">
        <v>5607</v>
      </c>
      <c r="F319" s="79" t="s">
        <v>5608</v>
      </c>
      <c r="G319" s="79" t="s">
        <v>5609</v>
      </c>
      <c r="H319" s="80">
        <v>1</v>
      </c>
      <c r="I319" s="79" t="s">
        <v>5610</v>
      </c>
      <c r="J319" s="79" t="s">
        <v>4439</v>
      </c>
      <c r="K319" s="80">
        <v>2005</v>
      </c>
      <c r="L319" s="81" t="str">
        <f t="shared" si="4"/>
        <v>http://ebooks.abc-clio.com/?isbn=9780313027369</v>
      </c>
    </row>
    <row r="320" spans="1:12" ht="20.100000000000001" customHeight="1">
      <c r="A320" s="78">
        <v>319</v>
      </c>
      <c r="B320" s="79" t="s">
        <v>2818</v>
      </c>
      <c r="C320" s="79" t="s">
        <v>4081</v>
      </c>
      <c r="D320" s="79" t="s">
        <v>5611</v>
      </c>
      <c r="E320" s="79" t="s">
        <v>5612</v>
      </c>
      <c r="F320" s="79" t="s">
        <v>5613</v>
      </c>
      <c r="G320" s="79" t="s">
        <v>5614</v>
      </c>
      <c r="H320" s="80">
        <v>1</v>
      </c>
      <c r="I320" s="79" t="s">
        <v>5615</v>
      </c>
      <c r="J320" s="79" t="s">
        <v>4439</v>
      </c>
      <c r="K320" s="80">
        <v>2006</v>
      </c>
      <c r="L320" s="81" t="str">
        <f t="shared" si="4"/>
        <v>http://ebooks.abc-clio.com/?isbn=9780313038457</v>
      </c>
    </row>
    <row r="321" spans="1:12" ht="20.100000000000001" customHeight="1">
      <c r="A321" s="78">
        <v>320</v>
      </c>
      <c r="B321" s="79" t="s">
        <v>2818</v>
      </c>
      <c r="C321" s="79" t="s">
        <v>4081</v>
      </c>
      <c r="D321" s="79">
        <v>967</v>
      </c>
      <c r="E321" s="79" t="s">
        <v>5616</v>
      </c>
      <c r="F321" s="79" t="s">
        <v>5617</v>
      </c>
      <c r="G321" s="79" t="s">
        <v>5618</v>
      </c>
      <c r="H321" s="80">
        <v>1</v>
      </c>
      <c r="I321" s="79" t="s">
        <v>5619</v>
      </c>
      <c r="J321" s="79" t="s">
        <v>4439</v>
      </c>
      <c r="K321" s="80">
        <v>2001</v>
      </c>
      <c r="L321" s="81" t="str">
        <f t="shared" si="4"/>
        <v>http://ebooks.abc-clio.com/?isbn=9780313089374</v>
      </c>
    </row>
    <row r="322" spans="1:12" ht="20.100000000000001" customHeight="1">
      <c r="A322" s="78">
        <v>321</v>
      </c>
      <c r="B322" s="79" t="s">
        <v>2818</v>
      </c>
      <c r="C322" s="79" t="s">
        <v>4081</v>
      </c>
      <c r="D322" s="79">
        <v>973</v>
      </c>
      <c r="E322" s="79" t="s">
        <v>3966</v>
      </c>
      <c r="F322" s="79" t="s">
        <v>5620</v>
      </c>
      <c r="G322" s="79" t="s">
        <v>5621</v>
      </c>
      <c r="H322" s="80">
        <v>1</v>
      </c>
      <c r="I322" s="79" t="s">
        <v>5622</v>
      </c>
      <c r="J322" s="79" t="s">
        <v>4439</v>
      </c>
      <c r="K322" s="80">
        <v>2007</v>
      </c>
      <c r="L322" s="81" t="str">
        <f t="shared" ref="L322:L385" si="5">HYPERLINK(CONCATENATE("http://ebooks.abc-clio.com/?isbn=",F322))</f>
        <v>http://ebooks.abc-clio.com/?isbn=9780313083372</v>
      </c>
    </row>
    <row r="323" spans="1:12" ht="20.100000000000001" customHeight="1">
      <c r="A323" s="78">
        <v>322</v>
      </c>
      <c r="B323" s="79" t="s">
        <v>2818</v>
      </c>
      <c r="C323" s="79" t="s">
        <v>4081</v>
      </c>
      <c r="D323" s="79">
        <v>305.8</v>
      </c>
      <c r="E323" s="79" t="s">
        <v>3966</v>
      </c>
      <c r="F323" s="79" t="s">
        <v>5623</v>
      </c>
      <c r="G323" s="79" t="s">
        <v>5624</v>
      </c>
      <c r="H323" s="80">
        <v>1</v>
      </c>
      <c r="I323" s="79" t="s">
        <v>5625</v>
      </c>
      <c r="J323" s="79" t="s">
        <v>4514</v>
      </c>
      <c r="K323" s="80">
        <v>1994</v>
      </c>
      <c r="L323" s="81" t="str">
        <f t="shared" si="5"/>
        <v>http://ebooks.abc-clio.com/?isbn=9780313033926</v>
      </c>
    </row>
    <row r="324" spans="1:12" ht="20.100000000000001" customHeight="1">
      <c r="A324" s="78">
        <v>323</v>
      </c>
      <c r="B324" s="79" t="s">
        <v>2818</v>
      </c>
      <c r="C324" s="79" t="s">
        <v>4081</v>
      </c>
      <c r="D324" s="79">
        <v>973</v>
      </c>
      <c r="E324" s="79" t="s">
        <v>4581</v>
      </c>
      <c r="F324" s="79" t="s">
        <v>5626</v>
      </c>
      <c r="G324" s="79" t="s">
        <v>5627</v>
      </c>
      <c r="H324" s="80">
        <v>1</v>
      </c>
      <c r="I324" s="79" t="s">
        <v>5628</v>
      </c>
      <c r="J324" s="79" t="s">
        <v>4439</v>
      </c>
      <c r="K324" s="80">
        <v>2000</v>
      </c>
      <c r="L324" s="81" t="str">
        <f t="shared" si="5"/>
        <v>http://ebooks.abc-clio.com/?isbn=9780313002748</v>
      </c>
    </row>
    <row r="325" spans="1:12" ht="20.100000000000001" customHeight="1">
      <c r="A325" s="78">
        <v>324</v>
      </c>
      <c r="B325" s="79" t="s">
        <v>2818</v>
      </c>
      <c r="C325" s="79" t="s">
        <v>4081</v>
      </c>
      <c r="D325" s="79">
        <v>323</v>
      </c>
      <c r="E325" s="79" t="s">
        <v>5629</v>
      </c>
      <c r="F325" s="79" t="s">
        <v>5630</v>
      </c>
      <c r="G325" s="79" t="s">
        <v>5631</v>
      </c>
      <c r="H325" s="80">
        <v>1</v>
      </c>
      <c r="I325" s="79" t="s">
        <v>5632</v>
      </c>
      <c r="J325" s="79" t="s">
        <v>4439</v>
      </c>
      <c r="K325" s="80">
        <v>2001</v>
      </c>
      <c r="L325" s="81" t="str">
        <f t="shared" si="5"/>
        <v>http://ebooks.abc-clio.com/?isbn=9780313016547</v>
      </c>
    </row>
    <row r="326" spans="1:12" ht="20.100000000000001" customHeight="1">
      <c r="A326" s="78">
        <v>325</v>
      </c>
      <c r="B326" s="79" t="s">
        <v>2818</v>
      </c>
      <c r="C326" s="79" t="s">
        <v>4081</v>
      </c>
      <c r="D326" s="79">
        <v>972</v>
      </c>
      <c r="E326" s="79" t="s">
        <v>5633</v>
      </c>
      <c r="F326" s="79" t="s">
        <v>5634</v>
      </c>
      <c r="G326" s="79" t="s">
        <v>5635</v>
      </c>
      <c r="H326" s="80">
        <v>1</v>
      </c>
      <c r="I326" s="79" t="s">
        <v>57</v>
      </c>
      <c r="J326" s="79" t="s">
        <v>4439</v>
      </c>
      <c r="K326" s="80">
        <v>2004</v>
      </c>
      <c r="L326" s="81" t="str">
        <f t="shared" si="5"/>
        <v>http://ebooks.abc-clio.com/?isbn=9780313062834</v>
      </c>
    </row>
    <row r="327" spans="1:12" ht="20.100000000000001" customHeight="1">
      <c r="A327" s="78">
        <v>326</v>
      </c>
      <c r="B327" s="79" t="s">
        <v>2818</v>
      </c>
      <c r="C327" s="79" t="s">
        <v>4081</v>
      </c>
      <c r="D327" s="79">
        <v>333</v>
      </c>
      <c r="E327" s="79" t="s">
        <v>3772</v>
      </c>
      <c r="F327" s="79" t="s">
        <v>5636</v>
      </c>
      <c r="G327" s="79" t="s">
        <v>5637</v>
      </c>
      <c r="H327" s="80">
        <v>1</v>
      </c>
      <c r="I327" s="79" t="s">
        <v>5638</v>
      </c>
      <c r="J327" s="79" t="s">
        <v>4439</v>
      </c>
      <c r="K327" s="80">
        <v>2004</v>
      </c>
      <c r="L327" s="81" t="str">
        <f t="shared" si="5"/>
        <v>http://ebooks.abc-clio.com/?isbn=9780313085352</v>
      </c>
    </row>
    <row r="328" spans="1:12" ht="20.100000000000001" customHeight="1">
      <c r="A328" s="78">
        <v>327</v>
      </c>
      <c r="B328" s="79" t="s">
        <v>2818</v>
      </c>
      <c r="C328" s="79" t="s">
        <v>4081</v>
      </c>
      <c r="D328" s="79">
        <v>972</v>
      </c>
      <c r="E328" s="79" t="s">
        <v>5639</v>
      </c>
      <c r="F328" s="79" t="s">
        <v>5640</v>
      </c>
      <c r="G328" s="79" t="s">
        <v>5641</v>
      </c>
      <c r="H328" s="80">
        <v>1</v>
      </c>
      <c r="I328" s="79" t="s">
        <v>5642</v>
      </c>
      <c r="J328" s="79" t="s">
        <v>4439</v>
      </c>
      <c r="K328" s="80">
        <v>2008</v>
      </c>
      <c r="L328" s="81" t="str">
        <f t="shared" si="5"/>
        <v>http://ebooks.abc-clio.com/?isbn=9780313087394</v>
      </c>
    </row>
    <row r="329" spans="1:12" ht="20.100000000000001" customHeight="1">
      <c r="A329" s="78">
        <v>328</v>
      </c>
      <c r="B329" s="79" t="s">
        <v>2818</v>
      </c>
      <c r="C329" s="79" t="s">
        <v>4081</v>
      </c>
      <c r="D329" s="79">
        <v>972</v>
      </c>
      <c r="E329" s="79" t="s">
        <v>5643</v>
      </c>
      <c r="F329" s="79" t="s">
        <v>5644</v>
      </c>
      <c r="G329" s="79" t="s">
        <v>5645</v>
      </c>
      <c r="H329" s="80">
        <v>1</v>
      </c>
      <c r="I329" s="79" t="s">
        <v>5646</v>
      </c>
      <c r="J329" s="79" t="s">
        <v>4439</v>
      </c>
      <c r="K329" s="80">
        <v>2000</v>
      </c>
      <c r="L329" s="81" t="str">
        <f t="shared" si="5"/>
        <v>http://ebooks.abc-clio.com/?isbn=9780313095917</v>
      </c>
    </row>
    <row r="330" spans="1:12" ht="20.100000000000001" customHeight="1">
      <c r="A330" s="78">
        <v>329</v>
      </c>
      <c r="B330" s="79" t="s">
        <v>2818</v>
      </c>
      <c r="C330" s="79" t="s">
        <v>4081</v>
      </c>
      <c r="D330" s="79">
        <v>972</v>
      </c>
      <c r="E330" s="79" t="s">
        <v>5647</v>
      </c>
      <c r="F330" s="79" t="s">
        <v>5648</v>
      </c>
      <c r="G330" s="79" t="s">
        <v>5649</v>
      </c>
      <c r="H330" s="80">
        <v>1</v>
      </c>
      <c r="I330" s="79" t="s">
        <v>5650</v>
      </c>
      <c r="J330" s="79" t="s">
        <v>4439</v>
      </c>
      <c r="K330" s="80">
        <v>2000</v>
      </c>
      <c r="L330" s="81" t="str">
        <f t="shared" si="5"/>
        <v>http://ebooks.abc-clio.com/?isbn=9780313089152</v>
      </c>
    </row>
    <row r="331" spans="1:12" ht="20.100000000000001" customHeight="1">
      <c r="A331" s="78">
        <v>330</v>
      </c>
      <c r="B331" s="79" t="s">
        <v>2818</v>
      </c>
      <c r="C331" s="79" t="s">
        <v>4081</v>
      </c>
      <c r="D331" s="79">
        <v>972</v>
      </c>
      <c r="E331" s="79" t="s">
        <v>5651</v>
      </c>
      <c r="F331" s="79" t="s">
        <v>5652</v>
      </c>
      <c r="G331" s="79" t="s">
        <v>5653</v>
      </c>
      <c r="H331" s="80">
        <v>1</v>
      </c>
      <c r="I331" s="79" t="s">
        <v>5654</v>
      </c>
      <c r="J331" s="79" t="s">
        <v>4439</v>
      </c>
      <c r="K331" s="80">
        <v>1999</v>
      </c>
      <c r="L331" s="81" t="str">
        <f t="shared" si="5"/>
        <v>http://ebooks.abc-clio.com/?isbn=9780313091100</v>
      </c>
    </row>
    <row r="332" spans="1:12" ht="20.100000000000001" customHeight="1">
      <c r="A332" s="78">
        <v>331</v>
      </c>
      <c r="B332" s="79" t="s">
        <v>2818</v>
      </c>
      <c r="C332" s="79" t="s">
        <v>4081</v>
      </c>
      <c r="D332" s="79">
        <v>987</v>
      </c>
      <c r="E332" s="79" t="s">
        <v>5655</v>
      </c>
      <c r="F332" s="79" t="s">
        <v>5656</v>
      </c>
      <c r="G332" s="79" t="s">
        <v>5657</v>
      </c>
      <c r="H332" s="80">
        <v>1</v>
      </c>
      <c r="I332" s="79" t="s">
        <v>5658</v>
      </c>
      <c r="J332" s="79" t="s">
        <v>4439</v>
      </c>
      <c r="K332" s="80">
        <v>2001</v>
      </c>
      <c r="L332" s="81" t="str">
        <f t="shared" si="5"/>
        <v>http://ebooks.abc-clio.com/?isbn=9780313074004</v>
      </c>
    </row>
    <row r="333" spans="1:12" ht="20.100000000000001" customHeight="1">
      <c r="A333" s="78">
        <v>332</v>
      </c>
      <c r="B333" s="79" t="s">
        <v>2818</v>
      </c>
      <c r="C333" s="79" t="s">
        <v>4081</v>
      </c>
      <c r="D333" s="79">
        <v>982</v>
      </c>
      <c r="E333" s="79" t="s">
        <v>5659</v>
      </c>
      <c r="F333" s="79" t="s">
        <v>5660</v>
      </c>
      <c r="G333" s="79" t="s">
        <v>5661</v>
      </c>
      <c r="H333" s="80">
        <v>1</v>
      </c>
      <c r="I333" s="79" t="s">
        <v>5662</v>
      </c>
      <c r="J333" s="79" t="s">
        <v>4439</v>
      </c>
      <c r="K333" s="80">
        <v>1998</v>
      </c>
      <c r="L333" s="81" t="str">
        <f t="shared" si="5"/>
        <v>http://ebooks.abc-clio.com/?isbn=9780313007705</v>
      </c>
    </row>
    <row r="334" spans="1:12" ht="20.100000000000001" customHeight="1">
      <c r="A334" s="78">
        <v>333</v>
      </c>
      <c r="B334" s="79" t="s">
        <v>2818</v>
      </c>
      <c r="C334" s="79" t="s">
        <v>4081</v>
      </c>
      <c r="D334" s="79">
        <v>983</v>
      </c>
      <c r="E334" s="79" t="s">
        <v>5663</v>
      </c>
      <c r="F334" s="79" t="s">
        <v>5664</v>
      </c>
      <c r="G334" s="79" t="s">
        <v>5665</v>
      </c>
      <c r="H334" s="80">
        <v>1</v>
      </c>
      <c r="I334" s="79" t="s">
        <v>5666</v>
      </c>
      <c r="J334" s="79" t="s">
        <v>4439</v>
      </c>
      <c r="K334" s="80">
        <v>2000</v>
      </c>
      <c r="L334" s="81" t="str">
        <f t="shared" si="5"/>
        <v>http://ebooks.abc-clio.com/?isbn=9780313091131</v>
      </c>
    </row>
    <row r="335" spans="1:12" ht="20.100000000000001" customHeight="1">
      <c r="A335" s="78">
        <v>334</v>
      </c>
      <c r="B335" s="79" t="s">
        <v>2818</v>
      </c>
      <c r="C335" s="79" t="s">
        <v>4081</v>
      </c>
      <c r="D335" s="79">
        <v>985</v>
      </c>
      <c r="E335" s="79" t="s">
        <v>5667</v>
      </c>
      <c r="F335" s="79" t="s">
        <v>5668</v>
      </c>
      <c r="G335" s="79" t="s">
        <v>5669</v>
      </c>
      <c r="H335" s="80">
        <v>1</v>
      </c>
      <c r="I335" s="79" t="s">
        <v>5670</v>
      </c>
      <c r="J335" s="79" t="s">
        <v>4439</v>
      </c>
      <c r="K335" s="80">
        <v>2002</v>
      </c>
      <c r="L335" s="81" t="str">
        <f t="shared" si="5"/>
        <v>http://ebooks.abc-clio.com/?isbn=9780313089473</v>
      </c>
    </row>
    <row r="336" spans="1:12" ht="20.100000000000001" customHeight="1">
      <c r="A336" s="78">
        <v>335</v>
      </c>
      <c r="B336" s="79" t="s">
        <v>2818</v>
      </c>
      <c r="C336" s="79" t="s">
        <v>4081</v>
      </c>
      <c r="D336" s="79">
        <v>301</v>
      </c>
      <c r="E336" s="79" t="s">
        <v>5671</v>
      </c>
      <c r="F336" s="79" t="s">
        <v>5672</v>
      </c>
      <c r="G336" s="79" t="s">
        <v>5673</v>
      </c>
      <c r="H336" s="80">
        <v>1</v>
      </c>
      <c r="I336" s="79" t="s">
        <v>5674</v>
      </c>
      <c r="J336" s="79" t="s">
        <v>4439</v>
      </c>
      <c r="K336" s="80">
        <v>2003</v>
      </c>
      <c r="L336" s="81" t="str">
        <f t="shared" si="5"/>
        <v>http://ebooks.abc-clio.com/?isbn=9780313039485</v>
      </c>
    </row>
    <row r="337" spans="1:12" ht="20.100000000000001" customHeight="1">
      <c r="A337" s="78">
        <v>336</v>
      </c>
      <c r="B337" s="79" t="s">
        <v>2818</v>
      </c>
      <c r="C337" s="79" t="s">
        <v>4081</v>
      </c>
      <c r="D337" s="79">
        <v>306</v>
      </c>
      <c r="E337" s="79" t="s">
        <v>5675</v>
      </c>
      <c r="F337" s="79" t="s">
        <v>5676</v>
      </c>
      <c r="G337" s="79" t="s">
        <v>5677</v>
      </c>
      <c r="H337" s="80">
        <v>1</v>
      </c>
      <c r="I337" s="79" t="s">
        <v>5678</v>
      </c>
      <c r="J337" s="79" t="s">
        <v>4439</v>
      </c>
      <c r="K337" s="80">
        <v>2000</v>
      </c>
      <c r="L337" s="81" t="str">
        <f t="shared" si="5"/>
        <v>http://ebooks.abc-clio.com/?isbn=9781567507157</v>
      </c>
    </row>
    <row r="338" spans="1:12" ht="20.100000000000001" customHeight="1">
      <c r="A338" s="78">
        <v>337</v>
      </c>
      <c r="B338" s="79" t="s">
        <v>2818</v>
      </c>
      <c r="C338" s="79" t="s">
        <v>4081</v>
      </c>
      <c r="D338" s="79">
        <v>306</v>
      </c>
      <c r="E338" s="79" t="s">
        <v>5675</v>
      </c>
      <c r="F338" s="79" t="s">
        <v>5679</v>
      </c>
      <c r="G338" s="79" t="s">
        <v>5680</v>
      </c>
      <c r="H338" s="80">
        <v>1</v>
      </c>
      <c r="I338" s="79" t="s">
        <v>5681</v>
      </c>
      <c r="J338" s="79" t="s">
        <v>4439</v>
      </c>
      <c r="K338" s="80">
        <v>2000</v>
      </c>
      <c r="L338" s="81" t="str">
        <f t="shared" si="5"/>
        <v>http://ebooks.abc-clio.com/?isbn=9781567507393</v>
      </c>
    </row>
    <row r="339" spans="1:12" ht="20.100000000000001" customHeight="1">
      <c r="A339" s="78">
        <v>338</v>
      </c>
      <c r="B339" s="79" t="s">
        <v>2818</v>
      </c>
      <c r="C339" s="79" t="s">
        <v>4081</v>
      </c>
      <c r="D339" s="79">
        <v>307</v>
      </c>
      <c r="E339" s="79" t="s">
        <v>5682</v>
      </c>
      <c r="F339" s="79" t="s">
        <v>5683</v>
      </c>
      <c r="G339" s="79" t="s">
        <v>5684</v>
      </c>
      <c r="H339" s="80">
        <v>1</v>
      </c>
      <c r="I339" s="79" t="s">
        <v>5685</v>
      </c>
      <c r="J339" s="79" t="s">
        <v>4514</v>
      </c>
      <c r="K339" s="80">
        <v>1999</v>
      </c>
      <c r="L339" s="81" t="str">
        <f t="shared" si="5"/>
        <v>http://ebooks.abc-clio.com/?isbn=9780313034251</v>
      </c>
    </row>
    <row r="340" spans="1:12" ht="20.100000000000001" customHeight="1">
      <c r="A340" s="78">
        <v>339</v>
      </c>
      <c r="B340" s="79" t="s">
        <v>2818</v>
      </c>
      <c r="C340" s="79" t="s">
        <v>4081</v>
      </c>
      <c r="D340" s="79">
        <v>306</v>
      </c>
      <c r="E340" s="79" t="s">
        <v>5686</v>
      </c>
      <c r="F340" s="79" t="s">
        <v>5687</v>
      </c>
      <c r="G340" s="79" t="s">
        <v>5688</v>
      </c>
      <c r="H340" s="80">
        <v>1</v>
      </c>
      <c r="I340" s="79" t="s">
        <v>829</v>
      </c>
      <c r="J340" s="79" t="s">
        <v>4439</v>
      </c>
      <c r="K340" s="80">
        <v>2004</v>
      </c>
      <c r="L340" s="81" t="str">
        <f t="shared" si="5"/>
        <v>http://ebooks.abc-clio.com/?isbn=9780313062810</v>
      </c>
    </row>
    <row r="341" spans="1:12" ht="20.100000000000001" customHeight="1">
      <c r="A341" s="78">
        <v>340</v>
      </c>
      <c r="B341" s="79" t="s">
        <v>2818</v>
      </c>
      <c r="C341" s="79" t="s">
        <v>4081</v>
      </c>
      <c r="D341" s="79">
        <v>306</v>
      </c>
      <c r="E341" s="79" t="s">
        <v>5686</v>
      </c>
      <c r="F341" s="79" t="s">
        <v>5689</v>
      </c>
      <c r="G341" s="79" t="s">
        <v>5690</v>
      </c>
      <c r="H341" s="80">
        <v>1</v>
      </c>
      <c r="I341" s="79" t="s">
        <v>1903</v>
      </c>
      <c r="J341" s="79" t="s">
        <v>4439</v>
      </c>
      <c r="K341" s="80">
        <v>2006</v>
      </c>
      <c r="L341" s="81" t="str">
        <f t="shared" si="5"/>
        <v>http://ebooks.abc-clio.com/?isbn=9780313059803</v>
      </c>
    </row>
    <row r="342" spans="1:12" ht="20.100000000000001" customHeight="1">
      <c r="A342" s="78">
        <v>341</v>
      </c>
      <c r="B342" s="79" t="s">
        <v>2818</v>
      </c>
      <c r="C342" s="79" t="s">
        <v>4081</v>
      </c>
      <c r="D342" s="79">
        <v>306</v>
      </c>
      <c r="E342" s="79" t="s">
        <v>5686</v>
      </c>
      <c r="F342" s="79" t="s">
        <v>5691</v>
      </c>
      <c r="G342" s="79" t="s">
        <v>5692</v>
      </c>
      <c r="H342" s="80">
        <v>1</v>
      </c>
      <c r="I342" s="79" t="s">
        <v>1903</v>
      </c>
      <c r="J342" s="79" t="s">
        <v>4439</v>
      </c>
      <c r="K342" s="80">
        <v>2008</v>
      </c>
      <c r="L342" s="81" t="str">
        <f t="shared" si="5"/>
        <v>http://ebooks.abc-clio.com/?isbn=9780313344572</v>
      </c>
    </row>
    <row r="343" spans="1:12" ht="20.100000000000001" customHeight="1">
      <c r="A343" s="78">
        <v>342</v>
      </c>
      <c r="B343" s="79" t="s">
        <v>2818</v>
      </c>
      <c r="C343" s="79" t="s">
        <v>4081</v>
      </c>
      <c r="D343" s="79">
        <v>306</v>
      </c>
      <c r="E343" s="79" t="s">
        <v>5686</v>
      </c>
      <c r="F343" s="79" t="s">
        <v>5693</v>
      </c>
      <c r="G343" s="79" t="s">
        <v>5694</v>
      </c>
      <c r="H343" s="80">
        <v>1</v>
      </c>
      <c r="I343" s="79" t="s">
        <v>5695</v>
      </c>
      <c r="J343" s="79" t="s">
        <v>4439</v>
      </c>
      <c r="K343" s="80">
        <v>2004</v>
      </c>
      <c r="L343" s="81" t="str">
        <f t="shared" si="5"/>
        <v>http://ebooks.abc-clio.com/?isbn=9780313058318</v>
      </c>
    </row>
    <row r="344" spans="1:12" ht="20.100000000000001" customHeight="1">
      <c r="A344" s="78">
        <v>343</v>
      </c>
      <c r="B344" s="79" t="s">
        <v>2818</v>
      </c>
      <c r="C344" s="79" t="s">
        <v>4081</v>
      </c>
      <c r="D344" s="79" t="s">
        <v>5696</v>
      </c>
      <c r="E344" s="79" t="s">
        <v>5697</v>
      </c>
      <c r="F344" s="79" t="s">
        <v>5698</v>
      </c>
      <c r="G344" s="79" t="s">
        <v>5699</v>
      </c>
      <c r="H344" s="80">
        <v>1</v>
      </c>
      <c r="I344" s="79" t="s">
        <v>5700</v>
      </c>
      <c r="J344" s="79" t="s">
        <v>4439</v>
      </c>
      <c r="K344" s="80">
        <v>2005</v>
      </c>
      <c r="L344" s="81" t="str">
        <f t="shared" si="5"/>
        <v>http://ebooks.abc-clio.com/?isbn=9780313014857</v>
      </c>
    </row>
    <row r="345" spans="1:12" ht="20.100000000000001" customHeight="1">
      <c r="A345" s="78">
        <v>344</v>
      </c>
      <c r="B345" s="79" t="s">
        <v>2818</v>
      </c>
      <c r="C345" s="79" t="s">
        <v>4081</v>
      </c>
      <c r="D345" s="79" t="s">
        <v>5701</v>
      </c>
      <c r="E345" s="79" t="s">
        <v>5702</v>
      </c>
      <c r="F345" s="79" t="s">
        <v>5703</v>
      </c>
      <c r="G345" s="79" t="s">
        <v>5704</v>
      </c>
      <c r="H345" s="80">
        <v>1</v>
      </c>
      <c r="I345" s="79" t="s">
        <v>5705</v>
      </c>
      <c r="J345" s="79" t="s">
        <v>4439</v>
      </c>
      <c r="K345" s="80">
        <v>2005</v>
      </c>
      <c r="L345" s="81" t="str">
        <f t="shared" si="5"/>
        <v>http://ebooks.abc-clio.com/?isbn=9780313062797</v>
      </c>
    </row>
    <row r="346" spans="1:12" ht="20.100000000000001" customHeight="1">
      <c r="A346" s="78">
        <v>345</v>
      </c>
      <c r="B346" s="79" t="s">
        <v>2818</v>
      </c>
      <c r="C346" s="79" t="s">
        <v>4081</v>
      </c>
      <c r="D346" s="79">
        <v>306</v>
      </c>
      <c r="E346" s="79" t="s">
        <v>1899</v>
      </c>
      <c r="F346" s="79" t="s">
        <v>5706</v>
      </c>
      <c r="G346" s="79" t="s">
        <v>5707</v>
      </c>
      <c r="H346" s="80">
        <v>1</v>
      </c>
      <c r="I346" s="79" t="s">
        <v>5708</v>
      </c>
      <c r="J346" s="79" t="s">
        <v>4439</v>
      </c>
      <c r="K346" s="80">
        <v>2002</v>
      </c>
      <c r="L346" s="81" t="str">
        <f t="shared" si="5"/>
        <v>http://ebooks.abc-clio.com/?isbn=9780313012396</v>
      </c>
    </row>
    <row r="347" spans="1:12" ht="20.100000000000001" customHeight="1">
      <c r="A347" s="78">
        <v>346</v>
      </c>
      <c r="B347" s="79" t="s">
        <v>2818</v>
      </c>
      <c r="C347" s="79" t="s">
        <v>4081</v>
      </c>
      <c r="D347" s="79">
        <v>306</v>
      </c>
      <c r="E347" s="79" t="s">
        <v>5709</v>
      </c>
      <c r="F347" s="79" t="s">
        <v>5710</v>
      </c>
      <c r="G347" s="79" t="s">
        <v>5711</v>
      </c>
      <c r="H347" s="80">
        <v>1</v>
      </c>
      <c r="I347" s="79" t="s">
        <v>5712</v>
      </c>
      <c r="J347" s="79" t="s">
        <v>4439</v>
      </c>
      <c r="K347" s="80">
        <v>2001</v>
      </c>
      <c r="L347" s="81" t="str">
        <f t="shared" si="5"/>
        <v>http://ebooks.abc-clio.com/?isbn=9780313073298</v>
      </c>
    </row>
    <row r="348" spans="1:12" ht="20.100000000000001" customHeight="1">
      <c r="A348" s="78">
        <v>347</v>
      </c>
      <c r="B348" s="79" t="s">
        <v>2818</v>
      </c>
      <c r="C348" s="79" t="s">
        <v>4081</v>
      </c>
      <c r="D348" s="79" t="s">
        <v>5713</v>
      </c>
      <c r="E348" s="79" t="s">
        <v>5714</v>
      </c>
      <c r="F348" s="79" t="s">
        <v>5715</v>
      </c>
      <c r="G348" s="79" t="s">
        <v>5716</v>
      </c>
      <c r="H348" s="80">
        <v>1</v>
      </c>
      <c r="I348" s="79" t="s">
        <v>5717</v>
      </c>
      <c r="J348" s="79" t="s">
        <v>4439</v>
      </c>
      <c r="K348" s="80">
        <v>2006</v>
      </c>
      <c r="L348" s="81" t="str">
        <f t="shared" si="5"/>
        <v>http://ebooks.abc-clio.com/?isbn=9780313027642</v>
      </c>
    </row>
    <row r="349" spans="1:12" ht="20.100000000000001" customHeight="1">
      <c r="A349" s="78">
        <v>348</v>
      </c>
      <c r="B349" s="79" t="s">
        <v>2818</v>
      </c>
      <c r="C349" s="79" t="s">
        <v>4081</v>
      </c>
      <c r="D349" s="79" t="s">
        <v>5718</v>
      </c>
      <c r="E349" s="79" t="s">
        <v>5719</v>
      </c>
      <c r="F349" s="79" t="s">
        <v>5720</v>
      </c>
      <c r="G349" s="79" t="s">
        <v>5721</v>
      </c>
      <c r="H349" s="80">
        <v>1</v>
      </c>
      <c r="I349" s="79" t="s">
        <v>5722</v>
      </c>
      <c r="J349" s="79" t="s">
        <v>4439</v>
      </c>
      <c r="K349" s="80">
        <v>2006</v>
      </c>
      <c r="L349" s="81" t="str">
        <f t="shared" si="5"/>
        <v>http://ebooks.abc-clio.com/?isbn=9780313017674</v>
      </c>
    </row>
    <row r="350" spans="1:12" ht="20.100000000000001" customHeight="1">
      <c r="A350" s="78">
        <v>349</v>
      </c>
      <c r="B350" s="79" t="s">
        <v>2818</v>
      </c>
      <c r="C350" s="79" t="s">
        <v>4081</v>
      </c>
      <c r="D350" s="79">
        <v>306</v>
      </c>
      <c r="E350" s="79" t="s">
        <v>5723</v>
      </c>
      <c r="F350" s="79" t="s">
        <v>5724</v>
      </c>
      <c r="G350" s="79" t="s">
        <v>5725</v>
      </c>
      <c r="H350" s="80">
        <v>1</v>
      </c>
      <c r="I350" s="79" t="s">
        <v>5726</v>
      </c>
      <c r="J350" s="79" t="s">
        <v>4439</v>
      </c>
      <c r="K350" s="80">
        <v>1998</v>
      </c>
      <c r="L350" s="81" t="str">
        <f t="shared" si="5"/>
        <v>http://ebooks.abc-clio.com/?isbn=9780313024436</v>
      </c>
    </row>
    <row r="351" spans="1:12" ht="20.100000000000001" customHeight="1">
      <c r="A351" s="78">
        <v>350</v>
      </c>
      <c r="B351" s="79" t="s">
        <v>2818</v>
      </c>
      <c r="C351" s="79" t="s">
        <v>4081</v>
      </c>
      <c r="D351" s="79">
        <v>796.8</v>
      </c>
      <c r="E351" s="79" t="s">
        <v>5727</v>
      </c>
      <c r="F351" s="79" t="s">
        <v>5728</v>
      </c>
      <c r="G351" s="79" t="s">
        <v>5729</v>
      </c>
      <c r="H351" s="80">
        <v>1</v>
      </c>
      <c r="I351" s="79" t="s">
        <v>5730</v>
      </c>
      <c r="J351" s="79" t="s">
        <v>4514</v>
      </c>
      <c r="K351" s="80">
        <v>1994</v>
      </c>
      <c r="L351" s="81" t="str">
        <f t="shared" si="5"/>
        <v>http://ebooks.abc-clio.com/?isbn=9780313033780</v>
      </c>
    </row>
    <row r="352" spans="1:12" ht="20.100000000000001" customHeight="1">
      <c r="A352" s="78">
        <v>351</v>
      </c>
      <c r="B352" s="79" t="s">
        <v>2818</v>
      </c>
      <c r="C352" s="79" t="s">
        <v>4081</v>
      </c>
      <c r="D352" s="79">
        <v>394.1</v>
      </c>
      <c r="E352" s="79" t="s">
        <v>5731</v>
      </c>
      <c r="F352" s="79" t="s">
        <v>5732</v>
      </c>
      <c r="G352" s="79" t="s">
        <v>5733</v>
      </c>
      <c r="H352" s="80">
        <v>1</v>
      </c>
      <c r="I352" s="79" t="s">
        <v>5734</v>
      </c>
      <c r="J352" s="79" t="s">
        <v>4514</v>
      </c>
      <c r="K352" s="80">
        <v>1995</v>
      </c>
      <c r="L352" s="81" t="str">
        <f t="shared" si="5"/>
        <v>http://ebooks.abc-clio.com/?isbn=9780313034381</v>
      </c>
    </row>
    <row r="353" spans="1:12" ht="20.100000000000001" customHeight="1">
      <c r="A353" s="78">
        <v>352</v>
      </c>
      <c r="B353" s="79" t="s">
        <v>2818</v>
      </c>
      <c r="C353" s="79" t="s">
        <v>4081</v>
      </c>
      <c r="D353" s="79">
        <v>809</v>
      </c>
      <c r="E353" s="79" t="s">
        <v>5735</v>
      </c>
      <c r="F353" s="79" t="s">
        <v>5736</v>
      </c>
      <c r="G353" s="79" t="s">
        <v>5737</v>
      </c>
      <c r="H353" s="80">
        <v>1</v>
      </c>
      <c r="I353" s="79" t="s">
        <v>5738</v>
      </c>
      <c r="J353" s="79" t="s">
        <v>4514</v>
      </c>
      <c r="K353" s="80">
        <v>1996</v>
      </c>
      <c r="L353" s="81" t="str">
        <f t="shared" si="5"/>
        <v>http://ebooks.abc-clio.com/?isbn=9780313034077</v>
      </c>
    </row>
    <row r="354" spans="1:12" ht="20.100000000000001" customHeight="1">
      <c r="A354" s="78">
        <v>353</v>
      </c>
      <c r="B354" s="79" t="s">
        <v>2818</v>
      </c>
      <c r="C354" s="79" t="s">
        <v>5739</v>
      </c>
      <c r="D354" s="79">
        <v>813</v>
      </c>
      <c r="E354" s="79" t="s">
        <v>5740</v>
      </c>
      <c r="F354" s="79" t="s">
        <v>5741</v>
      </c>
      <c r="G354" s="79" t="s">
        <v>5742</v>
      </c>
      <c r="H354" s="80">
        <v>1</v>
      </c>
      <c r="I354" s="79" t="s">
        <v>5743</v>
      </c>
      <c r="J354" s="79" t="s">
        <v>4431</v>
      </c>
      <c r="K354" s="80">
        <v>2006</v>
      </c>
      <c r="L354" s="81" t="str">
        <f t="shared" si="5"/>
        <v>http://ebooks.abc-clio.com/?isbn=9780313090516</v>
      </c>
    </row>
    <row r="355" spans="1:12" ht="20.100000000000001" customHeight="1">
      <c r="A355" s="78">
        <v>354</v>
      </c>
      <c r="B355" s="79" t="s">
        <v>2818</v>
      </c>
      <c r="C355" s="79" t="s">
        <v>5739</v>
      </c>
      <c r="D355" s="79" t="s">
        <v>4440</v>
      </c>
      <c r="E355" s="79" t="s">
        <v>4101</v>
      </c>
      <c r="F355" s="79" t="s">
        <v>5744</v>
      </c>
      <c r="G355" s="79" t="s">
        <v>5745</v>
      </c>
      <c r="H355" s="80">
        <v>1</v>
      </c>
      <c r="I355" s="79" t="s">
        <v>5746</v>
      </c>
      <c r="J355" s="79" t="s">
        <v>4431</v>
      </c>
      <c r="K355" s="80">
        <v>2008</v>
      </c>
      <c r="L355" s="81" t="str">
        <f t="shared" si="5"/>
        <v>http://ebooks.abc-clio.com/?isbn=9780313363757</v>
      </c>
    </row>
    <row r="356" spans="1:12" ht="20.100000000000001" customHeight="1">
      <c r="A356" s="78">
        <v>355</v>
      </c>
      <c r="B356" s="79" t="s">
        <v>2818</v>
      </c>
      <c r="C356" s="79" t="s">
        <v>5747</v>
      </c>
      <c r="D356" s="79">
        <v>792</v>
      </c>
      <c r="E356" s="79" t="s">
        <v>5748</v>
      </c>
      <c r="F356" s="79" t="s">
        <v>5749</v>
      </c>
      <c r="G356" s="79" t="s">
        <v>5750</v>
      </c>
      <c r="H356" s="80">
        <v>1</v>
      </c>
      <c r="I356" s="79" t="s">
        <v>5751</v>
      </c>
      <c r="J356" s="79" t="s">
        <v>4439</v>
      </c>
      <c r="K356" s="80">
        <v>2007</v>
      </c>
      <c r="L356" s="81" t="str">
        <f t="shared" si="5"/>
        <v>http://ebooks.abc-clio.com/?isbn=9780313025105</v>
      </c>
    </row>
    <row r="357" spans="1:12" ht="20.100000000000001" customHeight="1">
      <c r="A357" s="78">
        <v>356</v>
      </c>
      <c r="B357" s="79" t="s">
        <v>2818</v>
      </c>
      <c r="C357" s="79" t="s">
        <v>5752</v>
      </c>
      <c r="D357" s="79" t="s">
        <v>5753</v>
      </c>
      <c r="E357" s="79" t="s">
        <v>5754</v>
      </c>
      <c r="F357" s="79" t="s">
        <v>5755</v>
      </c>
      <c r="G357" s="79" t="s">
        <v>5756</v>
      </c>
      <c r="H357" s="80">
        <v>1</v>
      </c>
      <c r="I357" s="79" t="s">
        <v>5757</v>
      </c>
      <c r="J357" s="79" t="s">
        <v>4439</v>
      </c>
      <c r="K357" s="80">
        <v>2006</v>
      </c>
      <c r="L357" s="81" t="str">
        <f t="shared" si="5"/>
        <v>http://ebooks.abc-clio.com/?isbn=9780897899789</v>
      </c>
    </row>
    <row r="358" spans="1:12" ht="20.100000000000001" customHeight="1">
      <c r="A358" s="78">
        <v>357</v>
      </c>
      <c r="B358" s="79" t="s">
        <v>2818</v>
      </c>
      <c r="C358" s="79" t="s">
        <v>5752</v>
      </c>
      <c r="D358" s="79" t="s">
        <v>5347</v>
      </c>
      <c r="E358" s="79" t="s">
        <v>5758</v>
      </c>
      <c r="F358" s="79" t="s">
        <v>5759</v>
      </c>
      <c r="G358" s="79" t="s">
        <v>5760</v>
      </c>
      <c r="H358" s="80">
        <v>1</v>
      </c>
      <c r="I358" s="79" t="s">
        <v>3755</v>
      </c>
      <c r="J358" s="79" t="s">
        <v>4431</v>
      </c>
      <c r="K358" s="80">
        <v>2005</v>
      </c>
      <c r="L358" s="81" t="str">
        <f t="shared" si="5"/>
        <v>http://ebooks.abc-clio.com/?isbn=9780313069000</v>
      </c>
    </row>
    <row r="359" spans="1:12" ht="20.100000000000001" customHeight="1">
      <c r="A359" s="78">
        <v>358</v>
      </c>
      <c r="B359" s="79" t="s">
        <v>2818</v>
      </c>
      <c r="C359" s="79" t="s">
        <v>5761</v>
      </c>
      <c r="D359" s="79">
        <v>792</v>
      </c>
      <c r="E359" s="79" t="s">
        <v>5762</v>
      </c>
      <c r="F359" s="79" t="s">
        <v>5763</v>
      </c>
      <c r="G359" s="79" t="s">
        <v>5764</v>
      </c>
      <c r="H359" s="80">
        <v>1</v>
      </c>
      <c r="I359" s="79" t="s">
        <v>5765</v>
      </c>
      <c r="J359" s="79" t="s">
        <v>4439</v>
      </c>
      <c r="K359" s="80">
        <v>2004</v>
      </c>
      <c r="L359" s="81" t="str">
        <f t="shared" si="5"/>
        <v>http://ebooks.abc-clio.com/?isbn=9780313085840</v>
      </c>
    </row>
    <row r="360" spans="1:12" ht="20.100000000000001" customHeight="1">
      <c r="A360" s="78">
        <v>359</v>
      </c>
      <c r="B360" s="79" t="s">
        <v>2818</v>
      </c>
      <c r="C360" s="79" t="s">
        <v>5761</v>
      </c>
      <c r="D360" s="79">
        <v>792</v>
      </c>
      <c r="E360" s="79" t="s">
        <v>5766</v>
      </c>
      <c r="F360" s="79" t="s">
        <v>5767</v>
      </c>
      <c r="G360" s="79" t="s">
        <v>5768</v>
      </c>
      <c r="H360" s="80">
        <v>1</v>
      </c>
      <c r="I360" s="79" t="s">
        <v>5769</v>
      </c>
      <c r="J360" s="79" t="s">
        <v>4439</v>
      </c>
      <c r="K360" s="80">
        <v>1994</v>
      </c>
      <c r="L360" s="81" t="str">
        <f t="shared" si="5"/>
        <v>http://ebooks.abc-clio.com/?isbn=9780313019715</v>
      </c>
    </row>
    <row r="361" spans="1:12" ht="20.100000000000001" customHeight="1">
      <c r="A361" s="78">
        <v>360</v>
      </c>
      <c r="B361" s="79" t="s">
        <v>2818</v>
      </c>
      <c r="C361" s="79" t="s">
        <v>5761</v>
      </c>
      <c r="D361" s="79">
        <v>832</v>
      </c>
      <c r="E361" s="79" t="s">
        <v>5770</v>
      </c>
      <c r="F361" s="79" t="s">
        <v>5771</v>
      </c>
      <c r="G361" s="79" t="s">
        <v>5772</v>
      </c>
      <c r="H361" s="80">
        <v>1</v>
      </c>
      <c r="I361" s="79" t="s">
        <v>5773</v>
      </c>
      <c r="J361" s="79" t="s">
        <v>4514</v>
      </c>
      <c r="K361" s="80">
        <v>1985</v>
      </c>
      <c r="L361" s="81" t="str">
        <f t="shared" si="5"/>
        <v>http://ebooks.abc-clio.com/?isbn=9780313042294</v>
      </c>
    </row>
    <row r="362" spans="1:12" ht="20.100000000000001" customHeight="1">
      <c r="A362" s="78">
        <v>361</v>
      </c>
      <c r="B362" s="79" t="s">
        <v>2818</v>
      </c>
      <c r="C362" s="79" t="s">
        <v>5761</v>
      </c>
      <c r="D362" s="79">
        <v>842</v>
      </c>
      <c r="E362" s="79" t="s">
        <v>5774</v>
      </c>
      <c r="F362" s="79" t="s">
        <v>5775</v>
      </c>
      <c r="G362" s="79" t="s">
        <v>5776</v>
      </c>
      <c r="H362" s="80">
        <v>1</v>
      </c>
      <c r="I362" s="79" t="s">
        <v>5777</v>
      </c>
      <c r="J362" s="79" t="s">
        <v>4439</v>
      </c>
      <c r="K362" s="80">
        <v>1998</v>
      </c>
      <c r="L362" s="81" t="str">
        <f t="shared" si="5"/>
        <v>http://ebooks.abc-clio.com/?isbn=9780313029905</v>
      </c>
    </row>
    <row r="363" spans="1:12" ht="20.100000000000001" customHeight="1">
      <c r="A363" s="78">
        <v>362</v>
      </c>
      <c r="B363" s="79" t="s">
        <v>2818</v>
      </c>
      <c r="C363" s="79" t="s">
        <v>5761</v>
      </c>
      <c r="D363" s="79" t="s">
        <v>5778</v>
      </c>
      <c r="E363" s="79" t="s">
        <v>5779</v>
      </c>
      <c r="F363" s="79" t="s">
        <v>5780</v>
      </c>
      <c r="G363" s="79" t="s">
        <v>5781</v>
      </c>
      <c r="H363" s="80">
        <v>1</v>
      </c>
      <c r="I363" s="79" t="s">
        <v>5782</v>
      </c>
      <c r="J363" s="79" t="s">
        <v>4514</v>
      </c>
      <c r="K363" s="80">
        <v>1981</v>
      </c>
      <c r="L363" s="81" t="str">
        <f t="shared" si="5"/>
        <v>http://ebooks.abc-clio.com/?isbn=9780313040351</v>
      </c>
    </row>
    <row r="364" spans="1:12" ht="20.100000000000001" customHeight="1">
      <c r="A364" s="78">
        <v>363</v>
      </c>
      <c r="B364" s="79" t="s">
        <v>2818</v>
      </c>
      <c r="C364" s="79" t="s">
        <v>5761</v>
      </c>
      <c r="D364" s="79">
        <v>822</v>
      </c>
      <c r="E364" s="79" t="s">
        <v>5783</v>
      </c>
      <c r="F364" s="79" t="s">
        <v>5784</v>
      </c>
      <c r="G364" s="79" t="s">
        <v>5785</v>
      </c>
      <c r="H364" s="80">
        <v>1</v>
      </c>
      <c r="I364" s="79" t="s">
        <v>5786</v>
      </c>
      <c r="J364" s="79" t="s">
        <v>4439</v>
      </c>
      <c r="K364" s="80">
        <v>2001</v>
      </c>
      <c r="L364" s="81" t="str">
        <f t="shared" si="5"/>
        <v>http://ebooks.abc-clio.com/?isbn=9780313016462</v>
      </c>
    </row>
    <row r="365" spans="1:12" ht="20.100000000000001" customHeight="1">
      <c r="A365" s="78">
        <v>364</v>
      </c>
      <c r="B365" s="79" t="s">
        <v>2818</v>
      </c>
      <c r="C365" s="79" t="s">
        <v>5761</v>
      </c>
      <c r="D365" s="79">
        <v>882</v>
      </c>
      <c r="E365" s="79" t="s">
        <v>5787</v>
      </c>
      <c r="F365" s="79" t="s">
        <v>5788</v>
      </c>
      <c r="G365" s="79" t="s">
        <v>5789</v>
      </c>
      <c r="H365" s="80">
        <v>1</v>
      </c>
      <c r="I365" s="79" t="s">
        <v>5790</v>
      </c>
      <c r="J365" s="79" t="s">
        <v>4439</v>
      </c>
      <c r="K365" s="80">
        <v>2003</v>
      </c>
      <c r="L365" s="81" t="str">
        <f t="shared" si="5"/>
        <v>http://ebooks.abc-clio.com/?isbn=9780313093562</v>
      </c>
    </row>
    <row r="366" spans="1:12" ht="20.100000000000001" customHeight="1">
      <c r="A366" s="78">
        <v>365</v>
      </c>
      <c r="B366" s="79" t="s">
        <v>2818</v>
      </c>
      <c r="C366" s="79" t="s">
        <v>5761</v>
      </c>
      <c r="D366" s="79">
        <v>822</v>
      </c>
      <c r="E366" s="79" t="s">
        <v>5791</v>
      </c>
      <c r="F366" s="79" t="s">
        <v>5792</v>
      </c>
      <c r="G366" s="79" t="s">
        <v>5793</v>
      </c>
      <c r="H366" s="80">
        <v>1</v>
      </c>
      <c r="I366" s="79" t="s">
        <v>5794</v>
      </c>
      <c r="J366" s="79" t="s">
        <v>4439</v>
      </c>
      <c r="K366" s="80">
        <v>2004</v>
      </c>
      <c r="L366" s="81" t="str">
        <f t="shared" si="5"/>
        <v>http://ebooks.abc-clio.com/?isbn=9780313085871</v>
      </c>
    </row>
    <row r="367" spans="1:12" ht="20.100000000000001" customHeight="1">
      <c r="A367" s="78">
        <v>366</v>
      </c>
      <c r="B367" s="79" t="s">
        <v>2818</v>
      </c>
      <c r="C367" s="79" t="s">
        <v>5761</v>
      </c>
      <c r="D367" s="79">
        <v>822</v>
      </c>
      <c r="E367" s="79" t="s">
        <v>5795</v>
      </c>
      <c r="F367" s="79" t="s">
        <v>5796</v>
      </c>
      <c r="G367" s="79" t="s">
        <v>5797</v>
      </c>
      <c r="H367" s="80">
        <v>1</v>
      </c>
      <c r="I367" s="79" t="s">
        <v>5798</v>
      </c>
      <c r="J367" s="79" t="s">
        <v>4514</v>
      </c>
      <c r="K367" s="80">
        <v>1998</v>
      </c>
      <c r="L367" s="81" t="str">
        <f t="shared" si="5"/>
        <v>http://ebooks.abc-clio.com/?isbn=9780313032271</v>
      </c>
    </row>
    <row r="368" spans="1:12" ht="20.100000000000001" customHeight="1">
      <c r="A368" s="78">
        <v>367</v>
      </c>
      <c r="B368" s="79" t="s">
        <v>2818</v>
      </c>
      <c r="C368" s="79" t="s">
        <v>5761</v>
      </c>
      <c r="D368" s="79">
        <v>822</v>
      </c>
      <c r="E368" s="79" t="s">
        <v>5799</v>
      </c>
      <c r="F368" s="79" t="s">
        <v>5800</v>
      </c>
      <c r="G368" s="79" t="s">
        <v>5801</v>
      </c>
      <c r="H368" s="80">
        <v>1</v>
      </c>
      <c r="I368" s="79" t="s">
        <v>5802</v>
      </c>
      <c r="J368" s="79" t="s">
        <v>4439</v>
      </c>
      <c r="K368" s="80">
        <v>2003</v>
      </c>
      <c r="L368" s="81" t="str">
        <f t="shared" si="5"/>
        <v>http://ebooks.abc-clio.com/?isbn=9780313093906</v>
      </c>
    </row>
    <row r="369" spans="1:12" ht="20.100000000000001" customHeight="1">
      <c r="A369" s="78">
        <v>368</v>
      </c>
      <c r="B369" s="79" t="s">
        <v>2818</v>
      </c>
      <c r="C369" s="79" t="s">
        <v>5761</v>
      </c>
      <c r="D369" s="79">
        <v>822</v>
      </c>
      <c r="E369" s="79" t="s">
        <v>5803</v>
      </c>
      <c r="F369" s="79" t="s">
        <v>5804</v>
      </c>
      <c r="G369" s="79" t="s">
        <v>5805</v>
      </c>
      <c r="H369" s="80">
        <v>1</v>
      </c>
      <c r="I369" s="79" t="s">
        <v>5806</v>
      </c>
      <c r="J369" s="79" t="s">
        <v>4439</v>
      </c>
      <c r="K369" s="80">
        <v>1999</v>
      </c>
      <c r="L369" s="81" t="str">
        <f t="shared" si="5"/>
        <v>http://ebooks.abc-clio.com/?isbn=9781573566704</v>
      </c>
    </row>
    <row r="370" spans="1:12" ht="20.100000000000001" customHeight="1">
      <c r="A370" s="78">
        <v>369</v>
      </c>
      <c r="B370" s="79" t="s">
        <v>2818</v>
      </c>
      <c r="C370" s="79" t="s">
        <v>5761</v>
      </c>
      <c r="D370" s="79">
        <v>822</v>
      </c>
      <c r="E370" s="79" t="s">
        <v>5807</v>
      </c>
      <c r="F370" s="79" t="s">
        <v>5808</v>
      </c>
      <c r="G370" s="79" t="s">
        <v>5809</v>
      </c>
      <c r="H370" s="80">
        <v>1</v>
      </c>
      <c r="I370" s="79" t="s">
        <v>5810</v>
      </c>
      <c r="J370" s="79" t="s">
        <v>4439</v>
      </c>
      <c r="K370" s="80">
        <v>2006</v>
      </c>
      <c r="L370" s="81" t="str">
        <f t="shared" si="5"/>
        <v>http://ebooks.abc-clio.com/?isbn=9780313014673</v>
      </c>
    </row>
    <row r="371" spans="1:12" ht="20.100000000000001" customHeight="1">
      <c r="A371" s="78">
        <v>370</v>
      </c>
      <c r="B371" s="79" t="s">
        <v>2818</v>
      </c>
      <c r="C371" s="79" t="s">
        <v>5761</v>
      </c>
      <c r="D371" s="79">
        <v>822</v>
      </c>
      <c r="E371" s="79" t="s">
        <v>5811</v>
      </c>
      <c r="F371" s="79" t="s">
        <v>5812</v>
      </c>
      <c r="G371" s="79" t="s">
        <v>5813</v>
      </c>
      <c r="H371" s="80">
        <v>1</v>
      </c>
      <c r="I371" s="79" t="s">
        <v>5790</v>
      </c>
      <c r="J371" s="79" t="s">
        <v>4439</v>
      </c>
      <c r="K371" s="80">
        <v>1998</v>
      </c>
      <c r="L371" s="81" t="str">
        <f t="shared" si="5"/>
        <v>http://ebooks.abc-clio.com/?isbn=9780313002137</v>
      </c>
    </row>
    <row r="372" spans="1:12" ht="20.100000000000001" customHeight="1">
      <c r="A372" s="78">
        <v>371</v>
      </c>
      <c r="B372" s="79" t="s">
        <v>2818</v>
      </c>
      <c r="C372" s="79" t="s">
        <v>5761</v>
      </c>
      <c r="D372" s="79">
        <v>822</v>
      </c>
      <c r="E372" s="79" t="s">
        <v>5814</v>
      </c>
      <c r="F372" s="79" t="s">
        <v>5815</v>
      </c>
      <c r="G372" s="79" t="s">
        <v>5816</v>
      </c>
      <c r="H372" s="80">
        <v>1</v>
      </c>
      <c r="I372" s="79" t="s">
        <v>5817</v>
      </c>
      <c r="J372" s="79" t="s">
        <v>4439</v>
      </c>
      <c r="K372" s="80">
        <v>2001</v>
      </c>
      <c r="L372" s="81" t="str">
        <f t="shared" si="5"/>
        <v>http://ebooks.abc-clio.com/?isbn=9780313000577</v>
      </c>
    </row>
    <row r="373" spans="1:12" ht="20.100000000000001" customHeight="1">
      <c r="A373" s="78">
        <v>372</v>
      </c>
      <c r="B373" s="79" t="s">
        <v>2818</v>
      </c>
      <c r="C373" s="79" t="s">
        <v>5761</v>
      </c>
      <c r="D373" s="79">
        <v>822</v>
      </c>
      <c r="E373" s="79" t="s">
        <v>5814</v>
      </c>
      <c r="F373" s="79" t="s">
        <v>5818</v>
      </c>
      <c r="G373" s="79" t="s">
        <v>5819</v>
      </c>
      <c r="H373" s="80">
        <v>1</v>
      </c>
      <c r="I373" s="79" t="s">
        <v>5820</v>
      </c>
      <c r="J373" s="79" t="s">
        <v>4514</v>
      </c>
      <c r="K373" s="80">
        <v>1996</v>
      </c>
      <c r="L373" s="81" t="str">
        <f t="shared" si="5"/>
        <v>http://ebooks.abc-clio.com/?isbn=9780313031731</v>
      </c>
    </row>
    <row r="374" spans="1:12" ht="20.100000000000001" customHeight="1">
      <c r="A374" s="78">
        <v>373</v>
      </c>
      <c r="B374" s="79" t="s">
        <v>2818</v>
      </c>
      <c r="C374" s="79" t="s">
        <v>5761</v>
      </c>
      <c r="D374" s="79">
        <v>822.3</v>
      </c>
      <c r="E374" s="79" t="s">
        <v>5821</v>
      </c>
      <c r="F374" s="79" t="s">
        <v>5822</v>
      </c>
      <c r="G374" s="79" t="s">
        <v>5823</v>
      </c>
      <c r="H374" s="80">
        <v>1</v>
      </c>
      <c r="I374" s="79" t="s">
        <v>5824</v>
      </c>
      <c r="J374" s="79" t="s">
        <v>4514</v>
      </c>
      <c r="K374" s="80">
        <v>1994</v>
      </c>
      <c r="L374" s="81" t="str">
        <f t="shared" si="5"/>
        <v>http://ebooks.abc-clio.com/?isbn=9780313031236</v>
      </c>
    </row>
    <row r="375" spans="1:12" ht="20.100000000000001" customHeight="1">
      <c r="A375" s="78">
        <v>374</v>
      </c>
      <c r="B375" s="79" t="s">
        <v>2818</v>
      </c>
      <c r="C375" s="79" t="s">
        <v>5761</v>
      </c>
      <c r="D375" s="79">
        <v>792</v>
      </c>
      <c r="E375" s="79" t="s">
        <v>5825</v>
      </c>
      <c r="F375" s="79" t="s">
        <v>5826</v>
      </c>
      <c r="G375" s="79" t="s">
        <v>5827</v>
      </c>
      <c r="H375" s="80">
        <v>1</v>
      </c>
      <c r="I375" s="79" t="s">
        <v>5828</v>
      </c>
      <c r="J375" s="79" t="s">
        <v>4439</v>
      </c>
      <c r="K375" s="80">
        <v>2002</v>
      </c>
      <c r="L375" s="81" t="str">
        <f t="shared" si="5"/>
        <v>http://ebooks.abc-clio.com/?isbn=9780313012747</v>
      </c>
    </row>
    <row r="376" spans="1:12" ht="20.100000000000001" customHeight="1">
      <c r="A376" s="78">
        <v>375</v>
      </c>
      <c r="B376" s="79" t="s">
        <v>2818</v>
      </c>
      <c r="C376" s="79" t="s">
        <v>5761</v>
      </c>
      <c r="D376" s="79">
        <v>822.3</v>
      </c>
      <c r="E376" s="79" t="s">
        <v>5829</v>
      </c>
      <c r="F376" s="79" t="s">
        <v>5830</v>
      </c>
      <c r="G376" s="79" t="s">
        <v>5831</v>
      </c>
      <c r="H376" s="80">
        <v>1</v>
      </c>
      <c r="I376" s="79" t="s">
        <v>5832</v>
      </c>
      <c r="J376" s="79" t="s">
        <v>4514</v>
      </c>
      <c r="K376" s="80">
        <v>1986</v>
      </c>
      <c r="L376" s="81" t="str">
        <f t="shared" si="5"/>
        <v>http://ebooks.abc-clio.com/?isbn=9780313044205</v>
      </c>
    </row>
    <row r="377" spans="1:12" ht="20.100000000000001" customHeight="1">
      <c r="A377" s="78">
        <v>376</v>
      </c>
      <c r="B377" s="79" t="s">
        <v>2818</v>
      </c>
      <c r="C377" s="79" t="s">
        <v>5761</v>
      </c>
      <c r="D377" s="79">
        <v>823</v>
      </c>
      <c r="E377" s="79" t="s">
        <v>5833</v>
      </c>
      <c r="F377" s="79" t="s">
        <v>5834</v>
      </c>
      <c r="G377" s="79" t="s">
        <v>5835</v>
      </c>
      <c r="H377" s="80">
        <v>1</v>
      </c>
      <c r="I377" s="79" t="s">
        <v>5836</v>
      </c>
      <c r="J377" s="79" t="s">
        <v>4514</v>
      </c>
      <c r="K377" s="80">
        <v>1996</v>
      </c>
      <c r="L377" s="81" t="str">
        <f t="shared" si="5"/>
        <v>http://ebooks.abc-clio.com/?isbn=9780313031618</v>
      </c>
    </row>
    <row r="378" spans="1:12" ht="20.100000000000001" customHeight="1">
      <c r="A378" s="78">
        <v>377</v>
      </c>
      <c r="B378" s="79" t="s">
        <v>2818</v>
      </c>
      <c r="C378" s="79" t="s">
        <v>5761</v>
      </c>
      <c r="D378" s="79">
        <v>822</v>
      </c>
      <c r="E378" s="79" t="s">
        <v>5837</v>
      </c>
      <c r="F378" s="79" t="s">
        <v>5838</v>
      </c>
      <c r="G378" s="79" t="s">
        <v>5839</v>
      </c>
      <c r="H378" s="80">
        <v>1</v>
      </c>
      <c r="I378" s="79" t="s">
        <v>5840</v>
      </c>
      <c r="J378" s="79" t="s">
        <v>4514</v>
      </c>
      <c r="K378" s="80">
        <v>1996</v>
      </c>
      <c r="L378" s="81" t="str">
        <f t="shared" si="5"/>
        <v>http://ebooks.abc-clio.com/?isbn=9780313032653</v>
      </c>
    </row>
    <row r="379" spans="1:12" ht="20.100000000000001" customHeight="1">
      <c r="A379" s="78">
        <v>378</v>
      </c>
      <c r="B379" s="79" t="s">
        <v>2818</v>
      </c>
      <c r="C379" s="79" t="s">
        <v>5761</v>
      </c>
      <c r="D379" s="79">
        <v>822</v>
      </c>
      <c r="E379" s="79" t="s">
        <v>5841</v>
      </c>
      <c r="F379" s="79" t="s">
        <v>5842</v>
      </c>
      <c r="G379" s="79" t="s">
        <v>5843</v>
      </c>
      <c r="H379" s="80">
        <v>1</v>
      </c>
      <c r="I379" s="79" t="s">
        <v>5844</v>
      </c>
      <c r="J379" s="79" t="s">
        <v>4514</v>
      </c>
      <c r="K379" s="80">
        <v>1997</v>
      </c>
      <c r="L379" s="81" t="str">
        <f t="shared" si="5"/>
        <v>http://ebooks.abc-clio.com/?isbn=9780313032684</v>
      </c>
    </row>
    <row r="380" spans="1:12" ht="20.100000000000001" customHeight="1">
      <c r="A380" s="78">
        <v>379</v>
      </c>
      <c r="B380" s="79" t="s">
        <v>2818</v>
      </c>
      <c r="C380" s="79" t="s">
        <v>5761</v>
      </c>
      <c r="D380" s="79">
        <v>812.00900000000001</v>
      </c>
      <c r="E380" s="79" t="s">
        <v>4786</v>
      </c>
      <c r="F380" s="79" t="s">
        <v>5845</v>
      </c>
      <c r="G380" s="79" t="s">
        <v>5846</v>
      </c>
      <c r="H380" s="80">
        <v>1</v>
      </c>
      <c r="I380" s="79" t="s">
        <v>4222</v>
      </c>
      <c r="J380" s="79" t="s">
        <v>4514</v>
      </c>
      <c r="K380" s="80">
        <v>1990</v>
      </c>
      <c r="L380" s="81" t="str">
        <f t="shared" si="5"/>
        <v>http://ebooks.abc-clio.com/?isbn=9780313035005</v>
      </c>
    </row>
    <row r="381" spans="1:12" ht="20.100000000000001" customHeight="1">
      <c r="A381" s="78">
        <v>380</v>
      </c>
      <c r="B381" s="79" t="s">
        <v>2818</v>
      </c>
      <c r="C381" s="79" t="s">
        <v>5761</v>
      </c>
      <c r="D381" s="79">
        <v>812</v>
      </c>
      <c r="E381" s="79" t="s">
        <v>5847</v>
      </c>
      <c r="F381" s="79" t="s">
        <v>5848</v>
      </c>
      <c r="G381" s="79" t="s">
        <v>5849</v>
      </c>
      <c r="H381" s="80">
        <v>1</v>
      </c>
      <c r="I381" s="79" t="s">
        <v>5850</v>
      </c>
      <c r="J381" s="79" t="s">
        <v>4439</v>
      </c>
      <c r="K381" s="80">
        <v>2002</v>
      </c>
      <c r="L381" s="81" t="str">
        <f t="shared" si="5"/>
        <v>http://ebooks.abc-clio.com/?isbn=9780313011221</v>
      </c>
    </row>
    <row r="382" spans="1:12" ht="20.100000000000001" customHeight="1">
      <c r="A382" s="78">
        <v>381</v>
      </c>
      <c r="B382" s="79" t="s">
        <v>2818</v>
      </c>
      <c r="C382" s="79" t="s">
        <v>5761</v>
      </c>
      <c r="D382" s="79">
        <v>812</v>
      </c>
      <c r="E382" s="79" t="s">
        <v>4873</v>
      </c>
      <c r="F382" s="79" t="s">
        <v>5851</v>
      </c>
      <c r="G382" s="79" t="s">
        <v>5852</v>
      </c>
      <c r="H382" s="80">
        <v>1</v>
      </c>
      <c r="I382" s="79" t="s">
        <v>5853</v>
      </c>
      <c r="J382" s="79" t="s">
        <v>4439</v>
      </c>
      <c r="K382" s="80">
        <v>1997</v>
      </c>
      <c r="L382" s="81" t="str">
        <f t="shared" si="5"/>
        <v>http://ebooks.abc-clio.com/?isbn=9780313030703</v>
      </c>
    </row>
    <row r="383" spans="1:12" ht="20.100000000000001" customHeight="1">
      <c r="A383" s="78">
        <v>382</v>
      </c>
      <c r="B383" s="79" t="s">
        <v>2818</v>
      </c>
      <c r="C383" s="79" t="s">
        <v>5761</v>
      </c>
      <c r="D383" s="79" t="s">
        <v>471</v>
      </c>
      <c r="E383" s="79" t="s">
        <v>5854</v>
      </c>
      <c r="F383" s="79" t="s">
        <v>5855</v>
      </c>
      <c r="G383" s="79" t="s">
        <v>5856</v>
      </c>
      <c r="H383" s="80">
        <v>1</v>
      </c>
      <c r="I383" s="79" t="s">
        <v>5857</v>
      </c>
      <c r="J383" s="79" t="s">
        <v>4439</v>
      </c>
      <c r="K383" s="80">
        <v>1998</v>
      </c>
      <c r="L383" s="81" t="str">
        <f t="shared" si="5"/>
        <v>http://ebooks.abc-clio.com/?isbn=9781573566650</v>
      </c>
    </row>
    <row r="384" spans="1:12" ht="20.100000000000001" customHeight="1">
      <c r="A384" s="78">
        <v>383</v>
      </c>
      <c r="B384" s="79" t="s">
        <v>2818</v>
      </c>
      <c r="C384" s="79" t="s">
        <v>5761</v>
      </c>
      <c r="D384" s="79">
        <v>812</v>
      </c>
      <c r="E384" s="79" t="s">
        <v>4889</v>
      </c>
      <c r="F384" s="79" t="s">
        <v>5858</v>
      </c>
      <c r="G384" s="79" t="s">
        <v>5859</v>
      </c>
      <c r="H384" s="80">
        <v>1</v>
      </c>
      <c r="I384" s="79" t="s">
        <v>5860</v>
      </c>
      <c r="J384" s="79" t="s">
        <v>4439</v>
      </c>
      <c r="K384" s="80">
        <v>1999</v>
      </c>
      <c r="L384" s="81" t="str">
        <f t="shared" si="5"/>
        <v>http://ebooks.abc-clio.com/?isbn=9781573566698</v>
      </c>
    </row>
    <row r="385" spans="1:12" ht="20.100000000000001" customHeight="1">
      <c r="A385" s="78">
        <v>384</v>
      </c>
      <c r="B385" s="79" t="s">
        <v>2818</v>
      </c>
      <c r="C385" s="79" t="s">
        <v>5761</v>
      </c>
      <c r="D385" s="79">
        <v>812</v>
      </c>
      <c r="E385" s="79" t="s">
        <v>4907</v>
      </c>
      <c r="F385" s="79" t="s">
        <v>5861</v>
      </c>
      <c r="G385" s="79" t="s">
        <v>5862</v>
      </c>
      <c r="H385" s="80">
        <v>1</v>
      </c>
      <c r="I385" s="79" t="s">
        <v>5863</v>
      </c>
      <c r="J385" s="79" t="s">
        <v>4439</v>
      </c>
      <c r="K385" s="80">
        <v>1998</v>
      </c>
      <c r="L385" s="81" t="str">
        <f t="shared" si="5"/>
        <v>http://ebooks.abc-clio.com/?isbn=9780313007729</v>
      </c>
    </row>
    <row r="386" spans="1:12" ht="20.100000000000001" customHeight="1">
      <c r="A386" s="78">
        <v>385</v>
      </c>
      <c r="B386" s="79" t="s">
        <v>2818</v>
      </c>
      <c r="C386" s="79" t="s">
        <v>5761</v>
      </c>
      <c r="D386" s="79">
        <v>812</v>
      </c>
      <c r="E386" s="79" t="s">
        <v>4931</v>
      </c>
      <c r="F386" s="79" t="s">
        <v>5864</v>
      </c>
      <c r="G386" s="79" t="s">
        <v>5865</v>
      </c>
      <c r="H386" s="80">
        <v>1</v>
      </c>
      <c r="I386" s="79" t="s">
        <v>5866</v>
      </c>
      <c r="J386" s="79" t="s">
        <v>4439</v>
      </c>
      <c r="K386" s="80">
        <v>2002</v>
      </c>
      <c r="L386" s="81" t="str">
        <f t="shared" ref="L386:L449" si="6">HYPERLINK(CONCATENATE("http://ebooks.abc-clio.com/?isbn=",F386))</f>
        <v>http://ebooks.abc-clio.com/?isbn=9780313016677</v>
      </c>
    </row>
    <row r="387" spans="1:12" ht="20.100000000000001" customHeight="1">
      <c r="A387" s="78">
        <v>386</v>
      </c>
      <c r="B387" s="79" t="s">
        <v>2818</v>
      </c>
      <c r="C387" s="79" t="s">
        <v>5761</v>
      </c>
      <c r="D387" s="79">
        <v>839.8</v>
      </c>
      <c r="E387" s="79" t="s">
        <v>5867</v>
      </c>
      <c r="F387" s="79" t="s">
        <v>5868</v>
      </c>
      <c r="G387" s="79" t="s">
        <v>5869</v>
      </c>
      <c r="H387" s="80">
        <v>1</v>
      </c>
      <c r="I387" s="79" t="s">
        <v>5870</v>
      </c>
      <c r="J387" s="79" t="s">
        <v>4514</v>
      </c>
      <c r="K387" s="80">
        <v>1990</v>
      </c>
      <c r="L387" s="81" t="str">
        <f t="shared" si="6"/>
        <v>http://ebooks.abc-clio.com/?isbn=9780313036385</v>
      </c>
    </row>
    <row r="388" spans="1:12" ht="20.100000000000001" customHeight="1">
      <c r="A388" s="78">
        <v>387</v>
      </c>
      <c r="B388" s="79" t="s">
        <v>2818</v>
      </c>
      <c r="C388" s="79" t="s">
        <v>5761</v>
      </c>
      <c r="D388" s="79" t="s">
        <v>3733</v>
      </c>
      <c r="E388" s="79" t="s">
        <v>5871</v>
      </c>
      <c r="F388" s="79" t="s">
        <v>5872</v>
      </c>
      <c r="G388" s="79" t="s">
        <v>5873</v>
      </c>
      <c r="H388" s="80">
        <v>1</v>
      </c>
      <c r="I388" s="79" t="s">
        <v>5874</v>
      </c>
      <c r="J388" s="79" t="s">
        <v>4514</v>
      </c>
      <c r="K388" s="80">
        <v>1996</v>
      </c>
      <c r="L388" s="81" t="str">
        <f t="shared" si="6"/>
        <v>http://ebooks.abc-clio.com/?isbn=9780313032967</v>
      </c>
    </row>
    <row r="389" spans="1:12" ht="20.100000000000001" customHeight="1">
      <c r="A389" s="78">
        <v>388</v>
      </c>
      <c r="B389" s="79" t="s">
        <v>2818</v>
      </c>
      <c r="C389" s="79" t="s">
        <v>2733</v>
      </c>
      <c r="D389" s="79">
        <v>371</v>
      </c>
      <c r="E389" s="79" t="s">
        <v>5875</v>
      </c>
      <c r="F389" s="79" t="s">
        <v>5876</v>
      </c>
      <c r="G389" s="79" t="s">
        <v>5877</v>
      </c>
      <c r="H389" s="80">
        <v>0</v>
      </c>
      <c r="I389" s="79" t="s">
        <v>5878</v>
      </c>
      <c r="J389" s="79" t="s">
        <v>553</v>
      </c>
      <c r="K389" s="80">
        <v>2008</v>
      </c>
      <c r="L389" s="81" t="str">
        <f t="shared" si="6"/>
        <v>http://ebooks.abc-clio.com/?isbn=9780313059483</v>
      </c>
    </row>
    <row r="390" spans="1:12" ht="20.100000000000001" customHeight="1">
      <c r="A390" s="78">
        <v>389</v>
      </c>
      <c r="B390" s="79" t="s">
        <v>2818</v>
      </c>
      <c r="C390" s="79" t="s">
        <v>5879</v>
      </c>
      <c r="D390" s="79">
        <v>700</v>
      </c>
      <c r="E390" s="79" t="s">
        <v>5880</v>
      </c>
      <c r="F390" s="79" t="s">
        <v>5881</v>
      </c>
      <c r="G390" s="79" t="s">
        <v>5882</v>
      </c>
      <c r="H390" s="80">
        <v>1</v>
      </c>
      <c r="I390" s="79" t="s">
        <v>5883</v>
      </c>
      <c r="J390" s="79" t="s">
        <v>4439</v>
      </c>
      <c r="K390" s="80">
        <v>1999</v>
      </c>
      <c r="L390" s="81" t="str">
        <f t="shared" si="6"/>
        <v>http://ebooks.abc-clio.com/?isbn=9780313005756</v>
      </c>
    </row>
    <row r="391" spans="1:12" ht="20.100000000000001" customHeight="1">
      <c r="A391" s="78">
        <v>390</v>
      </c>
      <c r="B391" s="79" t="s">
        <v>2818</v>
      </c>
      <c r="C391" s="79" t="s">
        <v>5879</v>
      </c>
      <c r="D391" s="79">
        <v>707</v>
      </c>
      <c r="E391" s="79" t="s">
        <v>5884</v>
      </c>
      <c r="F391" s="79" t="s">
        <v>5885</v>
      </c>
      <c r="G391" s="79" t="s">
        <v>5886</v>
      </c>
      <c r="H391" s="80">
        <v>1</v>
      </c>
      <c r="I391" s="79" t="s">
        <v>5887</v>
      </c>
      <c r="J391" s="79" t="s">
        <v>4514</v>
      </c>
      <c r="K391" s="80">
        <v>1996</v>
      </c>
      <c r="L391" s="81" t="str">
        <f t="shared" si="6"/>
        <v>http://ebooks.abc-clio.com/?isbn=9780313031724</v>
      </c>
    </row>
    <row r="392" spans="1:12" ht="20.100000000000001" customHeight="1">
      <c r="A392" s="78">
        <v>391</v>
      </c>
      <c r="B392" s="79" t="s">
        <v>2818</v>
      </c>
      <c r="C392" s="79" t="s">
        <v>5888</v>
      </c>
      <c r="D392" s="79">
        <v>808</v>
      </c>
      <c r="E392" s="79" t="s">
        <v>5889</v>
      </c>
      <c r="F392" s="79" t="s">
        <v>5890</v>
      </c>
      <c r="G392" s="79" t="s">
        <v>5891</v>
      </c>
      <c r="H392" s="80">
        <v>1</v>
      </c>
      <c r="I392" s="79" t="s">
        <v>5892</v>
      </c>
      <c r="J392" s="79" t="s">
        <v>4439</v>
      </c>
      <c r="K392" s="80">
        <v>2000</v>
      </c>
      <c r="L392" s="81" t="str">
        <f t="shared" si="6"/>
        <v>http://ebooks.abc-clio.com/?isbn=9780313030536</v>
      </c>
    </row>
    <row r="393" spans="1:12" ht="20.100000000000001" customHeight="1">
      <c r="A393" s="78">
        <v>392</v>
      </c>
      <c r="B393" s="79" t="s">
        <v>2818</v>
      </c>
      <c r="C393" s="79" t="s">
        <v>5888</v>
      </c>
      <c r="D393" s="79">
        <v>428</v>
      </c>
      <c r="E393" s="79" t="s">
        <v>5893</v>
      </c>
      <c r="F393" s="79" t="s">
        <v>5894</v>
      </c>
      <c r="G393" s="79" t="s">
        <v>5895</v>
      </c>
      <c r="H393" s="80">
        <v>1</v>
      </c>
      <c r="I393" s="79" t="s">
        <v>5896</v>
      </c>
      <c r="J393" s="79" t="s">
        <v>4439</v>
      </c>
      <c r="K393" s="80">
        <v>1996</v>
      </c>
      <c r="L393" s="81" t="str">
        <f t="shared" si="6"/>
        <v>http://ebooks.abc-clio.com/?isbn=9780313005732</v>
      </c>
    </row>
    <row r="394" spans="1:12" ht="20.100000000000001" customHeight="1">
      <c r="A394" s="78">
        <v>393</v>
      </c>
      <c r="B394" s="79" t="s">
        <v>2818</v>
      </c>
      <c r="C394" s="79" t="s">
        <v>5888</v>
      </c>
      <c r="D394" s="79">
        <v>808</v>
      </c>
      <c r="E394" s="79" t="s">
        <v>5897</v>
      </c>
      <c r="F394" s="79" t="s">
        <v>5898</v>
      </c>
      <c r="G394" s="79" t="s">
        <v>5899</v>
      </c>
      <c r="H394" s="80">
        <v>1</v>
      </c>
      <c r="I394" s="79" t="s">
        <v>5900</v>
      </c>
      <c r="J394" s="79" t="s">
        <v>4439</v>
      </c>
      <c r="K394" s="80">
        <v>2007</v>
      </c>
      <c r="L394" s="81" t="str">
        <f t="shared" si="6"/>
        <v>http://ebooks.abc-clio.com/?isbn=9780313348976</v>
      </c>
    </row>
    <row r="395" spans="1:12" ht="20.100000000000001" customHeight="1">
      <c r="A395" s="78">
        <v>394</v>
      </c>
      <c r="B395" s="79" t="s">
        <v>2818</v>
      </c>
      <c r="C395" s="79" t="s">
        <v>3607</v>
      </c>
      <c r="D395" s="79">
        <v>809</v>
      </c>
      <c r="E395" s="79" t="s">
        <v>5901</v>
      </c>
      <c r="F395" s="79" t="s">
        <v>5902</v>
      </c>
      <c r="G395" s="79" t="s">
        <v>5903</v>
      </c>
      <c r="H395" s="80">
        <v>1</v>
      </c>
      <c r="I395" s="79" t="s">
        <v>5904</v>
      </c>
      <c r="J395" s="79" t="s">
        <v>4514</v>
      </c>
      <c r="K395" s="80">
        <v>1995</v>
      </c>
      <c r="L395" s="81" t="str">
        <f t="shared" si="6"/>
        <v>http://ebooks.abc-clio.com/?isbn=9780313031571</v>
      </c>
    </row>
    <row r="396" spans="1:12" ht="20.100000000000001" customHeight="1">
      <c r="A396" s="78">
        <v>395</v>
      </c>
      <c r="B396" s="79" t="s">
        <v>2818</v>
      </c>
      <c r="C396" s="79" t="s">
        <v>3607</v>
      </c>
      <c r="D396" s="79">
        <v>829</v>
      </c>
      <c r="E396" s="79" t="s">
        <v>5905</v>
      </c>
      <c r="F396" s="79" t="s">
        <v>5906</v>
      </c>
      <c r="G396" s="79" t="s">
        <v>5907</v>
      </c>
      <c r="H396" s="80">
        <v>1</v>
      </c>
      <c r="I396" s="79" t="s">
        <v>5908</v>
      </c>
      <c r="J396" s="79" t="s">
        <v>4439</v>
      </c>
      <c r="K396" s="80">
        <v>2004</v>
      </c>
      <c r="L396" s="81" t="str">
        <f t="shared" si="6"/>
        <v>http://ebooks.abc-clio.com/?isbn=9780313027291</v>
      </c>
    </row>
    <row r="397" spans="1:12" ht="20.100000000000001" customHeight="1">
      <c r="A397" s="78">
        <v>396</v>
      </c>
      <c r="B397" s="79" t="s">
        <v>2818</v>
      </c>
      <c r="C397" s="79" t="s">
        <v>3607</v>
      </c>
      <c r="D397" s="79">
        <v>829</v>
      </c>
      <c r="E397" s="79" t="s">
        <v>5909</v>
      </c>
      <c r="F397" s="79" t="s">
        <v>5910</v>
      </c>
      <c r="G397" s="79" t="s">
        <v>5911</v>
      </c>
      <c r="H397" s="80">
        <v>1</v>
      </c>
      <c r="I397" s="79" t="s">
        <v>4121</v>
      </c>
      <c r="J397" s="79" t="s">
        <v>4439</v>
      </c>
      <c r="K397" s="80">
        <v>2002</v>
      </c>
      <c r="L397" s="81" t="str">
        <f t="shared" si="6"/>
        <v>http://ebooks.abc-clio.com/?isbn=9780313011115</v>
      </c>
    </row>
    <row r="398" spans="1:12" ht="20.100000000000001" customHeight="1">
      <c r="A398" s="78">
        <v>397</v>
      </c>
      <c r="B398" s="79" t="s">
        <v>2818</v>
      </c>
      <c r="C398" s="79" t="s">
        <v>3607</v>
      </c>
      <c r="D398" s="79" t="s">
        <v>5912</v>
      </c>
      <c r="E398" s="79" t="s">
        <v>5913</v>
      </c>
      <c r="F398" s="79" t="s">
        <v>5914</v>
      </c>
      <c r="G398" s="79" t="s">
        <v>5915</v>
      </c>
      <c r="H398" s="80">
        <v>1</v>
      </c>
      <c r="I398" s="79" t="s">
        <v>5916</v>
      </c>
      <c r="J398" s="79" t="s">
        <v>4439</v>
      </c>
      <c r="K398" s="80">
        <v>1999</v>
      </c>
      <c r="L398" s="81" t="str">
        <f t="shared" si="6"/>
        <v>http://ebooks.abc-clio.com/?isbn=9780313019487</v>
      </c>
    </row>
    <row r="399" spans="1:12" ht="20.100000000000001" customHeight="1">
      <c r="A399" s="78">
        <v>398</v>
      </c>
      <c r="B399" s="79" t="s">
        <v>2818</v>
      </c>
      <c r="C399" s="79" t="s">
        <v>3607</v>
      </c>
      <c r="D399" s="79">
        <v>822</v>
      </c>
      <c r="E399" s="79" t="s">
        <v>5917</v>
      </c>
      <c r="F399" s="79" t="s">
        <v>5918</v>
      </c>
      <c r="G399" s="79" t="s">
        <v>5919</v>
      </c>
      <c r="H399" s="80">
        <v>1</v>
      </c>
      <c r="I399" s="79" t="s">
        <v>5920</v>
      </c>
      <c r="J399" s="79" t="s">
        <v>4439</v>
      </c>
      <c r="K399" s="80">
        <v>1998</v>
      </c>
      <c r="L399" s="81" t="str">
        <f t="shared" si="6"/>
        <v>http://ebooks.abc-clio.com/?isbn=9780313007781</v>
      </c>
    </row>
    <row r="400" spans="1:12" ht="20.100000000000001" customHeight="1">
      <c r="A400" s="78">
        <v>399</v>
      </c>
      <c r="B400" s="79" t="s">
        <v>2818</v>
      </c>
      <c r="C400" s="79" t="s">
        <v>3607</v>
      </c>
      <c r="D400" s="79">
        <v>822</v>
      </c>
      <c r="E400" s="79" t="s">
        <v>5795</v>
      </c>
      <c r="F400" s="79" t="s">
        <v>5921</v>
      </c>
      <c r="G400" s="79" t="s">
        <v>5922</v>
      </c>
      <c r="H400" s="80">
        <v>1</v>
      </c>
      <c r="I400" s="79" t="s">
        <v>5923</v>
      </c>
      <c r="J400" s="79" t="s">
        <v>4439</v>
      </c>
      <c r="K400" s="80">
        <v>1998</v>
      </c>
      <c r="L400" s="81" t="str">
        <f t="shared" si="6"/>
        <v>http://ebooks.abc-clio.com/?isbn=9780313090356</v>
      </c>
    </row>
    <row r="401" spans="1:12" ht="20.100000000000001" customHeight="1">
      <c r="A401" s="78">
        <v>400</v>
      </c>
      <c r="B401" s="79" t="s">
        <v>2818</v>
      </c>
      <c r="C401" s="79" t="s">
        <v>3607</v>
      </c>
      <c r="D401" s="79">
        <v>822</v>
      </c>
      <c r="E401" s="79" t="s">
        <v>5924</v>
      </c>
      <c r="F401" s="79" t="s">
        <v>5925</v>
      </c>
      <c r="G401" s="79" t="s">
        <v>5926</v>
      </c>
      <c r="H401" s="80">
        <v>1</v>
      </c>
      <c r="I401" s="79" t="s">
        <v>5927</v>
      </c>
      <c r="J401" s="79" t="s">
        <v>4439</v>
      </c>
      <c r="K401" s="80">
        <v>2004</v>
      </c>
      <c r="L401" s="81" t="str">
        <f t="shared" si="6"/>
        <v>http://ebooks.abc-clio.com/?isbn=9780313061615</v>
      </c>
    </row>
    <row r="402" spans="1:12" ht="20.100000000000001" customHeight="1">
      <c r="A402" s="78">
        <v>401</v>
      </c>
      <c r="B402" s="79" t="s">
        <v>2818</v>
      </c>
      <c r="C402" s="79" t="s">
        <v>3607</v>
      </c>
      <c r="D402" s="79">
        <v>822</v>
      </c>
      <c r="E402" s="79" t="s">
        <v>5928</v>
      </c>
      <c r="F402" s="79" t="s">
        <v>5929</v>
      </c>
      <c r="G402" s="79" t="s">
        <v>5930</v>
      </c>
      <c r="H402" s="80">
        <v>1</v>
      </c>
      <c r="I402" s="79" t="s">
        <v>5931</v>
      </c>
      <c r="J402" s="79" t="s">
        <v>4439</v>
      </c>
      <c r="K402" s="80">
        <v>1997</v>
      </c>
      <c r="L402" s="81" t="str">
        <f t="shared" si="6"/>
        <v>http://ebooks.abc-clio.com/?isbn=9781573566544</v>
      </c>
    </row>
    <row r="403" spans="1:12" ht="20.100000000000001" customHeight="1">
      <c r="A403" s="78">
        <v>402</v>
      </c>
      <c r="B403" s="79" t="s">
        <v>2818</v>
      </c>
      <c r="C403" s="79" t="s">
        <v>3607</v>
      </c>
      <c r="D403" s="79">
        <v>822</v>
      </c>
      <c r="E403" s="79" t="s">
        <v>5799</v>
      </c>
      <c r="F403" s="79" t="s">
        <v>5932</v>
      </c>
      <c r="G403" s="79" t="s">
        <v>5933</v>
      </c>
      <c r="H403" s="80">
        <v>1</v>
      </c>
      <c r="I403" s="79" t="s">
        <v>5934</v>
      </c>
      <c r="J403" s="79" t="s">
        <v>4439</v>
      </c>
      <c r="K403" s="80">
        <v>2000</v>
      </c>
      <c r="L403" s="81" t="str">
        <f t="shared" si="6"/>
        <v>http://ebooks.abc-clio.com/?isbn=9781573566773</v>
      </c>
    </row>
    <row r="404" spans="1:12" ht="20.100000000000001" customHeight="1">
      <c r="A404" s="78">
        <v>403</v>
      </c>
      <c r="B404" s="79" t="s">
        <v>2818</v>
      </c>
      <c r="C404" s="79" t="s">
        <v>3607</v>
      </c>
      <c r="D404" s="79">
        <v>822</v>
      </c>
      <c r="E404" s="79" t="s">
        <v>5935</v>
      </c>
      <c r="F404" s="79" t="s">
        <v>5936</v>
      </c>
      <c r="G404" s="79" t="s">
        <v>5937</v>
      </c>
      <c r="H404" s="80">
        <v>1</v>
      </c>
      <c r="I404" s="79" t="s">
        <v>5931</v>
      </c>
      <c r="J404" s="79" t="s">
        <v>4439</v>
      </c>
      <c r="K404" s="80">
        <v>2003</v>
      </c>
      <c r="L404" s="81" t="str">
        <f t="shared" si="6"/>
        <v>http://ebooks.abc-clio.com/?isbn=9780313039461</v>
      </c>
    </row>
    <row r="405" spans="1:12" ht="20.100000000000001" customHeight="1">
      <c r="A405" s="78">
        <v>404</v>
      </c>
      <c r="B405" s="79" t="s">
        <v>2818</v>
      </c>
      <c r="C405" s="79" t="s">
        <v>3607</v>
      </c>
      <c r="D405" s="79">
        <v>822</v>
      </c>
      <c r="E405" s="79" t="s">
        <v>5938</v>
      </c>
      <c r="F405" s="79" t="s">
        <v>5939</v>
      </c>
      <c r="G405" s="79" t="s">
        <v>5940</v>
      </c>
      <c r="H405" s="80">
        <v>1</v>
      </c>
      <c r="I405" s="79" t="s">
        <v>5931</v>
      </c>
      <c r="J405" s="79" t="s">
        <v>4439</v>
      </c>
      <c r="K405" s="80">
        <v>2000</v>
      </c>
      <c r="L405" s="81" t="str">
        <f t="shared" si="6"/>
        <v>http://ebooks.abc-clio.com/?isbn=9781573566780</v>
      </c>
    </row>
    <row r="406" spans="1:12" ht="20.100000000000001" customHeight="1">
      <c r="A406" s="78">
        <v>405</v>
      </c>
      <c r="B406" s="79" t="s">
        <v>2818</v>
      </c>
      <c r="C406" s="79" t="s">
        <v>3607</v>
      </c>
      <c r="D406" s="79">
        <v>822</v>
      </c>
      <c r="E406" s="79" t="s">
        <v>5941</v>
      </c>
      <c r="F406" s="79" t="s">
        <v>5942</v>
      </c>
      <c r="G406" s="79" t="s">
        <v>5943</v>
      </c>
      <c r="H406" s="80">
        <v>1</v>
      </c>
      <c r="I406" s="79" t="s">
        <v>5931</v>
      </c>
      <c r="J406" s="79" t="s">
        <v>4439</v>
      </c>
      <c r="K406" s="80">
        <v>2004</v>
      </c>
      <c r="L406" s="81" t="str">
        <f t="shared" si="6"/>
        <v>http://ebooks.abc-clio.com/?isbn=9780313061622</v>
      </c>
    </row>
    <row r="407" spans="1:12" ht="20.100000000000001" customHeight="1">
      <c r="A407" s="78">
        <v>406</v>
      </c>
      <c r="B407" s="79" t="s">
        <v>2818</v>
      </c>
      <c r="C407" s="79" t="s">
        <v>3607</v>
      </c>
      <c r="D407" s="79">
        <v>822.3</v>
      </c>
      <c r="E407" s="79" t="s">
        <v>5944</v>
      </c>
      <c r="F407" s="79" t="s">
        <v>5945</v>
      </c>
      <c r="G407" s="79" t="s">
        <v>5946</v>
      </c>
      <c r="H407" s="80">
        <v>1</v>
      </c>
      <c r="I407" s="79" t="s">
        <v>5947</v>
      </c>
      <c r="J407" s="79" t="s">
        <v>4439</v>
      </c>
      <c r="K407" s="80">
        <v>1991</v>
      </c>
      <c r="L407" s="81" t="str">
        <f t="shared" si="6"/>
        <v>http://ebooks.abc-clio.com/?isbn=9780313029127</v>
      </c>
    </row>
    <row r="408" spans="1:12" ht="20.100000000000001" customHeight="1">
      <c r="A408" s="78">
        <v>407</v>
      </c>
      <c r="B408" s="79" t="s">
        <v>2818</v>
      </c>
      <c r="C408" s="79" t="s">
        <v>3607</v>
      </c>
      <c r="D408" s="79">
        <v>823</v>
      </c>
      <c r="E408" s="79" t="s">
        <v>5948</v>
      </c>
      <c r="F408" s="79" t="s">
        <v>5949</v>
      </c>
      <c r="G408" s="79" t="s">
        <v>5950</v>
      </c>
      <c r="H408" s="80">
        <v>1</v>
      </c>
      <c r="I408" s="79" t="s">
        <v>3653</v>
      </c>
      <c r="J408" s="79" t="s">
        <v>4439</v>
      </c>
      <c r="K408" s="80">
        <v>1994</v>
      </c>
      <c r="L408" s="81" t="str">
        <f t="shared" si="6"/>
        <v>http://ebooks.abc-clio.com/?isbn=9780313030772</v>
      </c>
    </row>
    <row r="409" spans="1:12" ht="20.100000000000001" customHeight="1">
      <c r="A409" s="78">
        <v>408</v>
      </c>
      <c r="B409" s="79" t="s">
        <v>2818</v>
      </c>
      <c r="C409" s="79" t="s">
        <v>3607</v>
      </c>
      <c r="D409" s="79">
        <v>823</v>
      </c>
      <c r="E409" s="79" t="s">
        <v>5951</v>
      </c>
      <c r="F409" s="79" t="s">
        <v>5952</v>
      </c>
      <c r="G409" s="79" t="s">
        <v>5953</v>
      </c>
      <c r="H409" s="80">
        <v>1</v>
      </c>
      <c r="I409" s="79" t="s">
        <v>5954</v>
      </c>
      <c r="J409" s="79" t="s">
        <v>4439</v>
      </c>
      <c r="K409" s="80">
        <v>1997</v>
      </c>
      <c r="L409" s="81" t="str">
        <f t="shared" si="6"/>
        <v>http://ebooks.abc-clio.com/?isbn=9780313008115</v>
      </c>
    </row>
    <row r="410" spans="1:12" ht="20.100000000000001" customHeight="1">
      <c r="A410" s="78">
        <v>409</v>
      </c>
      <c r="B410" s="79" t="s">
        <v>2818</v>
      </c>
      <c r="C410" s="79" t="s">
        <v>3607</v>
      </c>
      <c r="D410" s="79">
        <v>823</v>
      </c>
      <c r="E410" s="79" t="s">
        <v>5955</v>
      </c>
      <c r="F410" s="79" t="s">
        <v>5956</v>
      </c>
      <c r="G410" s="79" t="s">
        <v>5957</v>
      </c>
      <c r="H410" s="80">
        <v>1</v>
      </c>
      <c r="I410" s="79" t="s">
        <v>4121</v>
      </c>
      <c r="J410" s="79" t="s">
        <v>4514</v>
      </c>
      <c r="K410" s="80">
        <v>2000</v>
      </c>
      <c r="L410" s="81" t="str">
        <f t="shared" si="6"/>
        <v>http://ebooks.abc-clio.com/?isbn=9780313032387</v>
      </c>
    </row>
    <row r="411" spans="1:12" ht="20.100000000000001" customHeight="1">
      <c r="A411" s="78">
        <v>410</v>
      </c>
      <c r="B411" s="79" t="s">
        <v>2818</v>
      </c>
      <c r="C411" s="79" t="s">
        <v>3607</v>
      </c>
      <c r="D411" s="79">
        <v>823</v>
      </c>
      <c r="E411" s="79" t="s">
        <v>5958</v>
      </c>
      <c r="F411" s="79" t="s">
        <v>5959</v>
      </c>
      <c r="G411" s="79" t="s">
        <v>5960</v>
      </c>
      <c r="H411" s="80">
        <v>1</v>
      </c>
      <c r="I411" s="79" t="s">
        <v>5961</v>
      </c>
      <c r="J411" s="79" t="s">
        <v>4439</v>
      </c>
      <c r="K411" s="80">
        <v>1997</v>
      </c>
      <c r="L411" s="81" t="str">
        <f t="shared" si="6"/>
        <v>http://ebooks.abc-clio.com/?isbn=9780313030048</v>
      </c>
    </row>
    <row r="412" spans="1:12" ht="20.100000000000001" customHeight="1">
      <c r="A412" s="78">
        <v>411</v>
      </c>
      <c r="B412" s="79" t="s">
        <v>2818</v>
      </c>
      <c r="C412" s="79" t="s">
        <v>3607</v>
      </c>
      <c r="D412" s="79">
        <v>823</v>
      </c>
      <c r="E412" s="79" t="s">
        <v>5962</v>
      </c>
      <c r="F412" s="79" t="s">
        <v>5963</v>
      </c>
      <c r="G412" s="79" t="s">
        <v>5964</v>
      </c>
      <c r="H412" s="80">
        <v>1</v>
      </c>
      <c r="I412" s="79" t="s">
        <v>5954</v>
      </c>
      <c r="J412" s="79" t="s">
        <v>4439</v>
      </c>
      <c r="K412" s="80">
        <v>2001</v>
      </c>
      <c r="L412" s="81" t="str">
        <f t="shared" si="6"/>
        <v>http://ebooks.abc-clio.com/?isbn=9780313007118</v>
      </c>
    </row>
    <row r="413" spans="1:12" ht="20.100000000000001" customHeight="1">
      <c r="A413" s="78">
        <v>412</v>
      </c>
      <c r="B413" s="79" t="s">
        <v>2818</v>
      </c>
      <c r="C413" s="79" t="s">
        <v>3607</v>
      </c>
      <c r="D413" s="79">
        <v>820</v>
      </c>
      <c r="E413" s="79" t="s">
        <v>5965</v>
      </c>
      <c r="F413" s="79" t="s">
        <v>5966</v>
      </c>
      <c r="G413" s="79" t="s">
        <v>5967</v>
      </c>
      <c r="H413" s="80">
        <v>1</v>
      </c>
      <c r="I413" s="79" t="s">
        <v>5968</v>
      </c>
      <c r="J413" s="79" t="s">
        <v>4439</v>
      </c>
      <c r="K413" s="80">
        <v>1999</v>
      </c>
      <c r="L413" s="81" t="str">
        <f t="shared" si="6"/>
        <v>http://ebooks.abc-clio.com/?isbn=9780313030185</v>
      </c>
    </row>
    <row r="414" spans="1:12" ht="20.100000000000001" customHeight="1">
      <c r="A414" s="78">
        <v>413</v>
      </c>
      <c r="B414" s="79" t="s">
        <v>2818</v>
      </c>
      <c r="C414" s="79" t="s">
        <v>3607</v>
      </c>
      <c r="D414" s="79">
        <v>823</v>
      </c>
      <c r="E414" s="79" t="s">
        <v>5969</v>
      </c>
      <c r="F414" s="79" t="s">
        <v>5970</v>
      </c>
      <c r="G414" s="79" t="s">
        <v>5971</v>
      </c>
      <c r="H414" s="80">
        <v>1</v>
      </c>
      <c r="I414" s="79" t="s">
        <v>3959</v>
      </c>
      <c r="J414" s="79" t="s">
        <v>4439</v>
      </c>
      <c r="K414" s="80">
        <v>2000</v>
      </c>
      <c r="L414" s="81" t="str">
        <f t="shared" si="6"/>
        <v>http://ebooks.abc-clio.com/?isbn=9781573566759</v>
      </c>
    </row>
    <row r="415" spans="1:12" ht="20.100000000000001" customHeight="1">
      <c r="A415" s="78">
        <v>414</v>
      </c>
      <c r="B415" s="79" t="s">
        <v>2818</v>
      </c>
      <c r="C415" s="79" t="s">
        <v>3607</v>
      </c>
      <c r="D415" s="79">
        <v>823</v>
      </c>
      <c r="E415" s="79" t="s">
        <v>5972</v>
      </c>
      <c r="F415" s="79" t="s">
        <v>5973</v>
      </c>
      <c r="G415" s="79" t="s">
        <v>5974</v>
      </c>
      <c r="H415" s="80">
        <v>1</v>
      </c>
      <c r="I415" s="79" t="s">
        <v>3959</v>
      </c>
      <c r="J415" s="79" t="s">
        <v>4439</v>
      </c>
      <c r="K415" s="80">
        <v>1998</v>
      </c>
      <c r="L415" s="81" t="str">
        <f t="shared" si="6"/>
        <v>http://ebooks.abc-clio.com/?isbn=9781573566636</v>
      </c>
    </row>
    <row r="416" spans="1:12" ht="20.100000000000001" customHeight="1">
      <c r="A416" s="78">
        <v>415</v>
      </c>
      <c r="B416" s="79" t="s">
        <v>2818</v>
      </c>
      <c r="C416" s="79" t="s">
        <v>3607</v>
      </c>
      <c r="D416" s="79">
        <v>823</v>
      </c>
      <c r="E416" s="79" t="s">
        <v>5975</v>
      </c>
      <c r="F416" s="79" t="s">
        <v>5976</v>
      </c>
      <c r="G416" s="79" t="s">
        <v>5977</v>
      </c>
      <c r="H416" s="80">
        <v>1</v>
      </c>
      <c r="I416" s="79" t="s">
        <v>5978</v>
      </c>
      <c r="J416" s="79" t="s">
        <v>4439</v>
      </c>
      <c r="K416" s="80">
        <v>2002</v>
      </c>
      <c r="L416" s="81" t="str">
        <f t="shared" si="6"/>
        <v>http://ebooks.abc-clio.com/?isbn=9780313013416</v>
      </c>
    </row>
    <row r="417" spans="1:12" ht="20.100000000000001" customHeight="1">
      <c r="A417" s="78">
        <v>416</v>
      </c>
      <c r="B417" s="79" t="s">
        <v>2818</v>
      </c>
      <c r="C417" s="79" t="s">
        <v>3607</v>
      </c>
      <c r="D417" s="79">
        <v>823</v>
      </c>
      <c r="E417" s="79" t="s">
        <v>5979</v>
      </c>
      <c r="F417" s="79" t="s">
        <v>5980</v>
      </c>
      <c r="G417" s="79" t="s">
        <v>5981</v>
      </c>
      <c r="H417" s="80">
        <v>1</v>
      </c>
      <c r="I417" s="79" t="s">
        <v>5982</v>
      </c>
      <c r="J417" s="79" t="s">
        <v>4439</v>
      </c>
      <c r="K417" s="80">
        <v>2006</v>
      </c>
      <c r="L417" s="81" t="str">
        <f t="shared" si="6"/>
        <v>http://ebooks.abc-clio.com/?isbn=9780313088339</v>
      </c>
    </row>
    <row r="418" spans="1:12" ht="20.100000000000001" customHeight="1">
      <c r="A418" s="78">
        <v>417</v>
      </c>
      <c r="B418" s="79" t="s">
        <v>2818</v>
      </c>
      <c r="C418" s="79" t="s">
        <v>3607</v>
      </c>
      <c r="D418" s="79">
        <v>820</v>
      </c>
      <c r="E418" s="79" t="s">
        <v>5983</v>
      </c>
      <c r="F418" s="79" t="s">
        <v>5984</v>
      </c>
      <c r="G418" s="79" t="s">
        <v>5985</v>
      </c>
      <c r="H418" s="80">
        <v>1</v>
      </c>
      <c r="I418" s="79" t="s">
        <v>5986</v>
      </c>
      <c r="J418" s="79" t="s">
        <v>4439</v>
      </c>
      <c r="K418" s="80">
        <v>2002</v>
      </c>
      <c r="L418" s="81" t="str">
        <f t="shared" si="6"/>
        <v>http://ebooks.abc-clio.com/?isbn=9780313013423</v>
      </c>
    </row>
    <row r="419" spans="1:12" ht="20.100000000000001" customHeight="1">
      <c r="A419" s="78">
        <v>418</v>
      </c>
      <c r="B419" s="79" t="s">
        <v>2818</v>
      </c>
      <c r="C419" s="79" t="s">
        <v>3607</v>
      </c>
      <c r="D419" s="79">
        <v>821</v>
      </c>
      <c r="E419" s="79" t="s">
        <v>5987</v>
      </c>
      <c r="F419" s="79" t="s">
        <v>5988</v>
      </c>
      <c r="G419" s="79" t="s">
        <v>5989</v>
      </c>
      <c r="H419" s="80">
        <v>1</v>
      </c>
      <c r="I419" s="79" t="s">
        <v>5990</v>
      </c>
      <c r="J419" s="79" t="s">
        <v>4439</v>
      </c>
      <c r="K419" s="80">
        <v>2002</v>
      </c>
      <c r="L419" s="81" t="str">
        <f t="shared" si="6"/>
        <v>http://ebooks.abc-clio.com/?isbn=9780313076602</v>
      </c>
    </row>
    <row r="420" spans="1:12" ht="20.100000000000001" customHeight="1">
      <c r="A420" s="78">
        <v>419</v>
      </c>
      <c r="B420" s="79" t="s">
        <v>2818</v>
      </c>
      <c r="C420" s="79" t="s">
        <v>3607</v>
      </c>
      <c r="D420" s="79">
        <v>801</v>
      </c>
      <c r="E420" s="79" t="s">
        <v>5991</v>
      </c>
      <c r="F420" s="79" t="s">
        <v>5992</v>
      </c>
      <c r="G420" s="79" t="s">
        <v>5993</v>
      </c>
      <c r="H420" s="80">
        <v>1</v>
      </c>
      <c r="I420" s="79" t="s">
        <v>5994</v>
      </c>
      <c r="J420" s="79" t="s">
        <v>4439</v>
      </c>
      <c r="K420" s="80">
        <v>1998</v>
      </c>
      <c r="L420" s="81" t="str">
        <f t="shared" si="6"/>
        <v>http://ebooks.abc-clio.com/?isbn=9780313030116</v>
      </c>
    </row>
    <row r="421" spans="1:12" ht="20.100000000000001" customHeight="1">
      <c r="A421" s="78">
        <v>420</v>
      </c>
      <c r="B421" s="79" t="s">
        <v>2818</v>
      </c>
      <c r="C421" s="79" t="s">
        <v>3607</v>
      </c>
      <c r="D421" s="79">
        <v>823</v>
      </c>
      <c r="E421" s="79" t="s">
        <v>5995</v>
      </c>
      <c r="F421" s="79" t="s">
        <v>5996</v>
      </c>
      <c r="G421" s="79" t="s">
        <v>5997</v>
      </c>
      <c r="H421" s="80">
        <v>1</v>
      </c>
      <c r="I421" s="79" t="s">
        <v>5998</v>
      </c>
      <c r="J421" s="79" t="s">
        <v>4439</v>
      </c>
      <c r="K421" s="80">
        <v>2000</v>
      </c>
      <c r="L421" s="81" t="str">
        <f t="shared" si="6"/>
        <v>http://ebooks.abc-clio.com/?isbn=9781573566766</v>
      </c>
    </row>
    <row r="422" spans="1:12" ht="20.100000000000001" customHeight="1">
      <c r="A422" s="78">
        <v>421</v>
      </c>
      <c r="B422" s="79" t="s">
        <v>2818</v>
      </c>
      <c r="C422" s="79" t="s">
        <v>3607</v>
      </c>
      <c r="D422" s="79">
        <v>823</v>
      </c>
      <c r="E422" s="79" t="s">
        <v>5999</v>
      </c>
      <c r="F422" s="79" t="s">
        <v>6000</v>
      </c>
      <c r="G422" s="79" t="s">
        <v>6001</v>
      </c>
      <c r="H422" s="80">
        <v>1</v>
      </c>
      <c r="I422" s="79" t="s">
        <v>6002</v>
      </c>
      <c r="J422" s="79" t="s">
        <v>4439</v>
      </c>
      <c r="K422" s="80">
        <v>2007</v>
      </c>
      <c r="L422" s="81" t="str">
        <f t="shared" si="6"/>
        <v>http://ebooks.abc-clio.com/?isbn=9780313082092</v>
      </c>
    </row>
    <row r="423" spans="1:12" ht="20.100000000000001" customHeight="1">
      <c r="A423" s="78">
        <v>422</v>
      </c>
      <c r="B423" s="79" t="s">
        <v>2818</v>
      </c>
      <c r="C423" s="79" t="s">
        <v>3607</v>
      </c>
      <c r="D423" s="79">
        <v>823</v>
      </c>
      <c r="E423" s="79" t="s">
        <v>6003</v>
      </c>
      <c r="F423" s="79" t="s">
        <v>6004</v>
      </c>
      <c r="G423" s="79" t="s">
        <v>6005</v>
      </c>
      <c r="H423" s="80">
        <v>1</v>
      </c>
      <c r="I423" s="79" t="s">
        <v>6006</v>
      </c>
      <c r="J423" s="79" t="s">
        <v>4439</v>
      </c>
      <c r="K423" s="80">
        <v>1999</v>
      </c>
      <c r="L423" s="81" t="str">
        <f t="shared" si="6"/>
        <v>http://ebooks.abc-clio.com/?isbn=9781573566735</v>
      </c>
    </row>
    <row r="424" spans="1:12" ht="20.100000000000001" customHeight="1">
      <c r="A424" s="78">
        <v>423</v>
      </c>
      <c r="B424" s="79" t="s">
        <v>2818</v>
      </c>
      <c r="C424" s="79" t="s">
        <v>3607</v>
      </c>
      <c r="D424" s="79">
        <v>823</v>
      </c>
      <c r="E424" s="79" t="s">
        <v>6007</v>
      </c>
      <c r="F424" s="79" t="s">
        <v>6008</v>
      </c>
      <c r="G424" s="79" t="s">
        <v>6009</v>
      </c>
      <c r="H424" s="80">
        <v>1</v>
      </c>
      <c r="I424" s="79" t="s">
        <v>6010</v>
      </c>
      <c r="J424" s="79" t="s">
        <v>4439</v>
      </c>
      <c r="K424" s="80">
        <v>1999</v>
      </c>
      <c r="L424" s="81" t="str">
        <f t="shared" si="6"/>
        <v>http://ebooks.abc-clio.com/?isbn=9780313030529</v>
      </c>
    </row>
    <row r="425" spans="1:12" ht="20.100000000000001" customHeight="1">
      <c r="A425" s="78">
        <v>424</v>
      </c>
      <c r="B425" s="79" t="s">
        <v>2818</v>
      </c>
      <c r="C425" s="79" t="s">
        <v>3607</v>
      </c>
      <c r="D425" s="79">
        <v>828</v>
      </c>
      <c r="E425" s="79" t="s">
        <v>6011</v>
      </c>
      <c r="F425" s="79" t="s">
        <v>6012</v>
      </c>
      <c r="G425" s="79" t="s">
        <v>6013</v>
      </c>
      <c r="H425" s="80">
        <v>1</v>
      </c>
      <c r="I425" s="79" t="s">
        <v>6014</v>
      </c>
      <c r="J425" s="79" t="s">
        <v>4439</v>
      </c>
      <c r="K425" s="80">
        <v>2003</v>
      </c>
      <c r="L425" s="81" t="str">
        <f t="shared" si="6"/>
        <v>http://ebooks.abc-clio.com/?isbn=9780313039492</v>
      </c>
    </row>
    <row r="426" spans="1:12" ht="20.100000000000001" customHeight="1">
      <c r="A426" s="78">
        <v>425</v>
      </c>
      <c r="B426" s="79" t="s">
        <v>2818</v>
      </c>
      <c r="C426" s="79" t="s">
        <v>3607</v>
      </c>
      <c r="D426" s="79">
        <v>823</v>
      </c>
      <c r="E426" s="79" t="s">
        <v>6015</v>
      </c>
      <c r="F426" s="79" t="s">
        <v>6016</v>
      </c>
      <c r="G426" s="79" t="s">
        <v>6017</v>
      </c>
      <c r="H426" s="80">
        <v>1</v>
      </c>
      <c r="I426" s="79" t="s">
        <v>6018</v>
      </c>
      <c r="J426" s="79" t="s">
        <v>4439</v>
      </c>
      <c r="K426" s="80">
        <v>2004</v>
      </c>
      <c r="L426" s="81" t="str">
        <f t="shared" si="6"/>
        <v>http://ebooks.abc-clio.com/?isbn=9780313058103</v>
      </c>
    </row>
    <row r="427" spans="1:12" ht="20.100000000000001" customHeight="1">
      <c r="A427" s="78">
        <v>426</v>
      </c>
      <c r="B427" s="79" t="s">
        <v>2818</v>
      </c>
      <c r="C427" s="79" t="s">
        <v>3607</v>
      </c>
      <c r="D427" s="79">
        <v>823</v>
      </c>
      <c r="E427" s="79" t="s">
        <v>6019</v>
      </c>
      <c r="F427" s="79" t="s">
        <v>6020</v>
      </c>
      <c r="G427" s="79" t="s">
        <v>6021</v>
      </c>
      <c r="H427" s="80">
        <v>1</v>
      </c>
      <c r="I427" s="79" t="s">
        <v>6022</v>
      </c>
      <c r="J427" s="79" t="s">
        <v>4439</v>
      </c>
      <c r="K427" s="80">
        <v>2002</v>
      </c>
      <c r="L427" s="81" t="str">
        <f t="shared" si="6"/>
        <v>http://ebooks.abc-clio.com/?isbn=9780313011177</v>
      </c>
    </row>
    <row r="428" spans="1:12" ht="20.100000000000001" customHeight="1">
      <c r="A428" s="78">
        <v>427</v>
      </c>
      <c r="B428" s="79" t="s">
        <v>2818</v>
      </c>
      <c r="C428" s="79" t="s">
        <v>3607</v>
      </c>
      <c r="D428" s="79">
        <v>823</v>
      </c>
      <c r="E428" s="79" t="s">
        <v>3606</v>
      </c>
      <c r="F428" s="79" t="s">
        <v>6023</v>
      </c>
      <c r="G428" s="79" t="s">
        <v>6024</v>
      </c>
      <c r="H428" s="80">
        <v>1</v>
      </c>
      <c r="I428" s="79" t="s">
        <v>6025</v>
      </c>
      <c r="J428" s="79" t="s">
        <v>4439</v>
      </c>
      <c r="K428" s="80">
        <v>2003</v>
      </c>
      <c r="L428" s="81" t="str">
        <f t="shared" si="6"/>
        <v>http://ebooks.abc-clio.com/?isbn=9780313039317</v>
      </c>
    </row>
    <row r="429" spans="1:12" ht="20.100000000000001" customHeight="1">
      <c r="A429" s="78">
        <v>428</v>
      </c>
      <c r="B429" s="79" t="s">
        <v>2818</v>
      </c>
      <c r="C429" s="79" t="s">
        <v>3607</v>
      </c>
      <c r="D429" s="79">
        <v>820</v>
      </c>
      <c r="E429" s="79" t="s">
        <v>6026</v>
      </c>
      <c r="F429" s="79" t="s">
        <v>6027</v>
      </c>
      <c r="G429" s="79" t="s">
        <v>6028</v>
      </c>
      <c r="H429" s="80">
        <v>1</v>
      </c>
      <c r="I429" s="79" t="s">
        <v>6029</v>
      </c>
      <c r="J429" s="79" t="s">
        <v>4439</v>
      </c>
      <c r="K429" s="80">
        <v>1996</v>
      </c>
      <c r="L429" s="81" t="str">
        <f t="shared" si="6"/>
        <v>http://ebooks.abc-clio.com/?isbn=9780313030864</v>
      </c>
    </row>
    <row r="430" spans="1:12" ht="20.100000000000001" customHeight="1">
      <c r="A430" s="78">
        <v>429</v>
      </c>
      <c r="B430" s="79" t="s">
        <v>2818</v>
      </c>
      <c r="C430" s="79" t="s">
        <v>3607</v>
      </c>
      <c r="D430" s="79" t="s">
        <v>3733</v>
      </c>
      <c r="E430" s="79" t="s">
        <v>6030</v>
      </c>
      <c r="F430" s="79" t="s">
        <v>6031</v>
      </c>
      <c r="G430" s="79" t="s">
        <v>6032</v>
      </c>
      <c r="H430" s="80">
        <v>1</v>
      </c>
      <c r="I430" s="79" t="s">
        <v>6033</v>
      </c>
      <c r="J430" s="79" t="s">
        <v>4439</v>
      </c>
      <c r="K430" s="80">
        <v>2003</v>
      </c>
      <c r="L430" s="81" t="str">
        <f t="shared" si="6"/>
        <v>http://ebooks.abc-clio.com/?isbn=9780313016905</v>
      </c>
    </row>
    <row r="431" spans="1:12" ht="20.100000000000001" customHeight="1">
      <c r="A431" s="78">
        <v>430</v>
      </c>
      <c r="B431" s="79" t="s">
        <v>2818</v>
      </c>
      <c r="C431" s="79" t="s">
        <v>3232</v>
      </c>
      <c r="D431" s="79" t="s">
        <v>6034</v>
      </c>
      <c r="E431" s="79" t="s">
        <v>6035</v>
      </c>
      <c r="F431" s="79" t="s">
        <v>6036</v>
      </c>
      <c r="G431" s="79" t="s">
        <v>6037</v>
      </c>
      <c r="H431" s="80">
        <v>1</v>
      </c>
      <c r="I431" s="79" t="s">
        <v>6038</v>
      </c>
      <c r="J431" s="79" t="s">
        <v>38</v>
      </c>
      <c r="K431" s="80">
        <v>2003</v>
      </c>
      <c r="L431" s="81" t="str">
        <f t="shared" si="6"/>
        <v>http://ebooks.abc-clio.com/?isbn=9781576078532</v>
      </c>
    </row>
    <row r="432" spans="1:12" ht="20.100000000000001" customHeight="1">
      <c r="A432" s="78">
        <v>431</v>
      </c>
      <c r="B432" s="79" t="s">
        <v>2818</v>
      </c>
      <c r="C432" s="79" t="s">
        <v>3232</v>
      </c>
      <c r="D432" s="79" t="s">
        <v>6039</v>
      </c>
      <c r="E432" s="79" t="s">
        <v>3984</v>
      </c>
      <c r="F432" s="79" t="s">
        <v>6040</v>
      </c>
      <c r="G432" s="79" t="s">
        <v>6041</v>
      </c>
      <c r="H432" s="80">
        <v>1</v>
      </c>
      <c r="I432" s="79" t="s">
        <v>6042</v>
      </c>
      <c r="J432" s="79" t="s">
        <v>38</v>
      </c>
      <c r="K432" s="80">
        <v>2000</v>
      </c>
      <c r="L432" s="81" t="str">
        <f t="shared" si="6"/>
        <v>http://ebooks.abc-clio.com/?isbn=9781576074374</v>
      </c>
    </row>
    <row r="433" spans="1:12" ht="20.100000000000001" customHeight="1">
      <c r="A433" s="78">
        <v>432</v>
      </c>
      <c r="B433" s="79" t="s">
        <v>2818</v>
      </c>
      <c r="C433" s="79" t="s">
        <v>2827</v>
      </c>
      <c r="D433" s="79">
        <v>952</v>
      </c>
      <c r="E433" s="79" t="s">
        <v>6043</v>
      </c>
      <c r="F433" s="79" t="s">
        <v>6044</v>
      </c>
      <c r="G433" s="79" t="s">
        <v>6045</v>
      </c>
      <c r="H433" s="80">
        <v>1</v>
      </c>
      <c r="I433" s="79" t="s">
        <v>1327</v>
      </c>
      <c r="J433" s="79" t="s">
        <v>38</v>
      </c>
      <c r="K433" s="80">
        <v>2002</v>
      </c>
      <c r="L433" s="81" t="str">
        <f t="shared" si="6"/>
        <v>http://ebooks.abc-clio.com/?isbn=9781576077306</v>
      </c>
    </row>
    <row r="434" spans="1:12" ht="20.100000000000001" customHeight="1">
      <c r="A434" s="78">
        <v>433</v>
      </c>
      <c r="B434" s="79" t="s">
        <v>2818</v>
      </c>
      <c r="C434" s="79" t="s">
        <v>2827</v>
      </c>
      <c r="D434" s="79">
        <v>951.9</v>
      </c>
      <c r="E434" s="79" t="s">
        <v>6046</v>
      </c>
      <c r="F434" s="79" t="s">
        <v>6047</v>
      </c>
      <c r="G434" s="79" t="s">
        <v>6048</v>
      </c>
      <c r="H434" s="80">
        <v>1</v>
      </c>
      <c r="I434" s="79" t="s">
        <v>1311</v>
      </c>
      <c r="J434" s="79" t="s">
        <v>38</v>
      </c>
      <c r="K434" s="80">
        <v>2002</v>
      </c>
      <c r="L434" s="81" t="str">
        <f t="shared" si="6"/>
        <v>http://ebooks.abc-clio.com/?isbn=9781576077283</v>
      </c>
    </row>
    <row r="435" spans="1:12" ht="20.100000000000001" customHeight="1">
      <c r="A435" s="78">
        <v>434</v>
      </c>
      <c r="B435" s="79" t="s">
        <v>2818</v>
      </c>
      <c r="C435" s="79" t="s">
        <v>2827</v>
      </c>
      <c r="D435" s="79" t="s">
        <v>6049</v>
      </c>
      <c r="E435" s="79" t="s">
        <v>6050</v>
      </c>
      <c r="F435" s="79" t="s">
        <v>6051</v>
      </c>
      <c r="G435" s="79" t="s">
        <v>6052</v>
      </c>
      <c r="H435" s="80">
        <v>1</v>
      </c>
      <c r="I435" s="79" t="s">
        <v>6053</v>
      </c>
      <c r="J435" s="79" t="s">
        <v>38</v>
      </c>
      <c r="K435" s="80">
        <v>1999</v>
      </c>
      <c r="L435" s="81" t="str">
        <f t="shared" si="6"/>
        <v>http://ebooks.abc-clio.com/?isbn=9781576074497</v>
      </c>
    </row>
    <row r="436" spans="1:12" ht="20.100000000000001" customHeight="1">
      <c r="A436" s="78">
        <v>435</v>
      </c>
      <c r="B436" s="79" t="s">
        <v>2818</v>
      </c>
      <c r="C436" s="79" t="s">
        <v>2827</v>
      </c>
      <c r="D436" s="79" t="s">
        <v>6054</v>
      </c>
      <c r="E436" s="79" t="s">
        <v>6055</v>
      </c>
      <c r="F436" s="79" t="s">
        <v>6056</v>
      </c>
      <c r="G436" s="79" t="s">
        <v>6057</v>
      </c>
      <c r="H436" s="80">
        <v>1</v>
      </c>
      <c r="I436" s="79" t="s">
        <v>6058</v>
      </c>
      <c r="J436" s="79" t="s">
        <v>38</v>
      </c>
      <c r="K436" s="80">
        <v>2005</v>
      </c>
      <c r="L436" s="81" t="str">
        <f t="shared" si="6"/>
        <v>http://ebooks.abc-clio.com/?isbn=9781851096848</v>
      </c>
    </row>
    <row r="437" spans="1:12" ht="20.100000000000001" customHeight="1">
      <c r="A437" s="78">
        <v>436</v>
      </c>
      <c r="B437" s="79" t="s">
        <v>2818</v>
      </c>
      <c r="C437" s="79" t="s">
        <v>2827</v>
      </c>
      <c r="D437" s="79">
        <v>780.98109999999997</v>
      </c>
      <c r="E437" s="79" t="s">
        <v>6059</v>
      </c>
      <c r="F437" s="79" t="s">
        <v>6060</v>
      </c>
      <c r="G437" s="79" t="s">
        <v>6061</v>
      </c>
      <c r="H437" s="80">
        <v>1</v>
      </c>
      <c r="I437" s="79" t="s">
        <v>6062</v>
      </c>
      <c r="J437" s="79" t="s">
        <v>38</v>
      </c>
      <c r="K437" s="80">
        <v>2005</v>
      </c>
      <c r="L437" s="81" t="str">
        <f t="shared" si="6"/>
        <v>http://ebooks.abc-clio.com/?isbn=9781851095919</v>
      </c>
    </row>
    <row r="438" spans="1:12" ht="20.100000000000001" customHeight="1">
      <c r="A438" s="78">
        <v>437</v>
      </c>
      <c r="B438" s="79" t="s">
        <v>2818</v>
      </c>
      <c r="C438" s="79" t="s">
        <v>2827</v>
      </c>
      <c r="D438" s="79" t="s">
        <v>6063</v>
      </c>
      <c r="E438" s="79" t="s">
        <v>6064</v>
      </c>
      <c r="F438" s="79" t="s">
        <v>6065</v>
      </c>
      <c r="G438" s="79" t="s">
        <v>6066</v>
      </c>
      <c r="H438" s="80">
        <v>1</v>
      </c>
      <c r="I438" s="79" t="s">
        <v>6067</v>
      </c>
      <c r="J438" s="79" t="s">
        <v>38</v>
      </c>
      <c r="K438" s="80">
        <v>2004</v>
      </c>
      <c r="L438" s="81" t="str">
        <f t="shared" si="6"/>
        <v>http://ebooks.abc-clio.com/?isbn=9781851095278</v>
      </c>
    </row>
    <row r="439" spans="1:12" ht="20.100000000000001" customHeight="1">
      <c r="A439" s="78">
        <v>438</v>
      </c>
      <c r="B439" s="79" t="s">
        <v>2818</v>
      </c>
      <c r="C439" s="79" t="s">
        <v>2827</v>
      </c>
      <c r="D439" s="79">
        <v>781.59909400000004</v>
      </c>
      <c r="E439" s="79" t="s">
        <v>6068</v>
      </c>
      <c r="F439" s="79" t="s">
        <v>6069</v>
      </c>
      <c r="G439" s="79" t="s">
        <v>6070</v>
      </c>
      <c r="H439" s="80">
        <v>1</v>
      </c>
      <c r="I439" s="79" t="s">
        <v>6071</v>
      </c>
      <c r="J439" s="79" t="s">
        <v>38</v>
      </c>
      <c r="K439" s="80">
        <v>2004</v>
      </c>
      <c r="L439" s="81" t="str">
        <f t="shared" si="6"/>
        <v>http://ebooks.abc-clio.com/?isbn=9781851093632</v>
      </c>
    </row>
    <row r="440" spans="1:12" ht="20.100000000000001" customHeight="1">
      <c r="A440" s="78">
        <v>439</v>
      </c>
      <c r="B440" s="79" t="s">
        <v>2818</v>
      </c>
      <c r="C440" s="79" t="s">
        <v>6072</v>
      </c>
      <c r="D440" s="79" t="s">
        <v>3733</v>
      </c>
      <c r="E440" s="79" t="s">
        <v>3732</v>
      </c>
      <c r="F440" s="79" t="s">
        <v>6073</v>
      </c>
      <c r="G440" s="79" t="s">
        <v>6074</v>
      </c>
      <c r="H440" s="80">
        <v>1</v>
      </c>
      <c r="I440" s="79" t="s">
        <v>6075</v>
      </c>
      <c r="J440" s="79" t="s">
        <v>4514</v>
      </c>
      <c r="K440" s="80">
        <v>1999</v>
      </c>
      <c r="L440" s="81" t="str">
        <f t="shared" si="6"/>
        <v>http://ebooks.abc-clio.com/?isbn=9780313032301</v>
      </c>
    </row>
    <row r="441" spans="1:12" ht="20.100000000000001" customHeight="1">
      <c r="A441" s="78">
        <v>440</v>
      </c>
      <c r="B441" s="79" t="s">
        <v>2818</v>
      </c>
      <c r="C441" s="79" t="s">
        <v>6072</v>
      </c>
      <c r="D441" s="79" t="s">
        <v>3733</v>
      </c>
      <c r="E441" s="79" t="s">
        <v>3732</v>
      </c>
      <c r="F441" s="79" t="s">
        <v>6076</v>
      </c>
      <c r="G441" s="79" t="s">
        <v>6077</v>
      </c>
      <c r="H441" s="80">
        <v>1</v>
      </c>
      <c r="I441" s="79" t="s">
        <v>6078</v>
      </c>
      <c r="J441" s="79" t="s">
        <v>4514</v>
      </c>
      <c r="K441" s="80">
        <v>1996</v>
      </c>
      <c r="L441" s="81" t="str">
        <f t="shared" si="6"/>
        <v>http://ebooks.abc-clio.com/?isbn=9780313033353</v>
      </c>
    </row>
    <row r="442" spans="1:12" ht="20.100000000000001" customHeight="1">
      <c r="A442" s="78">
        <v>441</v>
      </c>
      <c r="B442" s="79" t="s">
        <v>2818</v>
      </c>
      <c r="C442" s="79" t="s">
        <v>6079</v>
      </c>
      <c r="D442" s="79">
        <v>202</v>
      </c>
      <c r="E442" s="79" t="s">
        <v>6080</v>
      </c>
      <c r="F442" s="79" t="s">
        <v>6081</v>
      </c>
      <c r="G442" s="79" t="s">
        <v>6082</v>
      </c>
      <c r="H442" s="80">
        <v>1</v>
      </c>
      <c r="I442" s="79" t="s">
        <v>6083</v>
      </c>
      <c r="J442" s="79" t="s">
        <v>4580</v>
      </c>
      <c r="K442" s="80">
        <v>2008</v>
      </c>
      <c r="L442" s="81" t="str">
        <f t="shared" si="6"/>
        <v>http://ebooks.abc-clio.com/?isbn=9780313038907</v>
      </c>
    </row>
    <row r="443" spans="1:12" ht="20.100000000000001" customHeight="1">
      <c r="A443" s="78">
        <v>442</v>
      </c>
      <c r="B443" s="79" t="s">
        <v>2818</v>
      </c>
      <c r="C443" s="79" t="s">
        <v>6079</v>
      </c>
      <c r="D443" s="79">
        <v>920</v>
      </c>
      <c r="E443" s="79" t="s">
        <v>6084</v>
      </c>
      <c r="F443" s="79" t="s">
        <v>6085</v>
      </c>
      <c r="G443" s="79" t="s">
        <v>6086</v>
      </c>
      <c r="H443" s="80">
        <v>1</v>
      </c>
      <c r="I443" s="79" t="s">
        <v>6087</v>
      </c>
      <c r="J443" s="79" t="s">
        <v>4439</v>
      </c>
      <c r="K443" s="80">
        <v>2000</v>
      </c>
      <c r="L443" s="81" t="str">
        <f t="shared" si="6"/>
        <v>http://ebooks.abc-clio.com/?isbn=9781567507287</v>
      </c>
    </row>
    <row r="444" spans="1:12" ht="20.100000000000001" customHeight="1">
      <c r="A444" s="78">
        <v>443</v>
      </c>
      <c r="B444" s="79" t="s">
        <v>2818</v>
      </c>
      <c r="C444" s="79" t="s">
        <v>6079</v>
      </c>
      <c r="D444" s="79">
        <v>942</v>
      </c>
      <c r="E444" s="79" t="s">
        <v>6088</v>
      </c>
      <c r="F444" s="79" t="s">
        <v>6089</v>
      </c>
      <c r="G444" s="79" t="s">
        <v>6090</v>
      </c>
      <c r="H444" s="80">
        <v>1</v>
      </c>
      <c r="I444" s="79" t="s">
        <v>6091</v>
      </c>
      <c r="J444" s="79" t="s">
        <v>4439</v>
      </c>
      <c r="K444" s="80">
        <v>2007</v>
      </c>
      <c r="L444" s="81" t="str">
        <f t="shared" si="6"/>
        <v>http://ebooks.abc-clio.com/?isbn=9780313088957</v>
      </c>
    </row>
    <row r="445" spans="1:12" ht="20.100000000000001" customHeight="1">
      <c r="A445" s="78">
        <v>444</v>
      </c>
      <c r="B445" s="79" t="s">
        <v>2818</v>
      </c>
      <c r="C445" s="79" t="s">
        <v>6079</v>
      </c>
      <c r="D445" s="79">
        <v>942</v>
      </c>
      <c r="E445" s="79" t="s">
        <v>6092</v>
      </c>
      <c r="F445" s="79" t="s">
        <v>6093</v>
      </c>
      <c r="G445" s="79" t="s">
        <v>6094</v>
      </c>
      <c r="H445" s="80">
        <v>1</v>
      </c>
      <c r="I445" s="79" t="s">
        <v>5998</v>
      </c>
      <c r="J445" s="79" t="s">
        <v>4439</v>
      </c>
      <c r="K445" s="80">
        <v>1999</v>
      </c>
      <c r="L445" s="81" t="str">
        <f t="shared" si="6"/>
        <v>http://ebooks.abc-clio.com/?isbn=9780313090394</v>
      </c>
    </row>
    <row r="446" spans="1:12" ht="20.100000000000001" customHeight="1">
      <c r="A446" s="78">
        <v>445</v>
      </c>
      <c r="B446" s="79" t="s">
        <v>2818</v>
      </c>
      <c r="C446" s="79" t="s">
        <v>6079</v>
      </c>
      <c r="D446" s="79">
        <v>941</v>
      </c>
      <c r="E446" s="79" t="s">
        <v>1140</v>
      </c>
      <c r="F446" s="79" t="s">
        <v>6095</v>
      </c>
      <c r="G446" s="79" t="s">
        <v>6096</v>
      </c>
      <c r="H446" s="80">
        <v>1</v>
      </c>
      <c r="I446" s="79" t="s">
        <v>1144</v>
      </c>
      <c r="J446" s="79" t="s">
        <v>4439</v>
      </c>
      <c r="K446" s="80">
        <v>1996</v>
      </c>
      <c r="L446" s="81" t="str">
        <f t="shared" si="6"/>
        <v>http://ebooks.abc-clio.com/?isbn=9781573566520</v>
      </c>
    </row>
    <row r="447" spans="1:12" ht="20.100000000000001" customHeight="1">
      <c r="A447" s="78">
        <v>446</v>
      </c>
      <c r="B447" s="79" t="s">
        <v>2818</v>
      </c>
      <c r="C447" s="79" t="s">
        <v>6079</v>
      </c>
      <c r="D447" s="79">
        <v>944</v>
      </c>
      <c r="E447" s="79" t="s">
        <v>6097</v>
      </c>
      <c r="F447" s="79" t="s">
        <v>6098</v>
      </c>
      <c r="G447" s="79" t="s">
        <v>6099</v>
      </c>
      <c r="H447" s="80">
        <v>1</v>
      </c>
      <c r="I447" s="79" t="s">
        <v>6100</v>
      </c>
      <c r="J447" s="79" t="s">
        <v>4439</v>
      </c>
      <c r="K447" s="80">
        <v>2003</v>
      </c>
      <c r="L447" s="81" t="str">
        <f t="shared" si="6"/>
        <v>http://ebooks.abc-clio.com/?isbn=9780313017087</v>
      </c>
    </row>
    <row r="448" spans="1:12" ht="20.100000000000001" customHeight="1">
      <c r="A448" s="78">
        <v>447</v>
      </c>
      <c r="B448" s="79" t="s">
        <v>2818</v>
      </c>
      <c r="C448" s="79" t="s">
        <v>6079</v>
      </c>
      <c r="D448" s="79">
        <v>945</v>
      </c>
      <c r="E448" s="79" t="s">
        <v>6101</v>
      </c>
      <c r="F448" s="79" t="s">
        <v>6102</v>
      </c>
      <c r="G448" s="79" t="s">
        <v>6103</v>
      </c>
      <c r="H448" s="80">
        <v>1</v>
      </c>
      <c r="I448" s="79" t="s">
        <v>6104</v>
      </c>
      <c r="J448" s="79" t="s">
        <v>4439</v>
      </c>
      <c r="K448" s="80">
        <v>2001</v>
      </c>
      <c r="L448" s="81" t="str">
        <f t="shared" si="6"/>
        <v>http://ebooks.abc-clio.com/?isbn=9780313090400</v>
      </c>
    </row>
    <row r="449" spans="1:12" ht="20.100000000000001" customHeight="1">
      <c r="A449" s="78">
        <v>448</v>
      </c>
      <c r="B449" s="79" t="s">
        <v>2818</v>
      </c>
      <c r="C449" s="79" t="s">
        <v>6105</v>
      </c>
      <c r="D449" s="79">
        <v>296</v>
      </c>
      <c r="E449" s="79" t="s">
        <v>6106</v>
      </c>
      <c r="F449" s="79" t="s">
        <v>6107</v>
      </c>
      <c r="G449" s="79" t="s">
        <v>6108</v>
      </c>
      <c r="H449" s="80">
        <v>1</v>
      </c>
      <c r="I449" s="79" t="s">
        <v>6109</v>
      </c>
      <c r="J449" s="79" t="s">
        <v>4439</v>
      </c>
      <c r="K449" s="80">
        <v>2007</v>
      </c>
      <c r="L449" s="81" t="str">
        <f t="shared" si="6"/>
        <v>http://ebooks.abc-clio.com/?isbn=9780313049378</v>
      </c>
    </row>
    <row r="450" spans="1:12" ht="20.100000000000001" customHeight="1">
      <c r="A450" s="78">
        <v>449</v>
      </c>
      <c r="B450" s="79" t="s">
        <v>2818</v>
      </c>
      <c r="C450" s="79" t="s">
        <v>6105</v>
      </c>
      <c r="D450" s="79">
        <v>297</v>
      </c>
      <c r="E450" s="79" t="s">
        <v>6110</v>
      </c>
      <c r="F450" s="79" t="s">
        <v>6111</v>
      </c>
      <c r="G450" s="79" t="s">
        <v>6112</v>
      </c>
      <c r="H450" s="80">
        <v>1</v>
      </c>
      <c r="I450" s="79" t="s">
        <v>6113</v>
      </c>
      <c r="J450" s="79" t="s">
        <v>4439</v>
      </c>
      <c r="K450" s="80">
        <v>2005</v>
      </c>
      <c r="L450" s="81" t="str">
        <f t="shared" ref="L450:L513" si="7">HYPERLINK(CONCATENATE("http://ebooks.abc-clio.com/?isbn=",F450))</f>
        <v>http://ebooks.abc-clio.com/?isbn=9780313061172</v>
      </c>
    </row>
    <row r="451" spans="1:12" ht="20.100000000000001" customHeight="1">
      <c r="A451" s="78">
        <v>450</v>
      </c>
      <c r="B451" s="79" t="s">
        <v>2818</v>
      </c>
      <c r="C451" s="79" t="s">
        <v>6105</v>
      </c>
      <c r="D451" s="79" t="s">
        <v>6114</v>
      </c>
      <c r="E451" s="79" t="s">
        <v>6115</v>
      </c>
      <c r="F451" s="79" t="s">
        <v>6116</v>
      </c>
      <c r="G451" s="79" t="s">
        <v>6117</v>
      </c>
      <c r="H451" s="80">
        <v>1</v>
      </c>
      <c r="I451" s="79" t="s">
        <v>559</v>
      </c>
      <c r="J451" s="79" t="s">
        <v>4439</v>
      </c>
      <c r="K451" s="80">
        <v>2002</v>
      </c>
      <c r="L451" s="81" t="str">
        <f t="shared" si="7"/>
        <v>http://ebooks.abc-clio.com/?isbn=9781573566810</v>
      </c>
    </row>
    <row r="452" spans="1:12" ht="20.100000000000001" customHeight="1">
      <c r="A452" s="78">
        <v>451</v>
      </c>
      <c r="B452" s="79" t="s">
        <v>2818</v>
      </c>
      <c r="C452" s="79" t="s">
        <v>6105</v>
      </c>
      <c r="D452" s="79">
        <v>940</v>
      </c>
      <c r="E452" s="79" t="s">
        <v>6118</v>
      </c>
      <c r="F452" s="79" t="s">
        <v>6119</v>
      </c>
      <c r="G452" s="79" t="s">
        <v>6120</v>
      </c>
      <c r="H452" s="80">
        <v>1</v>
      </c>
      <c r="I452" s="79" t="s">
        <v>6121</v>
      </c>
      <c r="J452" s="79" t="s">
        <v>4439</v>
      </c>
      <c r="K452" s="80">
        <v>2002</v>
      </c>
      <c r="L452" s="81" t="str">
        <f t="shared" si="7"/>
        <v>http://ebooks.abc-clio.com/?isbn=9780313011085</v>
      </c>
    </row>
    <row r="453" spans="1:12" ht="20.100000000000001" customHeight="1">
      <c r="A453" s="78">
        <v>452</v>
      </c>
      <c r="B453" s="79" t="s">
        <v>2818</v>
      </c>
      <c r="C453" s="79" t="s">
        <v>6105</v>
      </c>
      <c r="D453" s="79">
        <v>940</v>
      </c>
      <c r="E453" s="79" t="s">
        <v>6122</v>
      </c>
      <c r="F453" s="79" t="s">
        <v>6123</v>
      </c>
      <c r="G453" s="79" t="s">
        <v>6124</v>
      </c>
      <c r="H453" s="80">
        <v>1</v>
      </c>
      <c r="I453" s="79" t="s">
        <v>3657</v>
      </c>
      <c r="J453" s="79" t="s">
        <v>4439</v>
      </c>
      <c r="K453" s="80">
        <v>1999</v>
      </c>
      <c r="L453" s="81" t="str">
        <f t="shared" si="7"/>
        <v>http://ebooks.abc-clio.com/?isbn=9780313007590</v>
      </c>
    </row>
    <row r="454" spans="1:12" ht="20.100000000000001" customHeight="1">
      <c r="A454" s="78">
        <v>453</v>
      </c>
      <c r="B454" s="79" t="s">
        <v>2818</v>
      </c>
      <c r="C454" s="79" t="s">
        <v>6105</v>
      </c>
      <c r="D454" s="79">
        <v>909</v>
      </c>
      <c r="E454" s="79" t="s">
        <v>6125</v>
      </c>
      <c r="F454" s="79" t="s">
        <v>6126</v>
      </c>
      <c r="G454" s="79" t="s">
        <v>6127</v>
      </c>
      <c r="H454" s="80">
        <v>1</v>
      </c>
      <c r="I454" s="79" t="s">
        <v>6128</v>
      </c>
      <c r="J454" s="79" t="s">
        <v>4439</v>
      </c>
      <c r="K454" s="80">
        <v>2003</v>
      </c>
      <c r="L454" s="81" t="str">
        <f t="shared" si="7"/>
        <v>http://ebooks.abc-clio.com/?isbn=9780313091223</v>
      </c>
    </row>
    <row r="455" spans="1:12" ht="20.100000000000001" customHeight="1">
      <c r="A455" s="78">
        <v>454</v>
      </c>
      <c r="B455" s="79" t="s">
        <v>2818</v>
      </c>
      <c r="C455" s="79" t="s">
        <v>6105</v>
      </c>
      <c r="D455" s="79">
        <v>909</v>
      </c>
      <c r="E455" s="79" t="s">
        <v>6129</v>
      </c>
      <c r="F455" s="79" t="s">
        <v>6130</v>
      </c>
      <c r="G455" s="79" t="s">
        <v>6131</v>
      </c>
      <c r="H455" s="80">
        <v>1</v>
      </c>
      <c r="I455" s="79" t="s">
        <v>6132</v>
      </c>
      <c r="J455" s="79" t="s">
        <v>4439</v>
      </c>
      <c r="K455" s="80">
        <v>2004</v>
      </c>
      <c r="L455" s="81" t="str">
        <f t="shared" si="7"/>
        <v>http://ebooks.abc-clio.com/?isbn=9780313061240</v>
      </c>
    </row>
    <row r="456" spans="1:12" ht="20.100000000000001" customHeight="1">
      <c r="A456" s="78">
        <v>455</v>
      </c>
      <c r="B456" s="79" t="s">
        <v>2818</v>
      </c>
      <c r="C456" s="79" t="s">
        <v>6105</v>
      </c>
      <c r="D456" s="79" t="s">
        <v>6133</v>
      </c>
      <c r="E456" s="79" t="s">
        <v>6134</v>
      </c>
      <c r="F456" s="79" t="s">
        <v>6135</v>
      </c>
      <c r="G456" s="79" t="s">
        <v>6136</v>
      </c>
      <c r="H456" s="80">
        <v>1</v>
      </c>
      <c r="I456" s="79" t="s">
        <v>6137</v>
      </c>
      <c r="J456" s="79" t="s">
        <v>4439</v>
      </c>
      <c r="K456" s="80">
        <v>2002</v>
      </c>
      <c r="L456" s="81" t="str">
        <f t="shared" si="7"/>
        <v>http://ebooks.abc-clio.com/?isbn=9780313011368</v>
      </c>
    </row>
    <row r="457" spans="1:12" ht="20.100000000000001" customHeight="1">
      <c r="A457" s="78">
        <v>456</v>
      </c>
      <c r="B457" s="79" t="s">
        <v>2818</v>
      </c>
      <c r="C457" s="79" t="s">
        <v>6105</v>
      </c>
      <c r="D457" s="79">
        <v>942.03</v>
      </c>
      <c r="E457" s="79" t="s">
        <v>6138</v>
      </c>
      <c r="F457" s="79" t="s">
        <v>6139</v>
      </c>
      <c r="G457" s="79" t="s">
        <v>6140</v>
      </c>
      <c r="H457" s="80">
        <v>1</v>
      </c>
      <c r="I457" s="79" t="s">
        <v>3657</v>
      </c>
      <c r="J457" s="79" t="s">
        <v>4439</v>
      </c>
      <c r="K457" s="80">
        <v>1995</v>
      </c>
      <c r="L457" s="81" t="str">
        <f t="shared" si="7"/>
        <v>http://ebooks.abc-clio.com/?isbn=9781573566483</v>
      </c>
    </row>
    <row r="458" spans="1:12" ht="20.100000000000001" customHeight="1">
      <c r="A458" s="78">
        <v>457</v>
      </c>
      <c r="B458" s="79" t="s">
        <v>2818</v>
      </c>
      <c r="C458" s="79" t="s">
        <v>6105</v>
      </c>
      <c r="D458" s="79">
        <v>942.05</v>
      </c>
      <c r="E458" s="79" t="s">
        <v>4040</v>
      </c>
      <c r="F458" s="79" t="s">
        <v>6141</v>
      </c>
      <c r="G458" s="79" t="s">
        <v>6142</v>
      </c>
      <c r="H458" s="80">
        <v>1</v>
      </c>
      <c r="I458" s="79" t="s">
        <v>3657</v>
      </c>
      <c r="J458" s="79" t="s">
        <v>4514</v>
      </c>
      <c r="K458" s="80">
        <v>1995</v>
      </c>
      <c r="L458" s="81" t="str">
        <f t="shared" si="7"/>
        <v>http://ebooks.abc-clio.com/?isbn=9780313033186</v>
      </c>
    </row>
    <row r="459" spans="1:12" ht="20.100000000000001" customHeight="1">
      <c r="A459" s="78">
        <v>458</v>
      </c>
      <c r="B459" s="79" t="s">
        <v>2818</v>
      </c>
      <c r="C459" s="79" t="s">
        <v>6105</v>
      </c>
      <c r="D459" s="79">
        <v>941</v>
      </c>
      <c r="E459" s="79" t="s">
        <v>6143</v>
      </c>
      <c r="F459" s="79" t="s">
        <v>6144</v>
      </c>
      <c r="G459" s="79" t="s">
        <v>6145</v>
      </c>
      <c r="H459" s="80">
        <v>1</v>
      </c>
      <c r="I459" s="79" t="s">
        <v>6146</v>
      </c>
      <c r="J459" s="79" t="s">
        <v>4439</v>
      </c>
      <c r="K459" s="80">
        <v>2002</v>
      </c>
      <c r="L459" s="81" t="str">
        <f t="shared" si="7"/>
        <v>http://ebooks.abc-clio.com/?isbn=9780313017117</v>
      </c>
    </row>
    <row r="460" spans="1:12" ht="20.100000000000001" customHeight="1">
      <c r="A460" s="78">
        <v>459</v>
      </c>
      <c r="B460" s="79" t="s">
        <v>2818</v>
      </c>
      <c r="C460" s="79" t="s">
        <v>6105</v>
      </c>
      <c r="D460" s="79">
        <v>936.1</v>
      </c>
      <c r="E460" s="79" t="s">
        <v>6147</v>
      </c>
      <c r="F460" s="79" t="s">
        <v>6148</v>
      </c>
      <c r="G460" s="79" t="s">
        <v>6149</v>
      </c>
      <c r="H460" s="80">
        <v>1</v>
      </c>
      <c r="I460" s="79" t="s">
        <v>6150</v>
      </c>
      <c r="J460" s="79" t="s">
        <v>4439</v>
      </c>
      <c r="K460" s="80">
        <v>1994</v>
      </c>
      <c r="L460" s="81" t="str">
        <f t="shared" si="7"/>
        <v>http://ebooks.abc-clio.com/?isbn=9780313031069</v>
      </c>
    </row>
    <row r="461" spans="1:12" ht="20.100000000000001" customHeight="1">
      <c r="A461" s="78">
        <v>460</v>
      </c>
      <c r="B461" s="79" t="s">
        <v>2818</v>
      </c>
      <c r="C461" s="79" t="s">
        <v>6105</v>
      </c>
      <c r="D461" s="79">
        <v>941</v>
      </c>
      <c r="E461" s="79" t="s">
        <v>6151</v>
      </c>
      <c r="F461" s="79" t="s">
        <v>6152</v>
      </c>
      <c r="G461" s="79" t="s">
        <v>6153</v>
      </c>
      <c r="H461" s="80">
        <v>1</v>
      </c>
      <c r="I461" s="79" t="s">
        <v>6154</v>
      </c>
      <c r="J461" s="79" t="s">
        <v>4439</v>
      </c>
      <c r="K461" s="80">
        <v>2003</v>
      </c>
      <c r="L461" s="81" t="str">
        <f t="shared" si="7"/>
        <v>http://ebooks.abc-clio.com/?isbn=9780313016875</v>
      </c>
    </row>
    <row r="462" spans="1:12" ht="20.100000000000001" customHeight="1">
      <c r="A462" s="78">
        <v>461</v>
      </c>
      <c r="B462" s="79" t="s">
        <v>2818</v>
      </c>
      <c r="C462" s="79" t="s">
        <v>6105</v>
      </c>
      <c r="D462" s="79">
        <v>944</v>
      </c>
      <c r="E462" s="79" t="s">
        <v>6155</v>
      </c>
      <c r="F462" s="79" t="s">
        <v>6156</v>
      </c>
      <c r="G462" s="79" t="s">
        <v>6157</v>
      </c>
      <c r="H462" s="80">
        <v>1</v>
      </c>
      <c r="I462" s="79" t="s">
        <v>6158</v>
      </c>
      <c r="J462" s="79" t="s">
        <v>4439</v>
      </c>
      <c r="K462" s="80">
        <v>2005</v>
      </c>
      <c r="L462" s="81" t="str">
        <f t="shared" si="7"/>
        <v>http://ebooks.abc-clio.com/?isbn=9780313061202</v>
      </c>
    </row>
    <row r="463" spans="1:12" ht="20.100000000000001" customHeight="1">
      <c r="A463" s="78">
        <v>462</v>
      </c>
      <c r="B463" s="79" t="s">
        <v>2818</v>
      </c>
      <c r="C463" s="79" t="s">
        <v>6105</v>
      </c>
      <c r="D463" s="79">
        <v>944</v>
      </c>
      <c r="E463" s="79" t="s">
        <v>5276</v>
      </c>
      <c r="F463" s="79" t="s">
        <v>6159</v>
      </c>
      <c r="G463" s="79" t="s">
        <v>6160</v>
      </c>
      <c r="H463" s="80">
        <v>1</v>
      </c>
      <c r="I463" s="79" t="s">
        <v>6161</v>
      </c>
      <c r="J463" s="79" t="s">
        <v>4514</v>
      </c>
      <c r="K463" s="80">
        <v>1994</v>
      </c>
      <c r="L463" s="81" t="str">
        <f t="shared" si="7"/>
        <v>http://ebooks.abc-clio.com/?isbn=9780313031274</v>
      </c>
    </row>
    <row r="464" spans="1:12" ht="20.100000000000001" customHeight="1">
      <c r="A464" s="78">
        <v>463</v>
      </c>
      <c r="B464" s="79" t="s">
        <v>2818</v>
      </c>
      <c r="C464" s="79" t="s">
        <v>6162</v>
      </c>
      <c r="D464" s="79">
        <v>940</v>
      </c>
      <c r="E464" s="79" t="s">
        <v>6163</v>
      </c>
      <c r="F464" s="79" t="s">
        <v>6164</v>
      </c>
      <c r="G464" s="79" t="s">
        <v>6165</v>
      </c>
      <c r="H464" s="80">
        <v>1</v>
      </c>
      <c r="I464" s="79" t="s">
        <v>6166</v>
      </c>
      <c r="J464" s="79" t="s">
        <v>4439</v>
      </c>
      <c r="K464" s="80">
        <v>1997</v>
      </c>
      <c r="L464" s="81" t="str">
        <f t="shared" si="7"/>
        <v>http://ebooks.abc-clio.com/?isbn=9780313003240</v>
      </c>
    </row>
    <row r="465" spans="1:12" ht="20.100000000000001" customHeight="1">
      <c r="A465" s="78">
        <v>464</v>
      </c>
      <c r="B465" s="79" t="s">
        <v>2818</v>
      </c>
      <c r="C465" s="79" t="s">
        <v>6162</v>
      </c>
      <c r="D465" s="79">
        <v>940</v>
      </c>
      <c r="E465" s="79" t="s">
        <v>6167</v>
      </c>
      <c r="F465" s="79" t="s">
        <v>6168</v>
      </c>
      <c r="G465" s="79" t="s">
        <v>6169</v>
      </c>
      <c r="H465" s="80">
        <v>1</v>
      </c>
      <c r="I465" s="79" t="s">
        <v>6170</v>
      </c>
      <c r="J465" s="79" t="s">
        <v>4439</v>
      </c>
      <c r="K465" s="80">
        <v>1999</v>
      </c>
      <c r="L465" s="81" t="str">
        <f t="shared" si="7"/>
        <v>http://ebooks.abc-clio.com/?isbn=9780313028496</v>
      </c>
    </row>
    <row r="466" spans="1:12" ht="20.100000000000001" customHeight="1">
      <c r="A466" s="78">
        <v>465</v>
      </c>
      <c r="B466" s="79" t="s">
        <v>2818</v>
      </c>
      <c r="C466" s="79" t="s">
        <v>6162</v>
      </c>
      <c r="D466" s="79">
        <v>941</v>
      </c>
      <c r="E466" s="79" t="s">
        <v>6171</v>
      </c>
      <c r="F466" s="79" t="s">
        <v>6172</v>
      </c>
      <c r="G466" s="79" t="s">
        <v>6173</v>
      </c>
      <c r="H466" s="80">
        <v>1</v>
      </c>
      <c r="I466" s="79" t="s">
        <v>6154</v>
      </c>
      <c r="J466" s="79" t="s">
        <v>4439</v>
      </c>
      <c r="K466" s="80">
        <v>2002</v>
      </c>
      <c r="L466" s="81" t="str">
        <f t="shared" si="7"/>
        <v>http://ebooks.abc-clio.com/?isbn=9780313011276</v>
      </c>
    </row>
    <row r="467" spans="1:12" ht="20.100000000000001" customHeight="1">
      <c r="A467" s="78">
        <v>466</v>
      </c>
      <c r="B467" s="79" t="s">
        <v>2818</v>
      </c>
      <c r="C467" s="79" t="s">
        <v>6162</v>
      </c>
      <c r="D467" s="79">
        <v>944</v>
      </c>
      <c r="E467" s="79" t="s">
        <v>6097</v>
      </c>
      <c r="F467" s="79" t="s">
        <v>6174</v>
      </c>
      <c r="G467" s="79" t="s">
        <v>6175</v>
      </c>
      <c r="H467" s="80">
        <v>1</v>
      </c>
      <c r="I467" s="79" t="s">
        <v>559</v>
      </c>
      <c r="J467" s="79" t="s">
        <v>4439</v>
      </c>
      <c r="K467" s="80">
        <v>2007</v>
      </c>
      <c r="L467" s="81" t="str">
        <f t="shared" si="7"/>
        <v>http://ebooks.abc-clio.com/?isbn=9780313063503</v>
      </c>
    </row>
    <row r="468" spans="1:12" ht="20.100000000000001" customHeight="1">
      <c r="A468" s="78">
        <v>467</v>
      </c>
      <c r="B468" s="79" t="s">
        <v>2818</v>
      </c>
      <c r="C468" s="79" t="s">
        <v>6162</v>
      </c>
      <c r="D468" s="79">
        <v>944.04</v>
      </c>
      <c r="E468" s="79" t="s">
        <v>6176</v>
      </c>
      <c r="F468" s="79" t="s">
        <v>6177</v>
      </c>
      <c r="G468" s="79" t="s">
        <v>6178</v>
      </c>
      <c r="H468" s="80">
        <v>1</v>
      </c>
      <c r="I468" s="79" t="s">
        <v>6179</v>
      </c>
      <c r="J468" s="79" t="s">
        <v>4514</v>
      </c>
      <c r="K468" s="80">
        <v>1995</v>
      </c>
      <c r="L468" s="81" t="str">
        <f t="shared" si="7"/>
        <v>http://ebooks.abc-clio.com/?isbn=9780313031281</v>
      </c>
    </row>
    <row r="469" spans="1:12" ht="20.100000000000001" customHeight="1">
      <c r="A469" s="78">
        <v>468</v>
      </c>
      <c r="B469" s="79" t="s">
        <v>2818</v>
      </c>
      <c r="C469" s="79" t="s">
        <v>6162</v>
      </c>
      <c r="D469" s="79">
        <v>943</v>
      </c>
      <c r="E469" s="79" t="s">
        <v>6180</v>
      </c>
      <c r="F469" s="79" t="s">
        <v>6181</v>
      </c>
      <c r="G469" s="79" t="s">
        <v>6182</v>
      </c>
      <c r="H469" s="80">
        <v>1</v>
      </c>
      <c r="I469" s="79" t="s">
        <v>6183</v>
      </c>
      <c r="J469" s="79" t="s">
        <v>4439</v>
      </c>
      <c r="K469" s="80">
        <v>1996</v>
      </c>
      <c r="L469" s="81" t="str">
        <f t="shared" si="7"/>
        <v>http://ebooks.abc-clio.com/?isbn=9780313023743</v>
      </c>
    </row>
    <row r="470" spans="1:12" ht="20.100000000000001" customHeight="1">
      <c r="A470" s="78">
        <v>469</v>
      </c>
      <c r="B470" s="79" t="s">
        <v>2818</v>
      </c>
      <c r="C470" s="79" t="s">
        <v>6162</v>
      </c>
      <c r="D470" s="79">
        <v>943</v>
      </c>
      <c r="E470" s="79" t="s">
        <v>6184</v>
      </c>
      <c r="F470" s="79" t="s">
        <v>6185</v>
      </c>
      <c r="G470" s="79" t="s">
        <v>6186</v>
      </c>
      <c r="H470" s="80">
        <v>1</v>
      </c>
      <c r="I470" s="79" t="s">
        <v>6154</v>
      </c>
      <c r="J470" s="79" t="s">
        <v>4439</v>
      </c>
      <c r="K470" s="80">
        <v>2004</v>
      </c>
      <c r="L470" s="81" t="str">
        <f t="shared" si="7"/>
        <v>http://ebooks.abc-clio.com/?isbn=9780313058608</v>
      </c>
    </row>
    <row r="471" spans="1:12" ht="20.100000000000001" customHeight="1">
      <c r="A471" s="78">
        <v>470</v>
      </c>
      <c r="B471" s="79" t="s">
        <v>2818</v>
      </c>
      <c r="C471" s="79" t="s">
        <v>6162</v>
      </c>
      <c r="D471" s="79">
        <v>945</v>
      </c>
      <c r="E471" s="79" t="s">
        <v>6187</v>
      </c>
      <c r="F471" s="79" t="s">
        <v>6188</v>
      </c>
      <c r="G471" s="79" t="s">
        <v>6189</v>
      </c>
      <c r="H471" s="80">
        <v>1</v>
      </c>
      <c r="I471" s="79" t="s">
        <v>6190</v>
      </c>
      <c r="J471" s="79" t="s">
        <v>4439</v>
      </c>
      <c r="K471" s="80">
        <v>2002</v>
      </c>
      <c r="L471" s="81" t="str">
        <f t="shared" si="7"/>
        <v>http://ebooks.abc-clio.com/?isbn=9780313011238</v>
      </c>
    </row>
    <row r="472" spans="1:12" ht="20.100000000000001" customHeight="1">
      <c r="A472" s="78">
        <v>471</v>
      </c>
      <c r="B472" s="79" t="s">
        <v>2818</v>
      </c>
      <c r="C472" s="79" t="s">
        <v>6162</v>
      </c>
      <c r="D472" s="79">
        <v>945</v>
      </c>
      <c r="E472" s="79" t="s">
        <v>6191</v>
      </c>
      <c r="F472" s="79" t="s">
        <v>6192</v>
      </c>
      <c r="G472" s="79" t="s">
        <v>6193</v>
      </c>
      <c r="H472" s="80">
        <v>1</v>
      </c>
      <c r="I472" s="79" t="s">
        <v>6194</v>
      </c>
      <c r="J472" s="79" t="s">
        <v>4439</v>
      </c>
      <c r="K472" s="80">
        <v>2003</v>
      </c>
      <c r="L472" s="81" t="str">
        <f t="shared" si="7"/>
        <v>http://ebooks.abc-clio.com/?isbn=9780313072116</v>
      </c>
    </row>
    <row r="473" spans="1:12" ht="20.100000000000001" customHeight="1">
      <c r="A473" s="78">
        <v>472</v>
      </c>
      <c r="B473" s="79" t="s">
        <v>2818</v>
      </c>
      <c r="C473" s="79" t="s">
        <v>6162</v>
      </c>
      <c r="D473" s="79">
        <v>947</v>
      </c>
      <c r="E473" s="79" t="s">
        <v>6195</v>
      </c>
      <c r="F473" s="79" t="s">
        <v>6196</v>
      </c>
      <c r="G473" s="79" t="s">
        <v>6197</v>
      </c>
      <c r="H473" s="80">
        <v>1</v>
      </c>
      <c r="I473" s="79" t="s">
        <v>6198</v>
      </c>
      <c r="J473" s="79" t="s">
        <v>4439</v>
      </c>
      <c r="K473" s="80">
        <v>1996</v>
      </c>
      <c r="L473" s="81" t="str">
        <f t="shared" si="7"/>
        <v>http://ebooks.abc-clio.com/?isbn=9780313024054</v>
      </c>
    </row>
    <row r="474" spans="1:12" ht="20.100000000000001" customHeight="1">
      <c r="A474" s="78">
        <v>473</v>
      </c>
      <c r="B474" s="79" t="s">
        <v>2818</v>
      </c>
      <c r="C474" s="79" t="s">
        <v>6162</v>
      </c>
      <c r="D474" s="79">
        <v>947</v>
      </c>
      <c r="E474" s="79" t="s">
        <v>3886</v>
      </c>
      <c r="F474" s="79" t="s">
        <v>6199</v>
      </c>
      <c r="G474" s="79" t="s">
        <v>6200</v>
      </c>
      <c r="H474" s="80">
        <v>1</v>
      </c>
      <c r="I474" s="79" t="s">
        <v>6201</v>
      </c>
      <c r="J474" s="79" t="s">
        <v>4439</v>
      </c>
      <c r="K474" s="80">
        <v>2008</v>
      </c>
      <c r="L474" s="81" t="str">
        <f t="shared" si="7"/>
        <v>http://ebooks.abc-clio.com/?isbn=9781573569866</v>
      </c>
    </row>
    <row r="475" spans="1:12" ht="20.100000000000001" customHeight="1">
      <c r="A475" s="78">
        <v>474</v>
      </c>
      <c r="B475" s="79" t="s">
        <v>2818</v>
      </c>
      <c r="C475" s="79" t="s">
        <v>6162</v>
      </c>
      <c r="D475" s="79">
        <v>947</v>
      </c>
      <c r="E475" s="79" t="s">
        <v>5537</v>
      </c>
      <c r="F475" s="79" t="s">
        <v>6202</v>
      </c>
      <c r="G475" s="79" t="s">
        <v>6203</v>
      </c>
      <c r="H475" s="80">
        <v>1</v>
      </c>
      <c r="I475" s="79" t="s">
        <v>5540</v>
      </c>
      <c r="J475" s="79" t="s">
        <v>4439</v>
      </c>
      <c r="K475" s="80">
        <v>2003</v>
      </c>
      <c r="L475" s="81" t="str">
        <f t="shared" si="7"/>
        <v>http://ebooks.abc-clio.com/?isbn=9780313017131</v>
      </c>
    </row>
    <row r="476" spans="1:12" ht="20.100000000000001" customHeight="1">
      <c r="A476" s="78">
        <v>475</v>
      </c>
      <c r="B476" s="79" t="s">
        <v>2818</v>
      </c>
      <c r="C476" s="79" t="s">
        <v>6162</v>
      </c>
      <c r="D476" s="79">
        <v>949.7</v>
      </c>
      <c r="E476" s="79" t="s">
        <v>6204</v>
      </c>
      <c r="F476" s="79" t="s">
        <v>6205</v>
      </c>
      <c r="G476" s="79" t="s">
        <v>6206</v>
      </c>
      <c r="H476" s="80">
        <v>1</v>
      </c>
      <c r="I476" s="79" t="s">
        <v>5481</v>
      </c>
      <c r="J476" s="79" t="s">
        <v>4439</v>
      </c>
      <c r="K476" s="80">
        <v>1995</v>
      </c>
      <c r="L476" s="81" t="str">
        <f t="shared" si="7"/>
        <v>http://ebooks.abc-clio.com/?isbn=9780313022449</v>
      </c>
    </row>
    <row r="477" spans="1:12" ht="20.100000000000001" customHeight="1">
      <c r="A477" s="78">
        <v>476</v>
      </c>
      <c r="B477" s="79" t="s">
        <v>2818</v>
      </c>
      <c r="C477" s="79" t="s">
        <v>6162</v>
      </c>
      <c r="D477" s="79">
        <v>700</v>
      </c>
      <c r="E477" s="79" t="s">
        <v>6207</v>
      </c>
      <c r="F477" s="79" t="s">
        <v>6208</v>
      </c>
      <c r="G477" s="79" t="s">
        <v>6209</v>
      </c>
      <c r="H477" s="80">
        <v>1</v>
      </c>
      <c r="I477" s="79" t="s">
        <v>6210</v>
      </c>
      <c r="J477" s="79" t="s">
        <v>4439</v>
      </c>
      <c r="K477" s="80">
        <v>2007</v>
      </c>
      <c r="L477" s="81" t="str">
        <f t="shared" si="7"/>
        <v>http://ebooks.abc-clio.com/?isbn=9780313090233</v>
      </c>
    </row>
    <row r="478" spans="1:12" ht="20.100000000000001" customHeight="1">
      <c r="A478" s="78">
        <v>477</v>
      </c>
      <c r="B478" s="79" t="s">
        <v>2818</v>
      </c>
      <c r="C478" s="79" t="s">
        <v>6162</v>
      </c>
      <c r="D478" s="79" t="s">
        <v>3733</v>
      </c>
      <c r="E478" s="79" t="s">
        <v>6211</v>
      </c>
      <c r="F478" s="79" t="s">
        <v>6212</v>
      </c>
      <c r="G478" s="79" t="s">
        <v>6213</v>
      </c>
      <c r="H478" s="80">
        <v>1</v>
      </c>
      <c r="I478" s="79" t="s">
        <v>6214</v>
      </c>
      <c r="J478" s="79" t="s">
        <v>4439</v>
      </c>
      <c r="K478" s="80">
        <v>2001</v>
      </c>
      <c r="L478" s="81" t="str">
        <f t="shared" si="7"/>
        <v>http://ebooks.abc-clio.com/?isbn=9780313016660</v>
      </c>
    </row>
    <row r="479" spans="1:12" ht="20.100000000000001" customHeight="1">
      <c r="A479" s="78">
        <v>478</v>
      </c>
      <c r="B479" s="79" t="s">
        <v>2818</v>
      </c>
      <c r="C479" s="79" t="s">
        <v>6162</v>
      </c>
      <c r="D479" s="79" t="s">
        <v>3733</v>
      </c>
      <c r="E479" s="79" t="s">
        <v>6215</v>
      </c>
      <c r="F479" s="79" t="s">
        <v>6216</v>
      </c>
      <c r="G479" s="79" t="s">
        <v>6217</v>
      </c>
      <c r="H479" s="80">
        <v>1</v>
      </c>
      <c r="I479" s="79" t="s">
        <v>6218</v>
      </c>
      <c r="J479" s="79" t="s">
        <v>4439</v>
      </c>
      <c r="K479" s="80">
        <v>2001</v>
      </c>
      <c r="L479" s="81" t="str">
        <f t="shared" si="7"/>
        <v>http://ebooks.abc-clio.com/?isbn=9780313016592</v>
      </c>
    </row>
    <row r="480" spans="1:12" ht="20.100000000000001" customHeight="1">
      <c r="A480" s="78">
        <v>479</v>
      </c>
      <c r="B480" s="79" t="s">
        <v>2818</v>
      </c>
      <c r="C480" s="79" t="s">
        <v>6162</v>
      </c>
      <c r="D480" s="79" t="s">
        <v>3733</v>
      </c>
      <c r="E480" s="79" t="s">
        <v>6219</v>
      </c>
      <c r="F480" s="79" t="s">
        <v>6220</v>
      </c>
      <c r="G480" s="79" t="s">
        <v>6221</v>
      </c>
      <c r="H480" s="80">
        <v>1</v>
      </c>
      <c r="I480" s="79" t="s">
        <v>6214</v>
      </c>
      <c r="J480" s="79" t="s">
        <v>4514</v>
      </c>
      <c r="K480" s="80">
        <v>2000</v>
      </c>
      <c r="L480" s="81" t="str">
        <f t="shared" si="7"/>
        <v>http://ebooks.abc-clio.com/?isbn=9780313032288</v>
      </c>
    </row>
    <row r="481" spans="1:12" ht="20.100000000000001" customHeight="1">
      <c r="A481" s="78">
        <v>480</v>
      </c>
      <c r="B481" s="79" t="s">
        <v>2818</v>
      </c>
      <c r="C481" s="79" t="s">
        <v>6222</v>
      </c>
      <c r="D481" s="79">
        <v>909</v>
      </c>
      <c r="E481" s="79" t="s">
        <v>6223</v>
      </c>
      <c r="F481" s="79" t="s">
        <v>6224</v>
      </c>
      <c r="G481" s="79" t="s">
        <v>6225</v>
      </c>
      <c r="H481" s="80">
        <v>1</v>
      </c>
      <c r="I481" s="79" t="s">
        <v>4609</v>
      </c>
      <c r="J481" s="79" t="s">
        <v>4514</v>
      </c>
      <c r="K481" s="80">
        <v>1995</v>
      </c>
      <c r="L481" s="81" t="str">
        <f t="shared" si="7"/>
        <v>http://ebooks.abc-clio.com/?isbn=9780313034442</v>
      </c>
    </row>
    <row r="482" spans="1:12" ht="20.100000000000001" customHeight="1">
      <c r="A482" s="78">
        <v>481</v>
      </c>
      <c r="B482" s="79" t="s">
        <v>2818</v>
      </c>
      <c r="C482" s="79" t="s">
        <v>6222</v>
      </c>
      <c r="D482" s="79">
        <v>940</v>
      </c>
      <c r="E482" s="79" t="s">
        <v>6226</v>
      </c>
      <c r="F482" s="79" t="s">
        <v>6227</v>
      </c>
      <c r="G482" s="79" t="s">
        <v>6228</v>
      </c>
      <c r="H482" s="80">
        <v>1</v>
      </c>
      <c r="I482" s="79" t="s">
        <v>6100</v>
      </c>
      <c r="J482" s="79" t="s">
        <v>4439</v>
      </c>
      <c r="K482" s="80">
        <v>2007</v>
      </c>
      <c r="L482" s="81" t="str">
        <f t="shared" si="7"/>
        <v>http://ebooks.abc-clio.com/?isbn=9780313054037</v>
      </c>
    </row>
    <row r="483" spans="1:12" ht="20.100000000000001" customHeight="1">
      <c r="A483" s="78">
        <v>482</v>
      </c>
      <c r="B483" s="79" t="s">
        <v>2818</v>
      </c>
      <c r="C483" s="79" t="s">
        <v>6222</v>
      </c>
      <c r="D483" s="79">
        <v>930</v>
      </c>
      <c r="E483" s="79" t="s">
        <v>6229</v>
      </c>
      <c r="F483" s="79" t="s">
        <v>6230</v>
      </c>
      <c r="G483" s="79" t="s">
        <v>6231</v>
      </c>
      <c r="H483" s="80">
        <v>1</v>
      </c>
      <c r="I483" s="79" t="s">
        <v>6232</v>
      </c>
      <c r="J483" s="79" t="s">
        <v>4439</v>
      </c>
      <c r="K483" s="80">
        <v>2001</v>
      </c>
      <c r="L483" s="81" t="str">
        <f t="shared" si="7"/>
        <v>http://ebooks.abc-clio.com/?isbn=9780313016561</v>
      </c>
    </row>
    <row r="484" spans="1:12" ht="20.100000000000001" customHeight="1">
      <c r="A484" s="78">
        <v>483</v>
      </c>
      <c r="B484" s="79" t="s">
        <v>2818</v>
      </c>
      <c r="C484" s="79" t="s">
        <v>6222</v>
      </c>
      <c r="D484" s="79">
        <v>941</v>
      </c>
      <c r="E484" s="79" t="s">
        <v>6233</v>
      </c>
      <c r="F484" s="79" t="s">
        <v>6234</v>
      </c>
      <c r="G484" s="79" t="s">
        <v>6235</v>
      </c>
      <c r="H484" s="80">
        <v>1</v>
      </c>
      <c r="I484" s="79" t="s">
        <v>6236</v>
      </c>
      <c r="J484" s="79" t="s">
        <v>4439</v>
      </c>
      <c r="K484" s="80">
        <v>2004</v>
      </c>
      <c r="L484" s="81" t="str">
        <f t="shared" si="7"/>
        <v>http://ebooks.abc-clio.com/?isbn=9780313061318</v>
      </c>
    </row>
    <row r="485" spans="1:12" ht="20.100000000000001" customHeight="1">
      <c r="A485" s="78">
        <v>484</v>
      </c>
      <c r="B485" s="79" t="s">
        <v>2818</v>
      </c>
      <c r="C485" s="79" t="s">
        <v>6222</v>
      </c>
      <c r="D485" s="79">
        <v>944</v>
      </c>
      <c r="E485" s="79" t="s">
        <v>6237</v>
      </c>
      <c r="F485" s="79" t="s">
        <v>6238</v>
      </c>
      <c r="G485" s="79" t="s">
        <v>6239</v>
      </c>
      <c r="H485" s="80">
        <v>1</v>
      </c>
      <c r="I485" s="79" t="s">
        <v>6240</v>
      </c>
      <c r="J485" s="79" t="s">
        <v>4439</v>
      </c>
      <c r="K485" s="80">
        <v>1997</v>
      </c>
      <c r="L485" s="81" t="str">
        <f t="shared" si="7"/>
        <v>http://ebooks.abc-clio.com/?isbn=9780313008290</v>
      </c>
    </row>
    <row r="486" spans="1:12" ht="20.100000000000001" customHeight="1">
      <c r="A486" s="78">
        <v>485</v>
      </c>
      <c r="B486" s="79" t="s">
        <v>2818</v>
      </c>
      <c r="C486" s="79" t="s">
        <v>6222</v>
      </c>
      <c r="D486" s="79">
        <v>944</v>
      </c>
      <c r="E486" s="79" t="s">
        <v>6241</v>
      </c>
      <c r="F486" s="79" t="s">
        <v>6242</v>
      </c>
      <c r="G486" s="79" t="s">
        <v>6243</v>
      </c>
      <c r="H486" s="80">
        <v>1</v>
      </c>
      <c r="I486" s="79" t="s">
        <v>6244</v>
      </c>
      <c r="J486" s="79" t="s">
        <v>4439</v>
      </c>
      <c r="K486" s="80">
        <v>2000</v>
      </c>
      <c r="L486" s="81" t="str">
        <f t="shared" si="7"/>
        <v>http://ebooks.abc-clio.com/?isbn=9780313007255</v>
      </c>
    </row>
    <row r="487" spans="1:12" ht="20.100000000000001" customHeight="1">
      <c r="A487" s="78">
        <v>486</v>
      </c>
      <c r="B487" s="79" t="s">
        <v>2818</v>
      </c>
      <c r="C487" s="79" t="s">
        <v>6222</v>
      </c>
      <c r="D487" s="79">
        <v>943</v>
      </c>
      <c r="E487" s="79" t="s">
        <v>6245</v>
      </c>
      <c r="F487" s="79" t="s">
        <v>6246</v>
      </c>
      <c r="G487" s="79" t="s">
        <v>6247</v>
      </c>
      <c r="H487" s="80">
        <v>1</v>
      </c>
      <c r="I487" s="79" t="s">
        <v>6248</v>
      </c>
      <c r="J487" s="79" t="s">
        <v>4439</v>
      </c>
      <c r="K487" s="80">
        <v>1999</v>
      </c>
      <c r="L487" s="81" t="str">
        <f t="shared" si="7"/>
        <v>http://ebooks.abc-clio.com/?isbn=9780313050701</v>
      </c>
    </row>
    <row r="488" spans="1:12" ht="20.100000000000001" customHeight="1">
      <c r="A488" s="78">
        <v>487</v>
      </c>
      <c r="B488" s="79" t="s">
        <v>2818</v>
      </c>
      <c r="C488" s="79" t="s">
        <v>6222</v>
      </c>
      <c r="D488" s="79">
        <v>938</v>
      </c>
      <c r="E488" s="79" t="s">
        <v>6249</v>
      </c>
      <c r="F488" s="79" t="s">
        <v>6250</v>
      </c>
      <c r="G488" s="79" t="s">
        <v>6251</v>
      </c>
      <c r="H488" s="80">
        <v>1</v>
      </c>
      <c r="I488" s="79" t="s">
        <v>6252</v>
      </c>
      <c r="J488" s="79" t="s">
        <v>4439</v>
      </c>
      <c r="K488" s="80">
        <v>1998</v>
      </c>
      <c r="L488" s="81" t="str">
        <f t="shared" si="7"/>
        <v>http://ebooks.abc-clio.com/?isbn=9781573566629</v>
      </c>
    </row>
    <row r="489" spans="1:12" ht="20.100000000000001" customHeight="1">
      <c r="A489" s="78">
        <v>488</v>
      </c>
      <c r="B489" s="79" t="s">
        <v>2818</v>
      </c>
      <c r="C489" s="79" t="s">
        <v>6222</v>
      </c>
      <c r="D489" s="79">
        <v>945</v>
      </c>
      <c r="E489" s="79" t="s">
        <v>6253</v>
      </c>
      <c r="F489" s="79" t="s">
        <v>6254</v>
      </c>
      <c r="G489" s="79" t="s">
        <v>6255</v>
      </c>
      <c r="H489" s="80">
        <v>1</v>
      </c>
      <c r="I489" s="79" t="s">
        <v>6256</v>
      </c>
      <c r="J489" s="79" t="s">
        <v>4439</v>
      </c>
      <c r="K489" s="80">
        <v>2001</v>
      </c>
      <c r="L489" s="81" t="str">
        <f t="shared" si="7"/>
        <v>http://ebooks.abc-clio.com/?isbn=9780313016509</v>
      </c>
    </row>
    <row r="490" spans="1:12" ht="20.100000000000001" customHeight="1">
      <c r="A490" s="78">
        <v>489</v>
      </c>
      <c r="B490" s="79" t="s">
        <v>2818</v>
      </c>
      <c r="C490" s="79" t="s">
        <v>6222</v>
      </c>
      <c r="D490" s="79">
        <v>937</v>
      </c>
      <c r="E490" s="79" t="s">
        <v>6257</v>
      </c>
      <c r="F490" s="79" t="s">
        <v>6258</v>
      </c>
      <c r="G490" s="79" t="s">
        <v>6259</v>
      </c>
      <c r="H490" s="80">
        <v>1</v>
      </c>
      <c r="I490" s="79" t="s">
        <v>6260</v>
      </c>
      <c r="J490" s="79" t="s">
        <v>4439</v>
      </c>
      <c r="K490" s="80">
        <v>2001</v>
      </c>
      <c r="L490" s="81" t="str">
        <f t="shared" si="7"/>
        <v>http://ebooks.abc-clio.com/?isbn=9781573566889</v>
      </c>
    </row>
    <row r="491" spans="1:12" ht="20.100000000000001" customHeight="1">
      <c r="A491" s="78">
        <v>490</v>
      </c>
      <c r="B491" s="79" t="s">
        <v>2818</v>
      </c>
      <c r="C491" s="79" t="s">
        <v>6222</v>
      </c>
      <c r="D491" s="79">
        <v>949</v>
      </c>
      <c r="E491" s="79" t="s">
        <v>6261</v>
      </c>
      <c r="F491" s="79" t="s">
        <v>6262</v>
      </c>
      <c r="G491" s="79" t="s">
        <v>6263</v>
      </c>
      <c r="H491" s="80">
        <v>1</v>
      </c>
      <c r="I491" s="79" t="s">
        <v>6264</v>
      </c>
      <c r="J491" s="79" t="s">
        <v>4439</v>
      </c>
      <c r="K491" s="80">
        <v>1999</v>
      </c>
      <c r="L491" s="81" t="str">
        <f t="shared" si="7"/>
        <v>http://ebooks.abc-clio.com/?isbn=9780313050688</v>
      </c>
    </row>
    <row r="492" spans="1:12" ht="20.100000000000001" customHeight="1">
      <c r="A492" s="78">
        <v>491</v>
      </c>
      <c r="B492" s="79" t="s">
        <v>2818</v>
      </c>
      <c r="C492" s="79" t="s">
        <v>6222</v>
      </c>
      <c r="D492" s="79">
        <v>947</v>
      </c>
      <c r="E492" s="79" t="s">
        <v>3886</v>
      </c>
      <c r="F492" s="79" t="s">
        <v>6265</v>
      </c>
      <c r="G492" s="79" t="s">
        <v>6266</v>
      </c>
      <c r="H492" s="80">
        <v>1</v>
      </c>
      <c r="I492" s="79" t="s">
        <v>3883</v>
      </c>
      <c r="J492" s="79" t="s">
        <v>4439</v>
      </c>
      <c r="K492" s="80">
        <v>1999</v>
      </c>
      <c r="L492" s="81" t="str">
        <f t="shared" si="7"/>
        <v>http://ebooks.abc-clio.com/?isbn=9780313050718</v>
      </c>
    </row>
    <row r="493" spans="1:12" ht="20.100000000000001" customHeight="1">
      <c r="A493" s="78">
        <v>492</v>
      </c>
      <c r="B493" s="79" t="s">
        <v>2818</v>
      </c>
      <c r="C493" s="79" t="s">
        <v>6222</v>
      </c>
      <c r="D493" s="79">
        <v>947</v>
      </c>
      <c r="E493" s="79" t="s">
        <v>5541</v>
      </c>
      <c r="F493" s="79" t="s">
        <v>6267</v>
      </c>
      <c r="G493" s="79" t="s">
        <v>6268</v>
      </c>
      <c r="H493" s="80">
        <v>1</v>
      </c>
      <c r="I493" s="79" t="s">
        <v>6269</v>
      </c>
      <c r="J493" s="79" t="s">
        <v>4439</v>
      </c>
      <c r="K493" s="80">
        <v>2008</v>
      </c>
      <c r="L493" s="81" t="str">
        <f t="shared" si="7"/>
        <v>http://ebooks.abc-clio.com/?isbn=9780313349218</v>
      </c>
    </row>
    <row r="494" spans="1:12" ht="20.100000000000001" customHeight="1">
      <c r="A494" s="78">
        <v>493</v>
      </c>
      <c r="B494" s="79" t="s">
        <v>2818</v>
      </c>
      <c r="C494" s="79" t="s">
        <v>6222</v>
      </c>
      <c r="D494" s="79">
        <v>946</v>
      </c>
      <c r="E494" s="79" t="s">
        <v>6270</v>
      </c>
      <c r="F494" s="79" t="s">
        <v>6271</v>
      </c>
      <c r="G494" s="79" t="s">
        <v>6272</v>
      </c>
      <c r="H494" s="80">
        <v>1</v>
      </c>
      <c r="I494" s="79" t="s">
        <v>6273</v>
      </c>
      <c r="J494" s="79" t="s">
        <v>4514</v>
      </c>
      <c r="K494" s="80">
        <v>1995</v>
      </c>
      <c r="L494" s="81" t="str">
        <f t="shared" si="7"/>
        <v>http://ebooks.abc-clio.com/?isbn=9780313033063</v>
      </c>
    </row>
    <row r="495" spans="1:12" ht="20.100000000000001" customHeight="1">
      <c r="A495" s="78">
        <v>494</v>
      </c>
      <c r="B495" s="79" t="s">
        <v>2818</v>
      </c>
      <c r="C495" s="79" t="s">
        <v>6222</v>
      </c>
      <c r="D495" s="79">
        <v>946</v>
      </c>
      <c r="E495" s="79" t="s">
        <v>6274</v>
      </c>
      <c r="F495" s="79" t="s">
        <v>6275</v>
      </c>
      <c r="G495" s="79" t="s">
        <v>6276</v>
      </c>
      <c r="H495" s="80">
        <v>1</v>
      </c>
      <c r="I495" s="79" t="s">
        <v>559</v>
      </c>
      <c r="J495" s="79" t="s">
        <v>4514</v>
      </c>
      <c r="K495" s="80">
        <v>2000</v>
      </c>
      <c r="L495" s="81" t="str">
        <f t="shared" si="7"/>
        <v>http://ebooks.abc-clio.com/?isbn=9780313032608</v>
      </c>
    </row>
    <row r="496" spans="1:12" ht="20.100000000000001" customHeight="1">
      <c r="A496" s="78">
        <v>495</v>
      </c>
      <c r="B496" s="79" t="s">
        <v>2818</v>
      </c>
      <c r="C496" s="79" t="s">
        <v>6222</v>
      </c>
      <c r="D496" s="79">
        <v>946</v>
      </c>
      <c r="E496" s="79" t="s">
        <v>6277</v>
      </c>
      <c r="F496" s="79" t="s">
        <v>6278</v>
      </c>
      <c r="G496" s="79" t="s">
        <v>6279</v>
      </c>
      <c r="H496" s="80">
        <v>1</v>
      </c>
      <c r="I496" s="79" t="s">
        <v>6280</v>
      </c>
      <c r="J496" s="79" t="s">
        <v>4439</v>
      </c>
      <c r="K496" s="80">
        <v>1999</v>
      </c>
      <c r="L496" s="81" t="str">
        <f t="shared" si="7"/>
        <v>http://ebooks.abc-clio.com/?isbn=9781567508864</v>
      </c>
    </row>
    <row r="497" spans="1:12" ht="20.100000000000001" customHeight="1">
      <c r="A497" s="78">
        <v>496</v>
      </c>
      <c r="B497" s="79" t="s">
        <v>2818</v>
      </c>
      <c r="C497" s="79" t="s">
        <v>6281</v>
      </c>
      <c r="D497" s="79">
        <v>791.45</v>
      </c>
      <c r="E497" s="79" t="s">
        <v>6282</v>
      </c>
      <c r="F497" s="79" t="s">
        <v>6283</v>
      </c>
      <c r="G497" s="79" t="s">
        <v>6284</v>
      </c>
      <c r="H497" s="80">
        <v>1</v>
      </c>
      <c r="I497" s="79" t="s">
        <v>6285</v>
      </c>
      <c r="J497" s="79" t="s">
        <v>4514</v>
      </c>
      <c r="K497" s="80">
        <v>1985</v>
      </c>
      <c r="L497" s="81" t="str">
        <f t="shared" si="7"/>
        <v>http://ebooks.abc-clio.com/?isbn=9780313042645</v>
      </c>
    </row>
    <row r="498" spans="1:12" ht="20.100000000000001" customHeight="1">
      <c r="A498" s="78">
        <v>497</v>
      </c>
      <c r="B498" s="79" t="s">
        <v>2818</v>
      </c>
      <c r="C498" s="79" t="s">
        <v>6281</v>
      </c>
      <c r="D498" s="79">
        <v>791</v>
      </c>
      <c r="E498" s="79" t="s">
        <v>6286</v>
      </c>
      <c r="F498" s="79" t="s">
        <v>6287</v>
      </c>
      <c r="G498" s="79" t="s">
        <v>6288</v>
      </c>
      <c r="H498" s="80">
        <v>1</v>
      </c>
      <c r="I498" s="79" t="s">
        <v>6289</v>
      </c>
      <c r="J498" s="79" t="s">
        <v>4439</v>
      </c>
      <c r="K498" s="80">
        <v>1998</v>
      </c>
      <c r="L498" s="81" t="str">
        <f t="shared" si="7"/>
        <v>http://ebooks.abc-clio.com/?isbn=9780313007965</v>
      </c>
    </row>
    <row r="499" spans="1:12" ht="20.100000000000001" customHeight="1">
      <c r="A499" s="78">
        <v>498</v>
      </c>
      <c r="B499" s="79" t="s">
        <v>2818</v>
      </c>
      <c r="C499" s="79" t="s">
        <v>6281</v>
      </c>
      <c r="D499" s="79">
        <v>791</v>
      </c>
      <c r="E499" s="79" t="s">
        <v>6286</v>
      </c>
      <c r="F499" s="79" t="s">
        <v>6290</v>
      </c>
      <c r="G499" s="79" t="s">
        <v>6291</v>
      </c>
      <c r="H499" s="80">
        <v>1</v>
      </c>
      <c r="I499" s="79" t="s">
        <v>6292</v>
      </c>
      <c r="J499" s="79" t="s">
        <v>4439</v>
      </c>
      <c r="K499" s="80">
        <v>2003</v>
      </c>
      <c r="L499" s="81" t="str">
        <f t="shared" si="7"/>
        <v>http://ebooks.abc-clio.com/?isbn=9780313016417</v>
      </c>
    </row>
    <row r="500" spans="1:12" ht="20.100000000000001" customHeight="1">
      <c r="A500" s="78">
        <v>499</v>
      </c>
      <c r="B500" s="79" t="s">
        <v>2818</v>
      </c>
      <c r="C500" s="79" t="s">
        <v>6281</v>
      </c>
      <c r="D500" s="79">
        <v>791</v>
      </c>
      <c r="E500" s="79" t="s">
        <v>6286</v>
      </c>
      <c r="F500" s="79" t="s">
        <v>6293</v>
      </c>
      <c r="G500" s="79" t="s">
        <v>6294</v>
      </c>
      <c r="H500" s="80">
        <v>1</v>
      </c>
      <c r="I500" s="79" t="s">
        <v>6295</v>
      </c>
      <c r="J500" s="79" t="s">
        <v>4439</v>
      </c>
      <c r="K500" s="80">
        <v>2001</v>
      </c>
      <c r="L500" s="81" t="str">
        <f t="shared" si="7"/>
        <v>http://ebooks.abc-clio.com/?isbn=9780313017254</v>
      </c>
    </row>
    <row r="501" spans="1:12" ht="20.100000000000001" customHeight="1">
      <c r="A501" s="78">
        <v>500</v>
      </c>
      <c r="B501" s="79" t="s">
        <v>2818</v>
      </c>
      <c r="C501" s="79" t="s">
        <v>6281</v>
      </c>
      <c r="D501" s="79">
        <v>791</v>
      </c>
      <c r="E501" s="79" t="s">
        <v>6286</v>
      </c>
      <c r="F501" s="79" t="s">
        <v>6296</v>
      </c>
      <c r="G501" s="79" t="s">
        <v>6297</v>
      </c>
      <c r="H501" s="80">
        <v>1</v>
      </c>
      <c r="I501" s="79" t="s">
        <v>6298</v>
      </c>
      <c r="J501" s="79" t="s">
        <v>4439</v>
      </c>
      <c r="K501" s="80">
        <v>2002</v>
      </c>
      <c r="L501" s="81" t="str">
        <f t="shared" si="7"/>
        <v>http://ebooks.abc-clio.com/?isbn=9780313013201</v>
      </c>
    </row>
    <row r="502" spans="1:12" ht="20.100000000000001" customHeight="1">
      <c r="A502" s="78">
        <v>501</v>
      </c>
      <c r="B502" s="79" t="s">
        <v>2818</v>
      </c>
      <c r="C502" s="79" t="s">
        <v>6281</v>
      </c>
      <c r="D502" s="79">
        <v>791</v>
      </c>
      <c r="E502" s="79" t="s">
        <v>6299</v>
      </c>
      <c r="F502" s="79" t="s">
        <v>6300</v>
      </c>
      <c r="G502" s="79" t="s">
        <v>6301</v>
      </c>
      <c r="H502" s="80">
        <v>1</v>
      </c>
      <c r="I502" s="79" t="s">
        <v>238</v>
      </c>
      <c r="J502" s="79" t="s">
        <v>4439</v>
      </c>
      <c r="K502" s="80">
        <v>2005</v>
      </c>
      <c r="L502" s="81" t="str">
        <f t="shared" si="7"/>
        <v>http://ebooks.abc-clio.com/?isbn=9780313088681</v>
      </c>
    </row>
    <row r="503" spans="1:12" ht="20.100000000000001" customHeight="1">
      <c r="A503" s="78">
        <v>502</v>
      </c>
      <c r="B503" s="79" t="s">
        <v>2818</v>
      </c>
      <c r="C503" s="79" t="s">
        <v>6281</v>
      </c>
      <c r="D503" s="79" t="s">
        <v>3733</v>
      </c>
      <c r="E503" s="79" t="s">
        <v>6302</v>
      </c>
      <c r="F503" s="79" t="s">
        <v>6303</v>
      </c>
      <c r="G503" s="79" t="s">
        <v>6304</v>
      </c>
      <c r="H503" s="80">
        <v>1</v>
      </c>
      <c r="I503" s="79" t="s">
        <v>6305</v>
      </c>
      <c r="J503" s="79" t="s">
        <v>4514</v>
      </c>
      <c r="K503" s="80">
        <v>1995</v>
      </c>
      <c r="L503" s="81" t="str">
        <f t="shared" si="7"/>
        <v>http://ebooks.abc-clio.com/?isbn=9780313033124</v>
      </c>
    </row>
    <row r="504" spans="1:12" ht="20.100000000000001" customHeight="1">
      <c r="A504" s="78">
        <v>503</v>
      </c>
      <c r="B504" s="79" t="s">
        <v>2818</v>
      </c>
      <c r="C504" s="79" t="s">
        <v>6281</v>
      </c>
      <c r="D504" s="79" t="s">
        <v>6306</v>
      </c>
      <c r="E504" s="79" t="s">
        <v>6302</v>
      </c>
      <c r="F504" s="79" t="s">
        <v>6307</v>
      </c>
      <c r="G504" s="79" t="s">
        <v>6308</v>
      </c>
      <c r="H504" s="80">
        <v>1</v>
      </c>
      <c r="I504" s="79" t="s">
        <v>6305</v>
      </c>
      <c r="J504" s="79" t="s">
        <v>4514</v>
      </c>
      <c r="K504" s="80">
        <v>1995</v>
      </c>
      <c r="L504" s="81" t="str">
        <f t="shared" si="7"/>
        <v>http://ebooks.abc-clio.com/?isbn=9780313033315</v>
      </c>
    </row>
    <row r="505" spans="1:12" ht="20.100000000000001" customHeight="1">
      <c r="A505" s="78">
        <v>504</v>
      </c>
      <c r="B505" s="79" t="s">
        <v>2818</v>
      </c>
      <c r="C505" s="79" t="s">
        <v>6281</v>
      </c>
      <c r="D505" s="79">
        <v>791</v>
      </c>
      <c r="E505" s="79" t="s">
        <v>6302</v>
      </c>
      <c r="F505" s="79" t="s">
        <v>6309</v>
      </c>
      <c r="G505" s="79" t="s">
        <v>6310</v>
      </c>
      <c r="H505" s="80">
        <v>1</v>
      </c>
      <c r="I505" s="79" t="s">
        <v>6311</v>
      </c>
      <c r="J505" s="79" t="s">
        <v>4439</v>
      </c>
      <c r="K505" s="80">
        <v>2001</v>
      </c>
      <c r="L505" s="81" t="str">
        <f t="shared" si="7"/>
        <v>http://ebooks.abc-clio.com/?isbn=9780313016783</v>
      </c>
    </row>
    <row r="506" spans="1:12" ht="20.100000000000001" customHeight="1">
      <c r="A506" s="78">
        <v>505</v>
      </c>
      <c r="B506" s="79" t="s">
        <v>2818</v>
      </c>
      <c r="C506" s="79" t="s">
        <v>6281</v>
      </c>
      <c r="D506" s="79">
        <v>791</v>
      </c>
      <c r="E506" s="79" t="s">
        <v>6302</v>
      </c>
      <c r="F506" s="79" t="s">
        <v>6312</v>
      </c>
      <c r="G506" s="79" t="s">
        <v>6313</v>
      </c>
      <c r="H506" s="80">
        <v>1</v>
      </c>
      <c r="I506" s="79" t="s">
        <v>4007</v>
      </c>
      <c r="J506" s="79" t="s">
        <v>4439</v>
      </c>
      <c r="K506" s="80">
        <v>2006</v>
      </c>
      <c r="L506" s="81" t="str">
        <f t="shared" si="7"/>
        <v>http://ebooks.abc-clio.com/?isbn=9780313025143</v>
      </c>
    </row>
    <row r="507" spans="1:12" ht="20.100000000000001" customHeight="1">
      <c r="A507" s="78">
        <v>506</v>
      </c>
      <c r="B507" s="79" t="s">
        <v>2818</v>
      </c>
      <c r="C507" s="79" t="s">
        <v>6281</v>
      </c>
      <c r="D507" s="79">
        <v>791.43</v>
      </c>
      <c r="E507" s="79" t="s">
        <v>6302</v>
      </c>
      <c r="F507" s="79" t="s">
        <v>6314</v>
      </c>
      <c r="G507" s="79" t="s">
        <v>6315</v>
      </c>
      <c r="H507" s="80">
        <v>1</v>
      </c>
      <c r="I507" s="79" t="s">
        <v>6316</v>
      </c>
      <c r="J507" s="79" t="s">
        <v>4514</v>
      </c>
      <c r="K507" s="80">
        <v>1983</v>
      </c>
      <c r="L507" s="81" t="str">
        <f t="shared" si="7"/>
        <v>http://ebooks.abc-clio.com/?isbn=9780313040795</v>
      </c>
    </row>
    <row r="508" spans="1:12" ht="20.100000000000001" customHeight="1">
      <c r="A508" s="78">
        <v>507</v>
      </c>
      <c r="B508" s="79" t="s">
        <v>2818</v>
      </c>
      <c r="C508" s="79" t="s">
        <v>6281</v>
      </c>
      <c r="D508" s="79">
        <v>791</v>
      </c>
      <c r="E508" s="79" t="s">
        <v>6302</v>
      </c>
      <c r="F508" s="79" t="s">
        <v>6317</v>
      </c>
      <c r="G508" s="79" t="s">
        <v>6318</v>
      </c>
      <c r="H508" s="80">
        <v>1</v>
      </c>
      <c r="I508" s="79" t="s">
        <v>6319</v>
      </c>
      <c r="J508" s="79" t="s">
        <v>4439</v>
      </c>
      <c r="K508" s="80">
        <v>2006</v>
      </c>
      <c r="L508" s="81" t="str">
        <f t="shared" si="7"/>
        <v>http://ebooks.abc-clio.com/?isbn=9780313038600</v>
      </c>
    </row>
    <row r="509" spans="1:12" ht="20.100000000000001" customHeight="1">
      <c r="A509" s="78">
        <v>508</v>
      </c>
      <c r="B509" s="79" t="s">
        <v>2818</v>
      </c>
      <c r="C509" s="79" t="s">
        <v>6281</v>
      </c>
      <c r="D509" s="79">
        <v>791</v>
      </c>
      <c r="E509" s="79" t="s">
        <v>6302</v>
      </c>
      <c r="F509" s="79" t="s">
        <v>6320</v>
      </c>
      <c r="G509" s="79" t="s">
        <v>6321</v>
      </c>
      <c r="H509" s="80">
        <v>1</v>
      </c>
      <c r="I509" s="79" t="s">
        <v>6322</v>
      </c>
      <c r="J509" s="79" t="s">
        <v>4439</v>
      </c>
      <c r="K509" s="80">
        <v>2008</v>
      </c>
      <c r="L509" s="81" t="str">
        <f t="shared" si="7"/>
        <v>http://ebooks.abc-clio.com/?isbn=9781567207248</v>
      </c>
    </row>
    <row r="510" spans="1:12" ht="20.100000000000001" customHeight="1">
      <c r="A510" s="78">
        <v>509</v>
      </c>
      <c r="B510" s="79" t="s">
        <v>2818</v>
      </c>
      <c r="C510" s="79" t="s">
        <v>6281</v>
      </c>
      <c r="D510" s="79">
        <v>791.43</v>
      </c>
      <c r="E510" s="79" t="s">
        <v>6302</v>
      </c>
      <c r="F510" s="79" t="s">
        <v>6323</v>
      </c>
      <c r="G510" s="79" t="s">
        <v>6324</v>
      </c>
      <c r="H510" s="80">
        <v>1</v>
      </c>
      <c r="I510" s="79" t="s">
        <v>6325</v>
      </c>
      <c r="J510" s="79" t="s">
        <v>4514</v>
      </c>
      <c r="K510" s="80">
        <v>1984</v>
      </c>
      <c r="L510" s="81" t="str">
        <f t="shared" si="7"/>
        <v>http://ebooks.abc-clio.com/?isbn=9780313041815</v>
      </c>
    </row>
    <row r="511" spans="1:12" ht="20.100000000000001" customHeight="1">
      <c r="A511" s="78">
        <v>510</v>
      </c>
      <c r="B511" s="79" t="s">
        <v>2818</v>
      </c>
      <c r="C511" s="79" t="s">
        <v>6281</v>
      </c>
      <c r="D511" s="79">
        <v>791</v>
      </c>
      <c r="E511" s="79" t="s">
        <v>6302</v>
      </c>
      <c r="F511" s="79" t="s">
        <v>6326</v>
      </c>
      <c r="G511" s="79" t="s">
        <v>6327</v>
      </c>
      <c r="H511" s="80">
        <v>1</v>
      </c>
      <c r="I511" s="79" t="s">
        <v>6292</v>
      </c>
      <c r="J511" s="79" t="s">
        <v>4439</v>
      </c>
      <c r="K511" s="80">
        <v>2007</v>
      </c>
      <c r="L511" s="81" t="str">
        <f t="shared" si="7"/>
        <v>http://ebooks.abc-clio.com/?isbn=9780313038662</v>
      </c>
    </row>
    <row r="512" spans="1:12" ht="20.100000000000001" customHeight="1">
      <c r="A512" s="78">
        <v>511</v>
      </c>
      <c r="B512" s="79" t="s">
        <v>2818</v>
      </c>
      <c r="C512" s="79" t="s">
        <v>6281</v>
      </c>
      <c r="D512" s="79">
        <v>791</v>
      </c>
      <c r="E512" s="79" t="s">
        <v>6302</v>
      </c>
      <c r="F512" s="79" t="s">
        <v>6328</v>
      </c>
      <c r="G512" s="79" t="s">
        <v>6329</v>
      </c>
      <c r="H512" s="80">
        <v>1</v>
      </c>
      <c r="I512" s="79" t="s">
        <v>4007</v>
      </c>
      <c r="J512" s="79" t="s">
        <v>4514</v>
      </c>
      <c r="K512" s="80">
        <v>1999</v>
      </c>
      <c r="L512" s="81" t="str">
        <f t="shared" si="7"/>
        <v>http://ebooks.abc-clio.com/?isbn=9780313032561</v>
      </c>
    </row>
    <row r="513" spans="1:12" ht="20.100000000000001" customHeight="1">
      <c r="A513" s="78">
        <v>512</v>
      </c>
      <c r="B513" s="79" t="s">
        <v>2818</v>
      </c>
      <c r="C513" s="79" t="s">
        <v>6281</v>
      </c>
      <c r="D513" s="79">
        <v>791</v>
      </c>
      <c r="E513" s="79" t="s">
        <v>6302</v>
      </c>
      <c r="F513" s="79" t="s">
        <v>6330</v>
      </c>
      <c r="G513" s="79" t="s">
        <v>6331</v>
      </c>
      <c r="H513" s="80">
        <v>1</v>
      </c>
      <c r="I513" s="79" t="s">
        <v>6311</v>
      </c>
      <c r="J513" s="79" t="s">
        <v>4439</v>
      </c>
      <c r="K513" s="80">
        <v>2004</v>
      </c>
      <c r="L513" s="81" t="str">
        <f t="shared" si="7"/>
        <v>http://ebooks.abc-clio.com/?isbn=9780313058288</v>
      </c>
    </row>
    <row r="514" spans="1:12" ht="20.100000000000001" customHeight="1">
      <c r="A514" s="78">
        <v>513</v>
      </c>
      <c r="B514" s="79" t="s">
        <v>2818</v>
      </c>
      <c r="C514" s="79" t="s">
        <v>6281</v>
      </c>
      <c r="D514" s="79">
        <v>791</v>
      </c>
      <c r="E514" s="79" t="s">
        <v>6302</v>
      </c>
      <c r="F514" s="79" t="s">
        <v>6332</v>
      </c>
      <c r="G514" s="79" t="s">
        <v>6333</v>
      </c>
      <c r="H514" s="80">
        <v>1</v>
      </c>
      <c r="I514" s="79" t="s">
        <v>4007</v>
      </c>
      <c r="J514" s="79" t="s">
        <v>4439</v>
      </c>
      <c r="K514" s="80">
        <v>2007</v>
      </c>
      <c r="L514" s="81" t="str">
        <f t="shared" ref="L514:L577" si="8">HYPERLINK(CONCATENATE("http://ebooks.abc-clio.com/?isbn=",F514))</f>
        <v>http://ebooks.abc-clio.com/?isbn=9780313082146</v>
      </c>
    </row>
    <row r="515" spans="1:12" ht="20.100000000000001" customHeight="1">
      <c r="A515" s="78">
        <v>514</v>
      </c>
      <c r="B515" s="79" t="s">
        <v>2818</v>
      </c>
      <c r="C515" s="79" t="s">
        <v>6281</v>
      </c>
      <c r="D515" s="79">
        <v>791</v>
      </c>
      <c r="E515" s="79" t="s">
        <v>6302</v>
      </c>
      <c r="F515" s="79" t="s">
        <v>6334</v>
      </c>
      <c r="G515" s="79" t="s">
        <v>6335</v>
      </c>
      <c r="H515" s="80">
        <v>1</v>
      </c>
      <c r="I515" s="79" t="s">
        <v>6336</v>
      </c>
      <c r="J515" s="79" t="s">
        <v>4514</v>
      </c>
      <c r="K515" s="80">
        <v>1999</v>
      </c>
      <c r="L515" s="81" t="str">
        <f t="shared" si="8"/>
        <v>http://ebooks.abc-clio.com/?isbn=9780313032172</v>
      </c>
    </row>
    <row r="516" spans="1:12" ht="20.100000000000001" customHeight="1">
      <c r="A516" s="78">
        <v>515</v>
      </c>
      <c r="B516" s="79" t="s">
        <v>2818</v>
      </c>
      <c r="C516" s="79" t="s">
        <v>6281</v>
      </c>
      <c r="D516" s="79">
        <v>791</v>
      </c>
      <c r="E516" s="79" t="s">
        <v>6302</v>
      </c>
      <c r="F516" s="79" t="s">
        <v>6337</v>
      </c>
      <c r="G516" s="79" t="s">
        <v>6338</v>
      </c>
      <c r="H516" s="80">
        <v>1</v>
      </c>
      <c r="I516" s="79" t="s">
        <v>6305</v>
      </c>
      <c r="J516" s="79" t="s">
        <v>4439</v>
      </c>
      <c r="K516" s="80">
        <v>2001</v>
      </c>
      <c r="L516" s="81" t="str">
        <f t="shared" si="8"/>
        <v>http://ebooks.abc-clio.com/?isbn=9780313016974</v>
      </c>
    </row>
    <row r="517" spans="1:12" ht="20.100000000000001" customHeight="1">
      <c r="A517" s="78">
        <v>516</v>
      </c>
      <c r="B517" s="79" t="s">
        <v>2818</v>
      </c>
      <c r="C517" s="79" t="s">
        <v>6281</v>
      </c>
      <c r="D517" s="79">
        <v>791</v>
      </c>
      <c r="E517" s="79" t="s">
        <v>6302</v>
      </c>
      <c r="F517" s="79" t="s">
        <v>6339</v>
      </c>
      <c r="G517" s="79" t="s">
        <v>6340</v>
      </c>
      <c r="H517" s="80">
        <v>1</v>
      </c>
      <c r="I517" s="79" t="s">
        <v>6341</v>
      </c>
      <c r="J517" s="79" t="s">
        <v>4439</v>
      </c>
      <c r="K517" s="80">
        <v>1998</v>
      </c>
      <c r="L517" s="81" t="str">
        <f t="shared" si="8"/>
        <v>http://ebooks.abc-clio.com/?isbn=9780313025037</v>
      </c>
    </row>
    <row r="518" spans="1:12" ht="20.100000000000001" customHeight="1">
      <c r="A518" s="78">
        <v>517</v>
      </c>
      <c r="B518" s="79" t="s">
        <v>2818</v>
      </c>
      <c r="C518" s="79" t="s">
        <v>6281</v>
      </c>
      <c r="D518" s="79">
        <v>791</v>
      </c>
      <c r="E518" s="79" t="s">
        <v>6302</v>
      </c>
      <c r="F518" s="79" t="s">
        <v>6342</v>
      </c>
      <c r="G518" s="79" t="s">
        <v>6343</v>
      </c>
      <c r="H518" s="80">
        <v>1</v>
      </c>
      <c r="I518" s="79" t="s">
        <v>6344</v>
      </c>
      <c r="J518" s="79" t="s">
        <v>4439</v>
      </c>
      <c r="K518" s="80">
        <v>1998</v>
      </c>
      <c r="L518" s="81" t="str">
        <f t="shared" si="8"/>
        <v>http://ebooks.abc-clio.com/?isbn=9780313022081</v>
      </c>
    </row>
    <row r="519" spans="1:12" ht="20.100000000000001" customHeight="1">
      <c r="A519" s="78">
        <v>518</v>
      </c>
      <c r="B519" s="79" t="s">
        <v>2818</v>
      </c>
      <c r="C519" s="79" t="s">
        <v>6281</v>
      </c>
      <c r="D519" s="79">
        <v>791</v>
      </c>
      <c r="E519" s="79" t="s">
        <v>6302</v>
      </c>
      <c r="F519" s="79" t="s">
        <v>6345</v>
      </c>
      <c r="G519" s="79" t="s">
        <v>6346</v>
      </c>
      <c r="H519" s="80">
        <v>1</v>
      </c>
      <c r="I519" s="79" t="s">
        <v>6347</v>
      </c>
      <c r="J519" s="79" t="s">
        <v>4439</v>
      </c>
      <c r="K519" s="80">
        <v>2005</v>
      </c>
      <c r="L519" s="81" t="str">
        <f t="shared" si="8"/>
        <v>http://ebooks.abc-clio.com/?isbn=9780313025754</v>
      </c>
    </row>
    <row r="520" spans="1:12" ht="20.100000000000001" customHeight="1">
      <c r="A520" s="78">
        <v>519</v>
      </c>
      <c r="B520" s="79" t="s">
        <v>2818</v>
      </c>
      <c r="C520" s="79" t="s">
        <v>6281</v>
      </c>
      <c r="D520" s="79">
        <v>791</v>
      </c>
      <c r="E520" s="79" t="s">
        <v>6302</v>
      </c>
      <c r="F520" s="79" t="s">
        <v>6348</v>
      </c>
      <c r="G520" s="79" t="s">
        <v>6349</v>
      </c>
      <c r="H520" s="80">
        <v>1</v>
      </c>
      <c r="I520" s="79" t="s">
        <v>1435</v>
      </c>
      <c r="J520" s="79" t="s">
        <v>4439</v>
      </c>
      <c r="K520" s="80">
        <v>2007</v>
      </c>
      <c r="L520" s="81" t="str">
        <f t="shared" si="8"/>
        <v>http://ebooks.abc-clio.com/?isbn=9781573567282</v>
      </c>
    </row>
    <row r="521" spans="1:12" ht="20.100000000000001" customHeight="1">
      <c r="A521" s="78">
        <v>520</v>
      </c>
      <c r="B521" s="79" t="s">
        <v>2818</v>
      </c>
      <c r="C521" s="79" t="s">
        <v>6281</v>
      </c>
      <c r="D521" s="79">
        <v>791</v>
      </c>
      <c r="E521" s="79" t="s">
        <v>6302</v>
      </c>
      <c r="F521" s="79" t="s">
        <v>6350</v>
      </c>
      <c r="G521" s="79" t="s">
        <v>6351</v>
      </c>
      <c r="H521" s="80">
        <v>1</v>
      </c>
      <c r="I521" s="79" t="s">
        <v>6352</v>
      </c>
      <c r="J521" s="79" t="s">
        <v>4439</v>
      </c>
      <c r="K521" s="80">
        <v>2006</v>
      </c>
      <c r="L521" s="81" t="str">
        <f t="shared" si="8"/>
        <v>http://ebooks.abc-clio.com/?isbn=9780313086502</v>
      </c>
    </row>
    <row r="522" spans="1:12" ht="20.100000000000001" customHeight="1">
      <c r="A522" s="78">
        <v>521</v>
      </c>
      <c r="B522" s="79" t="s">
        <v>2818</v>
      </c>
      <c r="C522" s="79" t="s">
        <v>6281</v>
      </c>
      <c r="D522" s="79">
        <v>791</v>
      </c>
      <c r="E522" s="79" t="s">
        <v>6302</v>
      </c>
      <c r="F522" s="79" t="s">
        <v>6353</v>
      </c>
      <c r="G522" s="79" t="s">
        <v>6354</v>
      </c>
      <c r="H522" s="80">
        <v>1</v>
      </c>
      <c r="I522" s="79" t="s">
        <v>6355</v>
      </c>
      <c r="J522" s="79" t="s">
        <v>4439</v>
      </c>
      <c r="K522" s="80">
        <v>1999</v>
      </c>
      <c r="L522" s="81" t="str">
        <f t="shared" si="8"/>
        <v>http://ebooks.abc-clio.com/?isbn=9780313003530</v>
      </c>
    </row>
    <row r="523" spans="1:12" ht="20.100000000000001" customHeight="1">
      <c r="A523" s="78">
        <v>522</v>
      </c>
      <c r="B523" s="79" t="s">
        <v>2818</v>
      </c>
      <c r="C523" s="79" t="s">
        <v>6281</v>
      </c>
      <c r="D523" s="79">
        <v>791.43</v>
      </c>
      <c r="E523" s="79" t="s">
        <v>6302</v>
      </c>
      <c r="F523" s="79" t="s">
        <v>6356</v>
      </c>
      <c r="G523" s="79" t="s">
        <v>6357</v>
      </c>
      <c r="H523" s="80">
        <v>1</v>
      </c>
      <c r="I523" s="79" t="s">
        <v>6355</v>
      </c>
      <c r="J523" s="79" t="s">
        <v>4514</v>
      </c>
      <c r="K523" s="80">
        <v>1995</v>
      </c>
      <c r="L523" s="81" t="str">
        <f t="shared" si="8"/>
        <v>http://ebooks.abc-clio.com/?isbn=9780313031922</v>
      </c>
    </row>
    <row r="524" spans="1:12" ht="20.100000000000001" customHeight="1">
      <c r="A524" s="78">
        <v>523</v>
      </c>
      <c r="B524" s="79" t="s">
        <v>2818</v>
      </c>
      <c r="C524" s="79" t="s">
        <v>6281</v>
      </c>
      <c r="D524" s="79">
        <v>791</v>
      </c>
      <c r="E524" s="79" t="s">
        <v>6302</v>
      </c>
      <c r="F524" s="79" t="s">
        <v>6358</v>
      </c>
      <c r="G524" s="79" t="s">
        <v>6359</v>
      </c>
      <c r="H524" s="80">
        <v>1</v>
      </c>
      <c r="I524" s="79" t="s">
        <v>6360</v>
      </c>
      <c r="J524" s="79" t="s">
        <v>4439</v>
      </c>
      <c r="K524" s="80">
        <v>1998</v>
      </c>
      <c r="L524" s="81" t="str">
        <f t="shared" si="8"/>
        <v>http://ebooks.abc-clio.com/?isbn=9780313023620</v>
      </c>
    </row>
    <row r="525" spans="1:12" ht="20.100000000000001" customHeight="1">
      <c r="A525" s="78">
        <v>524</v>
      </c>
      <c r="B525" s="79" t="s">
        <v>2818</v>
      </c>
      <c r="C525" s="79" t="s">
        <v>6281</v>
      </c>
      <c r="D525" s="79">
        <v>791</v>
      </c>
      <c r="E525" s="79" t="s">
        <v>6302</v>
      </c>
      <c r="F525" s="79" t="s">
        <v>6361</v>
      </c>
      <c r="G525" s="79" t="s">
        <v>6362</v>
      </c>
      <c r="H525" s="80">
        <v>1</v>
      </c>
      <c r="I525" s="79" t="s">
        <v>6363</v>
      </c>
      <c r="J525" s="79" t="s">
        <v>4439</v>
      </c>
      <c r="K525" s="80">
        <v>2006</v>
      </c>
      <c r="L525" s="81" t="str">
        <f t="shared" si="8"/>
        <v>http://ebooks.abc-clio.com/?isbn=9780313018015</v>
      </c>
    </row>
    <row r="526" spans="1:12" ht="20.100000000000001" customHeight="1">
      <c r="A526" s="78">
        <v>525</v>
      </c>
      <c r="B526" s="79" t="s">
        <v>2818</v>
      </c>
      <c r="C526" s="79" t="s">
        <v>6281</v>
      </c>
      <c r="D526" s="79">
        <v>791.43</v>
      </c>
      <c r="E526" s="79" t="s">
        <v>6302</v>
      </c>
      <c r="F526" s="79" t="s">
        <v>6364</v>
      </c>
      <c r="G526" s="79" t="s">
        <v>6365</v>
      </c>
      <c r="H526" s="80">
        <v>1</v>
      </c>
      <c r="I526" s="79" t="s">
        <v>6325</v>
      </c>
      <c r="J526" s="79" t="s">
        <v>4514</v>
      </c>
      <c r="K526" s="80">
        <v>1985</v>
      </c>
      <c r="L526" s="81" t="str">
        <f t="shared" si="8"/>
        <v>http://ebooks.abc-clio.com/?isbn=9780313042751</v>
      </c>
    </row>
    <row r="527" spans="1:12" ht="20.100000000000001" customHeight="1">
      <c r="A527" s="78">
        <v>526</v>
      </c>
      <c r="B527" s="79" t="s">
        <v>2818</v>
      </c>
      <c r="C527" s="79" t="s">
        <v>6281</v>
      </c>
      <c r="D527" s="79">
        <v>791</v>
      </c>
      <c r="E527" s="79" t="s">
        <v>6302</v>
      </c>
      <c r="F527" s="79" t="s">
        <v>6366</v>
      </c>
      <c r="G527" s="79" t="s">
        <v>6367</v>
      </c>
      <c r="H527" s="80">
        <v>1</v>
      </c>
      <c r="I527" s="79" t="s">
        <v>6368</v>
      </c>
      <c r="J527" s="79" t="s">
        <v>4439</v>
      </c>
      <c r="K527" s="80">
        <v>2005</v>
      </c>
      <c r="L527" s="81" t="str">
        <f t="shared" si="8"/>
        <v>http://ebooks.abc-clio.com/?isbn=9780313013706</v>
      </c>
    </row>
    <row r="528" spans="1:12" ht="20.100000000000001" customHeight="1">
      <c r="A528" s="78">
        <v>527</v>
      </c>
      <c r="B528" s="79" t="s">
        <v>2818</v>
      </c>
      <c r="C528" s="79" t="s">
        <v>6281</v>
      </c>
      <c r="D528" s="79">
        <v>791</v>
      </c>
      <c r="E528" s="79" t="s">
        <v>6302</v>
      </c>
      <c r="F528" s="79" t="s">
        <v>6369</v>
      </c>
      <c r="G528" s="79" t="s">
        <v>6370</v>
      </c>
      <c r="H528" s="80">
        <v>1</v>
      </c>
      <c r="I528" s="79" t="s">
        <v>6371</v>
      </c>
      <c r="J528" s="79" t="s">
        <v>4439</v>
      </c>
      <c r="K528" s="80">
        <v>1999</v>
      </c>
      <c r="L528" s="81" t="str">
        <f t="shared" si="8"/>
        <v>http://ebooks.abc-clio.com/?isbn=9780313003622</v>
      </c>
    </row>
    <row r="529" spans="1:12" ht="20.100000000000001" customHeight="1">
      <c r="A529" s="78">
        <v>528</v>
      </c>
      <c r="B529" s="79" t="s">
        <v>2818</v>
      </c>
      <c r="C529" s="79" t="s">
        <v>6281</v>
      </c>
      <c r="D529" s="79">
        <v>791</v>
      </c>
      <c r="E529" s="79" t="s">
        <v>6302</v>
      </c>
      <c r="F529" s="79" t="s">
        <v>6372</v>
      </c>
      <c r="G529" s="79" t="s">
        <v>6373</v>
      </c>
      <c r="H529" s="80">
        <v>1</v>
      </c>
      <c r="I529" s="79" t="s">
        <v>6374</v>
      </c>
      <c r="J529" s="79" t="s">
        <v>4439</v>
      </c>
      <c r="K529" s="80">
        <v>2001</v>
      </c>
      <c r="L529" s="81" t="str">
        <f t="shared" si="8"/>
        <v>http://ebooks.abc-clio.com/?isbn=9780313016721</v>
      </c>
    </row>
    <row r="530" spans="1:12" ht="20.100000000000001" customHeight="1">
      <c r="A530" s="78">
        <v>529</v>
      </c>
      <c r="B530" s="79" t="s">
        <v>2818</v>
      </c>
      <c r="C530" s="79" t="s">
        <v>6281</v>
      </c>
      <c r="D530" s="79">
        <v>791</v>
      </c>
      <c r="E530" s="79" t="s">
        <v>6302</v>
      </c>
      <c r="F530" s="79" t="s">
        <v>6375</v>
      </c>
      <c r="G530" s="79" t="s">
        <v>6376</v>
      </c>
      <c r="H530" s="80">
        <v>1</v>
      </c>
      <c r="I530" s="79" t="s">
        <v>6377</v>
      </c>
      <c r="J530" s="79" t="s">
        <v>4439</v>
      </c>
      <c r="K530" s="80">
        <v>2007</v>
      </c>
      <c r="L530" s="81" t="str">
        <f t="shared" si="8"/>
        <v>http://ebooks.abc-clio.com/?isbn=9780313084546</v>
      </c>
    </row>
    <row r="531" spans="1:12" ht="20.100000000000001" customHeight="1">
      <c r="A531" s="78">
        <v>530</v>
      </c>
      <c r="B531" s="79" t="s">
        <v>2818</v>
      </c>
      <c r="C531" s="79" t="s">
        <v>6281</v>
      </c>
      <c r="D531" s="79">
        <v>791</v>
      </c>
      <c r="E531" s="79" t="s">
        <v>6302</v>
      </c>
      <c r="F531" s="79" t="s">
        <v>6378</v>
      </c>
      <c r="G531" s="79" t="s">
        <v>6379</v>
      </c>
      <c r="H531" s="80">
        <v>1</v>
      </c>
      <c r="I531" s="79" t="s">
        <v>6380</v>
      </c>
      <c r="J531" s="79" t="s">
        <v>4514</v>
      </c>
      <c r="K531" s="80">
        <v>1996</v>
      </c>
      <c r="L531" s="81" t="str">
        <f t="shared" si="8"/>
        <v>http://ebooks.abc-clio.com/?isbn=9780313031694</v>
      </c>
    </row>
    <row r="532" spans="1:12" ht="20.100000000000001" customHeight="1">
      <c r="A532" s="78">
        <v>531</v>
      </c>
      <c r="B532" s="79" t="s">
        <v>2818</v>
      </c>
      <c r="C532" s="79" t="s">
        <v>6281</v>
      </c>
      <c r="D532" s="79">
        <v>791</v>
      </c>
      <c r="E532" s="79" t="s">
        <v>6381</v>
      </c>
      <c r="F532" s="79" t="s">
        <v>6382</v>
      </c>
      <c r="G532" s="79" t="s">
        <v>6383</v>
      </c>
      <c r="H532" s="80">
        <v>1</v>
      </c>
      <c r="I532" s="79" t="s">
        <v>6384</v>
      </c>
      <c r="J532" s="79" t="s">
        <v>4439</v>
      </c>
      <c r="K532" s="80">
        <v>2003</v>
      </c>
      <c r="L532" s="81" t="str">
        <f t="shared" si="8"/>
        <v>http://ebooks.abc-clio.com/?isbn=9780313093616</v>
      </c>
    </row>
    <row r="533" spans="1:12" ht="20.100000000000001" customHeight="1">
      <c r="A533" s="78">
        <v>532</v>
      </c>
      <c r="B533" s="79" t="s">
        <v>2818</v>
      </c>
      <c r="C533" s="79" t="s">
        <v>6281</v>
      </c>
      <c r="D533" s="79">
        <v>791</v>
      </c>
      <c r="E533" s="79" t="s">
        <v>6381</v>
      </c>
      <c r="F533" s="79" t="s">
        <v>6385</v>
      </c>
      <c r="G533" s="79" t="s">
        <v>6386</v>
      </c>
      <c r="H533" s="80">
        <v>1</v>
      </c>
      <c r="I533" s="79" t="s">
        <v>6387</v>
      </c>
      <c r="J533" s="79" t="s">
        <v>4514</v>
      </c>
      <c r="K533" s="80">
        <v>2000</v>
      </c>
      <c r="L533" s="81" t="str">
        <f t="shared" si="8"/>
        <v>http://ebooks.abc-clio.com/?isbn=9780313032035</v>
      </c>
    </row>
    <row r="534" spans="1:12" ht="20.100000000000001" customHeight="1">
      <c r="A534" s="78">
        <v>533</v>
      </c>
      <c r="B534" s="79" t="s">
        <v>2818</v>
      </c>
      <c r="C534" s="79" t="s">
        <v>6281</v>
      </c>
      <c r="D534" s="79">
        <v>791</v>
      </c>
      <c r="E534" s="79" t="s">
        <v>6388</v>
      </c>
      <c r="F534" s="79" t="s">
        <v>6389</v>
      </c>
      <c r="G534" s="79" t="s">
        <v>6390</v>
      </c>
      <c r="H534" s="80">
        <v>1</v>
      </c>
      <c r="I534" s="79" t="s">
        <v>6391</v>
      </c>
      <c r="J534" s="79" t="s">
        <v>4514</v>
      </c>
      <c r="K534" s="80">
        <v>1996</v>
      </c>
      <c r="L534" s="81" t="str">
        <f t="shared" si="8"/>
        <v>http://ebooks.abc-clio.com/?isbn=9780313031816</v>
      </c>
    </row>
    <row r="535" spans="1:12" ht="20.100000000000001" customHeight="1">
      <c r="A535" s="78">
        <v>534</v>
      </c>
      <c r="B535" s="79" t="s">
        <v>2818</v>
      </c>
      <c r="C535" s="79" t="s">
        <v>6281</v>
      </c>
      <c r="D535" s="79">
        <v>791</v>
      </c>
      <c r="E535" s="79" t="s">
        <v>6388</v>
      </c>
      <c r="F535" s="79" t="s">
        <v>6392</v>
      </c>
      <c r="G535" s="79" t="s">
        <v>6393</v>
      </c>
      <c r="H535" s="80">
        <v>1</v>
      </c>
      <c r="I535" s="79" t="s">
        <v>238</v>
      </c>
      <c r="J535" s="79" t="s">
        <v>4439</v>
      </c>
      <c r="K535" s="80">
        <v>2007</v>
      </c>
      <c r="L535" s="81" t="str">
        <f t="shared" si="8"/>
        <v>http://ebooks.abc-clio.com/?isbn=9780313050619</v>
      </c>
    </row>
    <row r="536" spans="1:12" ht="20.100000000000001" customHeight="1">
      <c r="A536" s="78">
        <v>535</v>
      </c>
      <c r="B536" s="79" t="s">
        <v>2818</v>
      </c>
      <c r="C536" s="79" t="s">
        <v>6281</v>
      </c>
      <c r="D536" s="79">
        <v>791</v>
      </c>
      <c r="E536" s="79" t="s">
        <v>6388</v>
      </c>
      <c r="F536" s="79" t="s">
        <v>6394</v>
      </c>
      <c r="G536" s="79" t="s">
        <v>6395</v>
      </c>
      <c r="H536" s="80">
        <v>1</v>
      </c>
      <c r="I536" s="79" t="s">
        <v>6396</v>
      </c>
      <c r="J536" s="79" t="s">
        <v>4514</v>
      </c>
      <c r="K536" s="80">
        <v>1997</v>
      </c>
      <c r="L536" s="81" t="str">
        <f t="shared" si="8"/>
        <v>http://ebooks.abc-clio.com/?isbn=9780313033599</v>
      </c>
    </row>
    <row r="537" spans="1:12" ht="20.100000000000001" customHeight="1">
      <c r="A537" s="78">
        <v>536</v>
      </c>
      <c r="B537" s="79" t="s">
        <v>2818</v>
      </c>
      <c r="C537" s="79" t="s">
        <v>6281</v>
      </c>
      <c r="D537" s="79">
        <v>791</v>
      </c>
      <c r="E537" s="79" t="s">
        <v>6388</v>
      </c>
      <c r="F537" s="79" t="s">
        <v>6397</v>
      </c>
      <c r="G537" s="79" t="s">
        <v>6398</v>
      </c>
      <c r="H537" s="80">
        <v>1</v>
      </c>
      <c r="I537" s="79" t="s">
        <v>6399</v>
      </c>
      <c r="J537" s="79" t="s">
        <v>4439</v>
      </c>
      <c r="K537" s="80">
        <v>2007</v>
      </c>
      <c r="L537" s="81" t="str">
        <f t="shared" si="8"/>
        <v>http://ebooks.abc-clio.com/?isbn=9780313081163</v>
      </c>
    </row>
    <row r="538" spans="1:12" ht="20.100000000000001" customHeight="1">
      <c r="A538" s="78">
        <v>537</v>
      </c>
      <c r="B538" s="79" t="s">
        <v>2818</v>
      </c>
      <c r="C538" s="79" t="s">
        <v>6281</v>
      </c>
      <c r="D538" s="79">
        <v>791</v>
      </c>
      <c r="E538" s="79" t="s">
        <v>6388</v>
      </c>
      <c r="F538" s="79" t="s">
        <v>6400</v>
      </c>
      <c r="G538" s="79" t="s">
        <v>6401</v>
      </c>
      <c r="H538" s="80">
        <v>1</v>
      </c>
      <c r="I538" s="79" t="s">
        <v>6402</v>
      </c>
      <c r="J538" s="79" t="s">
        <v>4439</v>
      </c>
      <c r="K538" s="80">
        <v>2004</v>
      </c>
      <c r="L538" s="81" t="str">
        <f t="shared" si="8"/>
        <v>http://ebooks.abc-clio.com/?isbn=9780313027734</v>
      </c>
    </row>
    <row r="539" spans="1:12" ht="20.100000000000001" customHeight="1">
      <c r="A539" s="78">
        <v>538</v>
      </c>
      <c r="B539" s="79" t="s">
        <v>2818</v>
      </c>
      <c r="C539" s="79" t="s">
        <v>6281</v>
      </c>
      <c r="D539" s="79" t="s">
        <v>6403</v>
      </c>
      <c r="E539" s="79" t="s">
        <v>6404</v>
      </c>
      <c r="F539" s="79" t="s">
        <v>6405</v>
      </c>
      <c r="G539" s="79" t="s">
        <v>6406</v>
      </c>
      <c r="H539" s="80">
        <v>1</v>
      </c>
      <c r="I539" s="79" t="s">
        <v>6407</v>
      </c>
      <c r="J539" s="79" t="s">
        <v>4439</v>
      </c>
      <c r="K539" s="80">
        <v>2004</v>
      </c>
      <c r="L539" s="81" t="str">
        <f t="shared" si="8"/>
        <v>http://ebooks.abc-clio.com/?isbn=9780313014772</v>
      </c>
    </row>
    <row r="540" spans="1:12" ht="20.100000000000001" customHeight="1">
      <c r="A540" s="78">
        <v>539</v>
      </c>
      <c r="B540" s="79" t="s">
        <v>2818</v>
      </c>
      <c r="C540" s="79" t="s">
        <v>6281</v>
      </c>
      <c r="D540" s="79">
        <v>791</v>
      </c>
      <c r="E540" s="79" t="s">
        <v>4886</v>
      </c>
      <c r="F540" s="79" t="s">
        <v>6408</v>
      </c>
      <c r="G540" s="79" t="s">
        <v>6409</v>
      </c>
      <c r="H540" s="80">
        <v>1</v>
      </c>
      <c r="I540" s="79" t="s">
        <v>6311</v>
      </c>
      <c r="J540" s="79" t="s">
        <v>4439</v>
      </c>
      <c r="K540" s="80">
        <v>2001</v>
      </c>
      <c r="L540" s="81" t="str">
        <f t="shared" si="8"/>
        <v>http://ebooks.abc-clio.com/?isbn=9780313016851</v>
      </c>
    </row>
    <row r="541" spans="1:12" ht="20.100000000000001" customHeight="1">
      <c r="A541" s="78">
        <v>540</v>
      </c>
      <c r="B541" s="79" t="s">
        <v>2818</v>
      </c>
      <c r="C541" s="79" t="s">
        <v>6281</v>
      </c>
      <c r="D541" s="79">
        <v>791</v>
      </c>
      <c r="E541" s="79" t="s">
        <v>6410</v>
      </c>
      <c r="F541" s="79" t="s">
        <v>6411</v>
      </c>
      <c r="G541" s="79" t="s">
        <v>6412</v>
      </c>
      <c r="H541" s="80">
        <v>1</v>
      </c>
      <c r="I541" s="79" t="s">
        <v>1570</v>
      </c>
      <c r="J541" s="79" t="s">
        <v>4439</v>
      </c>
      <c r="K541" s="80">
        <v>2007</v>
      </c>
      <c r="L541" s="81" t="str">
        <f t="shared" si="8"/>
        <v>http://ebooks.abc-clio.com/?isbn=9780313082870</v>
      </c>
    </row>
    <row r="542" spans="1:12" ht="20.100000000000001" customHeight="1">
      <c r="A542" s="78">
        <v>541</v>
      </c>
      <c r="B542" s="79" t="s">
        <v>2818</v>
      </c>
      <c r="C542" s="79" t="s">
        <v>6413</v>
      </c>
      <c r="D542" s="79">
        <v>201</v>
      </c>
      <c r="E542" s="79" t="s">
        <v>6414</v>
      </c>
      <c r="F542" s="79" t="s">
        <v>6415</v>
      </c>
      <c r="G542" s="79" t="s">
        <v>6416</v>
      </c>
      <c r="H542" s="80">
        <v>1</v>
      </c>
      <c r="I542" s="79" t="s">
        <v>6417</v>
      </c>
      <c r="J542" s="79" t="s">
        <v>4439</v>
      </c>
      <c r="K542" s="80">
        <v>2004</v>
      </c>
      <c r="L542" s="81" t="str">
        <f t="shared" si="8"/>
        <v>http://ebooks.abc-clio.com/?isbn=9780313069727</v>
      </c>
    </row>
    <row r="543" spans="1:12" ht="20.100000000000001" customHeight="1">
      <c r="A543" s="78">
        <v>542</v>
      </c>
      <c r="B543" s="79" t="s">
        <v>2818</v>
      </c>
      <c r="C543" s="79" t="s">
        <v>6413</v>
      </c>
      <c r="D543" s="79">
        <v>398</v>
      </c>
      <c r="E543" s="79" t="s">
        <v>6418</v>
      </c>
      <c r="F543" s="79" t="s">
        <v>6419</v>
      </c>
      <c r="G543" s="79" t="s">
        <v>6420</v>
      </c>
      <c r="H543" s="80">
        <v>1</v>
      </c>
      <c r="I543" s="79" t="s">
        <v>6421</v>
      </c>
      <c r="J543" s="79" t="s">
        <v>4439</v>
      </c>
      <c r="K543" s="80">
        <v>2007</v>
      </c>
      <c r="L543" s="81" t="str">
        <f t="shared" si="8"/>
        <v>http://ebooks.abc-clio.com/?isbn=9781567206623</v>
      </c>
    </row>
    <row r="544" spans="1:12" ht="20.100000000000001" customHeight="1">
      <c r="A544" s="78">
        <v>543</v>
      </c>
      <c r="B544" s="79" t="s">
        <v>2818</v>
      </c>
      <c r="C544" s="79" t="s">
        <v>6413</v>
      </c>
      <c r="D544" s="79">
        <v>225</v>
      </c>
      <c r="E544" s="79" t="s">
        <v>6422</v>
      </c>
      <c r="F544" s="79" t="s">
        <v>6423</v>
      </c>
      <c r="G544" s="79" t="s">
        <v>6424</v>
      </c>
      <c r="H544" s="80">
        <v>1</v>
      </c>
      <c r="I544" s="79" t="s">
        <v>6425</v>
      </c>
      <c r="J544" s="79" t="s">
        <v>4439</v>
      </c>
      <c r="K544" s="80">
        <v>2008</v>
      </c>
      <c r="L544" s="81" t="str">
        <f t="shared" si="8"/>
        <v>http://ebooks.abc-clio.com/?isbn=9780313341762</v>
      </c>
    </row>
    <row r="545" spans="1:12" ht="20.100000000000001" customHeight="1">
      <c r="A545" s="78">
        <v>544</v>
      </c>
      <c r="B545" s="79" t="s">
        <v>2818</v>
      </c>
      <c r="C545" s="79" t="s">
        <v>6413</v>
      </c>
      <c r="D545" s="79">
        <v>306</v>
      </c>
      <c r="E545" s="79" t="s">
        <v>6426</v>
      </c>
      <c r="F545" s="79" t="s">
        <v>6427</v>
      </c>
      <c r="G545" s="79" t="s">
        <v>6428</v>
      </c>
      <c r="H545" s="80">
        <v>1</v>
      </c>
      <c r="I545" s="79" t="s">
        <v>6429</v>
      </c>
      <c r="J545" s="79" t="s">
        <v>4439</v>
      </c>
      <c r="K545" s="80">
        <v>2002</v>
      </c>
      <c r="L545" s="81" t="str">
        <f t="shared" si="8"/>
        <v>http://ebooks.abc-clio.com/?isbn=9780313012679</v>
      </c>
    </row>
    <row r="546" spans="1:12" ht="20.100000000000001" customHeight="1">
      <c r="A546" s="78">
        <v>545</v>
      </c>
      <c r="B546" s="79" t="s">
        <v>2818</v>
      </c>
      <c r="C546" s="79" t="s">
        <v>6413</v>
      </c>
      <c r="D546" s="79">
        <v>398</v>
      </c>
      <c r="E546" s="79" t="s">
        <v>6430</v>
      </c>
      <c r="F546" s="79" t="s">
        <v>6431</v>
      </c>
      <c r="G546" s="79" t="s">
        <v>6432</v>
      </c>
      <c r="H546" s="80">
        <v>1</v>
      </c>
      <c r="I546" s="79" t="s">
        <v>6433</v>
      </c>
      <c r="J546" s="79" t="s">
        <v>4514</v>
      </c>
      <c r="K546" s="80">
        <v>1994</v>
      </c>
      <c r="L546" s="81" t="str">
        <f t="shared" si="8"/>
        <v>http://ebooks.abc-clio.com/?isbn=9780313037658</v>
      </c>
    </row>
    <row r="547" spans="1:12" ht="20.100000000000001" customHeight="1">
      <c r="A547" s="78">
        <v>546</v>
      </c>
      <c r="B547" s="79" t="s">
        <v>2818</v>
      </c>
      <c r="C547" s="79" t="s">
        <v>6413</v>
      </c>
      <c r="D547" s="79">
        <v>398</v>
      </c>
      <c r="E547" s="79" t="s">
        <v>6434</v>
      </c>
      <c r="F547" s="79" t="s">
        <v>6435</v>
      </c>
      <c r="G547" s="79" t="s">
        <v>6436</v>
      </c>
      <c r="H547" s="80">
        <v>1</v>
      </c>
      <c r="I547" s="79" t="s">
        <v>6437</v>
      </c>
      <c r="J547" s="79" t="s">
        <v>4439</v>
      </c>
      <c r="K547" s="80">
        <v>2001</v>
      </c>
      <c r="L547" s="81" t="str">
        <f t="shared" si="8"/>
        <v>http://ebooks.abc-clio.com/?isbn=9780313090981</v>
      </c>
    </row>
    <row r="548" spans="1:12" ht="20.100000000000001" customHeight="1">
      <c r="A548" s="78">
        <v>547</v>
      </c>
      <c r="B548" s="79" t="s">
        <v>2818</v>
      </c>
      <c r="C548" s="79" t="s">
        <v>6413</v>
      </c>
      <c r="D548" s="79">
        <v>398</v>
      </c>
      <c r="E548" s="79" t="s">
        <v>6438</v>
      </c>
      <c r="F548" s="79" t="s">
        <v>6439</v>
      </c>
      <c r="G548" s="79" t="s">
        <v>6440</v>
      </c>
      <c r="H548" s="80">
        <v>1</v>
      </c>
      <c r="I548" s="79" t="s">
        <v>6441</v>
      </c>
      <c r="J548" s="79" t="s">
        <v>4439</v>
      </c>
      <c r="K548" s="80">
        <v>2004</v>
      </c>
      <c r="L548" s="81" t="str">
        <f t="shared" si="8"/>
        <v>http://ebooks.abc-clio.com/?isbn=9780313058592</v>
      </c>
    </row>
    <row r="549" spans="1:12" ht="20.100000000000001" customHeight="1">
      <c r="A549" s="78">
        <v>548</v>
      </c>
      <c r="B549" s="79" t="s">
        <v>2818</v>
      </c>
      <c r="C549" s="79" t="s">
        <v>6413</v>
      </c>
      <c r="D549" s="79">
        <v>398</v>
      </c>
      <c r="E549" s="79" t="s">
        <v>6442</v>
      </c>
      <c r="F549" s="79" t="s">
        <v>6443</v>
      </c>
      <c r="G549" s="79" t="s">
        <v>6444</v>
      </c>
      <c r="H549" s="80">
        <v>1</v>
      </c>
      <c r="I549" s="79" t="s">
        <v>6445</v>
      </c>
      <c r="J549" s="79" t="s">
        <v>4439</v>
      </c>
      <c r="K549" s="80">
        <v>2008</v>
      </c>
      <c r="L549" s="81" t="str">
        <f t="shared" si="8"/>
        <v>http://ebooks.abc-clio.com/?isbn=9780313344060</v>
      </c>
    </row>
    <row r="550" spans="1:12" ht="20.100000000000001" customHeight="1">
      <c r="A550" s="78">
        <v>549</v>
      </c>
      <c r="B550" s="79" t="s">
        <v>2818</v>
      </c>
      <c r="C550" s="79" t="s">
        <v>6413</v>
      </c>
      <c r="D550" s="79">
        <v>394</v>
      </c>
      <c r="E550" s="79" t="s">
        <v>519</v>
      </c>
      <c r="F550" s="79" t="s">
        <v>6446</v>
      </c>
      <c r="G550" s="79" t="s">
        <v>6447</v>
      </c>
      <c r="H550" s="80">
        <v>1</v>
      </c>
      <c r="I550" s="79" t="s">
        <v>6448</v>
      </c>
      <c r="J550" s="79" t="s">
        <v>4439</v>
      </c>
      <c r="K550" s="80">
        <v>2008</v>
      </c>
      <c r="L550" s="81" t="str">
        <f t="shared" si="8"/>
        <v>http://ebooks.abc-clio.com/?isbn=9780313341748</v>
      </c>
    </row>
    <row r="551" spans="1:12" ht="20.100000000000001" customHeight="1">
      <c r="A551" s="78">
        <v>550</v>
      </c>
      <c r="B551" s="79" t="s">
        <v>2818</v>
      </c>
      <c r="C551" s="79" t="s">
        <v>6449</v>
      </c>
      <c r="D551" s="79" t="s">
        <v>6450</v>
      </c>
      <c r="E551" s="79" t="s">
        <v>6451</v>
      </c>
      <c r="F551" s="79" t="s">
        <v>6452</v>
      </c>
      <c r="G551" s="79" t="s">
        <v>6453</v>
      </c>
      <c r="H551" s="80">
        <v>1</v>
      </c>
      <c r="I551" s="79" t="s">
        <v>6454</v>
      </c>
      <c r="J551" s="79" t="s">
        <v>38</v>
      </c>
      <c r="K551" s="80">
        <v>2005</v>
      </c>
      <c r="L551" s="81" t="str">
        <f t="shared" si="8"/>
        <v>http://ebooks.abc-clio.com/?isbn=9781576074312</v>
      </c>
    </row>
    <row r="552" spans="1:12" ht="20.100000000000001" customHeight="1">
      <c r="A552" s="78">
        <v>551</v>
      </c>
      <c r="B552" s="79" t="s">
        <v>2818</v>
      </c>
      <c r="C552" s="79" t="s">
        <v>6449</v>
      </c>
      <c r="D552" s="79" t="s">
        <v>6455</v>
      </c>
      <c r="E552" s="79" t="s">
        <v>6456</v>
      </c>
      <c r="F552" s="79" t="s">
        <v>6457</v>
      </c>
      <c r="G552" s="79" t="s">
        <v>6458</v>
      </c>
      <c r="H552" s="80">
        <v>1</v>
      </c>
      <c r="I552" s="79" t="s">
        <v>6459</v>
      </c>
      <c r="J552" s="79" t="s">
        <v>38</v>
      </c>
      <c r="K552" s="80">
        <v>1999</v>
      </c>
      <c r="L552" s="81" t="str">
        <f t="shared" si="8"/>
        <v>http://ebooks.abc-clio.com/?isbn=9781576074558</v>
      </c>
    </row>
    <row r="553" spans="1:12" ht="20.100000000000001" customHeight="1">
      <c r="A553" s="78">
        <v>552</v>
      </c>
      <c r="B553" s="79" t="s">
        <v>2818</v>
      </c>
      <c r="C553" s="79" t="s">
        <v>6449</v>
      </c>
      <c r="D553" s="79" t="s">
        <v>6460</v>
      </c>
      <c r="E553" s="79" t="s">
        <v>6461</v>
      </c>
      <c r="F553" s="79" t="s">
        <v>6462</v>
      </c>
      <c r="G553" s="79" t="s">
        <v>6463</v>
      </c>
      <c r="H553" s="80">
        <v>1</v>
      </c>
      <c r="I553" s="79" t="s">
        <v>6464</v>
      </c>
      <c r="J553" s="79" t="s">
        <v>38</v>
      </c>
      <c r="K553" s="80">
        <v>2003</v>
      </c>
      <c r="L553" s="81" t="str">
        <f t="shared" si="8"/>
        <v>http://ebooks.abc-clio.com/?isbn=9781576074688</v>
      </c>
    </row>
    <row r="554" spans="1:12" ht="20.100000000000001" customHeight="1">
      <c r="A554" s="78">
        <v>553</v>
      </c>
      <c r="B554" s="79" t="s">
        <v>2818</v>
      </c>
      <c r="C554" s="79" t="s">
        <v>6449</v>
      </c>
      <c r="D554" s="79">
        <v>299.31</v>
      </c>
      <c r="E554" s="79" t="s">
        <v>6465</v>
      </c>
      <c r="F554" s="79" t="s">
        <v>6466</v>
      </c>
      <c r="G554" s="79" t="s">
        <v>6467</v>
      </c>
      <c r="H554" s="80">
        <v>1</v>
      </c>
      <c r="I554" s="79" t="s">
        <v>6468</v>
      </c>
      <c r="J554" s="79" t="s">
        <v>38</v>
      </c>
      <c r="K554" s="80">
        <v>2002</v>
      </c>
      <c r="L554" s="81" t="str">
        <f t="shared" si="8"/>
        <v>http://ebooks.abc-clio.com/?isbn=9781576077634</v>
      </c>
    </row>
    <row r="555" spans="1:12" ht="20.100000000000001" customHeight="1">
      <c r="A555" s="78">
        <v>554</v>
      </c>
      <c r="B555" s="79" t="s">
        <v>2818</v>
      </c>
      <c r="C555" s="79" t="s">
        <v>6449</v>
      </c>
      <c r="D555" s="79" t="s">
        <v>6469</v>
      </c>
      <c r="E555" s="79" t="s">
        <v>6470</v>
      </c>
      <c r="F555" s="79" t="s">
        <v>6471</v>
      </c>
      <c r="G555" s="79" t="s">
        <v>6472</v>
      </c>
      <c r="H555" s="80">
        <v>1</v>
      </c>
      <c r="I555" s="79" t="s">
        <v>6473</v>
      </c>
      <c r="J555" s="79" t="s">
        <v>38</v>
      </c>
      <c r="K555" s="80">
        <v>1991</v>
      </c>
      <c r="L555" s="81" t="str">
        <f t="shared" si="8"/>
        <v>http://ebooks.abc-clio.com/?isbn=9780585000367</v>
      </c>
    </row>
    <row r="556" spans="1:12" ht="20.100000000000001" customHeight="1">
      <c r="A556" s="78">
        <v>555</v>
      </c>
      <c r="B556" s="79" t="s">
        <v>2818</v>
      </c>
      <c r="C556" s="79" t="s">
        <v>6449</v>
      </c>
      <c r="D556" s="79" t="s">
        <v>6474</v>
      </c>
      <c r="E556" s="79" t="s">
        <v>4085</v>
      </c>
      <c r="F556" s="79" t="s">
        <v>6475</v>
      </c>
      <c r="G556" s="79" t="s">
        <v>6476</v>
      </c>
      <c r="H556" s="80">
        <v>1</v>
      </c>
      <c r="I556" s="79" t="s">
        <v>6477</v>
      </c>
      <c r="J556" s="79" t="s">
        <v>38</v>
      </c>
      <c r="K556" s="80">
        <v>1994</v>
      </c>
      <c r="L556" s="81" t="str">
        <f t="shared" si="8"/>
        <v>http://ebooks.abc-clio.com/?isbn=9780585026244</v>
      </c>
    </row>
    <row r="557" spans="1:12" ht="20.100000000000001" customHeight="1">
      <c r="A557" s="78">
        <v>556</v>
      </c>
      <c r="B557" s="79" t="s">
        <v>2818</v>
      </c>
      <c r="C557" s="79" t="s">
        <v>6449</v>
      </c>
      <c r="D557" s="79" t="s">
        <v>6478</v>
      </c>
      <c r="E557" s="79" t="s">
        <v>1437</v>
      </c>
      <c r="F557" s="79" t="s">
        <v>6479</v>
      </c>
      <c r="G557" s="79" t="s">
        <v>6480</v>
      </c>
      <c r="H557" s="80">
        <v>1</v>
      </c>
      <c r="I557" s="79" t="s">
        <v>6481</v>
      </c>
      <c r="J557" s="79" t="s">
        <v>38</v>
      </c>
      <c r="K557" s="80">
        <v>1993</v>
      </c>
      <c r="L557" s="81" t="str">
        <f t="shared" si="8"/>
        <v>http://ebooks.abc-clio.com/?isbn=9781576077054</v>
      </c>
    </row>
    <row r="558" spans="1:12" ht="20.100000000000001" customHeight="1">
      <c r="A558" s="78">
        <v>557</v>
      </c>
      <c r="B558" s="79" t="s">
        <v>2818</v>
      </c>
      <c r="C558" s="79" t="s">
        <v>6449</v>
      </c>
      <c r="D558" s="79" t="s">
        <v>6482</v>
      </c>
      <c r="E558" s="79" t="s">
        <v>6483</v>
      </c>
      <c r="F558" s="79" t="s">
        <v>6484</v>
      </c>
      <c r="G558" s="79" t="s">
        <v>6485</v>
      </c>
      <c r="H558" s="80">
        <v>1</v>
      </c>
      <c r="I558" s="79" t="s">
        <v>6486</v>
      </c>
      <c r="J558" s="79" t="s">
        <v>38</v>
      </c>
      <c r="K558" s="80">
        <v>1998</v>
      </c>
      <c r="L558" s="81" t="str">
        <f t="shared" si="8"/>
        <v>http://ebooks.abc-clio.com/?isbn=9781576074886</v>
      </c>
    </row>
    <row r="559" spans="1:12" ht="20.100000000000001" customHeight="1">
      <c r="A559" s="78">
        <v>558</v>
      </c>
      <c r="B559" s="79" t="s">
        <v>2818</v>
      </c>
      <c r="C559" s="79" t="s">
        <v>6449</v>
      </c>
      <c r="D559" s="79">
        <v>292.13</v>
      </c>
      <c r="E559" s="79" t="s">
        <v>6487</v>
      </c>
      <c r="F559" s="79" t="s">
        <v>6488</v>
      </c>
      <c r="G559" s="79" t="s">
        <v>6489</v>
      </c>
      <c r="H559" s="80">
        <v>1</v>
      </c>
      <c r="I559" s="79" t="s">
        <v>6490</v>
      </c>
      <c r="J559" s="79" t="s">
        <v>38</v>
      </c>
      <c r="K559" s="80">
        <v>2004</v>
      </c>
      <c r="L559" s="81" t="str">
        <f t="shared" si="8"/>
        <v>http://ebooks.abc-clio.com/?isbn=9781851096343</v>
      </c>
    </row>
    <row r="560" spans="1:12" ht="20.100000000000001" customHeight="1">
      <c r="A560" s="78">
        <v>559</v>
      </c>
      <c r="B560" s="79" t="s">
        <v>2818</v>
      </c>
      <c r="C560" s="79" t="s">
        <v>6449</v>
      </c>
      <c r="D560" s="79" t="s">
        <v>6491</v>
      </c>
      <c r="E560" s="79" t="s">
        <v>6492</v>
      </c>
      <c r="F560" s="79" t="s">
        <v>6493</v>
      </c>
      <c r="G560" s="79" t="s">
        <v>6494</v>
      </c>
      <c r="H560" s="80">
        <v>1</v>
      </c>
      <c r="I560" s="79" t="s">
        <v>6486</v>
      </c>
      <c r="J560" s="79" t="s">
        <v>38</v>
      </c>
      <c r="K560" s="80">
        <v>1998</v>
      </c>
      <c r="L560" s="81" t="str">
        <f t="shared" si="8"/>
        <v>http://ebooks.abc-clio.com/?isbn=9781576074879</v>
      </c>
    </row>
    <row r="561" spans="1:12" ht="20.100000000000001" customHeight="1">
      <c r="A561" s="78">
        <v>560</v>
      </c>
      <c r="B561" s="79" t="s">
        <v>2818</v>
      </c>
      <c r="C561" s="79" t="s">
        <v>6449</v>
      </c>
      <c r="D561" s="79" t="s">
        <v>6495</v>
      </c>
      <c r="E561" s="79" t="s">
        <v>6496</v>
      </c>
      <c r="F561" s="79" t="s">
        <v>6497</v>
      </c>
      <c r="G561" s="79" t="s">
        <v>6498</v>
      </c>
      <c r="H561" s="80">
        <v>1</v>
      </c>
      <c r="I561" s="79" t="s">
        <v>6499</v>
      </c>
      <c r="J561" s="79" t="s">
        <v>38</v>
      </c>
      <c r="K561" s="80">
        <v>2000</v>
      </c>
      <c r="L561" s="81" t="str">
        <f t="shared" si="8"/>
        <v>http://ebooks.abc-clio.com/?isbn=9781576073735</v>
      </c>
    </row>
    <row r="562" spans="1:12" ht="20.100000000000001" customHeight="1">
      <c r="A562" s="78">
        <v>561</v>
      </c>
      <c r="B562" s="79" t="s">
        <v>2818</v>
      </c>
      <c r="C562" s="79" t="s">
        <v>6449</v>
      </c>
      <c r="D562" s="79">
        <v>398.2097</v>
      </c>
      <c r="E562" s="79" t="s">
        <v>6500</v>
      </c>
      <c r="F562" s="79" t="s">
        <v>6501</v>
      </c>
      <c r="G562" s="79" t="s">
        <v>6502</v>
      </c>
      <c r="H562" s="80">
        <v>1</v>
      </c>
      <c r="I562" s="79" t="s">
        <v>6503</v>
      </c>
      <c r="J562" s="79" t="s">
        <v>38</v>
      </c>
      <c r="K562" s="80">
        <v>2002</v>
      </c>
      <c r="L562" s="81" t="str">
        <f t="shared" si="8"/>
        <v>http://ebooks.abc-clio.com/?isbn=9781576079454</v>
      </c>
    </row>
    <row r="563" spans="1:12" ht="20.100000000000001" customHeight="1">
      <c r="A563" s="78">
        <v>562</v>
      </c>
      <c r="B563" s="79" t="s">
        <v>2818</v>
      </c>
      <c r="C563" s="79" t="s">
        <v>6449</v>
      </c>
      <c r="D563" s="79" t="s">
        <v>6504</v>
      </c>
      <c r="E563" s="79" t="s">
        <v>6500</v>
      </c>
      <c r="F563" s="79" t="s">
        <v>6505</v>
      </c>
      <c r="G563" s="79" t="s">
        <v>6506</v>
      </c>
      <c r="H563" s="80">
        <v>1</v>
      </c>
      <c r="I563" s="79" t="s">
        <v>6507</v>
      </c>
      <c r="J563" s="79" t="s">
        <v>38</v>
      </c>
      <c r="K563" s="80">
        <v>1992</v>
      </c>
      <c r="L563" s="81" t="str">
        <f t="shared" si="8"/>
        <v>http://ebooks.abc-clio.com/?isbn=9781576077078</v>
      </c>
    </row>
    <row r="564" spans="1:12" ht="20.100000000000001" customHeight="1">
      <c r="A564" s="78">
        <v>563</v>
      </c>
      <c r="B564" s="79" t="s">
        <v>2818</v>
      </c>
      <c r="C564" s="79" t="s">
        <v>6449</v>
      </c>
      <c r="D564" s="79">
        <v>398.20899700000001</v>
      </c>
      <c r="E564" s="79" t="s">
        <v>6500</v>
      </c>
      <c r="F564" s="79" t="s">
        <v>6508</v>
      </c>
      <c r="G564" s="79" t="s">
        <v>6509</v>
      </c>
      <c r="H564" s="80">
        <v>1</v>
      </c>
      <c r="I564" s="79" t="s">
        <v>6510</v>
      </c>
      <c r="J564" s="79" t="s">
        <v>38</v>
      </c>
      <c r="K564" s="80">
        <v>2004</v>
      </c>
      <c r="L564" s="81" t="str">
        <f t="shared" si="8"/>
        <v>http://ebooks.abc-clio.com/?isbn=9781851095384</v>
      </c>
    </row>
    <row r="565" spans="1:12" ht="20.100000000000001" customHeight="1">
      <c r="A565" s="78">
        <v>564</v>
      </c>
      <c r="B565" s="79" t="s">
        <v>2818</v>
      </c>
      <c r="C565" s="79" t="s">
        <v>6449</v>
      </c>
      <c r="D565" s="79" t="s">
        <v>6511</v>
      </c>
      <c r="E565" s="79" t="s">
        <v>6512</v>
      </c>
      <c r="F565" s="79" t="s">
        <v>6513</v>
      </c>
      <c r="G565" s="79" t="s">
        <v>6514</v>
      </c>
      <c r="H565" s="80">
        <v>1</v>
      </c>
      <c r="I565" s="79" t="s">
        <v>6515</v>
      </c>
      <c r="J565" s="79" t="s">
        <v>38</v>
      </c>
      <c r="K565" s="80">
        <v>2001</v>
      </c>
      <c r="L565" s="81" t="str">
        <f t="shared" si="8"/>
        <v>http://ebooks.abc-clio.com/?isbn=9781576075326</v>
      </c>
    </row>
    <row r="566" spans="1:12" ht="20.100000000000001" customHeight="1">
      <c r="A566" s="78">
        <v>565</v>
      </c>
      <c r="B566" s="79" t="s">
        <v>2818</v>
      </c>
      <c r="C566" s="79" t="s">
        <v>6449</v>
      </c>
      <c r="D566" s="79" t="s">
        <v>6516</v>
      </c>
      <c r="E566" s="79" t="s">
        <v>6517</v>
      </c>
      <c r="F566" s="79" t="s">
        <v>6518</v>
      </c>
      <c r="G566" s="79" t="s">
        <v>6519</v>
      </c>
      <c r="H566" s="80">
        <v>1</v>
      </c>
      <c r="I566" s="79" t="s">
        <v>6520</v>
      </c>
      <c r="J566" s="79" t="s">
        <v>38</v>
      </c>
      <c r="K566" s="80">
        <v>2001</v>
      </c>
      <c r="L566" s="81" t="str">
        <f t="shared" si="8"/>
        <v>http://ebooks.abc-clio.com/?isbn=9781576075883</v>
      </c>
    </row>
    <row r="567" spans="1:12" ht="20.100000000000001" customHeight="1">
      <c r="A567" s="78">
        <v>566</v>
      </c>
      <c r="B567" s="79" t="s">
        <v>2818</v>
      </c>
      <c r="C567" s="79" t="s">
        <v>6449</v>
      </c>
      <c r="D567" s="79" t="s">
        <v>6521</v>
      </c>
      <c r="E567" s="79" t="s">
        <v>6522</v>
      </c>
      <c r="F567" s="79" t="s">
        <v>6523</v>
      </c>
      <c r="G567" s="79" t="s">
        <v>6524</v>
      </c>
      <c r="H567" s="80">
        <v>1</v>
      </c>
      <c r="I567" s="79" t="s">
        <v>6525</v>
      </c>
      <c r="J567" s="79" t="s">
        <v>38</v>
      </c>
      <c r="K567" s="80">
        <v>2002</v>
      </c>
      <c r="L567" s="81" t="str">
        <f t="shared" si="8"/>
        <v>http://ebooks.abc-clio.com/?isbn=9781576074275</v>
      </c>
    </row>
    <row r="568" spans="1:12" ht="20.100000000000001" customHeight="1">
      <c r="A568" s="78">
        <v>567</v>
      </c>
      <c r="B568" s="79" t="s">
        <v>2818</v>
      </c>
      <c r="C568" s="79" t="s">
        <v>6449</v>
      </c>
      <c r="D568" s="79" t="s">
        <v>6526</v>
      </c>
      <c r="E568" s="79" t="s">
        <v>6527</v>
      </c>
      <c r="F568" s="79" t="s">
        <v>6528</v>
      </c>
      <c r="G568" s="79" t="s">
        <v>6529</v>
      </c>
      <c r="H568" s="80">
        <v>1</v>
      </c>
      <c r="I568" s="79" t="s">
        <v>6530</v>
      </c>
      <c r="J568" s="79" t="s">
        <v>38</v>
      </c>
      <c r="K568" s="80">
        <v>2001</v>
      </c>
      <c r="L568" s="81" t="str">
        <f t="shared" si="8"/>
        <v>http://ebooks.abc-clio.com/?isbn=9781576075531</v>
      </c>
    </row>
    <row r="569" spans="1:12" ht="20.100000000000001" customHeight="1">
      <c r="A569" s="78">
        <v>568</v>
      </c>
      <c r="B569" s="79" t="s">
        <v>2818</v>
      </c>
      <c r="C569" s="79" t="s">
        <v>6449</v>
      </c>
      <c r="D569" s="79" t="s">
        <v>6469</v>
      </c>
      <c r="E569" s="79" t="s">
        <v>6531</v>
      </c>
      <c r="F569" s="79" t="s">
        <v>6532</v>
      </c>
      <c r="G569" s="79" t="s">
        <v>6533</v>
      </c>
      <c r="H569" s="80">
        <v>1</v>
      </c>
      <c r="I569" s="79" t="s">
        <v>6534</v>
      </c>
      <c r="J569" s="79" t="s">
        <v>38</v>
      </c>
      <c r="K569" s="80">
        <v>2001</v>
      </c>
      <c r="L569" s="81" t="str">
        <f t="shared" si="8"/>
        <v>http://ebooks.abc-clio.com/?isbn=9781576077184</v>
      </c>
    </row>
    <row r="570" spans="1:12" ht="20.100000000000001" customHeight="1">
      <c r="A570" s="78">
        <v>569</v>
      </c>
      <c r="B570" s="79" t="s">
        <v>2818</v>
      </c>
      <c r="C570" s="79" t="s">
        <v>6449</v>
      </c>
      <c r="D570" s="79" t="s">
        <v>6469</v>
      </c>
      <c r="E570" s="79" t="s">
        <v>6531</v>
      </c>
      <c r="F570" s="79" t="s">
        <v>6535</v>
      </c>
      <c r="G570" s="79" t="s">
        <v>6536</v>
      </c>
      <c r="H570" s="80">
        <v>1</v>
      </c>
      <c r="I570" s="79" t="s">
        <v>6537</v>
      </c>
      <c r="J570" s="79" t="s">
        <v>38</v>
      </c>
      <c r="K570" s="80">
        <v>2000</v>
      </c>
      <c r="L570" s="81" t="str">
        <f t="shared" si="8"/>
        <v>http://ebooks.abc-clio.com/?isbn=9781576074091</v>
      </c>
    </row>
    <row r="571" spans="1:12" ht="20.100000000000001" customHeight="1">
      <c r="A571" s="78">
        <v>570</v>
      </c>
      <c r="B571" s="79" t="s">
        <v>2818</v>
      </c>
      <c r="C571" s="79" t="s">
        <v>6449</v>
      </c>
      <c r="D571" s="79">
        <v>398.20931999999999</v>
      </c>
      <c r="E571" s="79" t="s">
        <v>6538</v>
      </c>
      <c r="F571" s="79" t="s">
        <v>6539</v>
      </c>
      <c r="G571" s="79" t="s">
        <v>6540</v>
      </c>
      <c r="H571" s="80">
        <v>1</v>
      </c>
      <c r="I571" s="79" t="s">
        <v>6541</v>
      </c>
      <c r="J571" s="79" t="s">
        <v>38</v>
      </c>
      <c r="K571" s="80">
        <v>2002</v>
      </c>
      <c r="L571" s="81" t="str">
        <f t="shared" si="8"/>
        <v>http://ebooks.abc-clio.com/?isbn=9781576076408</v>
      </c>
    </row>
    <row r="572" spans="1:12" ht="20.100000000000001" customHeight="1">
      <c r="A572" s="78">
        <v>571</v>
      </c>
      <c r="B572" s="79" t="s">
        <v>2818</v>
      </c>
      <c r="C572" s="79" t="s">
        <v>6449</v>
      </c>
      <c r="D572" s="79" t="s">
        <v>6542</v>
      </c>
      <c r="E572" s="79" t="s">
        <v>6543</v>
      </c>
      <c r="F572" s="79" t="s">
        <v>6544</v>
      </c>
      <c r="G572" s="79" t="s">
        <v>6545</v>
      </c>
      <c r="H572" s="80">
        <v>1</v>
      </c>
      <c r="I572" s="79" t="s">
        <v>6546</v>
      </c>
      <c r="J572" s="79" t="s">
        <v>38</v>
      </c>
      <c r="K572" s="80">
        <v>2000</v>
      </c>
      <c r="L572" s="81" t="str">
        <f t="shared" si="8"/>
        <v>http://ebooks.abc-clio.com/?isbn=9781576074367</v>
      </c>
    </row>
    <row r="573" spans="1:12" ht="20.100000000000001" customHeight="1">
      <c r="A573" s="78">
        <v>572</v>
      </c>
      <c r="B573" s="79" t="s">
        <v>2818</v>
      </c>
      <c r="C573" s="79" t="s">
        <v>6449</v>
      </c>
      <c r="D573" s="79" t="s">
        <v>6547</v>
      </c>
      <c r="E573" s="79" t="s">
        <v>6548</v>
      </c>
      <c r="F573" s="79" t="s">
        <v>6549</v>
      </c>
      <c r="G573" s="79" t="s">
        <v>6550</v>
      </c>
      <c r="H573" s="80">
        <v>1</v>
      </c>
      <c r="I573" s="79" t="s">
        <v>6551</v>
      </c>
      <c r="J573" s="79" t="s">
        <v>38</v>
      </c>
      <c r="K573" s="80">
        <v>2002</v>
      </c>
      <c r="L573" s="81" t="str">
        <f t="shared" si="8"/>
        <v>http://ebooks.abc-clio.com/?isbn=9781576076170</v>
      </c>
    </row>
    <row r="574" spans="1:12" ht="20.100000000000001" customHeight="1">
      <c r="A574" s="78">
        <v>573</v>
      </c>
      <c r="B574" s="79" t="s">
        <v>2818</v>
      </c>
      <c r="C574" s="79" t="s">
        <v>6449</v>
      </c>
      <c r="D574" s="79" t="s">
        <v>6552</v>
      </c>
      <c r="E574" s="79" t="s">
        <v>6553</v>
      </c>
      <c r="F574" s="79" t="s">
        <v>6554</v>
      </c>
      <c r="G574" s="79" t="s">
        <v>6555</v>
      </c>
      <c r="H574" s="80">
        <v>1</v>
      </c>
      <c r="I574" s="79" t="s">
        <v>6556</v>
      </c>
      <c r="J574" s="79" t="s">
        <v>38</v>
      </c>
      <c r="K574" s="80">
        <v>2001</v>
      </c>
      <c r="L574" s="81" t="str">
        <f t="shared" si="8"/>
        <v>http://ebooks.abc-clio.com/?isbn=9781576076132</v>
      </c>
    </row>
    <row r="575" spans="1:12" ht="20.100000000000001" customHeight="1">
      <c r="A575" s="78">
        <v>574</v>
      </c>
      <c r="B575" s="79" t="s">
        <v>2818</v>
      </c>
      <c r="C575" s="79" t="s">
        <v>6449</v>
      </c>
      <c r="D575" s="79" t="s">
        <v>6557</v>
      </c>
      <c r="E575" s="79" t="s">
        <v>6558</v>
      </c>
      <c r="F575" s="79" t="s">
        <v>6559</v>
      </c>
      <c r="G575" s="79" t="s">
        <v>6560</v>
      </c>
      <c r="H575" s="80">
        <v>1</v>
      </c>
      <c r="I575" s="79" t="s">
        <v>6561</v>
      </c>
      <c r="J575" s="79" t="s">
        <v>38</v>
      </c>
      <c r="K575" s="80">
        <v>2000</v>
      </c>
      <c r="L575" s="81" t="str">
        <f t="shared" si="8"/>
        <v>http://ebooks.abc-clio.com/?isbn=9781576074053</v>
      </c>
    </row>
    <row r="576" spans="1:12" ht="20.100000000000001" customHeight="1">
      <c r="A576" s="78">
        <v>575</v>
      </c>
      <c r="B576" s="79" t="s">
        <v>2818</v>
      </c>
      <c r="C576" s="79" t="s">
        <v>6449</v>
      </c>
      <c r="D576" s="79">
        <v>615.88030000000003</v>
      </c>
      <c r="E576" s="79" t="s">
        <v>2393</v>
      </c>
      <c r="F576" s="79" t="s">
        <v>6562</v>
      </c>
      <c r="G576" s="79" t="s">
        <v>6563</v>
      </c>
      <c r="H576" s="80">
        <v>1</v>
      </c>
      <c r="I576" s="79" t="s">
        <v>6564</v>
      </c>
      <c r="J576" s="79" t="s">
        <v>38</v>
      </c>
      <c r="K576" s="80">
        <v>2003</v>
      </c>
      <c r="L576" s="81" t="str">
        <f t="shared" si="8"/>
        <v>http://ebooks.abc-clio.com/?isbn=9781576078259</v>
      </c>
    </row>
    <row r="577" spans="1:12" ht="20.100000000000001" customHeight="1">
      <c r="A577" s="78">
        <v>576</v>
      </c>
      <c r="B577" s="79" t="s">
        <v>2818</v>
      </c>
      <c r="C577" s="79" t="s">
        <v>6565</v>
      </c>
      <c r="D577" s="79">
        <v>394</v>
      </c>
      <c r="E577" s="79" t="s">
        <v>5509</v>
      </c>
      <c r="F577" s="79" t="s">
        <v>6566</v>
      </c>
      <c r="G577" s="79" t="s">
        <v>6567</v>
      </c>
      <c r="H577" s="80">
        <v>1</v>
      </c>
      <c r="I577" s="79" t="s">
        <v>6568</v>
      </c>
      <c r="J577" s="79" t="s">
        <v>4439</v>
      </c>
      <c r="K577" s="80">
        <v>2005</v>
      </c>
      <c r="L577" s="81" t="str">
        <f t="shared" si="8"/>
        <v>http://ebooks.abc-clio.com/?isbn=9780313060724</v>
      </c>
    </row>
    <row r="578" spans="1:12" ht="20.100000000000001" customHeight="1">
      <c r="A578" s="78">
        <v>577</v>
      </c>
      <c r="B578" s="79" t="s">
        <v>2818</v>
      </c>
      <c r="C578" s="79" t="s">
        <v>6565</v>
      </c>
      <c r="D578" s="79">
        <v>394</v>
      </c>
      <c r="E578" s="79" t="s">
        <v>6569</v>
      </c>
      <c r="F578" s="79" t="s">
        <v>6570</v>
      </c>
      <c r="G578" s="79" t="s">
        <v>6571</v>
      </c>
      <c r="H578" s="80">
        <v>1</v>
      </c>
      <c r="I578" s="79" t="s">
        <v>6572</v>
      </c>
      <c r="J578" s="79" t="s">
        <v>4439</v>
      </c>
      <c r="K578" s="80">
        <v>2008</v>
      </c>
      <c r="L578" s="81" t="str">
        <f t="shared" ref="L578:L641" si="9">HYPERLINK(CONCATENATE("http://ebooks.abc-clio.com/?isbn=",F578))</f>
        <v>http://ebooks.abc-clio.com/?isbn=9780313343209</v>
      </c>
    </row>
    <row r="579" spans="1:12" ht="20.100000000000001" customHeight="1">
      <c r="A579" s="78">
        <v>578</v>
      </c>
      <c r="B579" s="79" t="s">
        <v>2818</v>
      </c>
      <c r="C579" s="79" t="s">
        <v>6565</v>
      </c>
      <c r="D579" s="79">
        <v>338</v>
      </c>
      <c r="E579" s="79" t="s">
        <v>2846</v>
      </c>
      <c r="F579" s="79" t="s">
        <v>6573</v>
      </c>
      <c r="G579" s="79" t="s">
        <v>6574</v>
      </c>
      <c r="H579" s="80">
        <v>1</v>
      </c>
      <c r="I579" s="79" t="s">
        <v>6575</v>
      </c>
      <c r="J579" s="79" t="s">
        <v>4439</v>
      </c>
      <c r="K579" s="80">
        <v>2007</v>
      </c>
      <c r="L579" s="81" t="str">
        <f t="shared" si="9"/>
        <v>http://ebooks.abc-clio.com/?isbn=9780313069178</v>
      </c>
    </row>
    <row r="580" spans="1:12" ht="20.100000000000001" customHeight="1">
      <c r="A580" s="78">
        <v>579</v>
      </c>
      <c r="B580" s="79" t="s">
        <v>2818</v>
      </c>
      <c r="C580" s="79" t="s">
        <v>6565</v>
      </c>
      <c r="D580" s="79">
        <v>641</v>
      </c>
      <c r="E580" s="79" t="s">
        <v>6576</v>
      </c>
      <c r="F580" s="79" t="s">
        <v>6577</v>
      </c>
      <c r="G580" s="79" t="s">
        <v>6578</v>
      </c>
      <c r="H580" s="80">
        <v>1</v>
      </c>
      <c r="I580" s="79" t="s">
        <v>6579</v>
      </c>
      <c r="J580" s="79" t="s">
        <v>4439</v>
      </c>
      <c r="K580" s="80">
        <v>2006</v>
      </c>
      <c r="L580" s="81" t="str">
        <f t="shared" si="9"/>
        <v>http://ebooks.abc-clio.com/?isbn=9780313024702</v>
      </c>
    </row>
    <row r="581" spans="1:12" ht="20.100000000000001" customHeight="1">
      <c r="A581" s="78">
        <v>580</v>
      </c>
      <c r="B581" s="79" t="s">
        <v>2818</v>
      </c>
      <c r="C581" s="79" t="s">
        <v>6565</v>
      </c>
      <c r="D581" s="79">
        <v>641</v>
      </c>
      <c r="E581" s="79" t="s">
        <v>6576</v>
      </c>
      <c r="F581" s="79" t="s">
        <v>6580</v>
      </c>
      <c r="G581" s="79" t="s">
        <v>6581</v>
      </c>
      <c r="H581" s="80">
        <v>1</v>
      </c>
      <c r="I581" s="79" t="s">
        <v>6582</v>
      </c>
      <c r="J581" s="79" t="s">
        <v>4439</v>
      </c>
      <c r="K581" s="80">
        <v>2006</v>
      </c>
      <c r="L581" s="81" t="str">
        <f t="shared" si="9"/>
        <v>http://ebooks.abc-clio.com/?isbn=9780313064173</v>
      </c>
    </row>
    <row r="582" spans="1:12" ht="20.100000000000001" customHeight="1">
      <c r="A582" s="78">
        <v>581</v>
      </c>
      <c r="B582" s="79" t="s">
        <v>2818</v>
      </c>
      <c r="C582" s="79" t="s">
        <v>6565</v>
      </c>
      <c r="D582" s="79">
        <v>641</v>
      </c>
      <c r="E582" s="79" t="s">
        <v>2579</v>
      </c>
      <c r="F582" s="79" t="s">
        <v>6583</v>
      </c>
      <c r="G582" s="79" t="s">
        <v>6584</v>
      </c>
      <c r="H582" s="80">
        <v>1</v>
      </c>
      <c r="I582" s="79" t="s">
        <v>6585</v>
      </c>
      <c r="J582" s="79" t="s">
        <v>4439</v>
      </c>
      <c r="K582" s="80">
        <v>2006</v>
      </c>
      <c r="L582" s="81" t="str">
        <f t="shared" si="9"/>
        <v>http://ebooks.abc-clio.com/?isbn=9780313027635</v>
      </c>
    </row>
    <row r="583" spans="1:12" ht="20.100000000000001" customHeight="1">
      <c r="A583" s="78">
        <v>582</v>
      </c>
      <c r="B583" s="79" t="s">
        <v>2818</v>
      </c>
      <c r="C583" s="79" t="s">
        <v>6565</v>
      </c>
      <c r="D583" s="79">
        <v>641</v>
      </c>
      <c r="E583" s="79" t="s">
        <v>2636</v>
      </c>
      <c r="F583" s="79" t="s">
        <v>6586</v>
      </c>
      <c r="G583" s="79" t="s">
        <v>6587</v>
      </c>
      <c r="H583" s="80">
        <v>1</v>
      </c>
      <c r="I583" s="79" t="s">
        <v>847</v>
      </c>
      <c r="J583" s="79" t="s">
        <v>4439</v>
      </c>
      <c r="K583" s="80">
        <v>2006</v>
      </c>
      <c r="L583" s="81" t="str">
        <f t="shared" si="9"/>
        <v>http://ebooks.abc-clio.com/?isbn=9780313086687</v>
      </c>
    </row>
    <row r="584" spans="1:12" ht="20.100000000000001" customHeight="1">
      <c r="A584" s="78">
        <v>583</v>
      </c>
      <c r="B584" s="79" t="s">
        <v>2818</v>
      </c>
      <c r="C584" s="79" t="s">
        <v>6565</v>
      </c>
      <c r="D584" s="79">
        <v>641</v>
      </c>
      <c r="E584" s="79" t="s">
        <v>6588</v>
      </c>
      <c r="F584" s="79" t="s">
        <v>6589</v>
      </c>
      <c r="G584" s="79" t="s">
        <v>6590</v>
      </c>
      <c r="H584" s="80">
        <v>1</v>
      </c>
      <c r="I584" s="79" t="s">
        <v>6591</v>
      </c>
      <c r="J584" s="79" t="s">
        <v>4439</v>
      </c>
      <c r="K584" s="80">
        <v>2004</v>
      </c>
      <c r="L584" s="81" t="str">
        <f t="shared" si="9"/>
        <v>http://ebooks.abc-clio.com/?isbn=9780313084829</v>
      </c>
    </row>
    <row r="585" spans="1:12" ht="20.100000000000001" customHeight="1">
      <c r="A585" s="78">
        <v>584</v>
      </c>
      <c r="B585" s="79" t="s">
        <v>2818</v>
      </c>
      <c r="C585" s="79" t="s">
        <v>6565</v>
      </c>
      <c r="D585" s="79">
        <v>641</v>
      </c>
      <c r="E585" s="79" t="s">
        <v>6592</v>
      </c>
      <c r="F585" s="79" t="s">
        <v>6593</v>
      </c>
      <c r="G585" s="79" t="s">
        <v>6594</v>
      </c>
      <c r="H585" s="80">
        <v>1</v>
      </c>
      <c r="I585" s="79" t="s">
        <v>6595</v>
      </c>
      <c r="J585" s="79" t="s">
        <v>4439</v>
      </c>
      <c r="K585" s="80">
        <v>2005</v>
      </c>
      <c r="L585" s="81" t="str">
        <f t="shared" si="9"/>
        <v>http://ebooks.abc-clio.com/?isbn=9780313060137</v>
      </c>
    </row>
    <row r="586" spans="1:12" ht="20.100000000000001" customHeight="1">
      <c r="A586" s="78">
        <v>585</v>
      </c>
      <c r="B586" s="79" t="s">
        <v>2818</v>
      </c>
      <c r="C586" s="79" t="s">
        <v>6565</v>
      </c>
      <c r="D586" s="79" t="s">
        <v>6596</v>
      </c>
      <c r="E586" s="79" t="s">
        <v>445</v>
      </c>
      <c r="F586" s="79" t="s">
        <v>6597</v>
      </c>
      <c r="G586" s="79" t="s">
        <v>6598</v>
      </c>
      <c r="H586" s="80">
        <v>1</v>
      </c>
      <c r="I586" s="79" t="s">
        <v>6599</v>
      </c>
      <c r="J586" s="79" t="s">
        <v>4439</v>
      </c>
      <c r="K586" s="80">
        <v>2006</v>
      </c>
      <c r="L586" s="81" t="str">
        <f t="shared" si="9"/>
        <v>http://ebooks.abc-clio.com/?isbn=9780313086632</v>
      </c>
    </row>
    <row r="587" spans="1:12" ht="20.100000000000001" customHeight="1">
      <c r="A587" s="78">
        <v>586</v>
      </c>
      <c r="B587" s="79" t="s">
        <v>2818</v>
      </c>
      <c r="C587" s="79" t="s">
        <v>6565</v>
      </c>
      <c r="D587" s="79">
        <v>394</v>
      </c>
      <c r="E587" s="79" t="s">
        <v>445</v>
      </c>
      <c r="F587" s="79" t="s">
        <v>6600</v>
      </c>
      <c r="G587" s="79" t="s">
        <v>6601</v>
      </c>
      <c r="H587" s="80">
        <v>1</v>
      </c>
      <c r="I587" s="79" t="s">
        <v>6602</v>
      </c>
      <c r="J587" s="79" t="s">
        <v>4439</v>
      </c>
      <c r="K587" s="80">
        <v>2006</v>
      </c>
      <c r="L587" s="81" t="str">
        <f t="shared" si="9"/>
        <v>http://ebooks.abc-clio.com/?isbn=9780313086670</v>
      </c>
    </row>
    <row r="588" spans="1:12" ht="20.100000000000001" customHeight="1">
      <c r="A588" s="78">
        <v>587</v>
      </c>
      <c r="B588" s="79" t="s">
        <v>2818</v>
      </c>
      <c r="C588" s="79" t="s">
        <v>6565</v>
      </c>
      <c r="D588" s="79">
        <v>641</v>
      </c>
      <c r="E588" s="79" t="s">
        <v>4257</v>
      </c>
      <c r="F588" s="79" t="s">
        <v>6603</v>
      </c>
      <c r="G588" s="79" t="s">
        <v>6604</v>
      </c>
      <c r="H588" s="80">
        <v>1</v>
      </c>
      <c r="I588" s="79" t="s">
        <v>6605</v>
      </c>
      <c r="J588" s="79" t="s">
        <v>4439</v>
      </c>
      <c r="K588" s="80">
        <v>2005</v>
      </c>
      <c r="L588" s="81" t="str">
        <f t="shared" si="9"/>
        <v>http://ebooks.abc-clio.com/?isbn=9780313062292</v>
      </c>
    </row>
    <row r="589" spans="1:12" ht="20.100000000000001" customHeight="1">
      <c r="A589" s="78">
        <v>588</v>
      </c>
      <c r="B589" s="79" t="s">
        <v>2818</v>
      </c>
      <c r="C589" s="79" t="s">
        <v>6565</v>
      </c>
      <c r="D589" s="79">
        <v>394</v>
      </c>
      <c r="E589" s="79" t="s">
        <v>4257</v>
      </c>
      <c r="F589" s="79" t="s">
        <v>6606</v>
      </c>
      <c r="G589" s="79" t="s">
        <v>6607</v>
      </c>
      <c r="H589" s="80">
        <v>1</v>
      </c>
      <c r="I589" s="79" t="s">
        <v>3688</v>
      </c>
      <c r="J589" s="79" t="s">
        <v>4439</v>
      </c>
      <c r="K589" s="80">
        <v>2005</v>
      </c>
      <c r="L589" s="81" t="str">
        <f t="shared" si="9"/>
        <v>http://ebooks.abc-clio.com/?isbn=9780313062278</v>
      </c>
    </row>
    <row r="590" spans="1:12" ht="20.100000000000001" customHeight="1">
      <c r="A590" s="78">
        <v>589</v>
      </c>
      <c r="B590" s="79" t="s">
        <v>2818</v>
      </c>
      <c r="C590" s="79" t="s">
        <v>6565</v>
      </c>
      <c r="D590" s="79" t="s">
        <v>6608</v>
      </c>
      <c r="E590" s="79" t="s">
        <v>6609</v>
      </c>
      <c r="F590" s="79" t="s">
        <v>6610</v>
      </c>
      <c r="G590" s="79" t="s">
        <v>6611</v>
      </c>
      <c r="H590" s="80">
        <v>1</v>
      </c>
      <c r="I590" s="79" t="s">
        <v>6612</v>
      </c>
      <c r="J590" s="79" t="s">
        <v>4439</v>
      </c>
      <c r="K590" s="80">
        <v>2008</v>
      </c>
      <c r="L590" s="81" t="str">
        <f t="shared" si="9"/>
        <v>http://ebooks.abc-clio.com/?isbn=9780313087905</v>
      </c>
    </row>
    <row r="591" spans="1:12" ht="20.100000000000001" customHeight="1">
      <c r="A591" s="78">
        <v>590</v>
      </c>
      <c r="B591" s="79" t="s">
        <v>2818</v>
      </c>
      <c r="C591" s="79" t="s">
        <v>6565</v>
      </c>
      <c r="D591" s="79">
        <v>641</v>
      </c>
      <c r="E591" s="79" t="s">
        <v>6613</v>
      </c>
      <c r="F591" s="79" t="s">
        <v>6614</v>
      </c>
      <c r="G591" s="79" t="s">
        <v>6615</v>
      </c>
      <c r="H591" s="80">
        <v>1</v>
      </c>
      <c r="I591" s="79" t="s">
        <v>6616</v>
      </c>
      <c r="J591" s="79" t="s">
        <v>4439</v>
      </c>
      <c r="K591" s="80">
        <v>2008</v>
      </c>
      <c r="L591" s="81" t="str">
        <f t="shared" si="9"/>
        <v>http://ebooks.abc-clio.com/?isbn=9780313068201</v>
      </c>
    </row>
    <row r="592" spans="1:12" ht="20.100000000000001" customHeight="1">
      <c r="A592" s="78">
        <v>591</v>
      </c>
      <c r="B592" s="79" t="s">
        <v>2818</v>
      </c>
      <c r="C592" s="79" t="s">
        <v>6565</v>
      </c>
      <c r="D592" s="79">
        <v>641</v>
      </c>
      <c r="E592" s="79" t="s">
        <v>6617</v>
      </c>
      <c r="F592" s="79" t="s">
        <v>6618</v>
      </c>
      <c r="G592" s="79" t="s">
        <v>6619</v>
      </c>
      <c r="H592" s="80">
        <v>1</v>
      </c>
      <c r="I592" s="79" t="s">
        <v>6620</v>
      </c>
      <c r="J592" s="79" t="s">
        <v>4439</v>
      </c>
      <c r="K592" s="80">
        <v>2008</v>
      </c>
      <c r="L592" s="81" t="str">
        <f t="shared" si="9"/>
        <v>http://ebooks.abc-clio.com/?isbn=9780313344954</v>
      </c>
    </row>
    <row r="593" spans="1:12" ht="20.100000000000001" customHeight="1">
      <c r="A593" s="78">
        <v>592</v>
      </c>
      <c r="B593" s="79" t="s">
        <v>2818</v>
      </c>
      <c r="C593" s="79" t="s">
        <v>6565</v>
      </c>
      <c r="D593" s="79">
        <v>394</v>
      </c>
      <c r="E593" s="79" t="s">
        <v>6621</v>
      </c>
      <c r="F593" s="79" t="s">
        <v>6622</v>
      </c>
      <c r="G593" s="79" t="s">
        <v>6623</v>
      </c>
      <c r="H593" s="80">
        <v>1</v>
      </c>
      <c r="I593" s="79" t="s">
        <v>6624</v>
      </c>
      <c r="J593" s="79" t="s">
        <v>4439</v>
      </c>
      <c r="K593" s="80">
        <v>2008</v>
      </c>
      <c r="L593" s="81" t="str">
        <f t="shared" si="9"/>
        <v>http://ebooks.abc-clio.com/?isbn=9780313344206</v>
      </c>
    </row>
    <row r="594" spans="1:12" ht="20.100000000000001" customHeight="1">
      <c r="A594" s="78">
        <v>593</v>
      </c>
      <c r="B594" s="79" t="s">
        <v>2818</v>
      </c>
      <c r="C594" s="79" t="s">
        <v>6565</v>
      </c>
      <c r="D594" s="79">
        <v>394</v>
      </c>
      <c r="E594" s="79" t="s">
        <v>6625</v>
      </c>
      <c r="F594" s="79" t="s">
        <v>6626</v>
      </c>
      <c r="G594" s="79" t="s">
        <v>6627</v>
      </c>
      <c r="H594" s="80">
        <v>1</v>
      </c>
      <c r="I594" s="79" t="s">
        <v>6628</v>
      </c>
      <c r="J594" s="79" t="s">
        <v>4439</v>
      </c>
      <c r="K594" s="80">
        <v>2005</v>
      </c>
      <c r="L594" s="81" t="str">
        <f t="shared" si="9"/>
        <v>http://ebooks.abc-clio.com/?isbn=9780313062261</v>
      </c>
    </row>
    <row r="595" spans="1:12" ht="20.100000000000001" customHeight="1">
      <c r="A595" s="78">
        <v>594</v>
      </c>
      <c r="B595" s="79" t="s">
        <v>2818</v>
      </c>
      <c r="C595" s="79" t="s">
        <v>6565</v>
      </c>
      <c r="D595" s="79" t="s">
        <v>1376</v>
      </c>
      <c r="E595" s="79" t="s">
        <v>1377</v>
      </c>
      <c r="F595" s="79" t="s">
        <v>6629</v>
      </c>
      <c r="G595" s="79" t="s">
        <v>6630</v>
      </c>
      <c r="H595" s="80">
        <v>1</v>
      </c>
      <c r="I595" s="79" t="s">
        <v>6631</v>
      </c>
      <c r="J595" s="79" t="s">
        <v>4439</v>
      </c>
      <c r="K595" s="80">
        <v>2001</v>
      </c>
      <c r="L595" s="81" t="str">
        <f t="shared" si="9"/>
        <v>http://ebooks.abc-clio.com/?isbn=9780313091506</v>
      </c>
    </row>
    <row r="596" spans="1:12" ht="20.100000000000001" customHeight="1">
      <c r="A596" s="78">
        <v>595</v>
      </c>
      <c r="B596" s="79" t="s">
        <v>2818</v>
      </c>
      <c r="C596" s="79" t="s">
        <v>6565</v>
      </c>
      <c r="D596" s="79" t="s">
        <v>6632</v>
      </c>
      <c r="E596" s="79" t="s">
        <v>6633</v>
      </c>
      <c r="F596" s="79" t="s">
        <v>6634</v>
      </c>
      <c r="G596" s="79" t="s">
        <v>6635</v>
      </c>
      <c r="H596" s="80">
        <v>1</v>
      </c>
      <c r="I596" s="79" t="s">
        <v>6636</v>
      </c>
      <c r="J596" s="79" t="s">
        <v>4439</v>
      </c>
      <c r="K596" s="80">
        <v>1995</v>
      </c>
      <c r="L596" s="81" t="str">
        <f t="shared" si="9"/>
        <v>http://ebooks.abc-clio.com/?isbn=9780313091520</v>
      </c>
    </row>
    <row r="597" spans="1:12" ht="20.100000000000001" customHeight="1">
      <c r="A597" s="78">
        <v>596</v>
      </c>
      <c r="B597" s="79" t="s">
        <v>2818</v>
      </c>
      <c r="C597" s="79" t="s">
        <v>3544</v>
      </c>
      <c r="D597" s="79">
        <v>307.76095600000002</v>
      </c>
      <c r="E597" s="79" t="s">
        <v>6637</v>
      </c>
      <c r="F597" s="79" t="s">
        <v>6638</v>
      </c>
      <c r="G597" s="79" t="s">
        <v>6639</v>
      </c>
      <c r="H597" s="80">
        <v>1</v>
      </c>
      <c r="I597" s="79" t="s">
        <v>6640</v>
      </c>
      <c r="J597" s="79" t="s">
        <v>38</v>
      </c>
      <c r="K597" s="80">
        <v>2006</v>
      </c>
      <c r="L597" s="81" t="str">
        <f t="shared" si="9"/>
        <v>http://ebooks.abc-clio.com/?isbn=9781576079201</v>
      </c>
    </row>
    <row r="598" spans="1:12" ht="20.100000000000001" customHeight="1">
      <c r="A598" s="78">
        <v>597</v>
      </c>
      <c r="B598" s="79" t="s">
        <v>2818</v>
      </c>
      <c r="C598" s="79" t="s">
        <v>6641</v>
      </c>
      <c r="D598" s="79" t="s">
        <v>3733</v>
      </c>
      <c r="E598" s="79" t="s">
        <v>6642</v>
      </c>
      <c r="F598" s="79" t="s">
        <v>6643</v>
      </c>
      <c r="G598" s="79" t="s">
        <v>6644</v>
      </c>
      <c r="H598" s="80">
        <v>1</v>
      </c>
      <c r="I598" s="79" t="s">
        <v>6645</v>
      </c>
      <c r="J598" s="79" t="s">
        <v>4514</v>
      </c>
      <c r="K598" s="80">
        <v>1997</v>
      </c>
      <c r="L598" s="81" t="str">
        <f t="shared" si="9"/>
        <v>http://ebooks.abc-clio.com/?isbn=9780313033629</v>
      </c>
    </row>
    <row r="599" spans="1:12" ht="20.100000000000001" customHeight="1">
      <c r="A599" s="78">
        <v>598</v>
      </c>
      <c r="B599" s="79" t="s">
        <v>2818</v>
      </c>
      <c r="C599" s="79" t="s">
        <v>3451</v>
      </c>
      <c r="D599" s="79">
        <v>174</v>
      </c>
      <c r="E599" s="79" t="s">
        <v>6646</v>
      </c>
      <c r="F599" s="79" t="s">
        <v>6647</v>
      </c>
      <c r="G599" s="79" t="s">
        <v>6648</v>
      </c>
      <c r="H599" s="80">
        <v>1</v>
      </c>
      <c r="I599" s="79" t="s">
        <v>6649</v>
      </c>
      <c r="J599" s="79" t="s">
        <v>4439</v>
      </c>
      <c r="K599" s="80">
        <v>2003</v>
      </c>
      <c r="L599" s="81" t="str">
        <f t="shared" si="9"/>
        <v>http://ebooks.abc-clio.com/?isbn=9780313053825</v>
      </c>
    </row>
    <row r="600" spans="1:12" ht="20.100000000000001" customHeight="1">
      <c r="A600" s="78">
        <v>599</v>
      </c>
      <c r="B600" s="79" t="s">
        <v>2818</v>
      </c>
      <c r="C600" s="79" t="s">
        <v>3451</v>
      </c>
      <c r="D600" s="79">
        <v>179</v>
      </c>
      <c r="E600" s="79" t="s">
        <v>6650</v>
      </c>
      <c r="F600" s="79" t="s">
        <v>6651</v>
      </c>
      <c r="G600" s="79" t="s">
        <v>6652</v>
      </c>
      <c r="H600" s="80">
        <v>1</v>
      </c>
      <c r="I600" s="79" t="s">
        <v>6653</v>
      </c>
      <c r="J600" s="79" t="s">
        <v>4439</v>
      </c>
      <c r="K600" s="80">
        <v>2008</v>
      </c>
      <c r="L600" s="81" t="str">
        <f t="shared" si="9"/>
        <v>http://ebooks.abc-clio.com/?isbn=9780275997113</v>
      </c>
    </row>
    <row r="601" spans="1:12" ht="20.100000000000001" customHeight="1">
      <c r="A601" s="78">
        <v>600</v>
      </c>
      <c r="B601" s="79" t="s">
        <v>2818</v>
      </c>
      <c r="C601" s="79" t="s">
        <v>6654</v>
      </c>
      <c r="D601" s="79">
        <v>270</v>
      </c>
      <c r="E601" s="79" t="s">
        <v>6655</v>
      </c>
      <c r="F601" s="79" t="s">
        <v>6656</v>
      </c>
      <c r="G601" s="79" t="s">
        <v>6657</v>
      </c>
      <c r="H601" s="80">
        <v>1</v>
      </c>
      <c r="I601" s="79" t="s">
        <v>4042</v>
      </c>
      <c r="J601" s="79" t="s">
        <v>4439</v>
      </c>
      <c r="K601" s="80">
        <v>1996</v>
      </c>
      <c r="L601" s="81" t="str">
        <f t="shared" si="9"/>
        <v>http://ebooks.abc-clio.com/?isbn=9780313030802</v>
      </c>
    </row>
    <row r="602" spans="1:12" ht="20.100000000000001" customHeight="1">
      <c r="A602" s="78">
        <v>601</v>
      </c>
      <c r="B602" s="79" t="s">
        <v>2818</v>
      </c>
      <c r="C602" s="79" t="s">
        <v>6654</v>
      </c>
      <c r="D602" s="79">
        <v>970</v>
      </c>
      <c r="E602" s="79" t="s">
        <v>6658</v>
      </c>
      <c r="F602" s="79" t="s">
        <v>6659</v>
      </c>
      <c r="G602" s="79" t="s">
        <v>6660</v>
      </c>
      <c r="H602" s="80">
        <v>1</v>
      </c>
      <c r="I602" s="79" t="s">
        <v>6661</v>
      </c>
      <c r="J602" s="79" t="s">
        <v>4514</v>
      </c>
      <c r="K602" s="80">
        <v>1998</v>
      </c>
      <c r="L602" s="81" t="str">
        <f t="shared" si="9"/>
        <v>http://ebooks.abc-clio.com/?isbn=9780313031762</v>
      </c>
    </row>
    <row r="603" spans="1:12" ht="20.100000000000001" customHeight="1">
      <c r="A603" s="78">
        <v>602</v>
      </c>
      <c r="B603" s="79" t="s">
        <v>2818</v>
      </c>
      <c r="C603" s="79" t="s">
        <v>6662</v>
      </c>
      <c r="D603" s="79">
        <v>951</v>
      </c>
      <c r="E603" s="79" t="s">
        <v>6663</v>
      </c>
      <c r="F603" s="79" t="s">
        <v>6664</v>
      </c>
      <c r="G603" s="79" t="s">
        <v>6665</v>
      </c>
      <c r="H603" s="80">
        <v>0</v>
      </c>
      <c r="I603" s="79" t="s">
        <v>6666</v>
      </c>
      <c r="J603" s="79" t="s">
        <v>6667</v>
      </c>
      <c r="K603" s="80">
        <v>2003</v>
      </c>
      <c r="L603" s="81" t="str">
        <f t="shared" si="9"/>
        <v>http://ebooks.abc-clio.com/?isbn=9781576077368</v>
      </c>
    </row>
    <row r="604" spans="1:12" ht="20.100000000000001" customHeight="1">
      <c r="A604" s="78">
        <v>603</v>
      </c>
      <c r="B604" s="79" t="s">
        <v>2818</v>
      </c>
      <c r="C604" s="79" t="s">
        <v>6668</v>
      </c>
      <c r="D604" s="79">
        <v>959.8</v>
      </c>
      <c r="E604" s="79" t="s">
        <v>6669</v>
      </c>
      <c r="F604" s="79" t="s">
        <v>6670</v>
      </c>
      <c r="G604" s="79" t="s">
        <v>6671</v>
      </c>
      <c r="H604" s="80">
        <v>0</v>
      </c>
      <c r="I604" s="79" t="s">
        <v>6672</v>
      </c>
      <c r="J604" s="79" t="s">
        <v>6667</v>
      </c>
      <c r="K604" s="80">
        <v>2003</v>
      </c>
      <c r="L604" s="81" t="str">
        <f t="shared" si="9"/>
        <v>http://ebooks.abc-clio.com/?isbn=9781576079140</v>
      </c>
    </row>
    <row r="605" spans="1:12" ht="20.100000000000001" customHeight="1">
      <c r="A605" s="78">
        <v>604</v>
      </c>
      <c r="B605" s="79" t="s">
        <v>2818</v>
      </c>
      <c r="C605" s="79" t="s">
        <v>6673</v>
      </c>
      <c r="D605" s="79">
        <v>327</v>
      </c>
      <c r="E605" s="79" t="s">
        <v>6674</v>
      </c>
      <c r="F605" s="79" t="s">
        <v>6675</v>
      </c>
      <c r="G605" s="79" t="s">
        <v>6676</v>
      </c>
      <c r="H605" s="80">
        <v>0</v>
      </c>
      <c r="I605" s="79" t="s">
        <v>6677</v>
      </c>
      <c r="J605" s="79" t="s">
        <v>6678</v>
      </c>
      <c r="K605" s="80">
        <v>2007</v>
      </c>
      <c r="L605" s="81" t="str">
        <f t="shared" si="9"/>
        <v>http://ebooks.abc-clio.com/?isbn=9780313348198</v>
      </c>
    </row>
    <row r="606" spans="1:12" ht="20.100000000000001" customHeight="1">
      <c r="A606" s="78">
        <v>605</v>
      </c>
      <c r="B606" s="79" t="s">
        <v>2818</v>
      </c>
      <c r="C606" s="79" t="s">
        <v>6679</v>
      </c>
      <c r="D606" s="79" t="s">
        <v>6680</v>
      </c>
      <c r="E606" s="79" t="s">
        <v>6681</v>
      </c>
      <c r="F606" s="79" t="s">
        <v>6682</v>
      </c>
      <c r="G606" s="79" t="s">
        <v>6683</v>
      </c>
      <c r="H606" s="80">
        <v>0</v>
      </c>
      <c r="I606" s="79" t="s">
        <v>6684</v>
      </c>
      <c r="J606" s="79" t="s">
        <v>6667</v>
      </c>
      <c r="K606" s="80">
        <v>2007</v>
      </c>
      <c r="L606" s="81" t="str">
        <f t="shared" si="9"/>
        <v>http://ebooks.abc-clio.com/?isbn=9781851097067</v>
      </c>
    </row>
    <row r="607" spans="1:12" ht="20.100000000000001" customHeight="1">
      <c r="A607" s="78">
        <v>606</v>
      </c>
      <c r="B607" s="79" t="s">
        <v>2818</v>
      </c>
      <c r="C607" s="79" t="s">
        <v>6685</v>
      </c>
      <c r="D607" s="79">
        <v>180</v>
      </c>
      <c r="E607" s="79" t="s">
        <v>6686</v>
      </c>
      <c r="F607" s="79" t="s">
        <v>6687</v>
      </c>
      <c r="G607" s="79" t="s">
        <v>6688</v>
      </c>
      <c r="H607" s="80">
        <v>1</v>
      </c>
      <c r="I607" s="79" t="s">
        <v>6689</v>
      </c>
      <c r="J607" s="79" t="s">
        <v>4439</v>
      </c>
      <c r="K607" s="80">
        <v>1997</v>
      </c>
      <c r="L607" s="81" t="str">
        <f t="shared" si="9"/>
        <v>http://ebooks.abc-clio.com/?isbn=9780313029912</v>
      </c>
    </row>
    <row r="608" spans="1:12" ht="20.100000000000001" customHeight="1">
      <c r="A608" s="78">
        <v>607</v>
      </c>
      <c r="B608" s="79" t="s">
        <v>2818</v>
      </c>
      <c r="C608" s="79" t="s">
        <v>6690</v>
      </c>
      <c r="D608" s="79">
        <v>294</v>
      </c>
      <c r="E608" s="79" t="s">
        <v>6691</v>
      </c>
      <c r="F608" s="79" t="s">
        <v>6692</v>
      </c>
      <c r="G608" s="79" t="s">
        <v>6693</v>
      </c>
      <c r="H608" s="80">
        <v>1</v>
      </c>
      <c r="I608" s="79" t="s">
        <v>6445</v>
      </c>
      <c r="J608" s="79" t="s">
        <v>4439</v>
      </c>
      <c r="K608" s="80">
        <v>2004</v>
      </c>
      <c r="L608" s="81" t="str">
        <f t="shared" si="9"/>
        <v>http://ebooks.abc-clio.com/?isbn=9780313062896</v>
      </c>
    </row>
    <row r="609" spans="1:12" ht="20.100000000000001" customHeight="1">
      <c r="A609" s="78">
        <v>608</v>
      </c>
      <c r="B609" s="79" t="s">
        <v>2818</v>
      </c>
      <c r="C609" s="79" t="s">
        <v>6690</v>
      </c>
      <c r="D609" s="79">
        <v>230</v>
      </c>
      <c r="E609" s="79" t="s">
        <v>6694</v>
      </c>
      <c r="F609" s="79" t="s">
        <v>6695</v>
      </c>
      <c r="G609" s="79" t="s">
        <v>6696</v>
      </c>
      <c r="H609" s="80">
        <v>1</v>
      </c>
      <c r="I609" s="79" t="s">
        <v>6697</v>
      </c>
      <c r="J609" s="79" t="s">
        <v>4514</v>
      </c>
      <c r="K609" s="80">
        <v>2000</v>
      </c>
      <c r="L609" s="81" t="str">
        <f t="shared" si="9"/>
        <v>http://ebooks.abc-clio.com/?isbn=9780313033445</v>
      </c>
    </row>
    <row r="610" spans="1:12" ht="20.100000000000001" customHeight="1">
      <c r="A610" s="78">
        <v>609</v>
      </c>
      <c r="B610" s="79" t="s">
        <v>2818</v>
      </c>
      <c r="C610" s="79" t="s">
        <v>6690</v>
      </c>
      <c r="D610" s="79">
        <v>270</v>
      </c>
      <c r="E610" s="79" t="s">
        <v>6698</v>
      </c>
      <c r="F610" s="79" t="s">
        <v>6699</v>
      </c>
      <c r="G610" s="79" t="s">
        <v>6700</v>
      </c>
      <c r="H610" s="80">
        <v>1</v>
      </c>
      <c r="I610" s="79" t="s">
        <v>6701</v>
      </c>
      <c r="J610" s="79" t="s">
        <v>4439</v>
      </c>
      <c r="K610" s="80">
        <v>2002</v>
      </c>
      <c r="L610" s="81" t="str">
        <f t="shared" si="9"/>
        <v>http://ebooks.abc-clio.com/?isbn=9780313010927</v>
      </c>
    </row>
    <row r="611" spans="1:12" ht="20.100000000000001" customHeight="1">
      <c r="A611" s="78">
        <v>610</v>
      </c>
      <c r="B611" s="79" t="s">
        <v>2818</v>
      </c>
      <c r="C611" s="79" t="s">
        <v>6690</v>
      </c>
      <c r="D611" s="79">
        <v>305</v>
      </c>
      <c r="E611" s="79" t="s">
        <v>6702</v>
      </c>
      <c r="F611" s="79" t="s">
        <v>6703</v>
      </c>
      <c r="G611" s="79" t="s">
        <v>6704</v>
      </c>
      <c r="H611" s="80">
        <v>1</v>
      </c>
      <c r="I611" s="79" t="s">
        <v>6705</v>
      </c>
      <c r="J611" s="79" t="s">
        <v>4439</v>
      </c>
      <c r="K611" s="80">
        <v>1996</v>
      </c>
      <c r="L611" s="81" t="str">
        <f t="shared" si="9"/>
        <v>http://ebooks.abc-clio.com/?isbn=9780313023828</v>
      </c>
    </row>
    <row r="612" spans="1:12" ht="20.100000000000001" customHeight="1">
      <c r="A612" s="78">
        <v>611</v>
      </c>
      <c r="B612" s="79" t="s">
        <v>2818</v>
      </c>
      <c r="C612" s="79" t="s">
        <v>6690</v>
      </c>
      <c r="D612" s="79">
        <v>813</v>
      </c>
      <c r="E612" s="79" t="s">
        <v>4317</v>
      </c>
      <c r="F612" s="79" t="s">
        <v>6706</v>
      </c>
      <c r="G612" s="79" t="s">
        <v>6707</v>
      </c>
      <c r="H612" s="80">
        <v>1</v>
      </c>
      <c r="I612" s="79" t="s">
        <v>6708</v>
      </c>
      <c r="J612" s="79" t="s">
        <v>4439</v>
      </c>
      <c r="K612" s="80">
        <v>1997</v>
      </c>
      <c r="L612" s="81" t="str">
        <f t="shared" si="9"/>
        <v>http://ebooks.abc-clio.com/?isbn=9780313029967</v>
      </c>
    </row>
    <row r="613" spans="1:12" ht="20.100000000000001" customHeight="1">
      <c r="A613" s="78">
        <v>612</v>
      </c>
      <c r="B613" s="79" t="s">
        <v>2818</v>
      </c>
      <c r="C613" s="79" t="s">
        <v>6690</v>
      </c>
      <c r="D613" s="79" t="s">
        <v>3733</v>
      </c>
      <c r="E613" s="79" t="s">
        <v>6709</v>
      </c>
      <c r="F613" s="79" t="s">
        <v>6710</v>
      </c>
      <c r="G613" s="79" t="s">
        <v>6711</v>
      </c>
      <c r="H613" s="80">
        <v>1</v>
      </c>
      <c r="I613" s="79" t="s">
        <v>6712</v>
      </c>
      <c r="J613" s="79" t="s">
        <v>4514</v>
      </c>
      <c r="K613" s="80">
        <v>1996</v>
      </c>
      <c r="L613" s="81" t="str">
        <f t="shared" si="9"/>
        <v>http://ebooks.abc-clio.com/?isbn=9780313033643</v>
      </c>
    </row>
    <row r="614" spans="1:12" ht="20.100000000000001" customHeight="1">
      <c r="A614" s="78">
        <v>613</v>
      </c>
      <c r="B614" s="79" t="s">
        <v>2818</v>
      </c>
      <c r="C614" s="79" t="s">
        <v>6713</v>
      </c>
      <c r="D614" s="79">
        <v>306</v>
      </c>
      <c r="E614" s="79" t="s">
        <v>4495</v>
      </c>
      <c r="F614" s="79" t="s">
        <v>6714</v>
      </c>
      <c r="G614" s="79" t="s">
        <v>6715</v>
      </c>
      <c r="H614" s="80">
        <v>0</v>
      </c>
      <c r="I614" s="79" t="s">
        <v>6716</v>
      </c>
      <c r="J614" s="79" t="s">
        <v>553</v>
      </c>
      <c r="K614" s="80">
        <v>2004</v>
      </c>
      <c r="L614" s="81" t="str">
        <f t="shared" si="9"/>
        <v>http://ebooks.abc-clio.com/?isbn=9780313057922</v>
      </c>
    </row>
    <row r="615" spans="1:12" ht="20.100000000000001" customHeight="1">
      <c r="A615" s="78">
        <v>614</v>
      </c>
      <c r="B615" s="79" t="s">
        <v>2818</v>
      </c>
      <c r="C615" s="79" t="s">
        <v>6717</v>
      </c>
      <c r="D615" s="79">
        <v>940</v>
      </c>
      <c r="E615" s="79" t="s">
        <v>6163</v>
      </c>
      <c r="F615" s="79" t="s">
        <v>6718</v>
      </c>
      <c r="G615" s="79" t="s">
        <v>6719</v>
      </c>
      <c r="H615" s="80">
        <v>1</v>
      </c>
      <c r="I615" s="79" t="s">
        <v>6720</v>
      </c>
      <c r="J615" s="79" t="s">
        <v>4439</v>
      </c>
      <c r="K615" s="80">
        <v>2004</v>
      </c>
      <c r="L615" s="81" t="str">
        <f t="shared" si="9"/>
        <v>http://ebooks.abc-clio.com/?isbn=9780313051487</v>
      </c>
    </row>
    <row r="616" spans="1:12" ht="20.100000000000001" customHeight="1">
      <c r="A616" s="78">
        <v>615</v>
      </c>
      <c r="B616" s="79" t="s">
        <v>2818</v>
      </c>
      <c r="C616" s="79" t="s">
        <v>6717</v>
      </c>
      <c r="D616" s="79">
        <v>940</v>
      </c>
      <c r="E616" s="79" t="s">
        <v>6163</v>
      </c>
      <c r="F616" s="79" t="s">
        <v>6721</v>
      </c>
      <c r="G616" s="79" t="s">
        <v>6722</v>
      </c>
      <c r="H616" s="80">
        <v>1</v>
      </c>
      <c r="I616" s="79" t="s">
        <v>6161</v>
      </c>
      <c r="J616" s="79" t="s">
        <v>4439</v>
      </c>
      <c r="K616" s="80">
        <v>2007</v>
      </c>
      <c r="L616" s="81" t="str">
        <f t="shared" si="9"/>
        <v>http://ebooks.abc-clio.com/?isbn=9780313063435</v>
      </c>
    </row>
    <row r="617" spans="1:12" ht="20.100000000000001" customHeight="1">
      <c r="A617" s="78">
        <v>616</v>
      </c>
      <c r="B617" s="79" t="s">
        <v>2818</v>
      </c>
      <c r="C617" s="79" t="s">
        <v>6717</v>
      </c>
      <c r="D617" s="79">
        <v>940</v>
      </c>
      <c r="E617" s="79" t="s">
        <v>6163</v>
      </c>
      <c r="F617" s="79" t="s">
        <v>6723</v>
      </c>
      <c r="G617" s="79" t="s">
        <v>6724</v>
      </c>
      <c r="H617" s="80">
        <v>1</v>
      </c>
      <c r="I617" s="79" t="s">
        <v>6725</v>
      </c>
      <c r="J617" s="79" t="s">
        <v>4439</v>
      </c>
      <c r="K617" s="80">
        <v>2002</v>
      </c>
      <c r="L617" s="81" t="str">
        <f t="shared" si="9"/>
        <v>http://ebooks.abc-clio.com/?isbn=9780313012839</v>
      </c>
    </row>
    <row r="618" spans="1:12" ht="20.100000000000001" customHeight="1">
      <c r="A618" s="78">
        <v>617</v>
      </c>
      <c r="B618" s="79" t="s">
        <v>2818</v>
      </c>
      <c r="C618" s="79" t="s">
        <v>6726</v>
      </c>
      <c r="D618" s="79" t="s">
        <v>5347</v>
      </c>
      <c r="E618" s="79" t="s">
        <v>335</v>
      </c>
      <c r="F618" s="79" t="s">
        <v>6727</v>
      </c>
      <c r="G618" s="79" t="s">
        <v>6728</v>
      </c>
      <c r="H618" s="80">
        <v>1</v>
      </c>
      <c r="I618" s="79" t="s">
        <v>6729</v>
      </c>
      <c r="J618" s="79" t="s">
        <v>4431</v>
      </c>
      <c r="K618" s="80">
        <v>2008</v>
      </c>
      <c r="L618" s="81" t="str">
        <f t="shared" si="9"/>
        <v>http://ebooks.abc-clio.com/?isbn=9780313363726</v>
      </c>
    </row>
    <row r="619" spans="1:12" ht="20.100000000000001" customHeight="1">
      <c r="A619" s="78">
        <v>618</v>
      </c>
      <c r="B619" s="79" t="s">
        <v>2818</v>
      </c>
      <c r="C619" s="79" t="s">
        <v>6730</v>
      </c>
      <c r="D619" s="79" t="s">
        <v>6731</v>
      </c>
      <c r="E619" s="79" t="s">
        <v>6732</v>
      </c>
      <c r="F619" s="79" t="s">
        <v>6733</v>
      </c>
      <c r="G619" s="79" t="s">
        <v>6734</v>
      </c>
      <c r="H619" s="80">
        <v>1</v>
      </c>
      <c r="I619" s="79" t="s">
        <v>6735</v>
      </c>
      <c r="J619" s="79" t="s">
        <v>4431</v>
      </c>
      <c r="K619" s="80">
        <v>2003</v>
      </c>
      <c r="L619" s="81" t="str">
        <f t="shared" si="9"/>
        <v>http://ebooks.abc-clio.com/?isbn=9780313052408</v>
      </c>
    </row>
    <row r="620" spans="1:12" ht="20.100000000000001" customHeight="1">
      <c r="A620" s="78">
        <v>619</v>
      </c>
      <c r="B620" s="79" t="s">
        <v>2818</v>
      </c>
      <c r="C620" s="79" t="s">
        <v>6730</v>
      </c>
      <c r="D620" s="79" t="s">
        <v>323</v>
      </c>
      <c r="E620" s="79" t="s">
        <v>4458</v>
      </c>
      <c r="F620" s="79" t="s">
        <v>6736</v>
      </c>
      <c r="G620" s="79" t="s">
        <v>6737</v>
      </c>
      <c r="H620" s="80">
        <v>1</v>
      </c>
      <c r="I620" s="79" t="s">
        <v>6738</v>
      </c>
      <c r="J620" s="79" t="s">
        <v>4431</v>
      </c>
      <c r="K620" s="80">
        <v>2007</v>
      </c>
      <c r="L620" s="81" t="str">
        <f t="shared" si="9"/>
        <v>http://ebooks.abc-clio.com/?isbn=9780313094767</v>
      </c>
    </row>
    <row r="621" spans="1:12" ht="20.100000000000001" customHeight="1">
      <c r="A621" s="78">
        <v>620</v>
      </c>
      <c r="B621" s="79" t="s">
        <v>2818</v>
      </c>
      <c r="C621" s="79" t="s">
        <v>6730</v>
      </c>
      <c r="D621" s="79" t="s">
        <v>323</v>
      </c>
      <c r="E621" s="79" t="s">
        <v>4458</v>
      </c>
      <c r="F621" s="79" t="s">
        <v>6739</v>
      </c>
      <c r="G621" s="79" t="s">
        <v>6740</v>
      </c>
      <c r="H621" s="80">
        <v>1</v>
      </c>
      <c r="I621" s="79" t="s">
        <v>6741</v>
      </c>
      <c r="J621" s="79" t="s">
        <v>4431</v>
      </c>
      <c r="K621" s="80">
        <v>2006</v>
      </c>
      <c r="L621" s="81" t="str">
        <f t="shared" si="9"/>
        <v>http://ebooks.abc-clio.com/?isbn=9780313090653</v>
      </c>
    </row>
    <row r="622" spans="1:12" ht="20.100000000000001" customHeight="1">
      <c r="A622" s="78">
        <v>621</v>
      </c>
      <c r="B622" s="79" t="s">
        <v>2818</v>
      </c>
      <c r="C622" s="79" t="s">
        <v>6730</v>
      </c>
      <c r="D622" s="79" t="s">
        <v>6742</v>
      </c>
      <c r="E622" s="79" t="s">
        <v>322</v>
      </c>
      <c r="F622" s="79" t="s">
        <v>6743</v>
      </c>
      <c r="G622" s="79" t="s">
        <v>6744</v>
      </c>
      <c r="H622" s="80">
        <v>1</v>
      </c>
      <c r="I622" s="79" t="s">
        <v>6745</v>
      </c>
      <c r="J622" s="79" t="s">
        <v>4439</v>
      </c>
      <c r="K622" s="80">
        <v>2003</v>
      </c>
      <c r="L622" s="81" t="str">
        <f t="shared" si="9"/>
        <v>http://ebooks.abc-clio.com/?isbn=9780313049354</v>
      </c>
    </row>
    <row r="623" spans="1:12" ht="20.100000000000001" customHeight="1">
      <c r="A623" s="78">
        <v>622</v>
      </c>
      <c r="B623" s="79" t="s">
        <v>2818</v>
      </c>
      <c r="C623" s="79" t="s">
        <v>6746</v>
      </c>
      <c r="D623" s="79" t="s">
        <v>3733</v>
      </c>
      <c r="E623" s="79" t="s">
        <v>3732</v>
      </c>
      <c r="F623" s="79" t="s">
        <v>6747</v>
      </c>
      <c r="G623" s="79" t="s">
        <v>6748</v>
      </c>
      <c r="H623" s="80">
        <v>1</v>
      </c>
      <c r="I623" s="79" t="s">
        <v>6749</v>
      </c>
      <c r="J623" s="79" t="s">
        <v>4439</v>
      </c>
      <c r="K623" s="80">
        <v>1990</v>
      </c>
      <c r="L623" s="81" t="str">
        <f t="shared" si="9"/>
        <v>http://ebooks.abc-clio.com/?isbn=9780313029004</v>
      </c>
    </row>
    <row r="624" spans="1:12" ht="20.100000000000001" customHeight="1">
      <c r="A624" s="78">
        <v>623</v>
      </c>
      <c r="B624" s="79" t="s">
        <v>2818</v>
      </c>
      <c r="C624" s="79" t="s">
        <v>6746</v>
      </c>
      <c r="D624" s="79">
        <v>780</v>
      </c>
      <c r="E624" s="79" t="s">
        <v>6750</v>
      </c>
      <c r="F624" s="79" t="s">
        <v>6751</v>
      </c>
      <c r="G624" s="79" t="s">
        <v>6752</v>
      </c>
      <c r="H624" s="80">
        <v>1</v>
      </c>
      <c r="I624" s="79" t="s">
        <v>6753</v>
      </c>
      <c r="J624" s="79" t="s">
        <v>4439</v>
      </c>
      <c r="K624" s="80">
        <v>2001</v>
      </c>
      <c r="L624" s="81" t="str">
        <f t="shared" si="9"/>
        <v>http://ebooks.abc-clio.com/?isbn=9780275993825</v>
      </c>
    </row>
    <row r="625" spans="1:12" ht="20.100000000000001" customHeight="1">
      <c r="A625" s="78">
        <v>624</v>
      </c>
      <c r="B625" s="79" t="s">
        <v>2818</v>
      </c>
      <c r="C625" s="79" t="s">
        <v>6746</v>
      </c>
      <c r="D625" s="79">
        <v>781</v>
      </c>
      <c r="E625" s="79" t="s">
        <v>6754</v>
      </c>
      <c r="F625" s="79" t="s">
        <v>6755</v>
      </c>
      <c r="G625" s="79" t="s">
        <v>6756</v>
      </c>
      <c r="H625" s="80">
        <v>1</v>
      </c>
      <c r="I625" s="79" t="s">
        <v>6757</v>
      </c>
      <c r="J625" s="79" t="s">
        <v>4439</v>
      </c>
      <c r="K625" s="80">
        <v>2006</v>
      </c>
      <c r="L625" s="81" t="str">
        <f t="shared" si="9"/>
        <v>http://ebooks.abc-clio.com/?isbn=9780313082009</v>
      </c>
    </row>
    <row r="626" spans="1:12" ht="20.100000000000001" customHeight="1">
      <c r="A626" s="78">
        <v>625</v>
      </c>
      <c r="B626" s="79" t="s">
        <v>2818</v>
      </c>
      <c r="C626" s="79" t="s">
        <v>2912</v>
      </c>
      <c r="D626" s="79">
        <v>973</v>
      </c>
      <c r="E626" s="79" t="s">
        <v>6758</v>
      </c>
      <c r="F626" s="79" t="s">
        <v>6759</v>
      </c>
      <c r="G626" s="79" t="s">
        <v>6760</v>
      </c>
      <c r="H626" s="80">
        <v>1</v>
      </c>
      <c r="I626" s="79" t="s">
        <v>6761</v>
      </c>
      <c r="J626" s="79" t="s">
        <v>4439</v>
      </c>
      <c r="K626" s="80">
        <v>2003</v>
      </c>
      <c r="L626" s="81" t="str">
        <f t="shared" si="9"/>
        <v>http://ebooks.abc-clio.com/?isbn=9780313039218</v>
      </c>
    </row>
    <row r="627" spans="1:12" ht="20.100000000000001" customHeight="1">
      <c r="A627" s="78">
        <v>626</v>
      </c>
      <c r="B627" s="79" t="s">
        <v>2818</v>
      </c>
      <c r="C627" s="79" t="s">
        <v>2912</v>
      </c>
      <c r="D627" s="79" t="s">
        <v>4636</v>
      </c>
      <c r="E627" s="79" t="s">
        <v>6762</v>
      </c>
      <c r="F627" s="79" t="s">
        <v>6763</v>
      </c>
      <c r="G627" s="79" t="s">
        <v>6764</v>
      </c>
      <c r="H627" s="80">
        <v>1</v>
      </c>
      <c r="I627" s="79" t="s">
        <v>6765</v>
      </c>
      <c r="J627" s="79" t="s">
        <v>4439</v>
      </c>
      <c r="K627" s="80">
        <v>1999</v>
      </c>
      <c r="L627" s="81" t="str">
        <f t="shared" si="9"/>
        <v>http://ebooks.abc-clio.com/?isbn=9780313030390</v>
      </c>
    </row>
    <row r="628" spans="1:12" ht="20.100000000000001" customHeight="1">
      <c r="A628" s="78">
        <v>627</v>
      </c>
      <c r="B628" s="79" t="s">
        <v>2818</v>
      </c>
      <c r="C628" s="79" t="s">
        <v>2912</v>
      </c>
      <c r="D628" s="79" t="s">
        <v>4636</v>
      </c>
      <c r="E628" s="79" t="s">
        <v>6762</v>
      </c>
      <c r="F628" s="79" t="s">
        <v>6766</v>
      </c>
      <c r="G628" s="79" t="s">
        <v>6767</v>
      </c>
      <c r="H628" s="80">
        <v>1</v>
      </c>
      <c r="I628" s="79" t="s">
        <v>6768</v>
      </c>
      <c r="J628" s="79" t="s">
        <v>4439</v>
      </c>
      <c r="K628" s="80">
        <v>2003</v>
      </c>
      <c r="L628" s="81" t="str">
        <f t="shared" si="9"/>
        <v>http://ebooks.abc-clio.com/?isbn=9780313056963</v>
      </c>
    </row>
    <row r="629" spans="1:12" ht="20.100000000000001" customHeight="1">
      <c r="A629" s="78">
        <v>628</v>
      </c>
      <c r="B629" s="79" t="s">
        <v>2818</v>
      </c>
      <c r="C629" s="79" t="s">
        <v>2912</v>
      </c>
      <c r="D629" s="79" t="s">
        <v>3714</v>
      </c>
      <c r="E629" s="79" t="s">
        <v>6769</v>
      </c>
      <c r="F629" s="79" t="s">
        <v>6770</v>
      </c>
      <c r="G629" s="79" t="s">
        <v>6771</v>
      </c>
      <c r="H629" s="80">
        <v>1</v>
      </c>
      <c r="I629" s="79" t="s">
        <v>6772</v>
      </c>
      <c r="J629" s="79" t="s">
        <v>4439</v>
      </c>
      <c r="K629" s="80">
        <v>2006</v>
      </c>
      <c r="L629" s="81" t="str">
        <f t="shared" si="9"/>
        <v>http://ebooks.abc-clio.com/?isbn=9781573566377</v>
      </c>
    </row>
    <row r="630" spans="1:12" ht="20.100000000000001" customHeight="1">
      <c r="A630" s="78">
        <v>629</v>
      </c>
      <c r="B630" s="79" t="s">
        <v>2818</v>
      </c>
      <c r="C630" s="79" t="s">
        <v>2912</v>
      </c>
      <c r="D630" s="79" t="s">
        <v>4636</v>
      </c>
      <c r="E630" s="79" t="s">
        <v>3713</v>
      </c>
      <c r="F630" s="79" t="s">
        <v>6773</v>
      </c>
      <c r="G630" s="79" t="s">
        <v>6774</v>
      </c>
      <c r="H630" s="80">
        <v>1</v>
      </c>
      <c r="I630" s="79" t="s">
        <v>6677</v>
      </c>
      <c r="J630" s="79" t="s">
        <v>4439</v>
      </c>
      <c r="K630" s="80">
        <v>2002</v>
      </c>
      <c r="L630" s="81" t="str">
        <f t="shared" si="9"/>
        <v>http://ebooks.abc-clio.com/?isbn=9780313012778</v>
      </c>
    </row>
    <row r="631" spans="1:12" ht="20.100000000000001" customHeight="1">
      <c r="A631" s="78">
        <v>630</v>
      </c>
      <c r="B631" s="79" t="s">
        <v>2818</v>
      </c>
      <c r="C631" s="79" t="s">
        <v>2912</v>
      </c>
      <c r="D631" s="79">
        <v>302</v>
      </c>
      <c r="E631" s="79" t="s">
        <v>3713</v>
      </c>
      <c r="F631" s="79" t="s">
        <v>6775</v>
      </c>
      <c r="G631" s="79" t="s">
        <v>6776</v>
      </c>
      <c r="H631" s="80">
        <v>1</v>
      </c>
      <c r="I631" s="79" t="s">
        <v>6777</v>
      </c>
      <c r="J631" s="79" t="s">
        <v>4439</v>
      </c>
      <c r="K631" s="80">
        <v>1996</v>
      </c>
      <c r="L631" s="81" t="str">
        <f t="shared" si="9"/>
        <v>http://ebooks.abc-clio.com/?isbn=9780313030949</v>
      </c>
    </row>
    <row r="632" spans="1:12" ht="20.100000000000001" customHeight="1">
      <c r="A632" s="78">
        <v>631</v>
      </c>
      <c r="B632" s="79" t="s">
        <v>2818</v>
      </c>
      <c r="C632" s="79" t="s">
        <v>2912</v>
      </c>
      <c r="D632" s="79" t="s">
        <v>4636</v>
      </c>
      <c r="E632" s="79" t="s">
        <v>3713</v>
      </c>
      <c r="F632" s="79" t="s">
        <v>6778</v>
      </c>
      <c r="G632" s="79" t="s">
        <v>6779</v>
      </c>
      <c r="H632" s="80">
        <v>1</v>
      </c>
      <c r="I632" s="79" t="s">
        <v>6780</v>
      </c>
      <c r="J632" s="79" t="s">
        <v>4439</v>
      </c>
      <c r="K632" s="80">
        <v>1996</v>
      </c>
      <c r="L632" s="81" t="str">
        <f t="shared" si="9"/>
        <v>http://ebooks.abc-clio.com/?isbn=9780313023484</v>
      </c>
    </row>
    <row r="633" spans="1:12" ht="20.100000000000001" customHeight="1">
      <c r="A633" s="78">
        <v>632</v>
      </c>
      <c r="B633" s="79" t="s">
        <v>2818</v>
      </c>
      <c r="C633" s="79" t="s">
        <v>2912</v>
      </c>
      <c r="D633" s="79">
        <v>614</v>
      </c>
      <c r="E633" s="79" t="s">
        <v>6781</v>
      </c>
      <c r="F633" s="79" t="s">
        <v>6782</v>
      </c>
      <c r="G633" s="79" t="s">
        <v>6783</v>
      </c>
      <c r="H633" s="80">
        <v>1</v>
      </c>
      <c r="I633" s="79" t="s">
        <v>4302</v>
      </c>
      <c r="J633" s="79" t="s">
        <v>4439</v>
      </c>
      <c r="K633" s="80">
        <v>1997</v>
      </c>
      <c r="L633" s="81" t="str">
        <f t="shared" si="9"/>
        <v>http://ebooks.abc-clio.com/?isbn=9780313018800</v>
      </c>
    </row>
    <row r="634" spans="1:12" ht="20.100000000000001" customHeight="1">
      <c r="A634" s="78">
        <v>633</v>
      </c>
      <c r="B634" s="79" t="s">
        <v>2818</v>
      </c>
      <c r="C634" s="79" t="s">
        <v>6784</v>
      </c>
      <c r="D634" s="79">
        <v>372</v>
      </c>
      <c r="E634" s="79" t="s">
        <v>6785</v>
      </c>
      <c r="F634" s="79" t="s">
        <v>6786</v>
      </c>
      <c r="G634" s="79" t="s">
        <v>6787</v>
      </c>
      <c r="H634" s="80">
        <v>1</v>
      </c>
      <c r="I634" s="79" t="s">
        <v>6788</v>
      </c>
      <c r="J634" s="79" t="s">
        <v>4431</v>
      </c>
      <c r="K634" s="80">
        <v>2007</v>
      </c>
      <c r="L634" s="81" t="str">
        <f t="shared" si="9"/>
        <v>http://ebooks.abc-clio.com/?isbn=9780313094613</v>
      </c>
    </row>
    <row r="635" spans="1:12" ht="20.100000000000001" customHeight="1">
      <c r="A635" s="78">
        <v>634</v>
      </c>
      <c r="B635" s="79" t="s">
        <v>2818</v>
      </c>
      <c r="C635" s="79" t="s">
        <v>6789</v>
      </c>
      <c r="D635" s="79">
        <v>980</v>
      </c>
      <c r="E635" s="79" t="s">
        <v>6790</v>
      </c>
      <c r="F635" s="79" t="s">
        <v>6791</v>
      </c>
      <c r="G635" s="79" t="s">
        <v>6792</v>
      </c>
      <c r="H635" s="80">
        <v>1</v>
      </c>
      <c r="I635" s="79" t="s">
        <v>6793</v>
      </c>
      <c r="J635" s="79" t="s">
        <v>4439</v>
      </c>
      <c r="K635" s="80">
        <v>2008</v>
      </c>
      <c r="L635" s="81" t="str">
        <f t="shared" si="9"/>
        <v>http://ebooks.abc-clio.com/?isbn=9780313055003</v>
      </c>
    </row>
    <row r="636" spans="1:12" ht="20.100000000000001" customHeight="1">
      <c r="A636" s="78">
        <v>635</v>
      </c>
      <c r="B636" s="79" t="s">
        <v>2818</v>
      </c>
      <c r="C636" s="79" t="s">
        <v>6789</v>
      </c>
      <c r="D636" s="79">
        <v>972</v>
      </c>
      <c r="E636" s="79" t="s">
        <v>6794</v>
      </c>
      <c r="F636" s="79" t="s">
        <v>6795</v>
      </c>
      <c r="G636" s="79" t="s">
        <v>6796</v>
      </c>
      <c r="H636" s="80">
        <v>1</v>
      </c>
      <c r="I636" s="79" t="s">
        <v>6797</v>
      </c>
      <c r="J636" s="79" t="s">
        <v>4439</v>
      </c>
      <c r="K636" s="80">
        <v>2008</v>
      </c>
      <c r="L636" s="81" t="str">
        <f t="shared" si="9"/>
        <v>http://ebooks.abc-clio.com/?isbn=9780313349294</v>
      </c>
    </row>
    <row r="637" spans="1:12" ht="20.100000000000001" customHeight="1">
      <c r="A637" s="78">
        <v>636</v>
      </c>
      <c r="B637" s="79" t="s">
        <v>2818</v>
      </c>
      <c r="C637" s="79" t="s">
        <v>6789</v>
      </c>
      <c r="D637" s="79">
        <v>972</v>
      </c>
      <c r="E637" s="79" t="s">
        <v>6798</v>
      </c>
      <c r="F637" s="79" t="s">
        <v>6799</v>
      </c>
      <c r="G637" s="79" t="s">
        <v>6800</v>
      </c>
      <c r="H637" s="80">
        <v>1</v>
      </c>
      <c r="I637" s="79" t="s">
        <v>6801</v>
      </c>
      <c r="J637" s="79" t="s">
        <v>4439</v>
      </c>
      <c r="K637" s="80">
        <v>2003</v>
      </c>
      <c r="L637" s="81" t="str">
        <f t="shared" si="9"/>
        <v>http://ebooks.abc-clio.com/?isbn=9780313039348</v>
      </c>
    </row>
    <row r="638" spans="1:12" ht="20.100000000000001" customHeight="1">
      <c r="A638" s="78">
        <v>637</v>
      </c>
      <c r="B638" s="79" t="s">
        <v>2818</v>
      </c>
      <c r="C638" s="79" t="s">
        <v>6789</v>
      </c>
      <c r="D638" s="79">
        <v>972</v>
      </c>
      <c r="E638" s="79" t="s">
        <v>5486</v>
      </c>
      <c r="F638" s="79" t="s">
        <v>6802</v>
      </c>
      <c r="G638" s="79" t="s">
        <v>6803</v>
      </c>
      <c r="H638" s="80">
        <v>1</v>
      </c>
      <c r="I638" s="79" t="s">
        <v>6804</v>
      </c>
      <c r="J638" s="79" t="s">
        <v>4439</v>
      </c>
      <c r="K638" s="80">
        <v>1999</v>
      </c>
      <c r="L638" s="81" t="str">
        <f t="shared" si="9"/>
        <v>http://ebooks.abc-clio.com/?isbn=9780313091452</v>
      </c>
    </row>
    <row r="639" spans="1:12" ht="20.100000000000001" customHeight="1">
      <c r="A639" s="78">
        <v>638</v>
      </c>
      <c r="B639" s="79" t="s">
        <v>2818</v>
      </c>
      <c r="C639" s="79" t="s">
        <v>6789</v>
      </c>
      <c r="D639" s="79">
        <v>972</v>
      </c>
      <c r="E639" s="79" t="s">
        <v>6805</v>
      </c>
      <c r="F639" s="79" t="s">
        <v>6806</v>
      </c>
      <c r="G639" s="79" t="s">
        <v>6807</v>
      </c>
      <c r="H639" s="80">
        <v>1</v>
      </c>
      <c r="I639" s="79" t="s">
        <v>6808</v>
      </c>
      <c r="J639" s="79" t="s">
        <v>4439</v>
      </c>
      <c r="K639" s="80">
        <v>2008</v>
      </c>
      <c r="L639" s="81" t="str">
        <f t="shared" si="9"/>
        <v>http://ebooks.abc-clio.com/?isbn=9780313087417</v>
      </c>
    </row>
    <row r="640" spans="1:12" ht="20.100000000000001" customHeight="1">
      <c r="A640" s="78">
        <v>639</v>
      </c>
      <c r="B640" s="79" t="s">
        <v>2818</v>
      </c>
      <c r="C640" s="79" t="s">
        <v>6809</v>
      </c>
      <c r="D640" s="79">
        <v>973</v>
      </c>
      <c r="E640" s="79" t="s">
        <v>4581</v>
      </c>
      <c r="F640" s="79" t="s">
        <v>6810</v>
      </c>
      <c r="G640" s="79" t="s">
        <v>6811</v>
      </c>
      <c r="H640" s="80">
        <v>1</v>
      </c>
      <c r="I640" s="79" t="s">
        <v>3433</v>
      </c>
      <c r="J640" s="79" t="s">
        <v>4439</v>
      </c>
      <c r="K640" s="80">
        <v>2008</v>
      </c>
      <c r="L640" s="81" t="str">
        <f t="shared" si="9"/>
        <v>http://ebooks.abc-clio.com/?isbn=9780313348037</v>
      </c>
    </row>
    <row r="641" spans="1:12" ht="20.100000000000001" customHeight="1">
      <c r="A641" s="78">
        <v>640</v>
      </c>
      <c r="B641" s="79" t="s">
        <v>2818</v>
      </c>
      <c r="C641" s="79" t="s">
        <v>6809</v>
      </c>
      <c r="D641" s="79">
        <v>973</v>
      </c>
      <c r="E641" s="79" t="s">
        <v>4581</v>
      </c>
      <c r="F641" s="79" t="s">
        <v>6812</v>
      </c>
      <c r="G641" s="79" t="s">
        <v>6813</v>
      </c>
      <c r="H641" s="80">
        <v>1</v>
      </c>
      <c r="I641" s="79" t="s">
        <v>6814</v>
      </c>
      <c r="J641" s="79" t="s">
        <v>4439</v>
      </c>
      <c r="K641" s="80">
        <v>2007</v>
      </c>
      <c r="L641" s="81" t="str">
        <f t="shared" si="9"/>
        <v>http://ebooks.abc-clio.com/?isbn=9781567207002</v>
      </c>
    </row>
    <row r="642" spans="1:12" ht="20.100000000000001" customHeight="1">
      <c r="A642" s="78">
        <v>641</v>
      </c>
      <c r="B642" s="79" t="s">
        <v>2818</v>
      </c>
      <c r="C642" s="79" t="s">
        <v>6809</v>
      </c>
      <c r="D642" s="79">
        <v>972</v>
      </c>
      <c r="E642" s="79" t="s">
        <v>5633</v>
      </c>
      <c r="F642" s="79" t="s">
        <v>6815</v>
      </c>
      <c r="G642" s="79" t="s">
        <v>6816</v>
      </c>
      <c r="H642" s="80">
        <v>1</v>
      </c>
      <c r="I642" s="79" t="s">
        <v>6817</v>
      </c>
      <c r="J642" s="79" t="s">
        <v>4439</v>
      </c>
      <c r="K642" s="80">
        <v>2007</v>
      </c>
      <c r="L642" s="81" t="str">
        <f t="shared" ref="L642:L705" si="10">HYPERLINK(CONCATENATE("http://ebooks.abc-clio.com/?isbn=",F642))</f>
        <v>http://ebooks.abc-clio.com/?isbn=9780313350054</v>
      </c>
    </row>
    <row r="643" spans="1:12" ht="20.100000000000001" customHeight="1">
      <c r="A643" s="78">
        <v>642</v>
      </c>
      <c r="B643" s="79" t="s">
        <v>2818</v>
      </c>
      <c r="C643" s="79" t="s">
        <v>6809</v>
      </c>
      <c r="D643" s="79">
        <v>810</v>
      </c>
      <c r="E643" s="79" t="s">
        <v>4786</v>
      </c>
      <c r="F643" s="79" t="s">
        <v>6818</v>
      </c>
      <c r="G643" s="79" t="s">
        <v>6819</v>
      </c>
      <c r="H643" s="80">
        <v>1</v>
      </c>
      <c r="I643" s="79" t="s">
        <v>3433</v>
      </c>
      <c r="J643" s="79" t="s">
        <v>4439</v>
      </c>
      <c r="K643" s="80">
        <v>2008</v>
      </c>
      <c r="L643" s="81" t="str">
        <f t="shared" si="10"/>
        <v>http://ebooks.abc-clio.com/?isbn=9780313348075</v>
      </c>
    </row>
    <row r="644" spans="1:12" ht="20.100000000000001" customHeight="1">
      <c r="A644" s="78">
        <v>643</v>
      </c>
      <c r="B644" s="79" t="s">
        <v>2818</v>
      </c>
      <c r="C644" s="79" t="s">
        <v>6820</v>
      </c>
      <c r="D644" s="79">
        <v>810</v>
      </c>
      <c r="E644" s="79" t="s">
        <v>4317</v>
      </c>
      <c r="F644" s="79" t="s">
        <v>6821</v>
      </c>
      <c r="G644" s="79" t="s">
        <v>6822</v>
      </c>
      <c r="H644" s="80">
        <v>1</v>
      </c>
      <c r="I644" s="79" t="s">
        <v>6823</v>
      </c>
      <c r="J644" s="79" t="s">
        <v>4439</v>
      </c>
      <c r="K644" s="80">
        <v>1997</v>
      </c>
      <c r="L644" s="81" t="str">
        <f t="shared" si="10"/>
        <v>http://ebooks.abc-clio.com/?isbn=9780313022197</v>
      </c>
    </row>
    <row r="645" spans="1:12" ht="20.100000000000001" customHeight="1">
      <c r="A645" s="78">
        <v>644</v>
      </c>
      <c r="B645" s="79" t="s">
        <v>2818</v>
      </c>
      <c r="C645" s="79" t="s">
        <v>6824</v>
      </c>
      <c r="D645" s="79" t="s">
        <v>6825</v>
      </c>
      <c r="E645" s="79" t="s">
        <v>6826</v>
      </c>
      <c r="F645" s="79" t="s">
        <v>6827</v>
      </c>
      <c r="G645" s="79" t="s">
        <v>6828</v>
      </c>
      <c r="H645" s="80">
        <v>1</v>
      </c>
      <c r="I645" s="79" t="s">
        <v>6829</v>
      </c>
      <c r="J645" s="79" t="s">
        <v>4514</v>
      </c>
      <c r="K645" s="80">
        <v>1983</v>
      </c>
      <c r="L645" s="81" t="str">
        <f t="shared" si="10"/>
        <v>http://ebooks.abc-clio.com/?isbn=9780313039645</v>
      </c>
    </row>
    <row r="646" spans="1:12" ht="20.100000000000001" customHeight="1">
      <c r="A646" s="78">
        <v>645</v>
      </c>
      <c r="B646" s="79" t="s">
        <v>2818</v>
      </c>
      <c r="C646" s="79" t="s">
        <v>6824</v>
      </c>
      <c r="D646" s="79" t="s">
        <v>6830</v>
      </c>
      <c r="E646" s="79" t="s">
        <v>4101</v>
      </c>
      <c r="F646" s="79" t="s">
        <v>6831</v>
      </c>
      <c r="G646" s="79" t="s">
        <v>6832</v>
      </c>
      <c r="H646" s="80">
        <v>1</v>
      </c>
      <c r="I646" s="79" t="s">
        <v>6833</v>
      </c>
      <c r="J646" s="79" t="s">
        <v>4514</v>
      </c>
      <c r="K646" s="80">
        <v>1985</v>
      </c>
      <c r="L646" s="81" t="str">
        <f t="shared" si="10"/>
        <v>http://ebooks.abc-clio.com/?isbn=9780313042744</v>
      </c>
    </row>
    <row r="647" spans="1:12" ht="20.100000000000001" customHeight="1">
      <c r="A647" s="78">
        <v>646</v>
      </c>
      <c r="B647" s="79" t="s">
        <v>2818</v>
      </c>
      <c r="C647" s="79" t="s">
        <v>6824</v>
      </c>
      <c r="D647" s="79" t="s">
        <v>3569</v>
      </c>
      <c r="E647" s="79" t="s">
        <v>4101</v>
      </c>
      <c r="F647" s="79" t="s">
        <v>6834</v>
      </c>
      <c r="G647" s="79" t="s">
        <v>6835</v>
      </c>
      <c r="H647" s="80">
        <v>1</v>
      </c>
      <c r="I647" s="79" t="s">
        <v>6836</v>
      </c>
      <c r="J647" s="79" t="s">
        <v>4431</v>
      </c>
      <c r="K647" s="80">
        <v>2006</v>
      </c>
      <c r="L647" s="81" t="str">
        <f t="shared" si="10"/>
        <v>http://ebooks.abc-clio.com/?isbn=9780313090615</v>
      </c>
    </row>
    <row r="648" spans="1:12" ht="20.100000000000001" customHeight="1">
      <c r="A648" s="78">
        <v>647</v>
      </c>
      <c r="B648" s="79" t="s">
        <v>2818</v>
      </c>
      <c r="C648" s="79" t="s">
        <v>6824</v>
      </c>
      <c r="D648" s="79" t="s">
        <v>6837</v>
      </c>
      <c r="E648" s="79" t="s">
        <v>5758</v>
      </c>
      <c r="F648" s="79" t="s">
        <v>6838</v>
      </c>
      <c r="G648" s="79" t="s">
        <v>6839</v>
      </c>
      <c r="H648" s="80">
        <v>1</v>
      </c>
      <c r="I648" s="79" t="s">
        <v>6840</v>
      </c>
      <c r="J648" s="79" t="s">
        <v>4514</v>
      </c>
      <c r="K648" s="80">
        <v>1985</v>
      </c>
      <c r="L648" s="81" t="str">
        <f t="shared" si="10"/>
        <v>http://ebooks.abc-clio.com/?isbn=9780313042690</v>
      </c>
    </row>
    <row r="649" spans="1:12" ht="20.100000000000001" customHeight="1">
      <c r="A649" s="78">
        <v>648</v>
      </c>
      <c r="B649" s="79" t="s">
        <v>2818</v>
      </c>
      <c r="C649" s="79" t="s">
        <v>6824</v>
      </c>
      <c r="D649" s="79" t="s">
        <v>323</v>
      </c>
      <c r="E649" s="79" t="s">
        <v>4458</v>
      </c>
      <c r="F649" s="79" t="s">
        <v>6841</v>
      </c>
      <c r="G649" s="79" t="s">
        <v>6842</v>
      </c>
      <c r="H649" s="80">
        <v>1</v>
      </c>
      <c r="I649" s="79" t="s">
        <v>6843</v>
      </c>
      <c r="J649" s="79" t="s">
        <v>4514</v>
      </c>
      <c r="K649" s="80">
        <v>1998</v>
      </c>
      <c r="L649" s="81" t="str">
        <f t="shared" si="10"/>
        <v>http://ebooks.abc-clio.com/?isbn=9780313031847</v>
      </c>
    </row>
    <row r="650" spans="1:12" ht="20.100000000000001" customHeight="1">
      <c r="A650" s="78">
        <v>649</v>
      </c>
      <c r="B650" s="79" t="s">
        <v>2818</v>
      </c>
      <c r="C650" s="79" t="s">
        <v>6824</v>
      </c>
      <c r="D650" s="79" t="s">
        <v>3569</v>
      </c>
      <c r="E650" s="79" t="s">
        <v>335</v>
      </c>
      <c r="F650" s="79" t="s">
        <v>6844</v>
      </c>
      <c r="G650" s="79" t="s">
        <v>6845</v>
      </c>
      <c r="H650" s="80">
        <v>1</v>
      </c>
      <c r="I650" s="79" t="s">
        <v>741</v>
      </c>
      <c r="J650" s="79" t="s">
        <v>4431</v>
      </c>
      <c r="K650" s="80">
        <v>2005</v>
      </c>
      <c r="L650" s="81" t="str">
        <f t="shared" si="10"/>
        <v>http://ebooks.abc-clio.com/?isbn=9780897899611</v>
      </c>
    </row>
    <row r="651" spans="1:12" ht="20.100000000000001" customHeight="1">
      <c r="A651" s="78">
        <v>650</v>
      </c>
      <c r="B651" s="79" t="s">
        <v>2818</v>
      </c>
      <c r="C651" s="79" t="s">
        <v>6824</v>
      </c>
      <c r="D651" s="79" t="s">
        <v>2016</v>
      </c>
      <c r="E651" s="79" t="s">
        <v>6846</v>
      </c>
      <c r="F651" s="79" t="s">
        <v>6847</v>
      </c>
      <c r="G651" s="79" t="s">
        <v>6848</v>
      </c>
      <c r="H651" s="80">
        <v>1</v>
      </c>
      <c r="I651" s="79" t="s">
        <v>6849</v>
      </c>
      <c r="J651" s="79" t="s">
        <v>4431</v>
      </c>
      <c r="K651" s="80">
        <v>2004</v>
      </c>
      <c r="L651" s="81" t="str">
        <f t="shared" si="10"/>
        <v>http://ebooks.abc-clio.com/?isbn=9780313058936</v>
      </c>
    </row>
    <row r="652" spans="1:12" ht="20.100000000000001" customHeight="1">
      <c r="A652" s="78">
        <v>651</v>
      </c>
      <c r="B652" s="79" t="s">
        <v>2818</v>
      </c>
      <c r="C652" s="79" t="s">
        <v>6824</v>
      </c>
      <c r="D652" s="79" t="s">
        <v>3733</v>
      </c>
      <c r="E652" s="79" t="s">
        <v>6850</v>
      </c>
      <c r="F652" s="79" t="s">
        <v>6851</v>
      </c>
      <c r="G652" s="79" t="s">
        <v>6852</v>
      </c>
      <c r="H652" s="80">
        <v>3</v>
      </c>
      <c r="I652" s="79" t="s">
        <v>6853</v>
      </c>
      <c r="J652" s="79" t="s">
        <v>4439</v>
      </c>
      <c r="K652" s="80">
        <v>2000</v>
      </c>
      <c r="L652" s="81" t="str">
        <f t="shared" si="10"/>
        <v>http://ebooks.abc-clio.com/?isbn=9780313007347</v>
      </c>
    </row>
    <row r="653" spans="1:12" ht="20.100000000000001" customHeight="1">
      <c r="A653" s="78">
        <v>652</v>
      </c>
      <c r="B653" s="79" t="s">
        <v>2818</v>
      </c>
      <c r="C653" s="79" t="s">
        <v>6854</v>
      </c>
      <c r="D653" s="79" t="s">
        <v>3569</v>
      </c>
      <c r="E653" s="79" t="s">
        <v>4101</v>
      </c>
      <c r="F653" s="79" t="s">
        <v>6855</v>
      </c>
      <c r="G653" s="79" t="s">
        <v>6856</v>
      </c>
      <c r="H653" s="80">
        <v>1</v>
      </c>
      <c r="I653" s="79" t="s">
        <v>6857</v>
      </c>
      <c r="J653" s="79" t="s">
        <v>4439</v>
      </c>
      <c r="K653" s="80">
        <v>1996</v>
      </c>
      <c r="L653" s="81" t="str">
        <f t="shared" si="10"/>
        <v>http://ebooks.abc-clio.com/?isbn=9780313008443</v>
      </c>
    </row>
    <row r="654" spans="1:12" ht="20.100000000000001" customHeight="1">
      <c r="A654" s="78">
        <v>653</v>
      </c>
      <c r="B654" s="79" t="s">
        <v>2818</v>
      </c>
      <c r="C654" s="79" t="s">
        <v>6854</v>
      </c>
      <c r="D654" s="79" t="s">
        <v>4435</v>
      </c>
      <c r="E654" s="79" t="s">
        <v>4101</v>
      </c>
      <c r="F654" s="79" t="s">
        <v>6858</v>
      </c>
      <c r="G654" s="79" t="s">
        <v>6859</v>
      </c>
      <c r="H654" s="80">
        <v>1</v>
      </c>
      <c r="I654" s="79" t="s">
        <v>6860</v>
      </c>
      <c r="J654" s="79" t="s">
        <v>4439</v>
      </c>
      <c r="K654" s="80">
        <v>1996</v>
      </c>
      <c r="L654" s="81" t="str">
        <f t="shared" si="10"/>
        <v>http://ebooks.abc-clio.com/?isbn=9780313008313</v>
      </c>
    </row>
    <row r="655" spans="1:12" ht="20.100000000000001" customHeight="1">
      <c r="A655" s="78">
        <v>654</v>
      </c>
      <c r="B655" s="79" t="s">
        <v>2818</v>
      </c>
      <c r="C655" s="79" t="s">
        <v>6854</v>
      </c>
      <c r="D655" s="79" t="s">
        <v>5347</v>
      </c>
      <c r="E655" s="79" t="s">
        <v>4101</v>
      </c>
      <c r="F655" s="79" t="s">
        <v>6861</v>
      </c>
      <c r="G655" s="79" t="s">
        <v>6862</v>
      </c>
      <c r="H655" s="80">
        <v>1</v>
      </c>
      <c r="I655" s="79" t="s">
        <v>6863</v>
      </c>
      <c r="J655" s="79" t="s">
        <v>4439</v>
      </c>
      <c r="K655" s="80">
        <v>1997</v>
      </c>
      <c r="L655" s="81" t="str">
        <f t="shared" si="10"/>
        <v>http://ebooks.abc-clio.com/?isbn=9780313008207</v>
      </c>
    </row>
    <row r="656" spans="1:12" ht="20.100000000000001" customHeight="1">
      <c r="A656" s="78">
        <v>655</v>
      </c>
      <c r="B656" s="79" t="s">
        <v>2818</v>
      </c>
      <c r="C656" s="79" t="s">
        <v>6854</v>
      </c>
      <c r="D656" s="79" t="s">
        <v>3597</v>
      </c>
      <c r="E656" s="79" t="s">
        <v>326</v>
      </c>
      <c r="F656" s="79" t="s">
        <v>6864</v>
      </c>
      <c r="G656" s="79" t="s">
        <v>6865</v>
      </c>
      <c r="H656" s="80">
        <v>1</v>
      </c>
      <c r="I656" s="79" t="s">
        <v>3594</v>
      </c>
      <c r="J656" s="79" t="s">
        <v>4431</v>
      </c>
      <c r="K656" s="80">
        <v>2001</v>
      </c>
      <c r="L656" s="81" t="str">
        <f t="shared" si="10"/>
        <v>http://ebooks.abc-clio.com/?isbn=9780313009464</v>
      </c>
    </row>
    <row r="657" spans="1:12" ht="20.100000000000001" customHeight="1">
      <c r="A657" s="78">
        <v>656</v>
      </c>
      <c r="B657" s="79" t="s">
        <v>2818</v>
      </c>
      <c r="C657" s="79" t="s">
        <v>6854</v>
      </c>
      <c r="D657" s="79" t="s">
        <v>6866</v>
      </c>
      <c r="E657" s="79" t="s">
        <v>322</v>
      </c>
      <c r="F657" s="79" t="s">
        <v>6867</v>
      </c>
      <c r="G657" s="79" t="s">
        <v>6868</v>
      </c>
      <c r="H657" s="80">
        <v>2</v>
      </c>
      <c r="I657" s="79" t="s">
        <v>6869</v>
      </c>
      <c r="J657" s="79" t="s">
        <v>4431</v>
      </c>
      <c r="K657" s="80">
        <v>2002</v>
      </c>
      <c r="L657" s="81" t="str">
        <f t="shared" si="10"/>
        <v>http://ebooks.abc-clio.com/?isbn=9780313008979</v>
      </c>
    </row>
    <row r="658" spans="1:12" ht="20.100000000000001" customHeight="1">
      <c r="A658" s="78">
        <v>657</v>
      </c>
      <c r="B658" s="79" t="s">
        <v>2818</v>
      </c>
      <c r="C658" s="79" t="s">
        <v>6870</v>
      </c>
      <c r="D658" s="79">
        <v>973</v>
      </c>
      <c r="E658" s="79" t="s">
        <v>4538</v>
      </c>
      <c r="F658" s="79" t="s">
        <v>6871</v>
      </c>
      <c r="G658" s="79" t="s">
        <v>6872</v>
      </c>
      <c r="H658" s="80">
        <v>1</v>
      </c>
      <c r="I658" s="79" t="s">
        <v>6873</v>
      </c>
      <c r="J658" s="79" t="s">
        <v>4439</v>
      </c>
      <c r="K658" s="80">
        <v>2001</v>
      </c>
      <c r="L658" s="81" t="str">
        <f t="shared" si="10"/>
        <v>http://ebooks.abc-clio.com/?isbn=9780313017308</v>
      </c>
    </row>
    <row r="659" spans="1:12" ht="20.100000000000001" customHeight="1">
      <c r="A659" s="78">
        <v>658</v>
      </c>
      <c r="B659" s="79" t="s">
        <v>2818</v>
      </c>
      <c r="C659" s="79" t="s">
        <v>6870</v>
      </c>
      <c r="D659" s="79">
        <v>404</v>
      </c>
      <c r="E659" s="79" t="s">
        <v>6874</v>
      </c>
      <c r="F659" s="79" t="s">
        <v>6875</v>
      </c>
      <c r="G659" s="79" t="s">
        <v>6876</v>
      </c>
      <c r="H659" s="80">
        <v>1</v>
      </c>
      <c r="I659" s="79" t="s">
        <v>6877</v>
      </c>
      <c r="J659" s="79" t="s">
        <v>4439</v>
      </c>
      <c r="K659" s="80">
        <v>2000</v>
      </c>
      <c r="L659" s="81" t="str">
        <f t="shared" si="10"/>
        <v>http://ebooks.abc-clio.com/?isbn=9781567509564</v>
      </c>
    </row>
    <row r="660" spans="1:12" ht="20.100000000000001" customHeight="1">
      <c r="A660" s="78">
        <v>659</v>
      </c>
      <c r="B660" s="79" t="s">
        <v>2818</v>
      </c>
      <c r="C660" s="79" t="s">
        <v>6870</v>
      </c>
      <c r="D660" s="79">
        <v>418</v>
      </c>
      <c r="E660" s="79" t="s">
        <v>6878</v>
      </c>
      <c r="F660" s="79" t="s">
        <v>6879</v>
      </c>
      <c r="G660" s="79" t="s">
        <v>6880</v>
      </c>
      <c r="H660" s="80">
        <v>1</v>
      </c>
      <c r="I660" s="79" t="s">
        <v>6881</v>
      </c>
      <c r="J660" s="79" t="s">
        <v>4514</v>
      </c>
      <c r="K660" s="80">
        <v>1986</v>
      </c>
      <c r="L660" s="81" t="str">
        <f t="shared" si="10"/>
        <v>http://ebooks.abc-clio.com/?isbn=9780313044427</v>
      </c>
    </row>
    <row r="661" spans="1:12" ht="20.100000000000001" customHeight="1">
      <c r="A661" s="78">
        <v>660</v>
      </c>
      <c r="B661" s="79" t="s">
        <v>2818</v>
      </c>
      <c r="C661" s="79" t="s">
        <v>6870</v>
      </c>
      <c r="D661" s="79">
        <v>422</v>
      </c>
      <c r="E661" s="79" t="s">
        <v>6882</v>
      </c>
      <c r="F661" s="79" t="s">
        <v>6883</v>
      </c>
      <c r="G661" s="79" t="s">
        <v>6884</v>
      </c>
      <c r="H661" s="80">
        <v>1</v>
      </c>
      <c r="I661" s="79" t="s">
        <v>6885</v>
      </c>
      <c r="J661" s="79" t="s">
        <v>4514</v>
      </c>
      <c r="K661" s="80">
        <v>1996</v>
      </c>
      <c r="L661" s="81" t="str">
        <f t="shared" si="10"/>
        <v>http://ebooks.abc-clio.com/?isbn=9780313034060</v>
      </c>
    </row>
    <row r="662" spans="1:12" ht="20.100000000000001" customHeight="1">
      <c r="A662" s="78">
        <v>661</v>
      </c>
      <c r="B662" s="79" t="s">
        <v>2818</v>
      </c>
      <c r="C662" s="79" t="s">
        <v>3507</v>
      </c>
      <c r="D662" s="79" t="s">
        <v>6886</v>
      </c>
      <c r="E662" s="79" t="s">
        <v>6887</v>
      </c>
      <c r="F662" s="79" t="s">
        <v>6888</v>
      </c>
      <c r="G662" s="79" t="s">
        <v>6889</v>
      </c>
      <c r="H662" s="80">
        <v>1</v>
      </c>
      <c r="I662" s="79" t="s">
        <v>6890</v>
      </c>
      <c r="J662" s="79" t="s">
        <v>38</v>
      </c>
      <c r="K662" s="80">
        <v>2000</v>
      </c>
      <c r="L662" s="81" t="str">
        <f t="shared" si="10"/>
        <v>http://ebooks.abc-clio.com/?isbn=9781576074138</v>
      </c>
    </row>
    <row r="663" spans="1:12" ht="20.100000000000001" customHeight="1">
      <c r="A663" s="78">
        <v>662</v>
      </c>
      <c r="B663" s="79" t="s">
        <v>2818</v>
      </c>
      <c r="C663" s="79" t="s">
        <v>3507</v>
      </c>
      <c r="D663" s="79" t="s">
        <v>6891</v>
      </c>
      <c r="E663" s="79" t="s">
        <v>6892</v>
      </c>
      <c r="F663" s="79" t="s">
        <v>6893</v>
      </c>
      <c r="G663" s="79" t="s">
        <v>6894</v>
      </c>
      <c r="H663" s="80">
        <v>1</v>
      </c>
      <c r="I663" s="79" t="s">
        <v>6895</v>
      </c>
      <c r="J663" s="79" t="s">
        <v>38</v>
      </c>
      <c r="K663" s="80">
        <v>2001</v>
      </c>
      <c r="L663" s="81" t="str">
        <f t="shared" si="10"/>
        <v>http://ebooks.abc-clio.com/?isbn=9781576078044</v>
      </c>
    </row>
    <row r="664" spans="1:12" ht="20.100000000000001" customHeight="1">
      <c r="A664" s="78">
        <v>663</v>
      </c>
      <c r="B664" s="79" t="s">
        <v>2818</v>
      </c>
      <c r="C664" s="79" t="s">
        <v>3838</v>
      </c>
      <c r="D664" s="79">
        <v>883</v>
      </c>
      <c r="E664" s="79" t="s">
        <v>6896</v>
      </c>
      <c r="F664" s="79" t="s">
        <v>6897</v>
      </c>
      <c r="G664" s="79" t="s">
        <v>6898</v>
      </c>
      <c r="H664" s="80">
        <v>1</v>
      </c>
      <c r="I664" s="79" t="s">
        <v>6899</v>
      </c>
      <c r="J664" s="79" t="s">
        <v>4439</v>
      </c>
      <c r="K664" s="80">
        <v>2003</v>
      </c>
      <c r="L664" s="81" t="str">
        <f t="shared" si="10"/>
        <v>http://ebooks.abc-clio.com/?isbn=9780313039409</v>
      </c>
    </row>
    <row r="665" spans="1:12" ht="20.100000000000001" customHeight="1">
      <c r="A665" s="78">
        <v>664</v>
      </c>
      <c r="B665" s="79" t="s">
        <v>2818</v>
      </c>
      <c r="C665" s="79" t="s">
        <v>3838</v>
      </c>
      <c r="D665" s="79">
        <v>883</v>
      </c>
      <c r="E665" s="79" t="s">
        <v>6896</v>
      </c>
      <c r="F665" s="79" t="s">
        <v>6900</v>
      </c>
      <c r="G665" s="79" t="s">
        <v>6901</v>
      </c>
      <c r="H665" s="80">
        <v>1</v>
      </c>
      <c r="I665" s="79" t="s">
        <v>4772</v>
      </c>
      <c r="J665" s="79" t="s">
        <v>4439</v>
      </c>
      <c r="K665" s="80">
        <v>2003</v>
      </c>
      <c r="L665" s="81" t="str">
        <f t="shared" si="10"/>
        <v>http://ebooks.abc-clio.com/?isbn=9780313039331</v>
      </c>
    </row>
    <row r="666" spans="1:12" ht="20.100000000000001" customHeight="1">
      <c r="A666" s="78">
        <v>665</v>
      </c>
      <c r="B666" s="79" t="s">
        <v>2818</v>
      </c>
      <c r="C666" s="79" t="s">
        <v>3838</v>
      </c>
      <c r="D666" s="79">
        <v>882</v>
      </c>
      <c r="E666" s="79" t="s">
        <v>6902</v>
      </c>
      <c r="F666" s="79" t="s">
        <v>6903</v>
      </c>
      <c r="G666" s="79" t="s">
        <v>6904</v>
      </c>
      <c r="H666" s="80">
        <v>1</v>
      </c>
      <c r="I666" s="79" t="s">
        <v>6905</v>
      </c>
      <c r="J666" s="79" t="s">
        <v>553</v>
      </c>
      <c r="K666" s="80">
        <v>2004</v>
      </c>
      <c r="L666" s="81" t="str">
        <f t="shared" si="10"/>
        <v>http://ebooks.abc-clio.com/?isbn=9780313039324</v>
      </c>
    </row>
    <row r="667" spans="1:12" ht="20.100000000000001" customHeight="1">
      <c r="A667" s="78">
        <v>666</v>
      </c>
      <c r="B667" s="79" t="s">
        <v>2818</v>
      </c>
      <c r="C667" s="79" t="s">
        <v>3838</v>
      </c>
      <c r="D667" s="79">
        <v>809</v>
      </c>
      <c r="E667" s="79" t="s">
        <v>5901</v>
      </c>
      <c r="F667" s="79" t="s">
        <v>6906</v>
      </c>
      <c r="G667" s="79" t="s">
        <v>6907</v>
      </c>
      <c r="H667" s="80">
        <v>1</v>
      </c>
      <c r="I667" s="79" t="s">
        <v>6908</v>
      </c>
      <c r="J667" s="79" t="s">
        <v>4439</v>
      </c>
      <c r="K667" s="80">
        <v>2003</v>
      </c>
      <c r="L667" s="81" t="str">
        <f t="shared" si="10"/>
        <v>http://ebooks.abc-clio.com/?isbn=9780313016714</v>
      </c>
    </row>
    <row r="668" spans="1:12" ht="20.100000000000001" customHeight="1">
      <c r="A668" s="78">
        <v>667</v>
      </c>
      <c r="B668" s="79" t="s">
        <v>2818</v>
      </c>
      <c r="C668" s="79" t="s">
        <v>3838</v>
      </c>
      <c r="D668" s="79">
        <v>822</v>
      </c>
      <c r="E668" s="79" t="s">
        <v>5924</v>
      </c>
      <c r="F668" s="79" t="s">
        <v>6909</v>
      </c>
      <c r="G668" s="79" t="s">
        <v>6910</v>
      </c>
      <c r="H668" s="80">
        <v>1</v>
      </c>
      <c r="I668" s="79" t="s">
        <v>5934</v>
      </c>
      <c r="J668" s="79" t="s">
        <v>4439</v>
      </c>
      <c r="K668" s="80">
        <v>2001</v>
      </c>
      <c r="L668" s="81" t="str">
        <f t="shared" si="10"/>
        <v>http://ebooks.abc-clio.com/?isbn=9780313016844</v>
      </c>
    </row>
    <row r="669" spans="1:12" ht="20.100000000000001" customHeight="1">
      <c r="A669" s="78">
        <v>668</v>
      </c>
      <c r="B669" s="79" t="s">
        <v>2818</v>
      </c>
      <c r="C669" s="79" t="s">
        <v>3838</v>
      </c>
      <c r="D669" s="79">
        <v>822</v>
      </c>
      <c r="E669" s="79" t="s">
        <v>6911</v>
      </c>
      <c r="F669" s="79" t="s">
        <v>6912</v>
      </c>
      <c r="G669" s="79" t="s">
        <v>6913</v>
      </c>
      <c r="H669" s="80">
        <v>1</v>
      </c>
      <c r="I669" s="79" t="s">
        <v>5998</v>
      </c>
      <c r="J669" s="79" t="s">
        <v>4439</v>
      </c>
      <c r="K669" s="80">
        <v>2002</v>
      </c>
      <c r="L669" s="81" t="str">
        <f t="shared" si="10"/>
        <v>http://ebooks.abc-clio.com/?isbn=9780313092084</v>
      </c>
    </row>
    <row r="670" spans="1:12" ht="20.100000000000001" customHeight="1">
      <c r="A670" s="78">
        <v>669</v>
      </c>
      <c r="B670" s="79" t="s">
        <v>2818</v>
      </c>
      <c r="C670" s="79" t="s">
        <v>3838</v>
      </c>
      <c r="D670" s="79">
        <v>822</v>
      </c>
      <c r="E670" s="79" t="s">
        <v>6914</v>
      </c>
      <c r="F670" s="79" t="s">
        <v>6915</v>
      </c>
      <c r="G670" s="79" t="s">
        <v>6916</v>
      </c>
      <c r="H670" s="80">
        <v>1</v>
      </c>
      <c r="I670" s="79" t="s">
        <v>6917</v>
      </c>
      <c r="J670" s="79" t="s">
        <v>4439</v>
      </c>
      <c r="K670" s="80">
        <v>2008</v>
      </c>
      <c r="L670" s="81" t="str">
        <f t="shared" si="10"/>
        <v>http://ebooks.abc-clio.com/?isbn=9780275995119</v>
      </c>
    </row>
    <row r="671" spans="1:12" ht="20.100000000000001" customHeight="1">
      <c r="A671" s="78">
        <v>670</v>
      </c>
      <c r="B671" s="79" t="s">
        <v>2818</v>
      </c>
      <c r="C671" s="79" t="s">
        <v>3838</v>
      </c>
      <c r="D671" s="79">
        <v>813</v>
      </c>
      <c r="E671" s="79" t="s">
        <v>6918</v>
      </c>
      <c r="F671" s="79" t="s">
        <v>6919</v>
      </c>
      <c r="G671" s="79" t="s">
        <v>6920</v>
      </c>
      <c r="H671" s="80">
        <v>1</v>
      </c>
      <c r="I671" s="79" t="s">
        <v>6921</v>
      </c>
      <c r="J671" s="79" t="s">
        <v>4439</v>
      </c>
      <c r="K671" s="80">
        <v>2004</v>
      </c>
      <c r="L671" s="81" t="str">
        <f t="shared" si="10"/>
        <v>http://ebooks.abc-clio.com/?isbn=9780313058585</v>
      </c>
    </row>
    <row r="672" spans="1:12" ht="20.100000000000001" customHeight="1">
      <c r="A672" s="78">
        <v>671</v>
      </c>
      <c r="B672" s="79" t="s">
        <v>2818</v>
      </c>
      <c r="C672" s="79" t="s">
        <v>3838</v>
      </c>
      <c r="D672" s="79">
        <v>813</v>
      </c>
      <c r="E672" s="79" t="s">
        <v>6918</v>
      </c>
      <c r="F672" s="79" t="s">
        <v>6922</v>
      </c>
      <c r="G672" s="79" t="s">
        <v>6923</v>
      </c>
      <c r="H672" s="80">
        <v>1</v>
      </c>
      <c r="I672" s="79" t="s">
        <v>6924</v>
      </c>
      <c r="J672" s="79" t="s">
        <v>4439</v>
      </c>
      <c r="K672" s="80">
        <v>2008</v>
      </c>
      <c r="L672" s="81" t="str">
        <f t="shared" si="10"/>
        <v>http://ebooks.abc-clio.com/?isbn=9780313082139</v>
      </c>
    </row>
    <row r="673" spans="1:12" ht="20.100000000000001" customHeight="1">
      <c r="A673" s="78">
        <v>672</v>
      </c>
      <c r="B673" s="79" t="s">
        <v>2818</v>
      </c>
      <c r="C673" s="79" t="s">
        <v>3838</v>
      </c>
      <c r="D673" s="79">
        <v>810</v>
      </c>
      <c r="E673" s="79" t="s">
        <v>6925</v>
      </c>
      <c r="F673" s="79" t="s">
        <v>6926</v>
      </c>
      <c r="G673" s="79" t="s">
        <v>6927</v>
      </c>
      <c r="H673" s="80">
        <v>1</v>
      </c>
      <c r="I673" s="79" t="s">
        <v>6928</v>
      </c>
      <c r="J673" s="79" t="s">
        <v>4439</v>
      </c>
      <c r="K673" s="80">
        <v>2004</v>
      </c>
      <c r="L673" s="81" t="str">
        <f t="shared" si="10"/>
        <v>http://ebooks.abc-clio.com/?isbn=9780313039287</v>
      </c>
    </row>
    <row r="674" spans="1:12" ht="20.100000000000001" customHeight="1">
      <c r="A674" s="78">
        <v>673</v>
      </c>
      <c r="B674" s="79" t="s">
        <v>2818</v>
      </c>
      <c r="C674" s="79" t="s">
        <v>3838</v>
      </c>
      <c r="D674" s="79">
        <v>811</v>
      </c>
      <c r="E674" s="79" t="s">
        <v>6929</v>
      </c>
      <c r="F674" s="79" t="s">
        <v>6930</v>
      </c>
      <c r="G674" s="79" t="s">
        <v>6931</v>
      </c>
      <c r="H674" s="80">
        <v>1</v>
      </c>
      <c r="I674" s="79" t="s">
        <v>4776</v>
      </c>
      <c r="J674" s="79" t="s">
        <v>4439</v>
      </c>
      <c r="K674" s="80">
        <v>2004</v>
      </c>
      <c r="L674" s="81" t="str">
        <f t="shared" si="10"/>
        <v>http://ebooks.abc-clio.com/?isbn=9780313085505</v>
      </c>
    </row>
    <row r="675" spans="1:12" ht="20.100000000000001" customHeight="1">
      <c r="A675" s="78">
        <v>674</v>
      </c>
      <c r="B675" s="79" t="s">
        <v>2818</v>
      </c>
      <c r="C675" s="79" t="s">
        <v>3838</v>
      </c>
      <c r="D675" s="79">
        <v>810</v>
      </c>
      <c r="E675" s="79" t="s">
        <v>6932</v>
      </c>
      <c r="F675" s="79" t="s">
        <v>6933</v>
      </c>
      <c r="G675" s="79" t="s">
        <v>6934</v>
      </c>
      <c r="H675" s="80">
        <v>1</v>
      </c>
      <c r="I675" s="79" t="s">
        <v>6935</v>
      </c>
      <c r="J675" s="79" t="s">
        <v>4439</v>
      </c>
      <c r="K675" s="80">
        <v>2004</v>
      </c>
      <c r="L675" s="81" t="str">
        <f t="shared" si="10"/>
        <v>http://ebooks.abc-clio.com/?isbn=9780313061660</v>
      </c>
    </row>
    <row r="676" spans="1:12" ht="20.100000000000001" customHeight="1">
      <c r="A676" s="78">
        <v>675</v>
      </c>
      <c r="B676" s="79" t="s">
        <v>2818</v>
      </c>
      <c r="C676" s="79" t="s">
        <v>3838</v>
      </c>
      <c r="D676" s="79">
        <v>810</v>
      </c>
      <c r="E676" s="79" t="s">
        <v>4835</v>
      </c>
      <c r="F676" s="79" t="s">
        <v>6936</v>
      </c>
      <c r="G676" s="79" t="s">
        <v>6937</v>
      </c>
      <c r="H676" s="80">
        <v>1</v>
      </c>
      <c r="I676" s="79" t="s">
        <v>4838</v>
      </c>
      <c r="J676" s="79" t="s">
        <v>4439</v>
      </c>
      <c r="K676" s="80">
        <v>2004</v>
      </c>
      <c r="L676" s="81" t="str">
        <f t="shared" si="10"/>
        <v>http://ebooks.abc-clio.com/?isbn=9780313058158</v>
      </c>
    </row>
    <row r="677" spans="1:12" ht="20.100000000000001" customHeight="1">
      <c r="A677" s="78">
        <v>676</v>
      </c>
      <c r="B677" s="79" t="s">
        <v>2818</v>
      </c>
      <c r="C677" s="79" t="s">
        <v>3838</v>
      </c>
      <c r="D677" s="79">
        <v>810</v>
      </c>
      <c r="E677" s="79" t="s">
        <v>4317</v>
      </c>
      <c r="F677" s="79" t="s">
        <v>6938</v>
      </c>
      <c r="G677" s="79" t="s">
        <v>6939</v>
      </c>
      <c r="H677" s="80">
        <v>1</v>
      </c>
      <c r="I677" s="79" t="s">
        <v>4772</v>
      </c>
      <c r="J677" s="79" t="s">
        <v>4439</v>
      </c>
      <c r="K677" s="80">
        <v>2004</v>
      </c>
      <c r="L677" s="81" t="str">
        <f t="shared" si="10"/>
        <v>http://ebooks.abc-clio.com/?isbn=9780313061677</v>
      </c>
    </row>
    <row r="678" spans="1:12" ht="20.100000000000001" customHeight="1">
      <c r="A678" s="78">
        <v>677</v>
      </c>
      <c r="B678" s="79" t="s">
        <v>2818</v>
      </c>
      <c r="C678" s="79" t="s">
        <v>3838</v>
      </c>
      <c r="D678" s="79" t="s">
        <v>6940</v>
      </c>
      <c r="E678" s="79" t="s">
        <v>6941</v>
      </c>
      <c r="F678" s="79" t="s">
        <v>6942</v>
      </c>
      <c r="G678" s="79" t="s">
        <v>6943</v>
      </c>
      <c r="H678" s="80">
        <v>1</v>
      </c>
      <c r="I678" s="79" t="s">
        <v>6944</v>
      </c>
      <c r="J678" s="79" t="s">
        <v>4439</v>
      </c>
      <c r="K678" s="80">
        <v>2001</v>
      </c>
      <c r="L678" s="81" t="str">
        <f t="shared" si="10"/>
        <v>http://ebooks.abc-clio.com/?isbn=9780313017261</v>
      </c>
    </row>
    <row r="679" spans="1:12" ht="20.100000000000001" customHeight="1">
      <c r="A679" s="78">
        <v>678</v>
      </c>
      <c r="B679" s="79" t="s">
        <v>2818</v>
      </c>
      <c r="C679" s="79" t="s">
        <v>6945</v>
      </c>
      <c r="D679" s="79" t="s">
        <v>6946</v>
      </c>
      <c r="E679" s="79" t="s">
        <v>6947</v>
      </c>
      <c r="F679" s="79" t="s">
        <v>6948</v>
      </c>
      <c r="G679" s="79" t="s">
        <v>6949</v>
      </c>
      <c r="H679" s="80">
        <v>1</v>
      </c>
      <c r="I679" s="79" t="s">
        <v>6950</v>
      </c>
      <c r="J679" s="79" t="s">
        <v>4439</v>
      </c>
      <c r="K679" s="80">
        <v>1995</v>
      </c>
      <c r="L679" s="81" t="str">
        <f t="shared" si="10"/>
        <v>http://ebooks.abc-clio.com/?isbn=9780313021831</v>
      </c>
    </row>
    <row r="680" spans="1:12" ht="20.100000000000001" customHeight="1">
      <c r="A680" s="78">
        <v>679</v>
      </c>
      <c r="B680" s="79" t="s">
        <v>2818</v>
      </c>
      <c r="C680" s="79" t="s">
        <v>6945</v>
      </c>
      <c r="D680" s="79" t="s">
        <v>6951</v>
      </c>
      <c r="E680" s="79" t="s">
        <v>6952</v>
      </c>
      <c r="F680" s="79" t="s">
        <v>6953</v>
      </c>
      <c r="G680" s="79" t="s">
        <v>6954</v>
      </c>
      <c r="H680" s="80">
        <v>1</v>
      </c>
      <c r="I680" s="79" t="s">
        <v>6955</v>
      </c>
      <c r="J680" s="79" t="s">
        <v>4514</v>
      </c>
      <c r="K680" s="80">
        <v>1990</v>
      </c>
      <c r="L680" s="81" t="str">
        <f t="shared" si="10"/>
        <v>http://ebooks.abc-clio.com/?isbn=9780313034916</v>
      </c>
    </row>
    <row r="681" spans="1:12" ht="20.100000000000001" customHeight="1">
      <c r="A681" s="78">
        <v>680</v>
      </c>
      <c r="B681" s="79" t="s">
        <v>2818</v>
      </c>
      <c r="C681" s="79" t="s">
        <v>6945</v>
      </c>
      <c r="D681" s="79" t="s">
        <v>3714</v>
      </c>
      <c r="E681" s="79" t="s">
        <v>3713</v>
      </c>
      <c r="F681" s="79" t="s">
        <v>6956</v>
      </c>
      <c r="G681" s="79" t="s">
        <v>6957</v>
      </c>
      <c r="H681" s="80">
        <v>1</v>
      </c>
      <c r="I681" s="79" t="s">
        <v>6958</v>
      </c>
      <c r="J681" s="79" t="s">
        <v>4439</v>
      </c>
      <c r="K681" s="80">
        <v>2008</v>
      </c>
      <c r="L681" s="81" t="str">
        <f t="shared" si="10"/>
        <v>http://ebooks.abc-clio.com/?isbn=9780275999117</v>
      </c>
    </row>
    <row r="682" spans="1:12" ht="20.100000000000001" customHeight="1">
      <c r="A682" s="78">
        <v>681</v>
      </c>
      <c r="B682" s="79" t="s">
        <v>2818</v>
      </c>
      <c r="C682" s="79" t="s">
        <v>3843</v>
      </c>
      <c r="D682" s="79">
        <v>956</v>
      </c>
      <c r="E682" s="79" t="s">
        <v>6959</v>
      </c>
      <c r="F682" s="79" t="s">
        <v>6960</v>
      </c>
      <c r="G682" s="79" t="s">
        <v>6961</v>
      </c>
      <c r="H682" s="80">
        <v>1</v>
      </c>
      <c r="I682" s="79" t="s">
        <v>6962</v>
      </c>
      <c r="J682" s="79" t="s">
        <v>4575</v>
      </c>
      <c r="K682" s="80">
        <v>2005</v>
      </c>
      <c r="L682" s="81" t="str">
        <f t="shared" si="10"/>
        <v>http://ebooks.abc-clio.com/?isbn=9780313053900</v>
      </c>
    </row>
    <row r="683" spans="1:12" ht="20.100000000000001" customHeight="1">
      <c r="A683" s="78">
        <v>682</v>
      </c>
      <c r="B683" s="79" t="s">
        <v>2818</v>
      </c>
      <c r="C683" s="79" t="s">
        <v>3843</v>
      </c>
      <c r="D683" s="79">
        <v>955</v>
      </c>
      <c r="E683" s="79" t="s">
        <v>6963</v>
      </c>
      <c r="F683" s="79" t="s">
        <v>6964</v>
      </c>
      <c r="G683" s="79" t="s">
        <v>6965</v>
      </c>
      <c r="H683" s="80">
        <v>1</v>
      </c>
      <c r="I683" s="79" t="s">
        <v>6966</v>
      </c>
      <c r="J683" s="79" t="s">
        <v>4575</v>
      </c>
      <c r="K683" s="80">
        <v>2007</v>
      </c>
      <c r="L683" s="81" t="str">
        <f t="shared" si="10"/>
        <v>http://ebooks.abc-clio.com/?isbn=9780275996406</v>
      </c>
    </row>
    <row r="684" spans="1:12" ht="20.100000000000001" customHeight="1">
      <c r="A684" s="78">
        <v>683</v>
      </c>
      <c r="B684" s="79" t="s">
        <v>2818</v>
      </c>
      <c r="C684" s="79" t="s">
        <v>4198</v>
      </c>
      <c r="D684" s="79">
        <v>940</v>
      </c>
      <c r="E684" s="79" t="s">
        <v>6967</v>
      </c>
      <c r="F684" s="79" t="s">
        <v>6968</v>
      </c>
      <c r="G684" s="79" t="s">
        <v>6969</v>
      </c>
      <c r="H684" s="80">
        <v>1</v>
      </c>
      <c r="I684" s="79" t="s">
        <v>6970</v>
      </c>
      <c r="J684" s="79" t="s">
        <v>6678</v>
      </c>
      <c r="K684" s="80">
        <v>2007</v>
      </c>
      <c r="L684" s="81" t="str">
        <f t="shared" si="10"/>
        <v>http://ebooks.abc-clio.com/?isbn=9780313344794</v>
      </c>
    </row>
    <row r="685" spans="1:12" ht="20.100000000000001" customHeight="1">
      <c r="A685" s="78">
        <v>684</v>
      </c>
      <c r="B685" s="79" t="s">
        <v>2818</v>
      </c>
      <c r="C685" s="79" t="s">
        <v>4198</v>
      </c>
      <c r="D685" s="79">
        <v>940</v>
      </c>
      <c r="E685" s="79" t="s">
        <v>6971</v>
      </c>
      <c r="F685" s="79" t="s">
        <v>6972</v>
      </c>
      <c r="G685" s="79" t="s">
        <v>6973</v>
      </c>
      <c r="H685" s="80">
        <v>1</v>
      </c>
      <c r="I685" s="79" t="s">
        <v>6974</v>
      </c>
      <c r="J685" s="79" t="s">
        <v>4439</v>
      </c>
      <c r="K685" s="80">
        <v>2008</v>
      </c>
      <c r="L685" s="81" t="str">
        <f t="shared" si="10"/>
        <v>http://ebooks.abc-clio.com/?isbn=9780313352218</v>
      </c>
    </row>
    <row r="686" spans="1:12" ht="20.100000000000001" customHeight="1">
      <c r="A686" s="78">
        <v>685</v>
      </c>
      <c r="B686" s="79" t="s">
        <v>2818</v>
      </c>
      <c r="C686" s="79" t="s">
        <v>6975</v>
      </c>
      <c r="D686" s="79">
        <v>782</v>
      </c>
      <c r="E686" s="79" t="s">
        <v>6976</v>
      </c>
      <c r="F686" s="79" t="s">
        <v>6977</v>
      </c>
      <c r="G686" s="79" t="s">
        <v>6978</v>
      </c>
      <c r="H686" s="80">
        <v>0</v>
      </c>
      <c r="I686" s="79" t="s">
        <v>3888</v>
      </c>
      <c r="J686" s="79" t="s">
        <v>553</v>
      </c>
      <c r="K686" s="80">
        <v>2007</v>
      </c>
      <c r="L686" s="81" t="str">
        <f t="shared" si="10"/>
        <v>http://ebooks.abc-clio.com/?isbn=9781567207217</v>
      </c>
    </row>
    <row r="687" spans="1:12" ht="20.100000000000001" customHeight="1">
      <c r="A687" s="78">
        <v>686</v>
      </c>
      <c r="B687" s="79" t="s">
        <v>2818</v>
      </c>
      <c r="C687" s="79" t="s">
        <v>6975</v>
      </c>
      <c r="D687" s="79">
        <v>782</v>
      </c>
      <c r="E687" s="79" t="s">
        <v>3491</v>
      </c>
      <c r="F687" s="79" t="s">
        <v>6979</v>
      </c>
      <c r="G687" s="79" t="s">
        <v>6980</v>
      </c>
      <c r="H687" s="80">
        <v>0</v>
      </c>
      <c r="I687" s="79" t="s">
        <v>6981</v>
      </c>
      <c r="J687" s="79" t="s">
        <v>553</v>
      </c>
      <c r="K687" s="80">
        <v>2007</v>
      </c>
      <c r="L687" s="81" t="str">
        <f t="shared" si="10"/>
        <v>http://ebooks.abc-clio.com/?isbn=9780313082795</v>
      </c>
    </row>
    <row r="688" spans="1:12" ht="20.100000000000001" customHeight="1">
      <c r="A688" s="78">
        <v>687</v>
      </c>
      <c r="B688" s="79" t="s">
        <v>2818</v>
      </c>
      <c r="C688" s="79" t="s">
        <v>6982</v>
      </c>
      <c r="D688" s="79">
        <v>781</v>
      </c>
      <c r="E688" s="79" t="s">
        <v>3975</v>
      </c>
      <c r="F688" s="79" t="s">
        <v>6983</v>
      </c>
      <c r="G688" s="79" t="s">
        <v>6984</v>
      </c>
      <c r="H688" s="80">
        <v>1</v>
      </c>
      <c r="I688" s="79" t="s">
        <v>6985</v>
      </c>
      <c r="J688" s="79" t="s">
        <v>4439</v>
      </c>
      <c r="K688" s="80">
        <v>2005</v>
      </c>
      <c r="L688" s="81" t="str">
        <f t="shared" si="10"/>
        <v>http://ebooks.abc-clio.com/?isbn=9780313017629</v>
      </c>
    </row>
    <row r="689" spans="1:12" ht="20.100000000000001" customHeight="1">
      <c r="A689" s="78">
        <v>688</v>
      </c>
      <c r="B689" s="79" t="s">
        <v>2818</v>
      </c>
      <c r="C689" s="79" t="s">
        <v>6982</v>
      </c>
      <c r="D689" s="79" t="s">
        <v>3733</v>
      </c>
      <c r="E689" s="79" t="s">
        <v>3732</v>
      </c>
      <c r="F689" s="79" t="s">
        <v>6986</v>
      </c>
      <c r="G689" s="79" t="s">
        <v>6987</v>
      </c>
      <c r="H689" s="80">
        <v>1</v>
      </c>
      <c r="I689" s="79" t="s">
        <v>6988</v>
      </c>
      <c r="J689" s="79" t="s">
        <v>4514</v>
      </c>
      <c r="K689" s="80">
        <v>1996</v>
      </c>
      <c r="L689" s="81" t="str">
        <f t="shared" si="10"/>
        <v>http://ebooks.abc-clio.com/?isbn=9780313033209</v>
      </c>
    </row>
    <row r="690" spans="1:12" ht="20.100000000000001" customHeight="1">
      <c r="A690" s="78">
        <v>689</v>
      </c>
      <c r="B690" s="79" t="s">
        <v>2818</v>
      </c>
      <c r="C690" s="79" t="s">
        <v>6982</v>
      </c>
      <c r="D690" s="79">
        <v>780</v>
      </c>
      <c r="E690" s="79" t="s">
        <v>5394</v>
      </c>
      <c r="F690" s="79" t="s">
        <v>6989</v>
      </c>
      <c r="G690" s="79" t="s">
        <v>6990</v>
      </c>
      <c r="H690" s="80">
        <v>1</v>
      </c>
      <c r="I690" s="79" t="s">
        <v>6991</v>
      </c>
      <c r="J690" s="79" t="s">
        <v>4439</v>
      </c>
      <c r="K690" s="80">
        <v>2001</v>
      </c>
      <c r="L690" s="81" t="str">
        <f t="shared" si="10"/>
        <v>http://ebooks.abc-clio.com/?isbn=9780313016950</v>
      </c>
    </row>
    <row r="691" spans="1:12" ht="20.100000000000001" customHeight="1">
      <c r="A691" s="78">
        <v>690</v>
      </c>
      <c r="B691" s="79" t="s">
        <v>2818</v>
      </c>
      <c r="C691" s="79" t="s">
        <v>6982</v>
      </c>
      <c r="D691" s="79">
        <v>780</v>
      </c>
      <c r="E691" s="79" t="s">
        <v>5394</v>
      </c>
      <c r="F691" s="79" t="s">
        <v>6992</v>
      </c>
      <c r="G691" s="79" t="s">
        <v>6993</v>
      </c>
      <c r="H691" s="80">
        <v>1</v>
      </c>
      <c r="I691" s="79" t="s">
        <v>6994</v>
      </c>
      <c r="J691" s="79" t="s">
        <v>4439</v>
      </c>
      <c r="K691" s="80">
        <v>2001</v>
      </c>
      <c r="L691" s="81" t="str">
        <f t="shared" si="10"/>
        <v>http://ebooks.abc-clio.com/?isbn=9780313017438</v>
      </c>
    </row>
    <row r="692" spans="1:12" ht="20.100000000000001" customHeight="1">
      <c r="A692" s="78">
        <v>691</v>
      </c>
      <c r="B692" s="79" t="s">
        <v>2818</v>
      </c>
      <c r="C692" s="79" t="s">
        <v>6982</v>
      </c>
      <c r="D692" s="79" t="s">
        <v>3733</v>
      </c>
      <c r="E692" s="79" t="s">
        <v>6995</v>
      </c>
      <c r="F692" s="79" t="s">
        <v>6996</v>
      </c>
      <c r="G692" s="79" t="s">
        <v>6997</v>
      </c>
      <c r="H692" s="80">
        <v>1</v>
      </c>
      <c r="I692" s="79" t="s">
        <v>6998</v>
      </c>
      <c r="J692" s="79" t="s">
        <v>4514</v>
      </c>
      <c r="K692" s="80">
        <v>1996</v>
      </c>
      <c r="L692" s="81" t="str">
        <f t="shared" si="10"/>
        <v>http://ebooks.abc-clio.com/?isbn=9780313033605</v>
      </c>
    </row>
    <row r="693" spans="1:12" ht="20.100000000000001" customHeight="1">
      <c r="A693" s="78">
        <v>692</v>
      </c>
      <c r="B693" s="79" t="s">
        <v>2818</v>
      </c>
      <c r="C693" s="79" t="s">
        <v>6982</v>
      </c>
      <c r="D693" s="79">
        <v>780</v>
      </c>
      <c r="E693" s="79" t="s">
        <v>1960</v>
      </c>
      <c r="F693" s="79" t="s">
        <v>6999</v>
      </c>
      <c r="G693" s="79" t="s">
        <v>7000</v>
      </c>
      <c r="H693" s="80">
        <v>1</v>
      </c>
      <c r="I693" s="79" t="s">
        <v>7001</v>
      </c>
      <c r="J693" s="79" t="s">
        <v>4439</v>
      </c>
      <c r="K693" s="80">
        <v>2008</v>
      </c>
      <c r="L693" s="81" t="str">
        <f t="shared" si="10"/>
        <v>http://ebooks.abc-clio.com/?isbn=9780313083686</v>
      </c>
    </row>
    <row r="694" spans="1:12" ht="20.100000000000001" customHeight="1">
      <c r="A694" s="78">
        <v>693</v>
      </c>
      <c r="B694" s="79" t="s">
        <v>2818</v>
      </c>
      <c r="C694" s="79" t="s">
        <v>6982</v>
      </c>
      <c r="D694" s="79">
        <v>782.1</v>
      </c>
      <c r="E694" s="79" t="s">
        <v>7002</v>
      </c>
      <c r="F694" s="79" t="s">
        <v>7003</v>
      </c>
      <c r="G694" s="79" t="s">
        <v>7004</v>
      </c>
      <c r="H694" s="80">
        <v>1</v>
      </c>
      <c r="I694" s="79" t="s">
        <v>7005</v>
      </c>
      <c r="J694" s="79" t="s">
        <v>4514</v>
      </c>
      <c r="K694" s="80">
        <v>1985</v>
      </c>
      <c r="L694" s="81" t="str">
        <f t="shared" si="10"/>
        <v>http://ebooks.abc-clio.com/?isbn=9780313042577</v>
      </c>
    </row>
    <row r="695" spans="1:12" ht="20.100000000000001" customHeight="1">
      <c r="A695" s="78">
        <v>694</v>
      </c>
      <c r="B695" s="79" t="s">
        <v>2818</v>
      </c>
      <c r="C695" s="79" t="s">
        <v>6982</v>
      </c>
      <c r="D695" s="79">
        <v>781.77300000000002</v>
      </c>
      <c r="E695" s="79" t="s">
        <v>7006</v>
      </c>
      <c r="F695" s="79" t="s">
        <v>7007</v>
      </c>
      <c r="G695" s="79" t="s">
        <v>7008</v>
      </c>
      <c r="H695" s="80">
        <v>1</v>
      </c>
      <c r="I695" s="79" t="s">
        <v>7009</v>
      </c>
      <c r="J695" s="79" t="s">
        <v>4514</v>
      </c>
      <c r="K695" s="80">
        <v>1983</v>
      </c>
      <c r="L695" s="81" t="str">
        <f t="shared" si="10"/>
        <v>http://ebooks.abc-clio.com/?isbn=9780313040832</v>
      </c>
    </row>
    <row r="696" spans="1:12" ht="20.100000000000001" customHeight="1">
      <c r="A696" s="78">
        <v>695</v>
      </c>
      <c r="B696" s="79" t="s">
        <v>2818</v>
      </c>
      <c r="C696" s="79" t="s">
        <v>6982</v>
      </c>
      <c r="D696" s="79">
        <v>780</v>
      </c>
      <c r="E696" s="79" t="s">
        <v>7010</v>
      </c>
      <c r="F696" s="79" t="s">
        <v>7011</v>
      </c>
      <c r="G696" s="79" t="s">
        <v>7012</v>
      </c>
      <c r="H696" s="80">
        <v>1</v>
      </c>
      <c r="I696" s="79" t="s">
        <v>7013</v>
      </c>
      <c r="J696" s="79" t="s">
        <v>4514</v>
      </c>
      <c r="K696" s="80">
        <v>1994</v>
      </c>
      <c r="L696" s="81" t="str">
        <f t="shared" si="10"/>
        <v>http://ebooks.abc-clio.com/?isbn=9780313036507</v>
      </c>
    </row>
    <row r="697" spans="1:12" ht="20.100000000000001" customHeight="1">
      <c r="A697" s="78">
        <v>696</v>
      </c>
      <c r="B697" s="79" t="s">
        <v>2818</v>
      </c>
      <c r="C697" s="79" t="s">
        <v>6982</v>
      </c>
      <c r="D697" s="79">
        <v>780</v>
      </c>
      <c r="E697" s="79" t="s">
        <v>7014</v>
      </c>
      <c r="F697" s="79" t="s">
        <v>7015</v>
      </c>
      <c r="G697" s="79" t="s">
        <v>7016</v>
      </c>
      <c r="H697" s="80">
        <v>1</v>
      </c>
      <c r="I697" s="79" t="s">
        <v>7017</v>
      </c>
      <c r="J697" s="79" t="s">
        <v>4439</v>
      </c>
      <c r="K697" s="80">
        <v>2002</v>
      </c>
      <c r="L697" s="81" t="str">
        <f t="shared" si="10"/>
        <v>http://ebooks.abc-clio.com/?isbn=9780313012174</v>
      </c>
    </row>
    <row r="698" spans="1:12" ht="20.100000000000001" customHeight="1">
      <c r="A698" s="78">
        <v>697</v>
      </c>
      <c r="B698" s="79" t="s">
        <v>2818</v>
      </c>
      <c r="C698" s="79" t="s">
        <v>6982</v>
      </c>
      <c r="D698" s="79">
        <v>780</v>
      </c>
      <c r="E698" s="79" t="s">
        <v>1727</v>
      </c>
      <c r="F698" s="79" t="s">
        <v>7018</v>
      </c>
      <c r="G698" s="79" t="s">
        <v>7019</v>
      </c>
      <c r="H698" s="80">
        <v>1</v>
      </c>
      <c r="I698" s="79" t="s">
        <v>4298</v>
      </c>
      <c r="J698" s="79" t="s">
        <v>4439</v>
      </c>
      <c r="K698" s="80">
        <v>2005</v>
      </c>
      <c r="L698" s="81" t="str">
        <f t="shared" si="10"/>
        <v>http://ebooks.abc-clio.com/?isbn=9780313027352</v>
      </c>
    </row>
    <row r="699" spans="1:12" ht="20.100000000000001" customHeight="1">
      <c r="A699" s="78">
        <v>698</v>
      </c>
      <c r="B699" s="79" t="s">
        <v>2818</v>
      </c>
      <c r="C699" s="79" t="s">
        <v>6982</v>
      </c>
      <c r="D699" s="79">
        <v>781</v>
      </c>
      <c r="E699" s="79" t="s">
        <v>1727</v>
      </c>
      <c r="F699" s="79" t="s">
        <v>7020</v>
      </c>
      <c r="G699" s="79" t="s">
        <v>7021</v>
      </c>
      <c r="H699" s="80">
        <v>1</v>
      </c>
      <c r="I699" s="79" t="s">
        <v>7022</v>
      </c>
      <c r="J699" s="79" t="s">
        <v>4439</v>
      </c>
      <c r="K699" s="80">
        <v>2007</v>
      </c>
      <c r="L699" s="81" t="str">
        <f t="shared" si="10"/>
        <v>http://ebooks.abc-clio.com/?isbn=9780313341922</v>
      </c>
    </row>
    <row r="700" spans="1:12" ht="20.100000000000001" customHeight="1">
      <c r="A700" s="78">
        <v>699</v>
      </c>
      <c r="B700" s="79" t="s">
        <v>2818</v>
      </c>
      <c r="C700" s="79" t="s">
        <v>6982</v>
      </c>
      <c r="D700" s="79" t="s">
        <v>7023</v>
      </c>
      <c r="E700" s="79" t="s">
        <v>1727</v>
      </c>
      <c r="F700" s="79" t="s">
        <v>7024</v>
      </c>
      <c r="G700" s="79" t="s">
        <v>7025</v>
      </c>
      <c r="H700" s="80">
        <v>1</v>
      </c>
      <c r="I700" s="79" t="s">
        <v>4298</v>
      </c>
      <c r="J700" s="79" t="s">
        <v>4439</v>
      </c>
      <c r="K700" s="80">
        <v>2007</v>
      </c>
      <c r="L700" s="81" t="str">
        <f t="shared" si="10"/>
        <v>http://ebooks.abc-clio.com/?isbn=9780313084270</v>
      </c>
    </row>
    <row r="701" spans="1:12" ht="20.100000000000001" customHeight="1">
      <c r="A701" s="78">
        <v>700</v>
      </c>
      <c r="B701" s="79" t="s">
        <v>2818</v>
      </c>
      <c r="C701" s="79" t="s">
        <v>6982</v>
      </c>
      <c r="D701" s="79">
        <v>781</v>
      </c>
      <c r="E701" s="79" t="s">
        <v>7026</v>
      </c>
      <c r="F701" s="79" t="s">
        <v>7027</v>
      </c>
      <c r="G701" s="79" t="s">
        <v>7028</v>
      </c>
      <c r="H701" s="80">
        <v>1</v>
      </c>
      <c r="I701" s="79" t="s">
        <v>7029</v>
      </c>
      <c r="J701" s="79" t="s">
        <v>4439</v>
      </c>
      <c r="K701" s="80">
        <v>2006</v>
      </c>
      <c r="L701" s="81" t="str">
        <f t="shared" si="10"/>
        <v>http://ebooks.abc-clio.com/?isbn=9780313081477</v>
      </c>
    </row>
    <row r="702" spans="1:12" ht="20.100000000000001" customHeight="1">
      <c r="A702" s="78">
        <v>701</v>
      </c>
      <c r="B702" s="79" t="s">
        <v>2818</v>
      </c>
      <c r="C702" s="79" t="s">
        <v>6982</v>
      </c>
      <c r="D702" s="79">
        <v>781</v>
      </c>
      <c r="E702" s="79" t="s">
        <v>7030</v>
      </c>
      <c r="F702" s="79" t="s">
        <v>7031</v>
      </c>
      <c r="G702" s="79" t="s">
        <v>7032</v>
      </c>
      <c r="H702" s="80">
        <v>1</v>
      </c>
      <c r="I702" s="79" t="s">
        <v>7033</v>
      </c>
      <c r="J702" s="79" t="s">
        <v>4439</v>
      </c>
      <c r="K702" s="80">
        <v>2005</v>
      </c>
      <c r="L702" s="81" t="str">
        <f t="shared" si="10"/>
        <v>http://ebooks.abc-clio.com/?isbn=9780313060205</v>
      </c>
    </row>
    <row r="703" spans="1:12" ht="20.100000000000001" customHeight="1">
      <c r="A703" s="78">
        <v>702</v>
      </c>
      <c r="B703" s="79" t="s">
        <v>2818</v>
      </c>
      <c r="C703" s="79" t="s">
        <v>6982</v>
      </c>
      <c r="D703" s="79">
        <v>782</v>
      </c>
      <c r="E703" s="79" t="s">
        <v>7034</v>
      </c>
      <c r="F703" s="79" t="s">
        <v>7035</v>
      </c>
      <c r="G703" s="79" t="s">
        <v>7036</v>
      </c>
      <c r="H703" s="80">
        <v>1</v>
      </c>
      <c r="I703" s="79" t="s">
        <v>7037</v>
      </c>
      <c r="J703" s="79" t="s">
        <v>4439</v>
      </c>
      <c r="K703" s="80">
        <v>2008</v>
      </c>
      <c r="L703" s="81" t="str">
        <f t="shared" si="10"/>
        <v>http://ebooks.abc-clio.com/?isbn=9780313088100</v>
      </c>
    </row>
    <row r="704" spans="1:12" ht="20.100000000000001" customHeight="1">
      <c r="A704" s="78">
        <v>703</v>
      </c>
      <c r="B704" s="79" t="s">
        <v>2818</v>
      </c>
      <c r="C704" s="79" t="s">
        <v>6982</v>
      </c>
      <c r="D704" s="79">
        <v>781</v>
      </c>
      <c r="E704" s="79" t="s">
        <v>7034</v>
      </c>
      <c r="F704" s="79" t="s">
        <v>7038</v>
      </c>
      <c r="G704" s="79" t="s">
        <v>7039</v>
      </c>
      <c r="H704" s="80">
        <v>1</v>
      </c>
      <c r="I704" s="79" t="s">
        <v>7037</v>
      </c>
      <c r="J704" s="79" t="s">
        <v>4439</v>
      </c>
      <c r="K704" s="80">
        <v>2005</v>
      </c>
      <c r="L704" s="81" t="str">
        <f t="shared" si="10"/>
        <v>http://ebooks.abc-clio.com/?isbn=9780313061875</v>
      </c>
    </row>
    <row r="705" spans="1:12" ht="20.100000000000001" customHeight="1">
      <c r="A705" s="78">
        <v>704</v>
      </c>
      <c r="B705" s="79" t="s">
        <v>2818</v>
      </c>
      <c r="C705" s="79" t="s">
        <v>6982</v>
      </c>
      <c r="D705" s="79">
        <v>174</v>
      </c>
      <c r="E705" s="79" t="s">
        <v>7040</v>
      </c>
      <c r="F705" s="79" t="s">
        <v>7041</v>
      </c>
      <c r="G705" s="79" t="s">
        <v>7042</v>
      </c>
      <c r="H705" s="80">
        <v>1</v>
      </c>
      <c r="I705" s="79" t="s">
        <v>7043</v>
      </c>
      <c r="J705" s="79" t="s">
        <v>4439</v>
      </c>
      <c r="K705" s="80">
        <v>2000</v>
      </c>
      <c r="L705" s="81" t="str">
        <f t="shared" si="10"/>
        <v>http://ebooks.abc-clio.com/?isbn=9780313030680</v>
      </c>
    </row>
    <row r="706" spans="1:12" ht="20.100000000000001" customHeight="1">
      <c r="A706" s="78">
        <v>705</v>
      </c>
      <c r="B706" s="79" t="s">
        <v>2818</v>
      </c>
      <c r="C706" s="79" t="s">
        <v>6982</v>
      </c>
      <c r="D706" s="79">
        <v>780</v>
      </c>
      <c r="E706" s="79" t="s">
        <v>7044</v>
      </c>
      <c r="F706" s="79" t="s">
        <v>7045</v>
      </c>
      <c r="G706" s="79" t="s">
        <v>7046</v>
      </c>
      <c r="H706" s="80">
        <v>1</v>
      </c>
      <c r="I706" s="79" t="s">
        <v>7013</v>
      </c>
      <c r="J706" s="79" t="s">
        <v>4439</v>
      </c>
      <c r="K706" s="80">
        <v>2002</v>
      </c>
      <c r="L706" s="81" t="str">
        <f t="shared" ref="L706:L769" si="11">HYPERLINK(CONCATENATE("http://ebooks.abc-clio.com/?isbn=",F706))</f>
        <v>http://ebooks.abc-clio.com/?isbn=9780313017230</v>
      </c>
    </row>
    <row r="707" spans="1:12" ht="20.100000000000001" customHeight="1">
      <c r="A707" s="78">
        <v>706</v>
      </c>
      <c r="B707" s="79" t="s">
        <v>2818</v>
      </c>
      <c r="C707" s="79" t="s">
        <v>6982</v>
      </c>
      <c r="D707" s="79">
        <v>780</v>
      </c>
      <c r="E707" s="79" t="s">
        <v>7047</v>
      </c>
      <c r="F707" s="79" t="s">
        <v>7048</v>
      </c>
      <c r="G707" s="79" t="s">
        <v>7049</v>
      </c>
      <c r="H707" s="80">
        <v>1</v>
      </c>
      <c r="I707" s="79" t="s">
        <v>7050</v>
      </c>
      <c r="J707" s="79" t="s">
        <v>4439</v>
      </c>
      <c r="K707" s="80">
        <v>2007</v>
      </c>
      <c r="L707" s="81" t="str">
        <f t="shared" si="11"/>
        <v>http://ebooks.abc-clio.com/?isbn=9780313343094</v>
      </c>
    </row>
    <row r="708" spans="1:12" ht="20.100000000000001" customHeight="1">
      <c r="A708" s="78">
        <v>707</v>
      </c>
      <c r="B708" s="79" t="s">
        <v>2818</v>
      </c>
      <c r="C708" s="79" t="s">
        <v>6982</v>
      </c>
      <c r="D708" s="79">
        <v>782</v>
      </c>
      <c r="E708" s="79" t="s">
        <v>5408</v>
      </c>
      <c r="F708" s="79" t="s">
        <v>7051</v>
      </c>
      <c r="G708" s="79" t="s">
        <v>7052</v>
      </c>
      <c r="H708" s="80">
        <v>1</v>
      </c>
      <c r="I708" s="79" t="s">
        <v>7053</v>
      </c>
      <c r="J708" s="79" t="s">
        <v>4439</v>
      </c>
      <c r="K708" s="80">
        <v>1999</v>
      </c>
      <c r="L708" s="81" t="str">
        <f t="shared" si="11"/>
        <v>http://ebooks.abc-clio.com/?isbn=9780313029790</v>
      </c>
    </row>
    <row r="709" spans="1:12" ht="20.100000000000001" customHeight="1">
      <c r="A709" s="78">
        <v>708</v>
      </c>
      <c r="B709" s="79" t="s">
        <v>2818</v>
      </c>
      <c r="C709" s="79" t="s">
        <v>6982</v>
      </c>
      <c r="D709" s="79">
        <v>780</v>
      </c>
      <c r="E709" s="79" t="s">
        <v>5408</v>
      </c>
      <c r="F709" s="79" t="s">
        <v>7054</v>
      </c>
      <c r="G709" s="79" t="s">
        <v>7055</v>
      </c>
      <c r="H709" s="80">
        <v>1</v>
      </c>
      <c r="I709" s="79" t="s">
        <v>7056</v>
      </c>
      <c r="J709" s="79" t="s">
        <v>4439</v>
      </c>
      <c r="K709" s="80">
        <v>2003</v>
      </c>
      <c r="L709" s="81" t="str">
        <f t="shared" si="11"/>
        <v>http://ebooks.abc-clio.com/?isbn=9780313072178</v>
      </c>
    </row>
    <row r="710" spans="1:12" ht="20.100000000000001" customHeight="1">
      <c r="A710" s="78">
        <v>709</v>
      </c>
      <c r="B710" s="79" t="s">
        <v>2818</v>
      </c>
      <c r="C710" s="79" t="s">
        <v>6982</v>
      </c>
      <c r="D710" s="79">
        <v>782</v>
      </c>
      <c r="E710" s="79" t="s">
        <v>5408</v>
      </c>
      <c r="F710" s="79" t="s">
        <v>7057</v>
      </c>
      <c r="G710" s="79" t="s">
        <v>7058</v>
      </c>
      <c r="H710" s="80">
        <v>1</v>
      </c>
      <c r="I710" s="79" t="s">
        <v>3488</v>
      </c>
      <c r="J710" s="79" t="s">
        <v>4439</v>
      </c>
      <c r="K710" s="80">
        <v>2006</v>
      </c>
      <c r="L710" s="81" t="str">
        <f t="shared" si="11"/>
        <v>http://ebooks.abc-clio.com/?isbn=9780313080463</v>
      </c>
    </row>
    <row r="711" spans="1:12" ht="20.100000000000001" customHeight="1">
      <c r="A711" s="78">
        <v>710</v>
      </c>
      <c r="B711" s="79" t="s">
        <v>2818</v>
      </c>
      <c r="C711" s="79" t="s">
        <v>6982</v>
      </c>
      <c r="D711" s="79">
        <v>787</v>
      </c>
      <c r="E711" s="79" t="s">
        <v>6754</v>
      </c>
      <c r="F711" s="79" t="s">
        <v>7059</v>
      </c>
      <c r="G711" s="79" t="s">
        <v>7060</v>
      </c>
      <c r="H711" s="80">
        <v>1</v>
      </c>
      <c r="I711" s="79" t="s">
        <v>7061</v>
      </c>
      <c r="J711" s="79" t="s">
        <v>4439</v>
      </c>
      <c r="K711" s="80">
        <v>2008</v>
      </c>
      <c r="L711" s="81" t="str">
        <f t="shared" si="11"/>
        <v>http://ebooks.abc-clio.com/?isbn=9780313344879</v>
      </c>
    </row>
    <row r="712" spans="1:12" ht="20.100000000000001" customHeight="1">
      <c r="A712" s="78">
        <v>711</v>
      </c>
      <c r="B712" s="79" t="s">
        <v>2818</v>
      </c>
      <c r="C712" s="79" t="s">
        <v>6982</v>
      </c>
      <c r="D712" s="79">
        <v>782</v>
      </c>
      <c r="E712" s="79" t="s">
        <v>3491</v>
      </c>
      <c r="F712" s="79" t="s">
        <v>7062</v>
      </c>
      <c r="G712" s="79" t="s">
        <v>7063</v>
      </c>
      <c r="H712" s="80">
        <v>1</v>
      </c>
      <c r="I712" s="79" t="s">
        <v>7064</v>
      </c>
      <c r="J712" s="79" t="s">
        <v>4439</v>
      </c>
      <c r="K712" s="80">
        <v>2006</v>
      </c>
      <c r="L712" s="81" t="str">
        <f t="shared" si="11"/>
        <v>http://ebooks.abc-clio.com/?isbn=9780313065255</v>
      </c>
    </row>
    <row r="713" spans="1:12" ht="20.100000000000001" customHeight="1">
      <c r="A713" s="78">
        <v>712</v>
      </c>
      <c r="B713" s="79" t="s">
        <v>2818</v>
      </c>
      <c r="C713" s="79" t="s">
        <v>6982</v>
      </c>
      <c r="D713" s="79">
        <v>782</v>
      </c>
      <c r="E713" s="79" t="s">
        <v>3491</v>
      </c>
      <c r="F713" s="79" t="s">
        <v>7065</v>
      </c>
      <c r="G713" s="79" t="s">
        <v>7066</v>
      </c>
      <c r="H713" s="80">
        <v>1</v>
      </c>
      <c r="I713" s="79" t="s">
        <v>7067</v>
      </c>
      <c r="J713" s="79" t="s">
        <v>4439</v>
      </c>
      <c r="K713" s="80">
        <v>2008</v>
      </c>
      <c r="L713" s="81" t="str">
        <f t="shared" si="11"/>
        <v>http://ebooks.abc-clio.com/?isbn=9780313080784</v>
      </c>
    </row>
    <row r="714" spans="1:12" ht="20.100000000000001" customHeight="1">
      <c r="A714" s="78">
        <v>713</v>
      </c>
      <c r="B714" s="79" t="s">
        <v>2818</v>
      </c>
      <c r="C714" s="79" t="s">
        <v>6982</v>
      </c>
      <c r="D714" s="79">
        <v>782</v>
      </c>
      <c r="E714" s="79" t="s">
        <v>3491</v>
      </c>
      <c r="F714" s="79" t="s">
        <v>7068</v>
      </c>
      <c r="G714" s="79" t="s">
        <v>7069</v>
      </c>
      <c r="H714" s="80">
        <v>1</v>
      </c>
      <c r="I714" s="79" t="s">
        <v>7070</v>
      </c>
      <c r="J714" s="79" t="s">
        <v>4439</v>
      </c>
      <c r="K714" s="80">
        <v>2008</v>
      </c>
      <c r="L714" s="81" t="str">
        <f t="shared" si="11"/>
        <v>http://ebooks.abc-clio.com/?isbn=9780275999032</v>
      </c>
    </row>
    <row r="715" spans="1:12" ht="20.100000000000001" customHeight="1">
      <c r="A715" s="78">
        <v>714</v>
      </c>
      <c r="B715" s="79" t="s">
        <v>2818</v>
      </c>
      <c r="C715" s="79" t="s">
        <v>6982</v>
      </c>
      <c r="D715" s="79" t="s">
        <v>1189</v>
      </c>
      <c r="E715" s="79" t="s">
        <v>7071</v>
      </c>
      <c r="F715" s="79" t="s">
        <v>7072</v>
      </c>
      <c r="G715" s="79" t="s">
        <v>7073</v>
      </c>
      <c r="H715" s="80">
        <v>1</v>
      </c>
      <c r="I715" s="79" t="s">
        <v>3488</v>
      </c>
      <c r="J715" s="79" t="s">
        <v>4439</v>
      </c>
      <c r="K715" s="80">
        <v>2007</v>
      </c>
      <c r="L715" s="81" t="str">
        <f t="shared" si="11"/>
        <v>http://ebooks.abc-clio.com/?isbn=9780313084768</v>
      </c>
    </row>
    <row r="716" spans="1:12" ht="20.100000000000001" customHeight="1">
      <c r="A716" s="78">
        <v>715</v>
      </c>
      <c r="B716" s="79" t="s">
        <v>2818</v>
      </c>
      <c r="C716" s="79" t="s">
        <v>6982</v>
      </c>
      <c r="D716" s="79" t="s">
        <v>1189</v>
      </c>
      <c r="E716" s="79" t="s">
        <v>7074</v>
      </c>
      <c r="F716" s="79" t="s">
        <v>7075</v>
      </c>
      <c r="G716" s="79" t="s">
        <v>7076</v>
      </c>
      <c r="H716" s="80">
        <v>1</v>
      </c>
      <c r="I716" s="79" t="s">
        <v>7077</v>
      </c>
      <c r="J716" s="79" t="s">
        <v>4439</v>
      </c>
      <c r="K716" s="80">
        <v>2007</v>
      </c>
      <c r="L716" s="81" t="str">
        <f t="shared" si="11"/>
        <v>http://ebooks.abc-clio.com/?isbn=9780313082962</v>
      </c>
    </row>
    <row r="717" spans="1:12" ht="20.100000000000001" customHeight="1">
      <c r="A717" s="78">
        <v>716</v>
      </c>
      <c r="B717" s="79" t="s">
        <v>2818</v>
      </c>
      <c r="C717" s="79" t="s">
        <v>6982</v>
      </c>
      <c r="D717" s="79">
        <v>782</v>
      </c>
      <c r="E717" s="79" t="s">
        <v>7078</v>
      </c>
      <c r="F717" s="79" t="s">
        <v>7079</v>
      </c>
      <c r="G717" s="79" t="s">
        <v>7080</v>
      </c>
      <c r="H717" s="80">
        <v>1</v>
      </c>
      <c r="I717" s="79" t="s">
        <v>7081</v>
      </c>
      <c r="J717" s="79" t="s">
        <v>4439</v>
      </c>
      <c r="K717" s="80">
        <v>2008</v>
      </c>
      <c r="L717" s="81" t="str">
        <f t="shared" si="11"/>
        <v>http://ebooks.abc-clio.com/?isbn=9780313345876</v>
      </c>
    </row>
    <row r="718" spans="1:12" ht="20.100000000000001" customHeight="1">
      <c r="A718" s="78">
        <v>717</v>
      </c>
      <c r="B718" s="79" t="s">
        <v>2818</v>
      </c>
      <c r="C718" s="79" t="s">
        <v>6982</v>
      </c>
      <c r="D718" s="79">
        <v>780</v>
      </c>
      <c r="E718" s="79" t="s">
        <v>7082</v>
      </c>
      <c r="F718" s="79" t="s">
        <v>7083</v>
      </c>
      <c r="G718" s="79" t="s">
        <v>7084</v>
      </c>
      <c r="H718" s="80">
        <v>1</v>
      </c>
      <c r="I718" s="79" t="s">
        <v>7085</v>
      </c>
      <c r="J718" s="79" t="s">
        <v>4439</v>
      </c>
      <c r="K718" s="80">
        <v>2003</v>
      </c>
      <c r="L718" s="81" t="str">
        <f t="shared" si="11"/>
        <v>http://ebooks.abc-clio.com/?isbn=9780313093074</v>
      </c>
    </row>
    <row r="719" spans="1:12" ht="20.100000000000001" customHeight="1">
      <c r="A719" s="78">
        <v>718</v>
      </c>
      <c r="B719" s="79" t="s">
        <v>2818</v>
      </c>
      <c r="C719" s="79" t="s">
        <v>7086</v>
      </c>
      <c r="D719" s="79">
        <v>780.95979999999997</v>
      </c>
      <c r="E719" s="79" t="s">
        <v>7087</v>
      </c>
      <c r="F719" s="79" t="s">
        <v>7088</v>
      </c>
      <c r="G719" s="79" t="s">
        <v>7089</v>
      </c>
      <c r="H719" s="80">
        <v>0</v>
      </c>
      <c r="I719" s="79" t="s">
        <v>7090</v>
      </c>
      <c r="J719" s="79" t="s">
        <v>6667</v>
      </c>
      <c r="K719" s="80">
        <v>2004</v>
      </c>
      <c r="L719" s="81" t="str">
        <f t="shared" si="11"/>
        <v>http://ebooks.abc-clio.com/?isbn=9781851095117</v>
      </c>
    </row>
    <row r="720" spans="1:12" ht="20.100000000000001" customHeight="1">
      <c r="A720" s="78">
        <v>719</v>
      </c>
      <c r="B720" s="79" t="s">
        <v>2818</v>
      </c>
      <c r="C720" s="79" t="s">
        <v>3734</v>
      </c>
      <c r="D720" s="79">
        <v>781.3</v>
      </c>
      <c r="E720" s="79" t="s">
        <v>7091</v>
      </c>
      <c r="F720" s="79" t="s">
        <v>7092</v>
      </c>
      <c r="G720" s="79" t="s">
        <v>7093</v>
      </c>
      <c r="H720" s="80">
        <v>1</v>
      </c>
      <c r="I720" s="79" t="s">
        <v>7094</v>
      </c>
      <c r="J720" s="79" t="s">
        <v>4514</v>
      </c>
      <c r="K720" s="80">
        <v>1995</v>
      </c>
      <c r="L720" s="81" t="str">
        <f t="shared" si="11"/>
        <v>http://ebooks.abc-clio.com/?isbn=9780313033230</v>
      </c>
    </row>
    <row r="721" spans="1:12" ht="20.100000000000001" customHeight="1">
      <c r="A721" s="78">
        <v>720</v>
      </c>
      <c r="B721" s="79" t="s">
        <v>2818</v>
      </c>
      <c r="C721" s="79" t="s">
        <v>3734</v>
      </c>
      <c r="D721" s="79" t="s">
        <v>3733</v>
      </c>
      <c r="E721" s="79" t="s">
        <v>3732</v>
      </c>
      <c r="F721" s="79" t="s">
        <v>7095</v>
      </c>
      <c r="G721" s="79" t="s">
        <v>7096</v>
      </c>
      <c r="H721" s="80">
        <v>1</v>
      </c>
      <c r="I721" s="79" t="s">
        <v>7097</v>
      </c>
      <c r="J721" s="79" t="s">
        <v>4439</v>
      </c>
      <c r="K721" s="80">
        <v>1996</v>
      </c>
      <c r="L721" s="81" t="str">
        <f t="shared" si="11"/>
        <v>http://ebooks.abc-clio.com/?isbn=9780313064869</v>
      </c>
    </row>
    <row r="722" spans="1:12" ht="20.100000000000001" customHeight="1">
      <c r="A722" s="78">
        <v>721</v>
      </c>
      <c r="B722" s="79" t="s">
        <v>2818</v>
      </c>
      <c r="C722" s="79" t="s">
        <v>3734</v>
      </c>
      <c r="D722" s="79" t="s">
        <v>3733</v>
      </c>
      <c r="E722" s="79" t="s">
        <v>3732</v>
      </c>
      <c r="F722" s="79" t="s">
        <v>7098</v>
      </c>
      <c r="G722" s="79" t="s">
        <v>7099</v>
      </c>
      <c r="H722" s="80">
        <v>1</v>
      </c>
      <c r="I722" s="79" t="s">
        <v>3488</v>
      </c>
      <c r="J722" s="79" t="s">
        <v>4514</v>
      </c>
      <c r="K722" s="80">
        <v>1997</v>
      </c>
      <c r="L722" s="81" t="str">
        <f t="shared" si="11"/>
        <v>http://ebooks.abc-clio.com/?isbn=9780313033384</v>
      </c>
    </row>
    <row r="723" spans="1:12" ht="20.100000000000001" customHeight="1">
      <c r="A723" s="78">
        <v>722</v>
      </c>
      <c r="B723" s="79" t="s">
        <v>2818</v>
      </c>
      <c r="C723" s="79" t="s">
        <v>3734</v>
      </c>
      <c r="D723" s="79" t="s">
        <v>3733</v>
      </c>
      <c r="E723" s="79" t="s">
        <v>3732</v>
      </c>
      <c r="F723" s="79" t="s">
        <v>7100</v>
      </c>
      <c r="G723" s="79" t="s">
        <v>7101</v>
      </c>
      <c r="H723" s="80">
        <v>1</v>
      </c>
      <c r="I723" s="79" t="s">
        <v>3488</v>
      </c>
      <c r="J723" s="79" t="s">
        <v>4514</v>
      </c>
      <c r="K723" s="80">
        <v>1995</v>
      </c>
      <c r="L723" s="81" t="str">
        <f t="shared" si="11"/>
        <v>http://ebooks.abc-clio.com/?isbn=9780313033391</v>
      </c>
    </row>
    <row r="724" spans="1:12" ht="20.100000000000001" customHeight="1">
      <c r="A724" s="78">
        <v>723</v>
      </c>
      <c r="B724" s="79" t="s">
        <v>2818</v>
      </c>
      <c r="C724" s="79" t="s">
        <v>3734</v>
      </c>
      <c r="D724" s="79">
        <v>781</v>
      </c>
      <c r="E724" s="79" t="s">
        <v>7102</v>
      </c>
      <c r="F724" s="79" t="s">
        <v>7103</v>
      </c>
      <c r="G724" s="79" t="s">
        <v>7104</v>
      </c>
      <c r="H724" s="80">
        <v>1</v>
      </c>
      <c r="I724" s="79" t="s">
        <v>7105</v>
      </c>
      <c r="J724" s="79" t="s">
        <v>4439</v>
      </c>
      <c r="K724" s="80">
        <v>1997</v>
      </c>
      <c r="L724" s="81" t="str">
        <f t="shared" si="11"/>
        <v>http://ebooks.abc-clio.com/?isbn=9780313029745</v>
      </c>
    </row>
    <row r="725" spans="1:12" ht="20.100000000000001" customHeight="1">
      <c r="A725" s="78">
        <v>724</v>
      </c>
      <c r="B725" s="79" t="s">
        <v>2818</v>
      </c>
      <c r="C725" s="79" t="s">
        <v>7106</v>
      </c>
      <c r="D725" s="79">
        <v>970</v>
      </c>
      <c r="E725" s="79" t="s">
        <v>7107</v>
      </c>
      <c r="F725" s="79" t="s">
        <v>7108</v>
      </c>
      <c r="G725" s="79" t="s">
        <v>7109</v>
      </c>
      <c r="H725" s="80">
        <v>1</v>
      </c>
      <c r="I725" s="79" t="s">
        <v>7110</v>
      </c>
      <c r="J725" s="79" t="s">
        <v>4439</v>
      </c>
      <c r="K725" s="80">
        <v>2007</v>
      </c>
      <c r="L725" s="81" t="str">
        <f t="shared" si="11"/>
        <v>http://ebooks.abc-clio.com/?isbn=9780313071669</v>
      </c>
    </row>
    <row r="726" spans="1:12" ht="20.100000000000001" customHeight="1">
      <c r="A726" s="78">
        <v>725</v>
      </c>
      <c r="B726" s="79" t="s">
        <v>2818</v>
      </c>
      <c r="C726" s="79" t="s">
        <v>7106</v>
      </c>
      <c r="D726" s="79">
        <v>306</v>
      </c>
      <c r="E726" s="79" t="s">
        <v>7111</v>
      </c>
      <c r="F726" s="79" t="s">
        <v>7112</v>
      </c>
      <c r="G726" s="79" t="s">
        <v>7113</v>
      </c>
      <c r="H726" s="80">
        <v>1</v>
      </c>
      <c r="I726" s="79" t="s">
        <v>1483</v>
      </c>
      <c r="J726" s="79" t="s">
        <v>4439</v>
      </c>
      <c r="K726" s="80">
        <v>2007</v>
      </c>
      <c r="L726" s="81" t="str">
        <f t="shared" si="11"/>
        <v>http://ebooks.abc-clio.com/?isbn=9780313081156</v>
      </c>
    </row>
    <row r="727" spans="1:12" ht="20.100000000000001" customHeight="1">
      <c r="A727" s="78">
        <v>726</v>
      </c>
      <c r="B727" s="79" t="s">
        <v>2818</v>
      </c>
      <c r="C727" s="79" t="s">
        <v>7106</v>
      </c>
      <c r="D727" s="79">
        <v>970</v>
      </c>
      <c r="E727" s="79" t="s">
        <v>4722</v>
      </c>
      <c r="F727" s="79" t="s">
        <v>7114</v>
      </c>
      <c r="G727" s="79" t="s">
        <v>7115</v>
      </c>
      <c r="H727" s="80">
        <v>1</v>
      </c>
      <c r="I727" s="79" t="s">
        <v>7116</v>
      </c>
      <c r="J727" s="79" t="s">
        <v>4439</v>
      </c>
      <c r="K727" s="80">
        <v>2008</v>
      </c>
      <c r="L727" s="81" t="str">
        <f t="shared" si="11"/>
        <v>http://ebooks.abc-clio.com/?isbn=9780313341786</v>
      </c>
    </row>
    <row r="728" spans="1:12" ht="20.100000000000001" customHeight="1">
      <c r="A728" s="78">
        <v>727</v>
      </c>
      <c r="B728" s="79" t="s">
        <v>2818</v>
      </c>
      <c r="C728" s="79" t="s">
        <v>7106</v>
      </c>
      <c r="D728" s="79">
        <v>978</v>
      </c>
      <c r="E728" s="79" t="s">
        <v>7117</v>
      </c>
      <c r="F728" s="79" t="s">
        <v>7118</v>
      </c>
      <c r="G728" s="79" t="s">
        <v>7119</v>
      </c>
      <c r="H728" s="80">
        <v>1</v>
      </c>
      <c r="I728" s="79" t="s">
        <v>7120</v>
      </c>
      <c r="J728" s="79" t="s">
        <v>4439</v>
      </c>
      <c r="K728" s="80">
        <v>2008</v>
      </c>
      <c r="L728" s="81" t="str">
        <f t="shared" si="11"/>
        <v>http://ebooks.abc-clio.com/?isbn=9780313346293</v>
      </c>
    </row>
    <row r="729" spans="1:12" ht="20.100000000000001" customHeight="1">
      <c r="A729" s="78">
        <v>728</v>
      </c>
      <c r="B729" s="79" t="s">
        <v>2818</v>
      </c>
      <c r="C729" s="79" t="s">
        <v>7121</v>
      </c>
      <c r="D729" s="79">
        <v>359</v>
      </c>
      <c r="E729" s="79" t="s">
        <v>7122</v>
      </c>
      <c r="F729" s="79" t="s">
        <v>7123</v>
      </c>
      <c r="G729" s="79" t="s">
        <v>7124</v>
      </c>
      <c r="H729" s="80">
        <v>0</v>
      </c>
      <c r="I729" s="79" t="s">
        <v>7125</v>
      </c>
      <c r="J729" s="79" t="s">
        <v>4580</v>
      </c>
      <c r="K729" s="80">
        <v>2008</v>
      </c>
      <c r="L729" s="81" t="str">
        <f t="shared" si="11"/>
        <v>http://ebooks.abc-clio.com/?isbn=9781573569873</v>
      </c>
    </row>
    <row r="730" spans="1:12" ht="20.100000000000001" customHeight="1">
      <c r="A730" s="78">
        <v>729</v>
      </c>
      <c r="B730" s="79" t="s">
        <v>2818</v>
      </c>
      <c r="C730" s="79" t="s">
        <v>7126</v>
      </c>
      <c r="D730" s="79" t="s">
        <v>7127</v>
      </c>
      <c r="E730" s="79" t="s">
        <v>3732</v>
      </c>
      <c r="F730" s="79" t="s">
        <v>7128</v>
      </c>
      <c r="G730" s="79" t="s">
        <v>7129</v>
      </c>
      <c r="H730" s="80">
        <v>1</v>
      </c>
      <c r="I730" s="79" t="s">
        <v>7130</v>
      </c>
      <c r="J730" s="79" t="s">
        <v>4514</v>
      </c>
      <c r="K730" s="80">
        <v>1994</v>
      </c>
      <c r="L730" s="81" t="str">
        <f t="shared" si="11"/>
        <v>http://ebooks.abc-clio.com/?isbn=9780313033179</v>
      </c>
    </row>
    <row r="731" spans="1:12" ht="20.100000000000001" customHeight="1">
      <c r="A731" s="78">
        <v>730</v>
      </c>
      <c r="B731" s="79" t="s">
        <v>2818</v>
      </c>
      <c r="C731" s="79" t="s">
        <v>7126</v>
      </c>
      <c r="D731" s="79" t="s">
        <v>3733</v>
      </c>
      <c r="E731" s="79" t="s">
        <v>5394</v>
      </c>
      <c r="F731" s="79" t="s">
        <v>7131</v>
      </c>
      <c r="G731" s="79" t="s">
        <v>7132</v>
      </c>
      <c r="H731" s="80">
        <v>1</v>
      </c>
      <c r="I731" s="79" t="s">
        <v>7133</v>
      </c>
      <c r="J731" s="79" t="s">
        <v>4514</v>
      </c>
      <c r="K731" s="80">
        <v>2000</v>
      </c>
      <c r="L731" s="81" t="str">
        <f t="shared" si="11"/>
        <v>http://ebooks.abc-clio.com/?isbn=9780313032226</v>
      </c>
    </row>
    <row r="732" spans="1:12" ht="20.100000000000001" customHeight="1">
      <c r="A732" s="78">
        <v>731</v>
      </c>
      <c r="B732" s="79" t="s">
        <v>2818</v>
      </c>
      <c r="C732" s="79" t="s">
        <v>7126</v>
      </c>
      <c r="D732" s="79" t="s">
        <v>3733</v>
      </c>
      <c r="E732" s="79" t="s">
        <v>7134</v>
      </c>
      <c r="F732" s="79" t="s">
        <v>7135</v>
      </c>
      <c r="G732" s="79" t="s">
        <v>7136</v>
      </c>
      <c r="H732" s="80">
        <v>1</v>
      </c>
      <c r="I732" s="79" t="s">
        <v>1815</v>
      </c>
      <c r="J732" s="79" t="s">
        <v>4514</v>
      </c>
      <c r="K732" s="80">
        <v>1999</v>
      </c>
      <c r="L732" s="81" t="str">
        <f t="shared" si="11"/>
        <v>http://ebooks.abc-clio.com/?isbn=9780313033377</v>
      </c>
    </row>
    <row r="733" spans="1:12" ht="20.100000000000001" customHeight="1">
      <c r="A733" s="78">
        <v>732</v>
      </c>
      <c r="B733" s="79" t="s">
        <v>2818</v>
      </c>
      <c r="C733" s="79" t="s">
        <v>7137</v>
      </c>
      <c r="D733" s="79">
        <v>111</v>
      </c>
      <c r="E733" s="79" t="s">
        <v>7138</v>
      </c>
      <c r="F733" s="79" t="s">
        <v>7139</v>
      </c>
      <c r="G733" s="79" t="s">
        <v>7140</v>
      </c>
      <c r="H733" s="80">
        <v>1</v>
      </c>
      <c r="I733" s="79" t="s">
        <v>7141</v>
      </c>
      <c r="J733" s="79" t="s">
        <v>4439</v>
      </c>
      <c r="K733" s="80">
        <v>2003</v>
      </c>
      <c r="L733" s="81" t="str">
        <f t="shared" si="11"/>
        <v>http://ebooks.abc-clio.com/?isbn=9780313057410</v>
      </c>
    </row>
    <row r="734" spans="1:12" ht="20.100000000000001" customHeight="1">
      <c r="A734" s="78">
        <v>733</v>
      </c>
      <c r="B734" s="79" t="s">
        <v>2818</v>
      </c>
      <c r="C734" s="79" t="s">
        <v>7142</v>
      </c>
      <c r="D734" s="79">
        <v>170</v>
      </c>
      <c r="E734" s="79" t="s">
        <v>7143</v>
      </c>
      <c r="F734" s="79" t="s">
        <v>7144</v>
      </c>
      <c r="G734" s="79" t="s">
        <v>7145</v>
      </c>
      <c r="H734" s="80">
        <v>1</v>
      </c>
      <c r="I734" s="79" t="s">
        <v>7146</v>
      </c>
      <c r="J734" s="79" t="s">
        <v>4439</v>
      </c>
      <c r="K734" s="80">
        <v>1995</v>
      </c>
      <c r="L734" s="81" t="str">
        <f t="shared" si="11"/>
        <v>http://ebooks.abc-clio.com/?isbn=9780313029639</v>
      </c>
    </row>
    <row r="735" spans="1:12" ht="20.100000000000001" customHeight="1">
      <c r="A735" s="78">
        <v>734</v>
      </c>
      <c r="B735" s="79" t="s">
        <v>2818</v>
      </c>
      <c r="C735" s="79" t="s">
        <v>7142</v>
      </c>
      <c r="D735" s="79">
        <v>190</v>
      </c>
      <c r="E735" s="79" t="s">
        <v>7147</v>
      </c>
      <c r="F735" s="79" t="s">
        <v>7148</v>
      </c>
      <c r="G735" s="79" t="s">
        <v>7149</v>
      </c>
      <c r="H735" s="80">
        <v>1</v>
      </c>
      <c r="I735" s="79" t="s">
        <v>7150</v>
      </c>
      <c r="J735" s="79" t="s">
        <v>4439</v>
      </c>
      <c r="K735" s="80">
        <v>2004</v>
      </c>
      <c r="L735" s="81" t="str">
        <f t="shared" si="11"/>
        <v>http://ebooks.abc-clio.com/?isbn=9780313062858</v>
      </c>
    </row>
    <row r="736" spans="1:12" ht="20.100000000000001" customHeight="1">
      <c r="A736" s="78">
        <v>735</v>
      </c>
      <c r="B736" s="79" t="s">
        <v>2818</v>
      </c>
      <c r="C736" s="79" t="s">
        <v>7142</v>
      </c>
      <c r="D736" s="79">
        <v>171</v>
      </c>
      <c r="E736" s="79" t="s">
        <v>7151</v>
      </c>
      <c r="F736" s="79" t="s">
        <v>7152</v>
      </c>
      <c r="G736" s="79" t="s">
        <v>7153</v>
      </c>
      <c r="H736" s="80">
        <v>1</v>
      </c>
      <c r="I736" s="79" t="s">
        <v>7154</v>
      </c>
      <c r="J736" s="79" t="s">
        <v>4439</v>
      </c>
      <c r="K736" s="80">
        <v>2000</v>
      </c>
      <c r="L736" s="81" t="str">
        <f t="shared" si="11"/>
        <v>http://ebooks.abc-clio.com/?isbn=9780313002182</v>
      </c>
    </row>
    <row r="737" spans="1:12" ht="20.100000000000001" customHeight="1">
      <c r="A737" s="78">
        <v>736</v>
      </c>
      <c r="B737" s="79" t="s">
        <v>2818</v>
      </c>
      <c r="C737" s="79" t="s">
        <v>7142</v>
      </c>
      <c r="D737" s="79">
        <v>100</v>
      </c>
      <c r="E737" s="79" t="s">
        <v>5436</v>
      </c>
      <c r="F737" s="79" t="s">
        <v>7155</v>
      </c>
      <c r="G737" s="79" t="s">
        <v>7156</v>
      </c>
      <c r="H737" s="80">
        <v>1</v>
      </c>
      <c r="I737" s="79" t="s">
        <v>7157</v>
      </c>
      <c r="J737" s="79" t="s">
        <v>4439</v>
      </c>
      <c r="K737" s="80">
        <v>1999</v>
      </c>
      <c r="L737" s="81" t="str">
        <f t="shared" si="11"/>
        <v>http://ebooks.abc-clio.com/?isbn=9780313028557</v>
      </c>
    </row>
    <row r="738" spans="1:12" ht="20.100000000000001" customHeight="1">
      <c r="A738" s="78">
        <v>737</v>
      </c>
      <c r="B738" s="79" t="s">
        <v>2818</v>
      </c>
      <c r="C738" s="79" t="s">
        <v>7142</v>
      </c>
      <c r="D738" s="79">
        <v>306</v>
      </c>
      <c r="E738" s="79" t="s">
        <v>7158</v>
      </c>
      <c r="F738" s="79" t="s">
        <v>7159</v>
      </c>
      <c r="G738" s="79" t="s">
        <v>7160</v>
      </c>
      <c r="H738" s="80">
        <v>1</v>
      </c>
      <c r="I738" s="79" t="s">
        <v>7161</v>
      </c>
      <c r="J738" s="79" t="s">
        <v>4439</v>
      </c>
      <c r="K738" s="80">
        <v>1993</v>
      </c>
      <c r="L738" s="81" t="str">
        <f t="shared" si="11"/>
        <v>http://ebooks.abc-clio.com/?isbn=9780313021008</v>
      </c>
    </row>
    <row r="739" spans="1:12" ht="20.100000000000001" customHeight="1">
      <c r="A739" s="78">
        <v>738</v>
      </c>
      <c r="B739" s="79" t="s">
        <v>2818</v>
      </c>
      <c r="C739" s="79" t="s">
        <v>7142</v>
      </c>
      <c r="D739" s="79">
        <v>306</v>
      </c>
      <c r="E739" s="79" t="s">
        <v>7162</v>
      </c>
      <c r="F739" s="79" t="s">
        <v>7163</v>
      </c>
      <c r="G739" s="79" t="s">
        <v>7164</v>
      </c>
      <c r="H739" s="80">
        <v>1</v>
      </c>
      <c r="I739" s="79" t="s">
        <v>7165</v>
      </c>
      <c r="J739" s="79" t="s">
        <v>4439</v>
      </c>
      <c r="K739" s="80">
        <v>2005</v>
      </c>
      <c r="L739" s="81" t="str">
        <f t="shared" si="11"/>
        <v>http://ebooks.abc-clio.com/?isbn=9780313062681</v>
      </c>
    </row>
    <row r="740" spans="1:12" ht="20.100000000000001" customHeight="1">
      <c r="A740" s="78">
        <v>739</v>
      </c>
      <c r="B740" s="79" t="s">
        <v>2818</v>
      </c>
      <c r="C740" s="79" t="s">
        <v>7142</v>
      </c>
      <c r="D740" s="79">
        <v>323</v>
      </c>
      <c r="E740" s="79" t="s">
        <v>7166</v>
      </c>
      <c r="F740" s="79" t="s">
        <v>7167</v>
      </c>
      <c r="G740" s="79" t="s">
        <v>7168</v>
      </c>
      <c r="H740" s="80">
        <v>1</v>
      </c>
      <c r="I740" s="79" t="s">
        <v>7169</v>
      </c>
      <c r="J740" s="79" t="s">
        <v>4439</v>
      </c>
      <c r="K740" s="80">
        <v>2000</v>
      </c>
      <c r="L740" s="81" t="str">
        <f t="shared" si="11"/>
        <v>http://ebooks.abc-clio.com/?isbn=9780313001734</v>
      </c>
    </row>
    <row r="741" spans="1:12" ht="20.100000000000001" customHeight="1">
      <c r="A741" s="78">
        <v>740</v>
      </c>
      <c r="B741" s="79" t="s">
        <v>2818</v>
      </c>
      <c r="C741" s="79" t="s">
        <v>7170</v>
      </c>
      <c r="D741" s="79">
        <v>126</v>
      </c>
      <c r="E741" s="79" t="s">
        <v>7171</v>
      </c>
      <c r="F741" s="79" t="s">
        <v>7172</v>
      </c>
      <c r="G741" s="79" t="s">
        <v>7173</v>
      </c>
      <c r="H741" s="80">
        <v>0</v>
      </c>
      <c r="I741" s="79" t="s">
        <v>7174</v>
      </c>
      <c r="J741" s="79" t="s">
        <v>6667</v>
      </c>
      <c r="K741" s="80">
        <v>2003</v>
      </c>
      <c r="L741" s="81" t="str">
        <f t="shared" si="11"/>
        <v>http://ebooks.abc-clio.com/?isbn=9781576077924</v>
      </c>
    </row>
    <row r="742" spans="1:12" ht="20.100000000000001" customHeight="1">
      <c r="A742" s="78">
        <v>741</v>
      </c>
      <c r="B742" s="79" t="s">
        <v>2818</v>
      </c>
      <c r="C742" s="79" t="s">
        <v>7175</v>
      </c>
      <c r="D742" s="79">
        <v>616</v>
      </c>
      <c r="E742" s="79" t="s">
        <v>7176</v>
      </c>
      <c r="F742" s="79" t="s">
        <v>7177</v>
      </c>
      <c r="G742" s="79" t="s">
        <v>7178</v>
      </c>
      <c r="H742" s="80">
        <v>0</v>
      </c>
      <c r="I742" s="79" t="s">
        <v>7179</v>
      </c>
      <c r="J742" s="79" t="s">
        <v>5153</v>
      </c>
      <c r="K742" s="80">
        <v>2004</v>
      </c>
      <c r="L742" s="81" t="str">
        <f t="shared" si="11"/>
        <v>http://ebooks.abc-clio.com/?isbn=9780313057830</v>
      </c>
    </row>
    <row r="743" spans="1:12" ht="20.100000000000001" customHeight="1">
      <c r="A743" s="78">
        <v>742</v>
      </c>
      <c r="B743" s="79" t="s">
        <v>2818</v>
      </c>
      <c r="C743" s="79" t="s">
        <v>7180</v>
      </c>
      <c r="D743" s="79">
        <v>152</v>
      </c>
      <c r="E743" s="79" t="s">
        <v>7181</v>
      </c>
      <c r="F743" s="79" t="s">
        <v>7182</v>
      </c>
      <c r="G743" s="79" t="s">
        <v>7183</v>
      </c>
      <c r="H743" s="80">
        <v>0</v>
      </c>
      <c r="I743" s="79" t="s">
        <v>7184</v>
      </c>
      <c r="J743" s="79" t="s">
        <v>553</v>
      </c>
      <c r="K743" s="80">
        <v>2008</v>
      </c>
      <c r="L743" s="81" t="str">
        <f t="shared" si="11"/>
        <v>http://ebooks.abc-clio.com/?isbn=9780275998752</v>
      </c>
    </row>
    <row r="744" spans="1:12" ht="20.100000000000001" customHeight="1">
      <c r="A744" s="78">
        <v>743</v>
      </c>
      <c r="B744" s="79" t="s">
        <v>2818</v>
      </c>
      <c r="C744" s="79" t="s">
        <v>7180</v>
      </c>
      <c r="D744" s="79">
        <v>155</v>
      </c>
      <c r="E744" s="79" t="s">
        <v>3717</v>
      </c>
      <c r="F744" s="79" t="s">
        <v>7185</v>
      </c>
      <c r="G744" s="79" t="s">
        <v>7186</v>
      </c>
      <c r="H744" s="80">
        <v>0</v>
      </c>
      <c r="I744" s="79" t="s">
        <v>7187</v>
      </c>
      <c r="J744" s="79" t="s">
        <v>4580</v>
      </c>
      <c r="K744" s="80">
        <v>2002</v>
      </c>
      <c r="L744" s="81" t="str">
        <f t="shared" si="11"/>
        <v>http://ebooks.abc-clio.com/?isbn=9780313012617</v>
      </c>
    </row>
    <row r="745" spans="1:12" ht="20.100000000000001" customHeight="1">
      <c r="A745" s="78">
        <v>744</v>
      </c>
      <c r="B745" s="79" t="s">
        <v>2818</v>
      </c>
      <c r="C745" s="79" t="s">
        <v>7180</v>
      </c>
      <c r="D745" s="79">
        <v>155</v>
      </c>
      <c r="E745" s="79" t="s">
        <v>7188</v>
      </c>
      <c r="F745" s="79" t="s">
        <v>7189</v>
      </c>
      <c r="G745" s="79" t="s">
        <v>7190</v>
      </c>
      <c r="H745" s="80">
        <v>0</v>
      </c>
      <c r="I745" s="79" t="s">
        <v>7191</v>
      </c>
      <c r="J745" s="79" t="s">
        <v>553</v>
      </c>
      <c r="K745" s="80">
        <v>2004</v>
      </c>
      <c r="L745" s="81" t="str">
        <f t="shared" si="11"/>
        <v>http://ebooks.abc-clio.com/?isbn=9780313039256</v>
      </c>
    </row>
    <row r="746" spans="1:12" ht="20.100000000000001" customHeight="1">
      <c r="A746" s="78">
        <v>745</v>
      </c>
      <c r="B746" s="79" t="s">
        <v>2818</v>
      </c>
      <c r="C746" s="79" t="s">
        <v>7180</v>
      </c>
      <c r="D746" s="79">
        <v>155</v>
      </c>
      <c r="E746" s="79" t="s">
        <v>7192</v>
      </c>
      <c r="F746" s="79" t="s">
        <v>7193</v>
      </c>
      <c r="G746" s="79" t="s">
        <v>7194</v>
      </c>
      <c r="H746" s="80">
        <v>0</v>
      </c>
      <c r="I746" s="79" t="s">
        <v>7195</v>
      </c>
      <c r="J746" s="79" t="s">
        <v>4580</v>
      </c>
      <c r="K746" s="80">
        <v>2008</v>
      </c>
      <c r="L746" s="81" t="str">
        <f t="shared" si="11"/>
        <v>http://ebooks.abc-clio.com/?isbn=9780313063541</v>
      </c>
    </row>
    <row r="747" spans="1:12" ht="20.100000000000001" customHeight="1">
      <c r="A747" s="78">
        <v>746</v>
      </c>
      <c r="B747" s="79" t="s">
        <v>2818</v>
      </c>
      <c r="C747" s="79" t="s">
        <v>7196</v>
      </c>
      <c r="D747" s="79">
        <v>930</v>
      </c>
      <c r="E747" s="79" t="s">
        <v>7197</v>
      </c>
      <c r="F747" s="79" t="s">
        <v>7198</v>
      </c>
      <c r="G747" s="79" t="s">
        <v>7199</v>
      </c>
      <c r="H747" s="80">
        <v>1</v>
      </c>
      <c r="I747" s="79" t="s">
        <v>7200</v>
      </c>
      <c r="J747" s="79" t="s">
        <v>4439</v>
      </c>
      <c r="K747" s="80">
        <v>2002</v>
      </c>
      <c r="L747" s="81" t="str">
        <f t="shared" si="11"/>
        <v>http://ebooks.abc-clio.com/?isbn=9780313011399</v>
      </c>
    </row>
    <row r="748" spans="1:12" ht="20.100000000000001" customHeight="1">
      <c r="A748" s="78">
        <v>747</v>
      </c>
      <c r="B748" s="79" t="s">
        <v>2818</v>
      </c>
      <c r="C748" s="79" t="s">
        <v>7201</v>
      </c>
      <c r="D748" s="79">
        <v>973.9</v>
      </c>
      <c r="E748" s="79" t="s">
        <v>5470</v>
      </c>
      <c r="F748" s="79" t="s">
        <v>7202</v>
      </c>
      <c r="G748" s="79" t="s">
        <v>7203</v>
      </c>
      <c r="H748" s="80">
        <v>1</v>
      </c>
      <c r="I748" s="79" t="s">
        <v>7204</v>
      </c>
      <c r="J748" s="79" t="s">
        <v>4439</v>
      </c>
      <c r="K748" s="80">
        <v>1995</v>
      </c>
      <c r="L748" s="81" t="str">
        <f t="shared" si="11"/>
        <v>http://ebooks.abc-clio.com/?isbn=9780313021855</v>
      </c>
    </row>
    <row r="749" spans="1:12" ht="20.100000000000001" customHeight="1">
      <c r="A749" s="78">
        <v>748</v>
      </c>
      <c r="B749" s="79" t="s">
        <v>2818</v>
      </c>
      <c r="C749" s="79" t="s">
        <v>7201</v>
      </c>
      <c r="D749" s="79">
        <v>973</v>
      </c>
      <c r="E749" s="79" t="s">
        <v>7205</v>
      </c>
      <c r="F749" s="79" t="s">
        <v>7206</v>
      </c>
      <c r="G749" s="79" t="s">
        <v>7207</v>
      </c>
      <c r="H749" s="80">
        <v>1</v>
      </c>
      <c r="I749" s="79" t="s">
        <v>7208</v>
      </c>
      <c r="J749" s="79" t="s">
        <v>4439</v>
      </c>
      <c r="K749" s="80">
        <v>2001</v>
      </c>
      <c r="L749" s="81" t="str">
        <f t="shared" si="11"/>
        <v>http://ebooks.abc-clio.com/?isbn=9780313000386</v>
      </c>
    </row>
    <row r="750" spans="1:12" ht="20.100000000000001" customHeight="1">
      <c r="A750" s="78">
        <v>749</v>
      </c>
      <c r="B750" s="79" t="s">
        <v>2818</v>
      </c>
      <c r="C750" s="79" t="s">
        <v>7201</v>
      </c>
      <c r="D750" s="79" t="s">
        <v>7209</v>
      </c>
      <c r="E750" s="79" t="s">
        <v>3713</v>
      </c>
      <c r="F750" s="79" t="s">
        <v>7210</v>
      </c>
      <c r="G750" s="79" t="s">
        <v>7211</v>
      </c>
      <c r="H750" s="80">
        <v>1</v>
      </c>
      <c r="I750" s="79" t="s">
        <v>7212</v>
      </c>
      <c r="J750" s="79" t="s">
        <v>4439</v>
      </c>
      <c r="K750" s="80">
        <v>1995</v>
      </c>
      <c r="L750" s="81" t="str">
        <f t="shared" si="11"/>
        <v>http://ebooks.abc-clio.com/?isbn=9780313020421</v>
      </c>
    </row>
    <row r="751" spans="1:12" ht="20.100000000000001" customHeight="1">
      <c r="A751" s="78">
        <v>750</v>
      </c>
      <c r="B751" s="79" t="s">
        <v>2818</v>
      </c>
      <c r="C751" s="79" t="s">
        <v>7213</v>
      </c>
      <c r="D751" s="79">
        <v>306.0951</v>
      </c>
      <c r="E751" s="79" t="s">
        <v>7214</v>
      </c>
      <c r="F751" s="79" t="s">
        <v>7215</v>
      </c>
      <c r="G751" s="79" t="s">
        <v>7216</v>
      </c>
      <c r="H751" s="80">
        <v>1</v>
      </c>
      <c r="I751" s="79" t="s">
        <v>7217</v>
      </c>
      <c r="J751" s="79" t="s">
        <v>38</v>
      </c>
      <c r="K751" s="80">
        <v>2007</v>
      </c>
      <c r="L751" s="81" t="str">
        <f t="shared" si="11"/>
        <v>http://ebooks.abc-clio.com/?isbn=9781851095872</v>
      </c>
    </row>
    <row r="752" spans="1:12" ht="20.100000000000001" customHeight="1">
      <c r="A752" s="78">
        <v>751</v>
      </c>
      <c r="B752" s="79" t="s">
        <v>2818</v>
      </c>
      <c r="C752" s="79" t="s">
        <v>7213</v>
      </c>
      <c r="D752" s="79">
        <v>306.09730300000001</v>
      </c>
      <c r="E752" s="79" t="s">
        <v>7218</v>
      </c>
      <c r="F752" s="79" t="s">
        <v>7219</v>
      </c>
      <c r="G752" s="79" t="s">
        <v>7220</v>
      </c>
      <c r="H752" s="80">
        <v>1</v>
      </c>
      <c r="I752" s="79" t="s">
        <v>7221</v>
      </c>
      <c r="J752" s="79" t="s">
        <v>38</v>
      </c>
      <c r="K752" s="80">
        <v>2007</v>
      </c>
      <c r="L752" s="81" t="str">
        <f t="shared" si="11"/>
        <v>http://ebooks.abc-clio.com/?isbn=9781576076484</v>
      </c>
    </row>
    <row r="753" spans="1:12" ht="20.100000000000001" customHeight="1">
      <c r="A753" s="78">
        <v>752</v>
      </c>
      <c r="B753" s="79" t="s">
        <v>2818</v>
      </c>
      <c r="C753" s="79" t="s">
        <v>7213</v>
      </c>
      <c r="D753" s="79" t="s">
        <v>7222</v>
      </c>
      <c r="E753" s="79" t="s">
        <v>7223</v>
      </c>
      <c r="F753" s="79" t="s">
        <v>7224</v>
      </c>
      <c r="G753" s="79" t="s">
        <v>7225</v>
      </c>
      <c r="H753" s="80">
        <v>1</v>
      </c>
      <c r="I753" s="79" t="s">
        <v>7226</v>
      </c>
      <c r="J753" s="79" t="s">
        <v>38</v>
      </c>
      <c r="K753" s="80">
        <v>1997</v>
      </c>
      <c r="L753" s="81" t="str">
        <f t="shared" si="11"/>
        <v>http://ebooks.abc-clio.com/?isbn=9781576076606</v>
      </c>
    </row>
    <row r="754" spans="1:12" ht="20.100000000000001" customHeight="1">
      <c r="A754" s="78">
        <v>753</v>
      </c>
      <c r="B754" s="79" t="s">
        <v>2818</v>
      </c>
      <c r="C754" s="79" t="s">
        <v>7213</v>
      </c>
      <c r="D754" s="79" t="s">
        <v>7227</v>
      </c>
      <c r="E754" s="79" t="s">
        <v>7228</v>
      </c>
      <c r="F754" s="79" t="s">
        <v>7229</v>
      </c>
      <c r="G754" s="79" t="s">
        <v>7230</v>
      </c>
      <c r="H754" s="80">
        <v>1</v>
      </c>
      <c r="I754" s="79" t="s">
        <v>4725</v>
      </c>
      <c r="J754" s="79" t="s">
        <v>38</v>
      </c>
      <c r="K754" s="80">
        <v>2000</v>
      </c>
      <c r="L754" s="81" t="str">
        <f t="shared" si="11"/>
        <v>http://ebooks.abc-clio.com/?isbn=9781576073711</v>
      </c>
    </row>
    <row r="755" spans="1:12" ht="20.100000000000001" customHeight="1">
      <c r="A755" s="78">
        <v>754</v>
      </c>
      <c r="B755" s="79" t="s">
        <v>2818</v>
      </c>
      <c r="C755" s="79" t="s">
        <v>7213</v>
      </c>
      <c r="D755" s="79" t="s">
        <v>7231</v>
      </c>
      <c r="E755" s="79" t="s">
        <v>7232</v>
      </c>
      <c r="F755" s="79" t="s">
        <v>7233</v>
      </c>
      <c r="G755" s="79" t="s">
        <v>7234</v>
      </c>
      <c r="H755" s="80">
        <v>1</v>
      </c>
      <c r="I755" s="79" t="s">
        <v>7235</v>
      </c>
      <c r="J755" s="79" t="s">
        <v>38</v>
      </c>
      <c r="K755" s="80">
        <v>2005</v>
      </c>
      <c r="L755" s="81" t="str">
        <f t="shared" si="11"/>
        <v>http://ebooks.abc-clio.com/?isbn=9781851094059</v>
      </c>
    </row>
    <row r="756" spans="1:12" ht="20.100000000000001" customHeight="1">
      <c r="A756" s="78">
        <v>755</v>
      </c>
      <c r="B756" s="79" t="s">
        <v>2818</v>
      </c>
      <c r="C756" s="79" t="s">
        <v>3483</v>
      </c>
      <c r="D756" s="79">
        <v>941</v>
      </c>
      <c r="E756" s="79" t="s">
        <v>7236</v>
      </c>
      <c r="F756" s="79" t="s">
        <v>7237</v>
      </c>
      <c r="G756" s="79" t="s">
        <v>7238</v>
      </c>
      <c r="H756" s="80">
        <v>1</v>
      </c>
      <c r="I756" s="79" t="s">
        <v>7239</v>
      </c>
      <c r="J756" s="79" t="s">
        <v>4439</v>
      </c>
      <c r="K756" s="80">
        <v>2008</v>
      </c>
      <c r="L756" s="81" t="str">
        <f t="shared" si="11"/>
        <v>http://ebooks.abc-clio.com/?isbn=9780313348808</v>
      </c>
    </row>
    <row r="757" spans="1:12" ht="20.100000000000001" customHeight="1">
      <c r="A757" s="78">
        <v>756</v>
      </c>
      <c r="B757" s="79" t="s">
        <v>2818</v>
      </c>
      <c r="C757" s="79" t="s">
        <v>3483</v>
      </c>
      <c r="D757" s="79">
        <v>973</v>
      </c>
      <c r="E757" s="79" t="s">
        <v>3966</v>
      </c>
      <c r="F757" s="79" t="s">
        <v>7240</v>
      </c>
      <c r="G757" s="79" t="s">
        <v>7241</v>
      </c>
      <c r="H757" s="80">
        <v>1</v>
      </c>
      <c r="I757" s="79" t="s">
        <v>1237</v>
      </c>
      <c r="J757" s="79" t="s">
        <v>4439</v>
      </c>
      <c r="K757" s="80">
        <v>2002</v>
      </c>
      <c r="L757" s="81" t="str">
        <f t="shared" si="11"/>
        <v>http://ebooks.abc-clio.com/?isbn=9780313092459</v>
      </c>
    </row>
    <row r="758" spans="1:12" ht="20.100000000000001" customHeight="1">
      <c r="A758" s="78">
        <v>757</v>
      </c>
      <c r="B758" s="79" t="s">
        <v>2818</v>
      </c>
      <c r="C758" s="79" t="s">
        <v>3483</v>
      </c>
      <c r="D758" s="79">
        <v>306</v>
      </c>
      <c r="E758" s="79" t="s">
        <v>3966</v>
      </c>
      <c r="F758" s="79" t="s">
        <v>7242</v>
      </c>
      <c r="G758" s="79" t="s">
        <v>7243</v>
      </c>
      <c r="H758" s="80">
        <v>1</v>
      </c>
      <c r="I758" s="79" t="s">
        <v>7244</v>
      </c>
      <c r="J758" s="79" t="s">
        <v>4439</v>
      </c>
      <c r="K758" s="80">
        <v>2004</v>
      </c>
      <c r="L758" s="81" t="str">
        <f t="shared" si="11"/>
        <v>http://ebooks.abc-clio.com/?isbn=9780313062223</v>
      </c>
    </row>
    <row r="759" spans="1:12" ht="20.100000000000001" customHeight="1">
      <c r="A759" s="78">
        <v>758</v>
      </c>
      <c r="B759" s="79" t="s">
        <v>2818</v>
      </c>
      <c r="C759" s="79" t="s">
        <v>3483</v>
      </c>
      <c r="D759" s="79">
        <v>973</v>
      </c>
      <c r="E759" s="79" t="s">
        <v>3966</v>
      </c>
      <c r="F759" s="79" t="s">
        <v>7245</v>
      </c>
      <c r="G759" s="79" t="s">
        <v>7246</v>
      </c>
      <c r="H759" s="80">
        <v>1</v>
      </c>
      <c r="I759" s="79" t="s">
        <v>4298</v>
      </c>
      <c r="J759" s="79" t="s">
        <v>4439</v>
      </c>
      <c r="K759" s="80">
        <v>2002</v>
      </c>
      <c r="L759" s="81" t="str">
        <f t="shared" si="11"/>
        <v>http://ebooks.abc-clio.com/?isbn=9780313077470</v>
      </c>
    </row>
    <row r="760" spans="1:12" ht="20.100000000000001" customHeight="1">
      <c r="A760" s="78">
        <v>759</v>
      </c>
      <c r="B760" s="79" t="s">
        <v>2818</v>
      </c>
      <c r="C760" s="79" t="s">
        <v>3483</v>
      </c>
      <c r="D760" s="79">
        <v>306</v>
      </c>
      <c r="E760" s="79" t="s">
        <v>3966</v>
      </c>
      <c r="F760" s="79" t="s">
        <v>7247</v>
      </c>
      <c r="G760" s="79" t="s">
        <v>7248</v>
      </c>
      <c r="H760" s="80">
        <v>1</v>
      </c>
      <c r="I760" s="79" t="s">
        <v>7249</v>
      </c>
      <c r="J760" s="79" t="s">
        <v>4439</v>
      </c>
      <c r="K760" s="80">
        <v>2004</v>
      </c>
      <c r="L760" s="81" t="str">
        <f t="shared" si="11"/>
        <v>http://ebooks.abc-clio.com/?isbn=9780313062230</v>
      </c>
    </row>
    <row r="761" spans="1:12" ht="20.100000000000001" customHeight="1">
      <c r="A761" s="78">
        <v>760</v>
      </c>
      <c r="B761" s="79" t="s">
        <v>2818</v>
      </c>
      <c r="C761" s="79" t="s">
        <v>3483</v>
      </c>
      <c r="D761" s="79">
        <v>973</v>
      </c>
      <c r="E761" s="79" t="s">
        <v>3966</v>
      </c>
      <c r="F761" s="79" t="s">
        <v>7250</v>
      </c>
      <c r="G761" s="79" t="s">
        <v>7251</v>
      </c>
      <c r="H761" s="80">
        <v>1</v>
      </c>
      <c r="I761" s="79" t="s">
        <v>4725</v>
      </c>
      <c r="J761" s="79" t="s">
        <v>4439</v>
      </c>
      <c r="K761" s="80">
        <v>2003</v>
      </c>
      <c r="L761" s="81" t="str">
        <f t="shared" si="11"/>
        <v>http://ebooks.abc-clio.com/?isbn=9780313092817</v>
      </c>
    </row>
    <row r="762" spans="1:12" ht="20.100000000000001" customHeight="1">
      <c r="A762" s="78">
        <v>761</v>
      </c>
      <c r="B762" s="79" t="s">
        <v>2818</v>
      </c>
      <c r="C762" s="79" t="s">
        <v>3483</v>
      </c>
      <c r="D762" s="79">
        <v>306</v>
      </c>
      <c r="E762" s="79" t="s">
        <v>3966</v>
      </c>
      <c r="F762" s="79" t="s">
        <v>7252</v>
      </c>
      <c r="G762" s="79" t="s">
        <v>7253</v>
      </c>
      <c r="H762" s="80">
        <v>1</v>
      </c>
      <c r="I762" s="79" t="s">
        <v>1215</v>
      </c>
      <c r="J762" s="79" t="s">
        <v>4439</v>
      </c>
      <c r="K762" s="80">
        <v>2007</v>
      </c>
      <c r="L762" s="81" t="str">
        <f t="shared" si="11"/>
        <v>http://ebooks.abc-clio.com/?isbn=9780313085222</v>
      </c>
    </row>
    <row r="763" spans="1:12" ht="20.100000000000001" customHeight="1">
      <c r="A763" s="78">
        <v>762</v>
      </c>
      <c r="B763" s="79" t="s">
        <v>2818</v>
      </c>
      <c r="C763" s="79" t="s">
        <v>3483</v>
      </c>
      <c r="D763" s="79">
        <v>306</v>
      </c>
      <c r="E763" s="79" t="s">
        <v>3966</v>
      </c>
      <c r="F763" s="79" t="s">
        <v>7254</v>
      </c>
      <c r="G763" s="79" t="s">
        <v>7255</v>
      </c>
      <c r="H763" s="80">
        <v>1</v>
      </c>
      <c r="I763" s="79" t="s">
        <v>1237</v>
      </c>
      <c r="J763" s="79" t="s">
        <v>4439</v>
      </c>
      <c r="K763" s="80">
        <v>2006</v>
      </c>
      <c r="L763" s="81" t="str">
        <f t="shared" si="11"/>
        <v>http://ebooks.abc-clio.com/?isbn=9780313088407</v>
      </c>
    </row>
    <row r="764" spans="1:12" ht="20.100000000000001" customHeight="1">
      <c r="A764" s="78">
        <v>763</v>
      </c>
      <c r="B764" s="79" t="s">
        <v>2818</v>
      </c>
      <c r="C764" s="79" t="s">
        <v>3483</v>
      </c>
      <c r="D764" s="79">
        <v>973</v>
      </c>
      <c r="E764" s="79" t="s">
        <v>3966</v>
      </c>
      <c r="F764" s="79" t="s">
        <v>7256</v>
      </c>
      <c r="G764" s="79" t="s">
        <v>7257</v>
      </c>
      <c r="H764" s="80">
        <v>1</v>
      </c>
      <c r="I764" s="79" t="s">
        <v>7258</v>
      </c>
      <c r="J764" s="79" t="s">
        <v>4439</v>
      </c>
      <c r="K764" s="80">
        <v>2003</v>
      </c>
      <c r="L764" s="81" t="str">
        <f t="shared" si="11"/>
        <v>http://ebooks.abc-clio.com/?isbn=9780313091216</v>
      </c>
    </row>
    <row r="765" spans="1:12" ht="20.100000000000001" customHeight="1">
      <c r="A765" s="78">
        <v>764</v>
      </c>
      <c r="B765" s="79" t="s">
        <v>2818</v>
      </c>
      <c r="C765" s="79" t="s">
        <v>3483</v>
      </c>
      <c r="D765" s="79" t="s">
        <v>7259</v>
      </c>
      <c r="E765" s="79" t="s">
        <v>1233</v>
      </c>
      <c r="F765" s="79" t="s">
        <v>7260</v>
      </c>
      <c r="G765" s="79" t="s">
        <v>7261</v>
      </c>
      <c r="H765" s="80">
        <v>1</v>
      </c>
      <c r="I765" s="79" t="s">
        <v>7262</v>
      </c>
      <c r="J765" s="79" t="s">
        <v>4439</v>
      </c>
      <c r="K765" s="80">
        <v>2002</v>
      </c>
      <c r="L765" s="81" t="str">
        <f t="shared" si="11"/>
        <v>http://ebooks.abc-clio.com/?isbn=9780313092336</v>
      </c>
    </row>
    <row r="766" spans="1:12" ht="20.100000000000001" customHeight="1">
      <c r="A766" s="78">
        <v>765</v>
      </c>
      <c r="B766" s="79" t="s">
        <v>2818</v>
      </c>
      <c r="C766" s="79" t="s">
        <v>3483</v>
      </c>
      <c r="D766" s="79">
        <v>328</v>
      </c>
      <c r="E766" s="79" t="s">
        <v>7263</v>
      </c>
      <c r="F766" s="79" t="s">
        <v>7264</v>
      </c>
      <c r="G766" s="79" t="s">
        <v>7265</v>
      </c>
      <c r="H766" s="80">
        <v>1</v>
      </c>
      <c r="I766" s="79" t="s">
        <v>2690</v>
      </c>
      <c r="J766" s="79" t="s">
        <v>4439</v>
      </c>
      <c r="K766" s="80">
        <v>2008</v>
      </c>
      <c r="L766" s="81" t="str">
        <f t="shared" si="11"/>
        <v>http://ebooks.abc-clio.com/?isbn=9780313344893</v>
      </c>
    </row>
    <row r="767" spans="1:12" ht="20.100000000000001" customHeight="1">
      <c r="A767" s="78">
        <v>766</v>
      </c>
      <c r="B767" s="79" t="s">
        <v>2818</v>
      </c>
      <c r="C767" s="79" t="s">
        <v>3483</v>
      </c>
      <c r="D767" s="79">
        <v>394.2</v>
      </c>
      <c r="E767" s="79" t="s">
        <v>7266</v>
      </c>
      <c r="F767" s="79" t="s">
        <v>7267</v>
      </c>
      <c r="G767" s="79" t="s">
        <v>7268</v>
      </c>
      <c r="H767" s="80">
        <v>1</v>
      </c>
      <c r="I767" s="79" t="s">
        <v>7269</v>
      </c>
      <c r="J767" s="79" t="s">
        <v>4514</v>
      </c>
      <c r="K767" s="80">
        <v>1985</v>
      </c>
      <c r="L767" s="81" t="str">
        <f t="shared" si="11"/>
        <v>http://ebooks.abc-clio.com/?isbn=9780313042706</v>
      </c>
    </row>
    <row r="768" spans="1:12" ht="20.100000000000001" customHeight="1">
      <c r="A768" s="78">
        <v>767</v>
      </c>
      <c r="B768" s="79" t="s">
        <v>2818</v>
      </c>
      <c r="C768" s="79" t="s">
        <v>3483</v>
      </c>
      <c r="D768" s="79">
        <v>794</v>
      </c>
      <c r="E768" s="79" t="s">
        <v>7270</v>
      </c>
      <c r="F768" s="79" t="s">
        <v>7271</v>
      </c>
      <c r="G768" s="79" t="s">
        <v>7272</v>
      </c>
      <c r="H768" s="80">
        <v>1</v>
      </c>
      <c r="I768" s="79" t="s">
        <v>838</v>
      </c>
      <c r="J768" s="79" t="s">
        <v>4439</v>
      </c>
      <c r="K768" s="80">
        <v>2007</v>
      </c>
      <c r="L768" s="81" t="str">
        <f t="shared" si="11"/>
        <v>http://ebooks.abc-clio.com/?isbn=9780313082436</v>
      </c>
    </row>
    <row r="769" spans="1:12" ht="20.100000000000001" customHeight="1">
      <c r="A769" s="78">
        <v>768</v>
      </c>
      <c r="B769" s="79" t="s">
        <v>2818</v>
      </c>
      <c r="C769" s="79" t="s">
        <v>3483</v>
      </c>
      <c r="D769" s="79">
        <v>796</v>
      </c>
      <c r="E769" s="79" t="s">
        <v>5214</v>
      </c>
      <c r="F769" s="79" t="s">
        <v>7273</v>
      </c>
      <c r="G769" s="79" t="s">
        <v>7274</v>
      </c>
      <c r="H769" s="80">
        <v>1</v>
      </c>
      <c r="I769" s="79" t="s">
        <v>836</v>
      </c>
      <c r="J769" s="79" t="s">
        <v>4439</v>
      </c>
      <c r="K769" s="80">
        <v>2007</v>
      </c>
      <c r="L769" s="81" t="str">
        <f t="shared" si="11"/>
        <v>http://ebooks.abc-clio.com/?isbn=9780313082269</v>
      </c>
    </row>
    <row r="770" spans="1:12" ht="20.100000000000001" customHeight="1">
      <c r="A770" s="78">
        <v>769</v>
      </c>
      <c r="B770" s="79" t="s">
        <v>2818</v>
      </c>
      <c r="C770" s="79" t="s">
        <v>3483</v>
      </c>
      <c r="D770" s="79">
        <v>306</v>
      </c>
      <c r="E770" s="79" t="s">
        <v>7275</v>
      </c>
      <c r="F770" s="79" t="s">
        <v>7276</v>
      </c>
      <c r="G770" s="79" t="s">
        <v>7277</v>
      </c>
      <c r="H770" s="80">
        <v>1</v>
      </c>
      <c r="I770" s="79" t="s">
        <v>7278</v>
      </c>
      <c r="J770" s="79" t="s">
        <v>4439</v>
      </c>
      <c r="K770" s="80">
        <v>2007</v>
      </c>
      <c r="L770" s="81" t="str">
        <f t="shared" ref="L770:L833" si="12">HYPERLINK(CONCATENATE("http://ebooks.abc-clio.com/?isbn=",F770))</f>
        <v>http://ebooks.abc-clio.com/?isbn=9780313086878</v>
      </c>
    </row>
    <row r="771" spans="1:12" ht="20.100000000000001" customHeight="1">
      <c r="A771" s="78">
        <v>770</v>
      </c>
      <c r="B771" s="79" t="s">
        <v>2818</v>
      </c>
      <c r="C771" s="79" t="s">
        <v>3483</v>
      </c>
      <c r="D771" s="79">
        <v>303</v>
      </c>
      <c r="E771" s="79" t="s">
        <v>2023</v>
      </c>
      <c r="F771" s="79" t="s">
        <v>7279</v>
      </c>
      <c r="G771" s="79" t="s">
        <v>7280</v>
      </c>
      <c r="H771" s="80">
        <v>1</v>
      </c>
      <c r="I771" s="79" t="s">
        <v>960</v>
      </c>
      <c r="J771" s="79" t="s">
        <v>4439</v>
      </c>
      <c r="K771" s="80">
        <v>2007</v>
      </c>
      <c r="L771" s="81" t="str">
        <f t="shared" si="12"/>
        <v>http://ebooks.abc-clio.com/?isbn=9780275998738</v>
      </c>
    </row>
    <row r="772" spans="1:12" ht="20.100000000000001" customHeight="1">
      <c r="A772" s="78">
        <v>771</v>
      </c>
      <c r="B772" s="79" t="s">
        <v>2818</v>
      </c>
      <c r="C772" s="79" t="s">
        <v>3483</v>
      </c>
      <c r="D772" s="79" t="s">
        <v>7281</v>
      </c>
      <c r="E772" s="79" t="s">
        <v>7282</v>
      </c>
      <c r="F772" s="79" t="s">
        <v>7283</v>
      </c>
      <c r="G772" s="79" t="s">
        <v>7284</v>
      </c>
      <c r="H772" s="80">
        <v>1</v>
      </c>
      <c r="I772" s="79" t="s">
        <v>7285</v>
      </c>
      <c r="J772" s="79" t="s">
        <v>4439</v>
      </c>
      <c r="K772" s="80">
        <v>2007</v>
      </c>
      <c r="L772" s="81" t="str">
        <f t="shared" si="12"/>
        <v>http://ebooks.abc-clio.com/?isbn=9780313055058</v>
      </c>
    </row>
    <row r="773" spans="1:12" ht="20.100000000000001" customHeight="1">
      <c r="A773" s="78">
        <v>772</v>
      </c>
      <c r="B773" s="79" t="s">
        <v>2818</v>
      </c>
      <c r="C773" s="79" t="s">
        <v>3483</v>
      </c>
      <c r="D773" s="79" t="s">
        <v>7286</v>
      </c>
      <c r="E773" s="79" t="s">
        <v>7287</v>
      </c>
      <c r="F773" s="79" t="s">
        <v>7288</v>
      </c>
      <c r="G773" s="79" t="s">
        <v>7289</v>
      </c>
      <c r="H773" s="80">
        <v>1</v>
      </c>
      <c r="I773" s="79" t="s">
        <v>7290</v>
      </c>
      <c r="J773" s="79" t="s">
        <v>4439</v>
      </c>
      <c r="K773" s="80">
        <v>2008</v>
      </c>
      <c r="L773" s="81" t="str">
        <f t="shared" si="12"/>
        <v>http://ebooks.abc-clio.com/?isbn=9781567207224</v>
      </c>
    </row>
    <row r="774" spans="1:12" ht="20.100000000000001" customHeight="1">
      <c r="A774" s="78">
        <v>773</v>
      </c>
      <c r="B774" s="79" t="s">
        <v>2818</v>
      </c>
      <c r="C774" s="79" t="s">
        <v>3483</v>
      </c>
      <c r="D774" s="79">
        <v>781</v>
      </c>
      <c r="E774" s="79" t="s">
        <v>6995</v>
      </c>
      <c r="F774" s="79" t="s">
        <v>7291</v>
      </c>
      <c r="G774" s="79" t="s">
        <v>7292</v>
      </c>
      <c r="H774" s="80">
        <v>1</v>
      </c>
      <c r="I774" s="79" t="s">
        <v>7293</v>
      </c>
      <c r="J774" s="79" t="s">
        <v>4439</v>
      </c>
      <c r="K774" s="80">
        <v>2006</v>
      </c>
      <c r="L774" s="81" t="str">
        <f t="shared" si="12"/>
        <v>http://ebooks.abc-clio.com/?isbn=9780313081699</v>
      </c>
    </row>
    <row r="775" spans="1:12" ht="20.100000000000001" customHeight="1">
      <c r="A775" s="78">
        <v>774</v>
      </c>
      <c r="B775" s="79" t="s">
        <v>2818</v>
      </c>
      <c r="C775" s="79" t="s">
        <v>3483</v>
      </c>
      <c r="D775" s="79">
        <v>781</v>
      </c>
      <c r="E775" s="79" t="s">
        <v>7294</v>
      </c>
      <c r="F775" s="79" t="s">
        <v>7295</v>
      </c>
      <c r="G775" s="79" t="s">
        <v>7296</v>
      </c>
      <c r="H775" s="80">
        <v>1</v>
      </c>
      <c r="I775" s="79" t="s">
        <v>7297</v>
      </c>
      <c r="J775" s="79" t="s">
        <v>4439</v>
      </c>
      <c r="K775" s="80">
        <v>2007</v>
      </c>
      <c r="L775" s="81" t="str">
        <f t="shared" si="12"/>
        <v>http://ebooks.abc-clio.com/?isbn=9780313088070</v>
      </c>
    </row>
    <row r="776" spans="1:12" ht="20.100000000000001" customHeight="1">
      <c r="A776" s="78">
        <v>775</v>
      </c>
      <c r="B776" s="79" t="s">
        <v>2818</v>
      </c>
      <c r="C776" s="79" t="s">
        <v>3483</v>
      </c>
      <c r="D776" s="79" t="s">
        <v>7298</v>
      </c>
      <c r="E776" s="79" t="s">
        <v>7299</v>
      </c>
      <c r="F776" s="79" t="s">
        <v>7300</v>
      </c>
      <c r="G776" s="79" t="s">
        <v>7301</v>
      </c>
      <c r="H776" s="80">
        <v>1</v>
      </c>
      <c r="I776" s="79" t="s">
        <v>7302</v>
      </c>
      <c r="J776" s="79" t="s">
        <v>4439</v>
      </c>
      <c r="K776" s="80">
        <v>2004</v>
      </c>
      <c r="L776" s="81" t="str">
        <f t="shared" si="12"/>
        <v>http://ebooks.abc-clio.com/?isbn=9780313058127</v>
      </c>
    </row>
    <row r="777" spans="1:12" ht="20.100000000000001" customHeight="1">
      <c r="A777" s="78">
        <v>776</v>
      </c>
      <c r="B777" s="79" t="s">
        <v>2818</v>
      </c>
      <c r="C777" s="79" t="s">
        <v>3483</v>
      </c>
      <c r="D777" s="79" t="s">
        <v>7303</v>
      </c>
      <c r="E777" s="79" t="s">
        <v>7030</v>
      </c>
      <c r="F777" s="79" t="s">
        <v>7304</v>
      </c>
      <c r="G777" s="79" t="s">
        <v>7305</v>
      </c>
      <c r="H777" s="80">
        <v>1</v>
      </c>
      <c r="I777" s="79" t="s">
        <v>7306</v>
      </c>
      <c r="J777" s="79" t="s">
        <v>4439</v>
      </c>
      <c r="K777" s="80">
        <v>2008</v>
      </c>
      <c r="L777" s="81" t="str">
        <f t="shared" si="12"/>
        <v>http://ebooks.abc-clio.com/?isbn=9780275998998</v>
      </c>
    </row>
    <row r="778" spans="1:12" ht="20.100000000000001" customHeight="1">
      <c r="A778" s="78">
        <v>777</v>
      </c>
      <c r="B778" s="79" t="s">
        <v>2818</v>
      </c>
      <c r="C778" s="79" t="s">
        <v>3483</v>
      </c>
      <c r="D778" s="79">
        <v>782</v>
      </c>
      <c r="E778" s="79" t="s">
        <v>7034</v>
      </c>
      <c r="F778" s="79" t="s">
        <v>7307</v>
      </c>
      <c r="G778" s="79" t="s">
        <v>7308</v>
      </c>
      <c r="H778" s="80">
        <v>1</v>
      </c>
      <c r="I778" s="79" t="s">
        <v>7309</v>
      </c>
      <c r="J778" s="79" t="s">
        <v>4439</v>
      </c>
      <c r="K778" s="80">
        <v>2008</v>
      </c>
      <c r="L778" s="81" t="str">
        <f t="shared" si="12"/>
        <v>http://ebooks.abc-clio.com/?isbn=9781567206852</v>
      </c>
    </row>
    <row r="779" spans="1:12" ht="20.100000000000001" customHeight="1">
      <c r="A779" s="78">
        <v>778</v>
      </c>
      <c r="B779" s="79" t="s">
        <v>2818</v>
      </c>
      <c r="C779" s="79" t="s">
        <v>3483</v>
      </c>
      <c r="D779" s="79">
        <v>782</v>
      </c>
      <c r="E779" s="79" t="s">
        <v>6750</v>
      </c>
      <c r="F779" s="79" t="s">
        <v>7310</v>
      </c>
      <c r="G779" s="79" t="s">
        <v>7311</v>
      </c>
      <c r="H779" s="80">
        <v>1</v>
      </c>
      <c r="I779" s="79" t="s">
        <v>3888</v>
      </c>
      <c r="J779" s="79" t="s">
        <v>4439</v>
      </c>
      <c r="K779" s="80">
        <v>2007</v>
      </c>
      <c r="L779" s="81" t="str">
        <f t="shared" si="12"/>
        <v>http://ebooks.abc-clio.com/?isbn=9780313084386</v>
      </c>
    </row>
    <row r="780" spans="1:12" ht="20.100000000000001" customHeight="1">
      <c r="A780" s="78">
        <v>779</v>
      </c>
      <c r="B780" s="79" t="s">
        <v>2818</v>
      </c>
      <c r="C780" s="79" t="s">
        <v>3483</v>
      </c>
      <c r="D780" s="79">
        <v>782</v>
      </c>
      <c r="E780" s="79" t="s">
        <v>3491</v>
      </c>
      <c r="F780" s="79" t="s">
        <v>7312</v>
      </c>
      <c r="G780" s="79" t="s">
        <v>7313</v>
      </c>
      <c r="H780" s="80">
        <v>1</v>
      </c>
      <c r="I780" s="79" t="s">
        <v>7314</v>
      </c>
      <c r="J780" s="79" t="s">
        <v>5153</v>
      </c>
      <c r="K780" s="80">
        <v>2007</v>
      </c>
      <c r="L780" s="81" t="str">
        <f t="shared" si="12"/>
        <v>http://ebooks.abc-clio.com/?isbn=9781567207354</v>
      </c>
    </row>
    <row r="781" spans="1:12" ht="20.100000000000001" customHeight="1">
      <c r="A781" s="78">
        <v>780</v>
      </c>
      <c r="B781" s="79" t="s">
        <v>2818</v>
      </c>
      <c r="C781" s="79" t="s">
        <v>3483</v>
      </c>
      <c r="D781" s="79">
        <v>720</v>
      </c>
      <c r="E781" s="79" t="s">
        <v>7315</v>
      </c>
      <c r="F781" s="79" t="s">
        <v>7316</v>
      </c>
      <c r="G781" s="79" t="s">
        <v>7317</v>
      </c>
      <c r="H781" s="80">
        <v>1</v>
      </c>
      <c r="I781" s="79" t="s">
        <v>7318</v>
      </c>
      <c r="J781" s="79" t="s">
        <v>4439</v>
      </c>
      <c r="K781" s="80">
        <v>2005</v>
      </c>
      <c r="L781" s="81" t="str">
        <f t="shared" si="12"/>
        <v>http://ebooks.abc-clio.com/?isbn=9780313062964</v>
      </c>
    </row>
    <row r="782" spans="1:12" ht="20.100000000000001" customHeight="1">
      <c r="A782" s="78">
        <v>781</v>
      </c>
      <c r="B782" s="79" t="s">
        <v>2818</v>
      </c>
      <c r="C782" s="79" t="s">
        <v>3483</v>
      </c>
      <c r="D782" s="79" t="s">
        <v>7319</v>
      </c>
      <c r="E782" s="79" t="s">
        <v>7320</v>
      </c>
      <c r="F782" s="79" t="s">
        <v>7321</v>
      </c>
      <c r="G782" s="79" t="s">
        <v>7322</v>
      </c>
      <c r="H782" s="80">
        <v>1</v>
      </c>
      <c r="I782" s="79" t="s">
        <v>5141</v>
      </c>
      <c r="J782" s="79" t="s">
        <v>4514</v>
      </c>
      <c r="K782" s="80">
        <v>1994</v>
      </c>
      <c r="L782" s="81" t="str">
        <f t="shared" si="12"/>
        <v>http://ebooks.abc-clio.com/?isbn=9780313034541</v>
      </c>
    </row>
    <row r="783" spans="1:12" ht="20.100000000000001" customHeight="1">
      <c r="A783" s="78">
        <v>782</v>
      </c>
      <c r="B783" s="79" t="s">
        <v>2818</v>
      </c>
      <c r="C783" s="79" t="s">
        <v>3483</v>
      </c>
      <c r="D783" s="79">
        <v>790</v>
      </c>
      <c r="E783" s="79" t="s">
        <v>7323</v>
      </c>
      <c r="F783" s="79" t="s">
        <v>7324</v>
      </c>
      <c r="G783" s="79" t="s">
        <v>7325</v>
      </c>
      <c r="H783" s="80">
        <v>1</v>
      </c>
      <c r="I783" s="79" t="s">
        <v>7326</v>
      </c>
      <c r="J783" s="79" t="s">
        <v>4439</v>
      </c>
      <c r="K783" s="80">
        <v>2008</v>
      </c>
      <c r="L783" s="81" t="str">
        <f t="shared" si="12"/>
        <v>http://ebooks.abc-clio.com/?isbn=9780275998394</v>
      </c>
    </row>
    <row r="784" spans="1:12" ht="20.100000000000001" customHeight="1">
      <c r="A784" s="78">
        <v>783</v>
      </c>
      <c r="B784" s="79" t="s">
        <v>2818</v>
      </c>
      <c r="C784" s="79" t="s">
        <v>3483</v>
      </c>
      <c r="D784" s="79">
        <v>302</v>
      </c>
      <c r="E784" s="79" t="s">
        <v>6282</v>
      </c>
      <c r="F784" s="79" t="s">
        <v>7327</v>
      </c>
      <c r="G784" s="79" t="s">
        <v>7328</v>
      </c>
      <c r="H784" s="80">
        <v>1</v>
      </c>
      <c r="I784" s="79" t="s">
        <v>7329</v>
      </c>
      <c r="J784" s="79" t="s">
        <v>4439</v>
      </c>
      <c r="K784" s="80">
        <v>2007</v>
      </c>
      <c r="L784" s="81" t="str">
        <f t="shared" si="12"/>
        <v>http://ebooks.abc-clio.com/?isbn=9780275998714</v>
      </c>
    </row>
    <row r="785" spans="1:12" ht="20.100000000000001" customHeight="1">
      <c r="A785" s="78">
        <v>784</v>
      </c>
      <c r="B785" s="79" t="s">
        <v>2818</v>
      </c>
      <c r="C785" s="79" t="s">
        <v>3483</v>
      </c>
      <c r="D785" s="79">
        <v>791</v>
      </c>
      <c r="E785" s="79" t="s">
        <v>6286</v>
      </c>
      <c r="F785" s="79" t="s">
        <v>7330</v>
      </c>
      <c r="G785" s="79" t="s">
        <v>7331</v>
      </c>
      <c r="H785" s="80">
        <v>1</v>
      </c>
      <c r="I785" s="79" t="s">
        <v>7332</v>
      </c>
      <c r="J785" s="79" t="s">
        <v>4439</v>
      </c>
      <c r="K785" s="80">
        <v>2008</v>
      </c>
      <c r="L785" s="81" t="str">
        <f t="shared" si="12"/>
        <v>http://ebooks.abc-clio.com/?isbn=9780313356933</v>
      </c>
    </row>
    <row r="786" spans="1:12" ht="20.100000000000001" customHeight="1">
      <c r="A786" s="78">
        <v>785</v>
      </c>
      <c r="B786" s="79" t="s">
        <v>2818</v>
      </c>
      <c r="C786" s="79" t="s">
        <v>3483</v>
      </c>
      <c r="D786" s="79">
        <v>808</v>
      </c>
      <c r="E786" s="79" t="s">
        <v>6388</v>
      </c>
      <c r="F786" s="79" t="s">
        <v>7333</v>
      </c>
      <c r="G786" s="79" t="s">
        <v>7334</v>
      </c>
      <c r="H786" s="80">
        <v>1</v>
      </c>
      <c r="I786" s="79" t="s">
        <v>7335</v>
      </c>
      <c r="J786" s="79" t="s">
        <v>4439</v>
      </c>
      <c r="K786" s="80">
        <v>2007</v>
      </c>
      <c r="L786" s="81" t="str">
        <f t="shared" si="12"/>
        <v>http://ebooks.abc-clio.com/?isbn=9780313348990</v>
      </c>
    </row>
    <row r="787" spans="1:12" ht="20.100000000000001" customHeight="1">
      <c r="A787" s="78">
        <v>786</v>
      </c>
      <c r="B787" s="79" t="s">
        <v>2818</v>
      </c>
      <c r="C787" s="79" t="s">
        <v>3483</v>
      </c>
      <c r="D787" s="79">
        <v>791</v>
      </c>
      <c r="E787" s="79" t="s">
        <v>5766</v>
      </c>
      <c r="F787" s="79" t="s">
        <v>7336</v>
      </c>
      <c r="G787" s="79" t="s">
        <v>7337</v>
      </c>
      <c r="H787" s="80">
        <v>1</v>
      </c>
      <c r="I787" s="79" t="s">
        <v>7338</v>
      </c>
      <c r="J787" s="79" t="s">
        <v>4439</v>
      </c>
      <c r="K787" s="80">
        <v>2008</v>
      </c>
      <c r="L787" s="81" t="str">
        <f t="shared" si="12"/>
        <v>http://ebooks.abc-clio.com/?isbn=9780313355165</v>
      </c>
    </row>
    <row r="788" spans="1:12" ht="20.100000000000001" customHeight="1">
      <c r="A788" s="78">
        <v>787</v>
      </c>
      <c r="B788" s="79" t="s">
        <v>2818</v>
      </c>
      <c r="C788" s="79" t="s">
        <v>3483</v>
      </c>
      <c r="D788" s="79">
        <v>791</v>
      </c>
      <c r="E788" s="79" t="s">
        <v>5766</v>
      </c>
      <c r="F788" s="79" t="s">
        <v>7339</v>
      </c>
      <c r="G788" s="79" t="s">
        <v>7340</v>
      </c>
      <c r="H788" s="80">
        <v>1</v>
      </c>
      <c r="I788" s="79" t="s">
        <v>7341</v>
      </c>
      <c r="J788" s="79" t="s">
        <v>4439</v>
      </c>
      <c r="K788" s="80">
        <v>2007</v>
      </c>
      <c r="L788" s="81" t="str">
        <f t="shared" si="12"/>
        <v>http://ebooks.abc-clio.com/?isbn=9780313343018</v>
      </c>
    </row>
    <row r="789" spans="1:12" ht="20.100000000000001" customHeight="1">
      <c r="A789" s="78">
        <v>788</v>
      </c>
      <c r="B789" s="79" t="s">
        <v>2818</v>
      </c>
      <c r="C789" s="79" t="s">
        <v>3483</v>
      </c>
      <c r="D789" s="79">
        <v>813</v>
      </c>
      <c r="E789" s="79" t="s">
        <v>5740</v>
      </c>
      <c r="F789" s="79" t="s">
        <v>7342</v>
      </c>
      <c r="G789" s="79" t="s">
        <v>7343</v>
      </c>
      <c r="H789" s="80">
        <v>1</v>
      </c>
      <c r="I789" s="79" t="s">
        <v>7338</v>
      </c>
      <c r="J789" s="79" t="s">
        <v>4439</v>
      </c>
      <c r="K789" s="80">
        <v>2007</v>
      </c>
      <c r="L789" s="81" t="str">
        <f t="shared" si="12"/>
        <v>http://ebooks.abc-clio.com/?isbn=9780313342738</v>
      </c>
    </row>
    <row r="790" spans="1:12" ht="20.100000000000001" customHeight="1">
      <c r="A790" s="78">
        <v>789</v>
      </c>
      <c r="B790" s="79" t="s">
        <v>2818</v>
      </c>
      <c r="C790" s="79" t="s">
        <v>3483</v>
      </c>
      <c r="D790" s="79" t="s">
        <v>3733</v>
      </c>
      <c r="E790" s="79" t="s">
        <v>7344</v>
      </c>
      <c r="F790" s="79" t="s">
        <v>7345</v>
      </c>
      <c r="G790" s="79" t="s">
        <v>7346</v>
      </c>
      <c r="H790" s="80">
        <v>1</v>
      </c>
      <c r="I790" s="79" t="s">
        <v>7347</v>
      </c>
      <c r="J790" s="79" t="s">
        <v>4439</v>
      </c>
      <c r="K790" s="80">
        <v>2001</v>
      </c>
      <c r="L790" s="81" t="str">
        <f t="shared" si="12"/>
        <v>http://ebooks.abc-clio.com/?isbn=9780313016066</v>
      </c>
    </row>
    <row r="791" spans="1:12" ht="20.100000000000001" customHeight="1">
      <c r="A791" s="78">
        <v>790</v>
      </c>
      <c r="B791" s="79" t="s">
        <v>2818</v>
      </c>
      <c r="C791" s="79" t="s">
        <v>3483</v>
      </c>
      <c r="D791" s="79">
        <v>640</v>
      </c>
      <c r="E791" s="79" t="s">
        <v>7348</v>
      </c>
      <c r="F791" s="79" t="s">
        <v>7349</v>
      </c>
      <c r="G791" s="79" t="s">
        <v>7350</v>
      </c>
      <c r="H791" s="80">
        <v>1</v>
      </c>
      <c r="I791" s="79" t="s">
        <v>2690</v>
      </c>
      <c r="J791" s="79" t="s">
        <v>4439</v>
      </c>
      <c r="K791" s="80">
        <v>2007</v>
      </c>
      <c r="L791" s="81" t="str">
        <f t="shared" si="12"/>
        <v>http://ebooks.abc-clio.com/?isbn=9780313084294</v>
      </c>
    </row>
    <row r="792" spans="1:12" ht="20.100000000000001" customHeight="1">
      <c r="A792" s="78">
        <v>791</v>
      </c>
      <c r="B792" s="79" t="s">
        <v>2818</v>
      </c>
      <c r="C792" s="79" t="s">
        <v>3492</v>
      </c>
      <c r="D792" s="79">
        <v>782</v>
      </c>
      <c r="E792" s="79" t="s">
        <v>3975</v>
      </c>
      <c r="F792" s="79" t="s">
        <v>7351</v>
      </c>
      <c r="G792" s="79" t="s">
        <v>7352</v>
      </c>
      <c r="H792" s="80">
        <v>1</v>
      </c>
      <c r="I792" s="79" t="s">
        <v>7353</v>
      </c>
      <c r="J792" s="79" t="s">
        <v>4439</v>
      </c>
      <c r="K792" s="80">
        <v>2005</v>
      </c>
      <c r="L792" s="81" t="str">
        <f t="shared" si="12"/>
        <v>http://ebooks.abc-clio.com/?isbn=9780313060342</v>
      </c>
    </row>
    <row r="793" spans="1:12" ht="20.100000000000001" customHeight="1">
      <c r="A793" s="78">
        <v>792</v>
      </c>
      <c r="B793" s="79" t="s">
        <v>2818</v>
      </c>
      <c r="C793" s="79" t="s">
        <v>3492</v>
      </c>
      <c r="D793" s="79">
        <v>781</v>
      </c>
      <c r="E793" s="79" t="s">
        <v>3975</v>
      </c>
      <c r="F793" s="79" t="s">
        <v>7354</v>
      </c>
      <c r="G793" s="79" t="s">
        <v>7355</v>
      </c>
      <c r="H793" s="80">
        <v>1</v>
      </c>
      <c r="I793" s="79" t="s">
        <v>7356</v>
      </c>
      <c r="J793" s="79" t="s">
        <v>4439</v>
      </c>
      <c r="K793" s="80">
        <v>2003</v>
      </c>
      <c r="L793" s="81" t="str">
        <f t="shared" si="12"/>
        <v>http://ebooks.abc-clio.com/?isbn=9780313091209</v>
      </c>
    </row>
    <row r="794" spans="1:12" ht="20.100000000000001" customHeight="1">
      <c r="A794" s="78">
        <v>793</v>
      </c>
      <c r="B794" s="79" t="s">
        <v>2818</v>
      </c>
      <c r="C794" s="79" t="s">
        <v>3492</v>
      </c>
      <c r="D794" s="79" t="s">
        <v>7357</v>
      </c>
      <c r="E794" s="79" t="s">
        <v>3732</v>
      </c>
      <c r="F794" s="79" t="s">
        <v>7358</v>
      </c>
      <c r="G794" s="79" t="s">
        <v>7359</v>
      </c>
      <c r="H794" s="80">
        <v>1</v>
      </c>
      <c r="I794" s="79" t="s">
        <v>7360</v>
      </c>
      <c r="J794" s="79" t="s">
        <v>4514</v>
      </c>
      <c r="K794" s="80">
        <v>1994</v>
      </c>
      <c r="L794" s="81" t="str">
        <f t="shared" si="12"/>
        <v>http://ebooks.abc-clio.com/?isbn=9780313033278</v>
      </c>
    </row>
    <row r="795" spans="1:12" ht="20.100000000000001" customHeight="1">
      <c r="A795" s="78">
        <v>794</v>
      </c>
      <c r="B795" s="79" t="s">
        <v>2818</v>
      </c>
      <c r="C795" s="79" t="s">
        <v>3492</v>
      </c>
      <c r="D795" s="79" t="s">
        <v>7361</v>
      </c>
      <c r="E795" s="79" t="s">
        <v>6995</v>
      </c>
      <c r="F795" s="79" t="s">
        <v>7362</v>
      </c>
      <c r="G795" s="79" t="s">
        <v>7363</v>
      </c>
      <c r="H795" s="80">
        <v>1</v>
      </c>
      <c r="I795" s="79" t="s">
        <v>7364</v>
      </c>
      <c r="J795" s="79" t="s">
        <v>4514</v>
      </c>
      <c r="K795" s="80">
        <v>1995</v>
      </c>
      <c r="L795" s="81" t="str">
        <f t="shared" si="12"/>
        <v>http://ebooks.abc-clio.com/?isbn=9780313033032</v>
      </c>
    </row>
    <row r="796" spans="1:12" ht="20.100000000000001" customHeight="1">
      <c r="A796" s="78">
        <v>795</v>
      </c>
      <c r="B796" s="79" t="s">
        <v>2818</v>
      </c>
      <c r="C796" s="79" t="s">
        <v>3492</v>
      </c>
      <c r="D796" s="79">
        <v>781.64</v>
      </c>
      <c r="E796" s="79" t="s">
        <v>1727</v>
      </c>
      <c r="F796" s="79" t="s">
        <v>7365</v>
      </c>
      <c r="G796" s="79" t="s">
        <v>7366</v>
      </c>
      <c r="H796" s="80">
        <v>1</v>
      </c>
      <c r="I796" s="79" t="s">
        <v>7367</v>
      </c>
      <c r="J796" s="79" t="s">
        <v>4439</v>
      </c>
      <c r="K796" s="80">
        <v>1992</v>
      </c>
      <c r="L796" s="81" t="str">
        <f t="shared" si="12"/>
        <v>http://ebooks.abc-clio.com/?isbn=9780313067266</v>
      </c>
    </row>
    <row r="797" spans="1:12" ht="20.100000000000001" customHeight="1">
      <c r="A797" s="78">
        <v>796</v>
      </c>
      <c r="B797" s="79" t="s">
        <v>2818</v>
      </c>
      <c r="C797" s="79" t="s">
        <v>3492</v>
      </c>
      <c r="D797" s="79">
        <v>782</v>
      </c>
      <c r="E797" s="79" t="s">
        <v>1727</v>
      </c>
      <c r="F797" s="79" t="s">
        <v>7368</v>
      </c>
      <c r="G797" s="79" t="s">
        <v>7369</v>
      </c>
      <c r="H797" s="80">
        <v>1</v>
      </c>
      <c r="I797" s="79" t="s">
        <v>7370</v>
      </c>
      <c r="J797" s="79" t="s">
        <v>4439</v>
      </c>
      <c r="K797" s="80">
        <v>2001</v>
      </c>
      <c r="L797" s="81" t="str">
        <f t="shared" si="12"/>
        <v>http://ebooks.abc-clio.com/?isbn=9780313016790</v>
      </c>
    </row>
    <row r="798" spans="1:12" ht="20.100000000000001" customHeight="1">
      <c r="A798" s="78">
        <v>797</v>
      </c>
      <c r="B798" s="79" t="s">
        <v>2818</v>
      </c>
      <c r="C798" s="79" t="s">
        <v>3492</v>
      </c>
      <c r="D798" s="79">
        <v>781</v>
      </c>
      <c r="E798" s="79" t="s">
        <v>7026</v>
      </c>
      <c r="F798" s="79" t="s">
        <v>7371</v>
      </c>
      <c r="G798" s="79" t="s">
        <v>7372</v>
      </c>
      <c r="H798" s="80">
        <v>1</v>
      </c>
      <c r="I798" s="79" t="s">
        <v>1404</v>
      </c>
      <c r="J798" s="79" t="s">
        <v>4439</v>
      </c>
      <c r="K798" s="80">
        <v>2008</v>
      </c>
      <c r="L798" s="81" t="str">
        <f t="shared" si="12"/>
        <v>http://ebooks.abc-clio.com/?isbn=9780313352461</v>
      </c>
    </row>
    <row r="799" spans="1:12" ht="20.100000000000001" customHeight="1">
      <c r="A799" s="78">
        <v>798</v>
      </c>
      <c r="B799" s="79" t="s">
        <v>2818</v>
      </c>
      <c r="C799" s="79" t="s">
        <v>3492</v>
      </c>
      <c r="D799" s="79">
        <v>782</v>
      </c>
      <c r="E799" s="79" t="s">
        <v>7373</v>
      </c>
      <c r="F799" s="79" t="s">
        <v>7374</v>
      </c>
      <c r="G799" s="79" t="s">
        <v>7375</v>
      </c>
      <c r="H799" s="80">
        <v>1</v>
      </c>
      <c r="I799" s="79" t="s">
        <v>7376</v>
      </c>
      <c r="J799" s="79" t="s">
        <v>4439</v>
      </c>
      <c r="K799" s="80">
        <v>2002</v>
      </c>
      <c r="L799" s="81" t="str">
        <f t="shared" si="12"/>
        <v>http://ebooks.abc-clio.com/?isbn=9780313092824</v>
      </c>
    </row>
    <row r="800" spans="1:12" ht="20.100000000000001" customHeight="1">
      <c r="A800" s="78">
        <v>799</v>
      </c>
      <c r="B800" s="79" t="s">
        <v>2818</v>
      </c>
      <c r="C800" s="79" t="s">
        <v>3392</v>
      </c>
      <c r="D800" s="79">
        <v>155</v>
      </c>
      <c r="E800" s="79" t="s">
        <v>7192</v>
      </c>
      <c r="F800" s="79" t="s">
        <v>7377</v>
      </c>
      <c r="G800" s="79" t="s">
        <v>7378</v>
      </c>
      <c r="H800" s="80">
        <v>1</v>
      </c>
      <c r="I800" s="79" t="s">
        <v>7379</v>
      </c>
      <c r="J800" s="79" t="s">
        <v>4439</v>
      </c>
      <c r="K800" s="80">
        <v>2008</v>
      </c>
      <c r="L800" s="81" t="str">
        <f t="shared" si="12"/>
        <v>http://ebooks.abc-clio.com/?isbn=9780275999292</v>
      </c>
    </row>
    <row r="801" spans="1:12" ht="20.100000000000001" customHeight="1">
      <c r="A801" s="78">
        <v>800</v>
      </c>
      <c r="B801" s="79" t="s">
        <v>2818</v>
      </c>
      <c r="C801" s="79" t="s">
        <v>3392</v>
      </c>
      <c r="D801" s="79">
        <v>808</v>
      </c>
      <c r="E801" s="79" t="s">
        <v>7380</v>
      </c>
      <c r="F801" s="79" t="s">
        <v>7381</v>
      </c>
      <c r="G801" s="79" t="s">
        <v>7382</v>
      </c>
      <c r="H801" s="80">
        <v>1</v>
      </c>
      <c r="I801" s="79" t="s">
        <v>7383</v>
      </c>
      <c r="J801" s="79" t="s">
        <v>4439</v>
      </c>
      <c r="K801" s="80">
        <v>1993</v>
      </c>
      <c r="L801" s="81" t="str">
        <f t="shared" si="12"/>
        <v>http://ebooks.abc-clio.com/?isbn=9780313020889</v>
      </c>
    </row>
    <row r="802" spans="1:12" ht="20.100000000000001" customHeight="1">
      <c r="A802" s="78">
        <v>801</v>
      </c>
      <c r="B802" s="79" t="s">
        <v>2818</v>
      </c>
      <c r="C802" s="79" t="s">
        <v>3392</v>
      </c>
      <c r="D802" s="79">
        <v>202</v>
      </c>
      <c r="E802" s="79" t="s">
        <v>7384</v>
      </c>
      <c r="F802" s="79" t="s">
        <v>7385</v>
      </c>
      <c r="G802" s="79" t="s">
        <v>7386</v>
      </c>
      <c r="H802" s="80">
        <v>1</v>
      </c>
      <c r="I802" s="79" t="s">
        <v>941</v>
      </c>
      <c r="J802" s="79" t="s">
        <v>4439</v>
      </c>
      <c r="K802" s="80">
        <v>2008</v>
      </c>
      <c r="L802" s="81" t="str">
        <f t="shared" si="12"/>
        <v>http://ebooks.abc-clio.com/?isbn=9780275997236</v>
      </c>
    </row>
    <row r="803" spans="1:12" ht="20.100000000000001" customHeight="1">
      <c r="A803" s="78">
        <v>802</v>
      </c>
      <c r="B803" s="79" t="s">
        <v>2818</v>
      </c>
      <c r="C803" s="79" t="s">
        <v>3392</v>
      </c>
      <c r="D803" s="79">
        <v>796</v>
      </c>
      <c r="E803" s="79" t="s">
        <v>7387</v>
      </c>
      <c r="F803" s="79" t="s">
        <v>7388</v>
      </c>
      <c r="G803" s="79" t="s">
        <v>7389</v>
      </c>
      <c r="H803" s="80">
        <v>1</v>
      </c>
      <c r="I803" s="79" t="s">
        <v>7390</v>
      </c>
      <c r="J803" s="79" t="s">
        <v>4439</v>
      </c>
      <c r="K803" s="80">
        <v>2008</v>
      </c>
      <c r="L803" s="81" t="str">
        <f t="shared" si="12"/>
        <v>http://ebooks.abc-clio.com/?isbn=9780313354373</v>
      </c>
    </row>
    <row r="804" spans="1:12" ht="20.100000000000001" customHeight="1">
      <c r="A804" s="78">
        <v>803</v>
      </c>
      <c r="B804" s="79" t="s">
        <v>2818</v>
      </c>
      <c r="C804" s="79" t="s">
        <v>3392</v>
      </c>
      <c r="D804" s="79">
        <v>822</v>
      </c>
      <c r="E804" s="79" t="s">
        <v>5821</v>
      </c>
      <c r="F804" s="79" t="s">
        <v>7391</v>
      </c>
      <c r="G804" s="79" t="s">
        <v>7392</v>
      </c>
      <c r="H804" s="80">
        <v>1</v>
      </c>
      <c r="I804" s="79" t="s">
        <v>7393</v>
      </c>
      <c r="J804" s="79" t="s">
        <v>4439</v>
      </c>
      <c r="K804" s="80">
        <v>2006</v>
      </c>
      <c r="L804" s="81" t="str">
        <f t="shared" si="12"/>
        <v>http://ebooks.abc-clio.com/?isbn=9780313081422</v>
      </c>
    </row>
    <row r="805" spans="1:12" ht="20.100000000000001" customHeight="1">
      <c r="A805" s="78">
        <v>804</v>
      </c>
      <c r="B805" s="79" t="s">
        <v>2818</v>
      </c>
      <c r="C805" s="79" t="s">
        <v>7394</v>
      </c>
      <c r="D805" s="79">
        <v>384</v>
      </c>
      <c r="E805" s="79" t="s">
        <v>7395</v>
      </c>
      <c r="F805" s="79" t="s">
        <v>7396</v>
      </c>
      <c r="G805" s="79" t="s">
        <v>7397</v>
      </c>
      <c r="H805" s="80">
        <v>1</v>
      </c>
      <c r="I805" s="79" t="s">
        <v>7398</v>
      </c>
      <c r="J805" s="79" t="s">
        <v>4439</v>
      </c>
      <c r="K805" s="80">
        <v>2001</v>
      </c>
      <c r="L805" s="81" t="str">
        <f t="shared" si="12"/>
        <v>http://ebooks.abc-clio.com/?isbn=9780313000607</v>
      </c>
    </row>
    <row r="806" spans="1:12" ht="20.100000000000001" customHeight="1">
      <c r="A806" s="78">
        <v>805</v>
      </c>
      <c r="B806" s="79" t="s">
        <v>2818</v>
      </c>
      <c r="C806" s="79" t="s">
        <v>7394</v>
      </c>
      <c r="D806" s="79">
        <v>384</v>
      </c>
      <c r="E806" s="79" t="s">
        <v>7399</v>
      </c>
      <c r="F806" s="79" t="s">
        <v>7400</v>
      </c>
      <c r="G806" s="79" t="s">
        <v>7401</v>
      </c>
      <c r="H806" s="80">
        <v>1</v>
      </c>
      <c r="I806" s="79" t="s">
        <v>7402</v>
      </c>
      <c r="J806" s="79" t="s">
        <v>4439</v>
      </c>
      <c r="K806" s="80">
        <v>1999</v>
      </c>
      <c r="L806" s="81" t="str">
        <f t="shared" si="12"/>
        <v>http://ebooks.abc-clio.com/?isbn=9780313003264</v>
      </c>
    </row>
    <row r="807" spans="1:12" ht="20.100000000000001" customHeight="1">
      <c r="A807" s="78">
        <v>806</v>
      </c>
      <c r="B807" s="79" t="s">
        <v>2818</v>
      </c>
      <c r="C807" s="79" t="s">
        <v>7394</v>
      </c>
      <c r="D807" s="79">
        <v>984</v>
      </c>
      <c r="E807" s="79" t="s">
        <v>7399</v>
      </c>
      <c r="F807" s="79" t="s">
        <v>7403</v>
      </c>
      <c r="G807" s="79" t="s">
        <v>7404</v>
      </c>
      <c r="H807" s="80">
        <v>1</v>
      </c>
      <c r="I807" s="79" t="s">
        <v>7405</v>
      </c>
      <c r="J807" s="79" t="s">
        <v>4439</v>
      </c>
      <c r="K807" s="80">
        <v>2005</v>
      </c>
      <c r="L807" s="81" t="str">
        <f t="shared" si="12"/>
        <v>http://ebooks.abc-clio.com/?isbn=9780313017933</v>
      </c>
    </row>
    <row r="808" spans="1:12" ht="20.100000000000001" customHeight="1">
      <c r="A808" s="78">
        <v>807</v>
      </c>
      <c r="B808" s="79" t="s">
        <v>2818</v>
      </c>
      <c r="C808" s="79" t="s">
        <v>7394</v>
      </c>
      <c r="D808" s="79">
        <v>791</v>
      </c>
      <c r="E808" s="79" t="s">
        <v>6282</v>
      </c>
      <c r="F808" s="79" t="s">
        <v>7406</v>
      </c>
      <c r="G808" s="79" t="s">
        <v>7407</v>
      </c>
      <c r="H808" s="80">
        <v>1</v>
      </c>
      <c r="I808" s="79" t="s">
        <v>1205</v>
      </c>
      <c r="J808" s="79" t="s">
        <v>4439</v>
      </c>
      <c r="K808" s="80">
        <v>2007</v>
      </c>
      <c r="L808" s="81" t="str">
        <f t="shared" si="12"/>
        <v>http://ebooks.abc-clio.com/?isbn=9780313086526</v>
      </c>
    </row>
    <row r="809" spans="1:12" ht="20.100000000000001" customHeight="1">
      <c r="A809" s="78">
        <v>808</v>
      </c>
      <c r="B809" s="79" t="s">
        <v>2818</v>
      </c>
      <c r="C809" s="79" t="s">
        <v>7394</v>
      </c>
      <c r="D809" s="79">
        <v>791</v>
      </c>
      <c r="E809" s="79" t="s">
        <v>6282</v>
      </c>
      <c r="F809" s="79" t="s">
        <v>7408</v>
      </c>
      <c r="G809" s="79" t="s">
        <v>7409</v>
      </c>
      <c r="H809" s="80">
        <v>1</v>
      </c>
      <c r="I809" s="79" t="s">
        <v>4151</v>
      </c>
      <c r="J809" s="79" t="s">
        <v>4439</v>
      </c>
      <c r="K809" s="80">
        <v>2005</v>
      </c>
      <c r="L809" s="81" t="str">
        <f t="shared" si="12"/>
        <v>http://ebooks.abc-clio.com/?isbn=9780313061950</v>
      </c>
    </row>
    <row r="810" spans="1:12" ht="20.100000000000001" customHeight="1">
      <c r="A810" s="78">
        <v>809</v>
      </c>
      <c r="B810" s="79" t="s">
        <v>2818</v>
      </c>
      <c r="C810" s="79" t="s">
        <v>7394</v>
      </c>
      <c r="D810" s="79">
        <v>791</v>
      </c>
      <c r="E810" s="79" t="s">
        <v>6282</v>
      </c>
      <c r="F810" s="79" t="s">
        <v>7410</v>
      </c>
      <c r="G810" s="79" t="s">
        <v>7411</v>
      </c>
      <c r="H810" s="80">
        <v>1</v>
      </c>
      <c r="I810" s="79" t="s">
        <v>6352</v>
      </c>
      <c r="J810" s="79" t="s">
        <v>4439</v>
      </c>
      <c r="K810" s="80">
        <v>2004</v>
      </c>
      <c r="L810" s="81" t="str">
        <f t="shared" si="12"/>
        <v>http://ebooks.abc-clio.com/?isbn=9780313052125</v>
      </c>
    </row>
    <row r="811" spans="1:12" ht="20.100000000000001" customHeight="1">
      <c r="A811" s="78">
        <v>810</v>
      </c>
      <c r="B811" s="79" t="s">
        <v>2818</v>
      </c>
      <c r="C811" s="79" t="s">
        <v>7394</v>
      </c>
      <c r="D811" s="79">
        <v>384</v>
      </c>
      <c r="E811" s="79" t="s">
        <v>6282</v>
      </c>
      <c r="F811" s="79" t="s">
        <v>7412</v>
      </c>
      <c r="G811" s="79" t="s">
        <v>7413</v>
      </c>
      <c r="H811" s="80">
        <v>1</v>
      </c>
      <c r="I811" s="79" t="s">
        <v>7414</v>
      </c>
      <c r="J811" s="79" t="s">
        <v>4439</v>
      </c>
      <c r="K811" s="80">
        <v>1998</v>
      </c>
      <c r="L811" s="81" t="str">
        <f t="shared" si="12"/>
        <v>http://ebooks.abc-clio.com/?isbn=9780313025174</v>
      </c>
    </row>
    <row r="812" spans="1:12" ht="20.100000000000001" customHeight="1">
      <c r="A812" s="78">
        <v>811</v>
      </c>
      <c r="B812" s="79" t="s">
        <v>2818</v>
      </c>
      <c r="C812" s="79" t="s">
        <v>7394</v>
      </c>
      <c r="D812" s="79">
        <v>791</v>
      </c>
      <c r="E812" s="79" t="s">
        <v>6282</v>
      </c>
      <c r="F812" s="79" t="s">
        <v>7415</v>
      </c>
      <c r="G812" s="79" t="s">
        <v>7416</v>
      </c>
      <c r="H812" s="80">
        <v>1</v>
      </c>
      <c r="I812" s="79" t="s">
        <v>7417</v>
      </c>
      <c r="J812" s="79" t="s">
        <v>4439</v>
      </c>
      <c r="K812" s="80">
        <v>2007</v>
      </c>
      <c r="L812" s="81" t="str">
        <f t="shared" si="12"/>
        <v>http://ebooks.abc-clio.com/?isbn=9780313084782</v>
      </c>
    </row>
    <row r="813" spans="1:12" ht="20.100000000000001" customHeight="1">
      <c r="A813" s="78">
        <v>812</v>
      </c>
      <c r="B813" s="79" t="s">
        <v>2818</v>
      </c>
      <c r="C813" s="79" t="s">
        <v>7394</v>
      </c>
      <c r="D813" s="79">
        <v>791</v>
      </c>
      <c r="E813" s="79" t="s">
        <v>6302</v>
      </c>
      <c r="F813" s="79" t="s">
        <v>7418</v>
      </c>
      <c r="G813" s="79" t="s">
        <v>7419</v>
      </c>
      <c r="H813" s="80">
        <v>1</v>
      </c>
      <c r="I813" s="79" t="s">
        <v>4007</v>
      </c>
      <c r="J813" s="79" t="s">
        <v>4439</v>
      </c>
      <c r="K813" s="80">
        <v>2007</v>
      </c>
      <c r="L813" s="81" t="str">
        <f t="shared" si="12"/>
        <v>http://ebooks.abc-clio.com/?isbn=9781573567701</v>
      </c>
    </row>
    <row r="814" spans="1:12" ht="20.100000000000001" customHeight="1">
      <c r="A814" s="78">
        <v>813</v>
      </c>
      <c r="B814" s="79" t="s">
        <v>2818</v>
      </c>
      <c r="C814" s="79" t="s">
        <v>7394</v>
      </c>
      <c r="D814" s="79" t="s">
        <v>4636</v>
      </c>
      <c r="E814" s="79" t="s">
        <v>7420</v>
      </c>
      <c r="F814" s="79" t="s">
        <v>7421</v>
      </c>
      <c r="G814" s="79" t="s">
        <v>7422</v>
      </c>
      <c r="H814" s="80">
        <v>1</v>
      </c>
      <c r="I814" s="79" t="s">
        <v>7423</v>
      </c>
      <c r="J814" s="79" t="s">
        <v>4439</v>
      </c>
      <c r="K814" s="80">
        <v>1995</v>
      </c>
      <c r="L814" s="81" t="str">
        <f t="shared" si="12"/>
        <v>http://ebooks.abc-clio.com/?isbn=9780313023330</v>
      </c>
    </row>
    <row r="815" spans="1:12" ht="20.100000000000001" customHeight="1">
      <c r="A815" s="78">
        <v>814</v>
      </c>
      <c r="B815" s="79" t="s">
        <v>2818</v>
      </c>
      <c r="C815" s="79" t="s">
        <v>7394</v>
      </c>
      <c r="D815" s="79" t="s">
        <v>7424</v>
      </c>
      <c r="E815" s="79" t="s">
        <v>7425</v>
      </c>
      <c r="F815" s="79" t="s">
        <v>7426</v>
      </c>
      <c r="G815" s="79" t="s">
        <v>7427</v>
      </c>
      <c r="H815" s="80">
        <v>1</v>
      </c>
      <c r="I815" s="79" t="s">
        <v>7428</v>
      </c>
      <c r="J815" s="79" t="s">
        <v>4439</v>
      </c>
      <c r="K815" s="80">
        <v>2002</v>
      </c>
      <c r="L815" s="81" t="str">
        <f t="shared" si="12"/>
        <v>http://ebooks.abc-clio.com/?isbn=9780313011009</v>
      </c>
    </row>
    <row r="816" spans="1:12" ht="20.100000000000001" customHeight="1">
      <c r="A816" s="78">
        <v>815</v>
      </c>
      <c r="B816" s="79" t="s">
        <v>2818</v>
      </c>
      <c r="C816" s="79" t="s">
        <v>7429</v>
      </c>
      <c r="D816" s="79">
        <v>813</v>
      </c>
      <c r="E816" s="79" t="s">
        <v>4317</v>
      </c>
      <c r="F816" s="79" t="s">
        <v>7430</v>
      </c>
      <c r="G816" s="79" t="s">
        <v>7431</v>
      </c>
      <c r="H816" s="80">
        <v>1</v>
      </c>
      <c r="I816" s="79" t="s">
        <v>7432</v>
      </c>
      <c r="J816" s="79" t="s">
        <v>4431</v>
      </c>
      <c r="K816" s="80">
        <v>2006</v>
      </c>
      <c r="L816" s="81" t="str">
        <f t="shared" si="12"/>
        <v>http://ebooks.abc-clio.com/?isbn=9780897899925</v>
      </c>
    </row>
    <row r="817" spans="1:12" ht="20.100000000000001" customHeight="1">
      <c r="A817" s="78">
        <v>816</v>
      </c>
      <c r="B817" s="79" t="s">
        <v>2818</v>
      </c>
      <c r="C817" s="79" t="s">
        <v>7429</v>
      </c>
      <c r="D817" s="79" t="s">
        <v>7433</v>
      </c>
      <c r="E817" s="79" t="s">
        <v>2178</v>
      </c>
      <c r="F817" s="79" t="s">
        <v>7434</v>
      </c>
      <c r="G817" s="79" t="s">
        <v>7435</v>
      </c>
      <c r="H817" s="80">
        <v>1</v>
      </c>
      <c r="I817" s="79" t="s">
        <v>7432</v>
      </c>
      <c r="J817" s="79" t="s">
        <v>4431</v>
      </c>
      <c r="K817" s="80">
        <v>2006</v>
      </c>
      <c r="L817" s="81" t="str">
        <f t="shared" si="12"/>
        <v>http://ebooks.abc-clio.com/?isbn=9780313090578</v>
      </c>
    </row>
    <row r="818" spans="1:12" ht="20.100000000000001" customHeight="1">
      <c r="A818" s="78">
        <v>817</v>
      </c>
      <c r="B818" s="79" t="s">
        <v>2818</v>
      </c>
      <c r="C818" s="79" t="s">
        <v>7436</v>
      </c>
      <c r="D818" s="79" t="s">
        <v>4435</v>
      </c>
      <c r="E818" s="79" t="s">
        <v>7437</v>
      </c>
      <c r="F818" s="79" t="s">
        <v>7438</v>
      </c>
      <c r="G818" s="79" t="s">
        <v>7439</v>
      </c>
      <c r="H818" s="80">
        <v>1</v>
      </c>
      <c r="I818" s="79" t="s">
        <v>7440</v>
      </c>
      <c r="J818" s="79" t="s">
        <v>4431</v>
      </c>
      <c r="K818" s="80">
        <v>2005</v>
      </c>
      <c r="L818" s="81" t="str">
        <f t="shared" si="12"/>
        <v>http://ebooks.abc-clio.com/?isbn=9780897899390</v>
      </c>
    </row>
    <row r="819" spans="1:12" ht="20.100000000000001" customHeight="1">
      <c r="A819" s="78">
        <v>818</v>
      </c>
      <c r="B819" s="79" t="s">
        <v>2818</v>
      </c>
      <c r="C819" s="79" t="s">
        <v>7441</v>
      </c>
      <c r="D819" s="79">
        <v>641</v>
      </c>
      <c r="E819" s="79" t="s">
        <v>7442</v>
      </c>
      <c r="F819" s="79" t="s">
        <v>7443</v>
      </c>
      <c r="G819" s="79" t="s">
        <v>7444</v>
      </c>
      <c r="H819" s="80">
        <v>1</v>
      </c>
      <c r="I819" s="79" t="s">
        <v>6591</v>
      </c>
      <c r="J819" s="79" t="s">
        <v>4439</v>
      </c>
      <c r="K819" s="80">
        <v>2008</v>
      </c>
      <c r="L819" s="81" t="str">
        <f t="shared" si="12"/>
        <v>http://ebooks.abc-clio.com/?isbn=9780313086892</v>
      </c>
    </row>
    <row r="820" spans="1:12" ht="20.100000000000001" customHeight="1">
      <c r="A820" s="78">
        <v>819</v>
      </c>
      <c r="B820" s="79" t="s">
        <v>2818</v>
      </c>
      <c r="C820" s="79" t="s">
        <v>7445</v>
      </c>
      <c r="D820" s="79" t="s">
        <v>3733</v>
      </c>
      <c r="E820" s="79" t="s">
        <v>7446</v>
      </c>
      <c r="F820" s="79" t="s">
        <v>7447</v>
      </c>
      <c r="G820" s="79" t="s">
        <v>7448</v>
      </c>
      <c r="H820" s="80">
        <v>2</v>
      </c>
      <c r="I820" s="79" t="s">
        <v>7449</v>
      </c>
      <c r="J820" s="79" t="s">
        <v>4431</v>
      </c>
      <c r="K820" s="80">
        <v>2007</v>
      </c>
      <c r="L820" s="81" t="str">
        <f t="shared" si="12"/>
        <v>http://ebooks.abc-clio.com/?isbn=9780313094859</v>
      </c>
    </row>
    <row r="821" spans="1:12" ht="20.100000000000001" customHeight="1">
      <c r="A821" s="78">
        <v>820</v>
      </c>
      <c r="B821" s="79" t="s">
        <v>2818</v>
      </c>
      <c r="C821" s="79" t="s">
        <v>7450</v>
      </c>
      <c r="D821" s="79">
        <v>291</v>
      </c>
      <c r="E821" s="79" t="s">
        <v>5428</v>
      </c>
      <c r="F821" s="79" t="s">
        <v>7451</v>
      </c>
      <c r="G821" s="79" t="s">
        <v>7452</v>
      </c>
      <c r="H821" s="80">
        <v>0</v>
      </c>
      <c r="I821" s="79" t="s">
        <v>7453</v>
      </c>
      <c r="J821" s="79" t="s">
        <v>5153</v>
      </c>
      <c r="K821" s="80">
        <v>2002</v>
      </c>
      <c r="L821" s="81" t="str">
        <f t="shared" si="12"/>
        <v>http://ebooks.abc-clio.com/?isbn=9780313013188</v>
      </c>
    </row>
    <row r="822" spans="1:12" ht="20.100000000000001" customHeight="1">
      <c r="A822" s="78">
        <v>821</v>
      </c>
      <c r="B822" s="79" t="s">
        <v>2818</v>
      </c>
      <c r="C822" s="79" t="s">
        <v>7454</v>
      </c>
      <c r="D822" s="79">
        <v>201</v>
      </c>
      <c r="E822" s="79" t="s">
        <v>7455</v>
      </c>
      <c r="F822" s="79" t="s">
        <v>7456</v>
      </c>
      <c r="G822" s="79" t="s">
        <v>7457</v>
      </c>
      <c r="H822" s="80">
        <v>1</v>
      </c>
      <c r="I822" s="79" t="s">
        <v>7458</v>
      </c>
      <c r="J822" s="79" t="s">
        <v>4439</v>
      </c>
      <c r="K822" s="80">
        <v>2008</v>
      </c>
      <c r="L822" s="81" t="str">
        <f t="shared" si="12"/>
        <v>http://ebooks.abc-clio.com/?isbn=9780313038150</v>
      </c>
    </row>
    <row r="823" spans="1:12" ht="20.100000000000001" customHeight="1">
      <c r="A823" s="78">
        <v>822</v>
      </c>
      <c r="B823" s="79" t="s">
        <v>2818</v>
      </c>
      <c r="C823" s="79" t="s">
        <v>7454</v>
      </c>
      <c r="D823" s="79">
        <v>200</v>
      </c>
      <c r="E823" s="79" t="s">
        <v>7459</v>
      </c>
      <c r="F823" s="79" t="s">
        <v>7460</v>
      </c>
      <c r="G823" s="79" t="s">
        <v>7461</v>
      </c>
      <c r="H823" s="80">
        <v>1</v>
      </c>
      <c r="I823" s="79" t="s">
        <v>7462</v>
      </c>
      <c r="J823" s="79" t="s">
        <v>4514</v>
      </c>
      <c r="K823" s="80">
        <v>1996</v>
      </c>
      <c r="L823" s="81" t="str">
        <f t="shared" si="12"/>
        <v>http://ebooks.abc-clio.com/?isbn=9780313034633</v>
      </c>
    </row>
    <row r="824" spans="1:12" ht="20.100000000000001" customHeight="1">
      <c r="A824" s="78">
        <v>823</v>
      </c>
      <c r="B824" s="79" t="s">
        <v>2818</v>
      </c>
      <c r="C824" s="79" t="s">
        <v>7454</v>
      </c>
      <c r="D824" s="79">
        <v>277</v>
      </c>
      <c r="E824" s="79" t="s">
        <v>7459</v>
      </c>
      <c r="F824" s="79" t="s">
        <v>7463</v>
      </c>
      <c r="G824" s="79" t="s">
        <v>7464</v>
      </c>
      <c r="H824" s="80">
        <v>1</v>
      </c>
      <c r="I824" s="79" t="s">
        <v>7465</v>
      </c>
      <c r="J824" s="79" t="s">
        <v>4514</v>
      </c>
      <c r="K824" s="80">
        <v>1999</v>
      </c>
      <c r="L824" s="81" t="str">
        <f t="shared" si="12"/>
        <v>http://ebooks.abc-clio.com/?isbn=9780313032615</v>
      </c>
    </row>
    <row r="825" spans="1:12" ht="20.100000000000001" customHeight="1">
      <c r="A825" s="78">
        <v>824</v>
      </c>
      <c r="B825" s="79" t="s">
        <v>2818</v>
      </c>
      <c r="C825" s="79" t="s">
        <v>7454</v>
      </c>
      <c r="D825" s="79">
        <v>277</v>
      </c>
      <c r="E825" s="79" t="s">
        <v>7459</v>
      </c>
      <c r="F825" s="79" t="s">
        <v>7466</v>
      </c>
      <c r="G825" s="79" t="s">
        <v>7467</v>
      </c>
      <c r="H825" s="80">
        <v>1</v>
      </c>
      <c r="I825" s="79" t="s">
        <v>7465</v>
      </c>
      <c r="J825" s="79" t="s">
        <v>4439</v>
      </c>
      <c r="K825" s="80">
        <v>1999</v>
      </c>
      <c r="L825" s="81" t="str">
        <f t="shared" si="12"/>
        <v>http://ebooks.abc-clio.com/?isbn=9780313018213</v>
      </c>
    </row>
    <row r="826" spans="1:12" ht="20.100000000000001" customHeight="1">
      <c r="A826" s="78">
        <v>825</v>
      </c>
      <c r="B826" s="79" t="s">
        <v>2818</v>
      </c>
      <c r="C826" s="79" t="s">
        <v>7454</v>
      </c>
      <c r="D826" s="79">
        <v>201</v>
      </c>
      <c r="E826" s="79" t="s">
        <v>7468</v>
      </c>
      <c r="F826" s="79" t="s">
        <v>7469</v>
      </c>
      <c r="G826" s="79" t="s">
        <v>7470</v>
      </c>
      <c r="H826" s="80">
        <v>1</v>
      </c>
      <c r="I826" s="79" t="s">
        <v>585</v>
      </c>
      <c r="J826" s="79" t="s">
        <v>4439</v>
      </c>
      <c r="K826" s="80">
        <v>2008</v>
      </c>
      <c r="L826" s="81" t="str">
        <f t="shared" si="12"/>
        <v>http://ebooks.abc-clio.com/?isbn=9780313359002</v>
      </c>
    </row>
    <row r="827" spans="1:12" ht="20.100000000000001" customHeight="1">
      <c r="A827" s="78">
        <v>826</v>
      </c>
      <c r="B827" s="79" t="s">
        <v>2818</v>
      </c>
      <c r="C827" s="79" t="s">
        <v>7454</v>
      </c>
      <c r="D827" s="79">
        <v>204</v>
      </c>
      <c r="E827" s="79" t="s">
        <v>7471</v>
      </c>
      <c r="F827" s="79" t="s">
        <v>7472</v>
      </c>
      <c r="G827" s="79" t="s">
        <v>7473</v>
      </c>
      <c r="H827" s="80">
        <v>1</v>
      </c>
      <c r="I827" s="79" t="s">
        <v>3719</v>
      </c>
      <c r="J827" s="79" t="s">
        <v>4439</v>
      </c>
      <c r="K827" s="80">
        <v>2008</v>
      </c>
      <c r="L827" s="81" t="str">
        <f t="shared" si="12"/>
        <v>http://ebooks.abc-clio.com/?isbn=9780313351105</v>
      </c>
    </row>
    <row r="828" spans="1:12" ht="20.100000000000001" customHeight="1">
      <c r="A828" s="78">
        <v>827</v>
      </c>
      <c r="B828" s="79" t="s">
        <v>2818</v>
      </c>
      <c r="C828" s="79" t="s">
        <v>7454</v>
      </c>
      <c r="D828" s="79">
        <v>296</v>
      </c>
      <c r="E828" s="79" t="s">
        <v>7474</v>
      </c>
      <c r="F828" s="79" t="s">
        <v>7475</v>
      </c>
      <c r="G828" s="79" t="s">
        <v>7476</v>
      </c>
      <c r="H828" s="80">
        <v>1</v>
      </c>
      <c r="I828" s="79" t="s">
        <v>7477</v>
      </c>
      <c r="J828" s="79" t="s">
        <v>4439</v>
      </c>
      <c r="K828" s="80">
        <v>2005</v>
      </c>
      <c r="L828" s="81" t="str">
        <f t="shared" si="12"/>
        <v>http://ebooks.abc-clio.com/?isbn=9780313053979</v>
      </c>
    </row>
    <row r="829" spans="1:12" ht="20.100000000000001" customHeight="1">
      <c r="A829" s="78">
        <v>828</v>
      </c>
      <c r="B829" s="79" t="s">
        <v>2818</v>
      </c>
      <c r="C829" s="79" t="s">
        <v>7454</v>
      </c>
      <c r="D829" s="79">
        <v>297</v>
      </c>
      <c r="E829" s="79" t="s">
        <v>7478</v>
      </c>
      <c r="F829" s="79" t="s">
        <v>7479</v>
      </c>
      <c r="G829" s="79" t="s">
        <v>7480</v>
      </c>
      <c r="H829" s="80">
        <v>1</v>
      </c>
      <c r="I829" s="79" t="s">
        <v>7481</v>
      </c>
      <c r="J829" s="79" t="s">
        <v>4439</v>
      </c>
      <c r="K829" s="80">
        <v>2006</v>
      </c>
      <c r="L829" s="81" t="str">
        <f t="shared" si="12"/>
        <v>http://ebooks.abc-clio.com/?isbn=9780313081392</v>
      </c>
    </row>
    <row r="830" spans="1:12" ht="20.100000000000001" customHeight="1">
      <c r="A830" s="78">
        <v>829</v>
      </c>
      <c r="B830" s="79" t="s">
        <v>2818</v>
      </c>
      <c r="C830" s="79" t="s">
        <v>7454</v>
      </c>
      <c r="D830" s="79">
        <v>320</v>
      </c>
      <c r="E830" s="79" t="s">
        <v>7478</v>
      </c>
      <c r="F830" s="79" t="s">
        <v>7482</v>
      </c>
      <c r="G830" s="79" t="s">
        <v>7483</v>
      </c>
      <c r="H830" s="80">
        <v>1</v>
      </c>
      <c r="I830" s="79" t="s">
        <v>7484</v>
      </c>
      <c r="J830" s="79" t="s">
        <v>4439</v>
      </c>
      <c r="K830" s="80">
        <v>2007</v>
      </c>
      <c r="L830" s="81" t="str">
        <f t="shared" si="12"/>
        <v>http://ebooks.abc-clio.com/?isbn=9780313082313</v>
      </c>
    </row>
    <row r="831" spans="1:12" ht="20.100000000000001" customHeight="1">
      <c r="A831" s="78">
        <v>830</v>
      </c>
      <c r="B831" s="79" t="s">
        <v>2818</v>
      </c>
      <c r="C831" s="79" t="s">
        <v>7454</v>
      </c>
      <c r="D831" s="79">
        <v>297</v>
      </c>
      <c r="E831" s="79" t="s">
        <v>7485</v>
      </c>
      <c r="F831" s="79" t="s">
        <v>7486</v>
      </c>
      <c r="G831" s="79" t="s">
        <v>7487</v>
      </c>
      <c r="H831" s="80">
        <v>1</v>
      </c>
      <c r="I831" s="79" t="s">
        <v>7488</v>
      </c>
      <c r="J831" s="79" t="s">
        <v>4439</v>
      </c>
      <c r="K831" s="80">
        <v>2006</v>
      </c>
      <c r="L831" s="81" t="str">
        <f t="shared" si="12"/>
        <v>http://ebooks.abc-clio.com/?isbn=9780313060175</v>
      </c>
    </row>
    <row r="832" spans="1:12" ht="20.100000000000001" customHeight="1">
      <c r="A832" s="78">
        <v>831</v>
      </c>
      <c r="B832" s="79" t="s">
        <v>2818</v>
      </c>
      <c r="C832" s="79" t="s">
        <v>7454</v>
      </c>
      <c r="D832" s="79">
        <v>297</v>
      </c>
      <c r="E832" s="79" t="s">
        <v>7489</v>
      </c>
      <c r="F832" s="79" t="s">
        <v>7490</v>
      </c>
      <c r="G832" s="79" t="s">
        <v>7491</v>
      </c>
      <c r="H832" s="80">
        <v>1</v>
      </c>
      <c r="I832" s="79" t="s">
        <v>7492</v>
      </c>
      <c r="J832" s="79" t="s">
        <v>4439</v>
      </c>
      <c r="K832" s="80">
        <v>2004</v>
      </c>
      <c r="L832" s="81" t="str">
        <f t="shared" si="12"/>
        <v>http://ebooks.abc-clio.com/?isbn=9780313014611</v>
      </c>
    </row>
    <row r="833" spans="1:12" ht="20.100000000000001" customHeight="1">
      <c r="A833" s="78">
        <v>832</v>
      </c>
      <c r="B833" s="79" t="s">
        <v>2818</v>
      </c>
      <c r="C833" s="79" t="s">
        <v>7454</v>
      </c>
      <c r="D833" s="79">
        <v>280</v>
      </c>
      <c r="E833" s="79" t="s">
        <v>7493</v>
      </c>
      <c r="F833" s="79" t="s">
        <v>7494</v>
      </c>
      <c r="G833" s="79" t="s">
        <v>7495</v>
      </c>
      <c r="H833" s="80">
        <v>1</v>
      </c>
      <c r="I833" s="79" t="s">
        <v>7496</v>
      </c>
      <c r="J833" s="79" t="s">
        <v>4439</v>
      </c>
      <c r="K833" s="80">
        <v>2003</v>
      </c>
      <c r="L833" s="81" t="str">
        <f t="shared" si="12"/>
        <v>http://ebooks.abc-clio.com/?isbn=9780313056994</v>
      </c>
    </row>
    <row r="834" spans="1:12" ht="20.100000000000001" customHeight="1">
      <c r="A834" s="78">
        <v>833</v>
      </c>
      <c r="B834" s="79" t="s">
        <v>2818</v>
      </c>
      <c r="C834" s="79" t="s">
        <v>7454</v>
      </c>
      <c r="D834" s="79">
        <v>274</v>
      </c>
      <c r="E834" s="79" t="s">
        <v>7497</v>
      </c>
      <c r="F834" s="79" t="s">
        <v>7498</v>
      </c>
      <c r="G834" s="79" t="s">
        <v>7499</v>
      </c>
      <c r="H834" s="80">
        <v>1</v>
      </c>
      <c r="I834" s="79" t="s">
        <v>7500</v>
      </c>
      <c r="J834" s="79" t="s">
        <v>4439</v>
      </c>
      <c r="K834" s="80">
        <v>2008</v>
      </c>
      <c r="L834" s="81" t="str">
        <f t="shared" ref="L834:L897" si="13">HYPERLINK(CONCATENATE("http://ebooks.abc-clio.com/?isbn=",F834))</f>
        <v>http://ebooks.abc-clio.com/?isbn=9780313082160</v>
      </c>
    </row>
    <row r="835" spans="1:12" ht="20.100000000000001" customHeight="1">
      <c r="A835" s="78">
        <v>834</v>
      </c>
      <c r="B835" s="79" t="s">
        <v>2818</v>
      </c>
      <c r="C835" s="79" t="s">
        <v>7454</v>
      </c>
      <c r="D835" s="79">
        <v>248</v>
      </c>
      <c r="E835" s="79" t="s">
        <v>7501</v>
      </c>
      <c r="F835" s="79" t="s">
        <v>7502</v>
      </c>
      <c r="G835" s="79" t="s">
        <v>7503</v>
      </c>
      <c r="H835" s="80">
        <v>1</v>
      </c>
      <c r="I835" s="79" t="s">
        <v>7504</v>
      </c>
      <c r="J835" s="79" t="s">
        <v>4439</v>
      </c>
      <c r="K835" s="80">
        <v>2008</v>
      </c>
      <c r="L835" s="81" t="str">
        <f t="shared" si="13"/>
        <v>http://ebooks.abc-clio.com/?isbn=9780313359026</v>
      </c>
    </row>
    <row r="836" spans="1:12" ht="20.100000000000001" customHeight="1">
      <c r="A836" s="78">
        <v>835</v>
      </c>
      <c r="B836" s="79" t="s">
        <v>2818</v>
      </c>
      <c r="C836" s="79" t="s">
        <v>7454</v>
      </c>
      <c r="D836" s="79">
        <v>261</v>
      </c>
      <c r="E836" s="79" t="s">
        <v>3627</v>
      </c>
      <c r="F836" s="79" t="s">
        <v>7505</v>
      </c>
      <c r="G836" s="79" t="s">
        <v>7506</v>
      </c>
      <c r="H836" s="80">
        <v>1</v>
      </c>
      <c r="I836" s="79" t="s">
        <v>7507</v>
      </c>
      <c r="J836" s="79" t="s">
        <v>4439</v>
      </c>
      <c r="K836" s="80">
        <v>2007</v>
      </c>
      <c r="L836" s="81" t="str">
        <f t="shared" si="13"/>
        <v>http://ebooks.abc-clio.com/?isbn=9781573567602</v>
      </c>
    </row>
    <row r="837" spans="1:12" ht="20.100000000000001" customHeight="1">
      <c r="A837" s="78">
        <v>836</v>
      </c>
      <c r="B837" s="79" t="s">
        <v>2818</v>
      </c>
      <c r="C837" s="79" t="s">
        <v>7454</v>
      </c>
      <c r="D837" s="79">
        <v>231</v>
      </c>
      <c r="E837" s="79" t="s">
        <v>7508</v>
      </c>
      <c r="F837" s="79" t="s">
        <v>7509</v>
      </c>
      <c r="G837" s="79" t="s">
        <v>7510</v>
      </c>
      <c r="H837" s="80">
        <v>1</v>
      </c>
      <c r="I837" s="79" t="s">
        <v>7511</v>
      </c>
      <c r="J837" s="79" t="s">
        <v>4439</v>
      </c>
      <c r="K837" s="80">
        <v>2000</v>
      </c>
      <c r="L837" s="81" t="str">
        <f t="shared" si="13"/>
        <v>http://ebooks.abc-clio.com/?isbn=9780313000898</v>
      </c>
    </row>
    <row r="838" spans="1:12" ht="20.100000000000001" customHeight="1">
      <c r="A838" s="78">
        <v>837</v>
      </c>
      <c r="B838" s="79" t="s">
        <v>2818</v>
      </c>
      <c r="C838" s="79" t="s">
        <v>7454</v>
      </c>
      <c r="D838" s="79" t="s">
        <v>7512</v>
      </c>
      <c r="E838" s="79" t="s">
        <v>7513</v>
      </c>
      <c r="F838" s="79" t="s">
        <v>7514</v>
      </c>
      <c r="G838" s="79" t="s">
        <v>7515</v>
      </c>
      <c r="H838" s="80">
        <v>1</v>
      </c>
      <c r="I838" s="79" t="s">
        <v>973</v>
      </c>
      <c r="J838" s="79" t="s">
        <v>4439</v>
      </c>
      <c r="K838" s="80">
        <v>1997</v>
      </c>
      <c r="L838" s="81" t="str">
        <f t="shared" si="13"/>
        <v>http://ebooks.abc-clio.com/?isbn=9780313097591</v>
      </c>
    </row>
    <row r="839" spans="1:12" ht="20.100000000000001" customHeight="1">
      <c r="A839" s="78">
        <v>838</v>
      </c>
      <c r="B839" s="79" t="s">
        <v>2818</v>
      </c>
      <c r="C839" s="79" t="s">
        <v>7454</v>
      </c>
      <c r="D839" s="79">
        <v>262</v>
      </c>
      <c r="E839" s="79" t="s">
        <v>7516</v>
      </c>
      <c r="F839" s="79" t="s">
        <v>7517</v>
      </c>
      <c r="G839" s="79" t="s">
        <v>7518</v>
      </c>
      <c r="H839" s="80">
        <v>1</v>
      </c>
      <c r="I839" s="79" t="s">
        <v>7519</v>
      </c>
      <c r="J839" s="79" t="s">
        <v>4439</v>
      </c>
      <c r="K839" s="80">
        <v>2008</v>
      </c>
      <c r="L839" s="81" t="str">
        <f t="shared" si="13"/>
        <v>http://ebooks.abc-clio.com/?isbn=9780313080487</v>
      </c>
    </row>
    <row r="840" spans="1:12" ht="20.100000000000001" customHeight="1">
      <c r="A840" s="78">
        <v>839</v>
      </c>
      <c r="B840" s="79" t="s">
        <v>2818</v>
      </c>
      <c r="C840" s="79" t="s">
        <v>7454</v>
      </c>
      <c r="D840" s="79">
        <v>289</v>
      </c>
      <c r="E840" s="79" t="s">
        <v>7520</v>
      </c>
      <c r="F840" s="79" t="s">
        <v>7521</v>
      </c>
      <c r="G840" s="79" t="s">
        <v>7522</v>
      </c>
      <c r="H840" s="80">
        <v>1</v>
      </c>
      <c r="I840" s="79" t="s">
        <v>7523</v>
      </c>
      <c r="J840" s="79" t="s">
        <v>4439</v>
      </c>
      <c r="K840" s="80">
        <v>2004</v>
      </c>
      <c r="L840" s="81" t="str">
        <f t="shared" si="13"/>
        <v>http://ebooks.abc-clio.com/?isbn=9780313062902</v>
      </c>
    </row>
    <row r="841" spans="1:12" ht="20.100000000000001" customHeight="1">
      <c r="A841" s="78">
        <v>840</v>
      </c>
      <c r="B841" s="79" t="s">
        <v>2818</v>
      </c>
      <c r="C841" s="79" t="s">
        <v>7454</v>
      </c>
      <c r="D841" s="79">
        <v>940</v>
      </c>
      <c r="E841" s="79" t="s">
        <v>6163</v>
      </c>
      <c r="F841" s="79" t="s">
        <v>7524</v>
      </c>
      <c r="G841" s="79" t="s">
        <v>7525</v>
      </c>
      <c r="H841" s="80">
        <v>1</v>
      </c>
      <c r="I841" s="79" t="s">
        <v>7526</v>
      </c>
      <c r="J841" s="79" t="s">
        <v>4439</v>
      </c>
      <c r="K841" s="80">
        <v>1997</v>
      </c>
      <c r="L841" s="81" t="str">
        <f t="shared" si="13"/>
        <v>http://ebooks.abc-clio.com/?isbn=9780313019043</v>
      </c>
    </row>
    <row r="842" spans="1:12" ht="20.100000000000001" customHeight="1">
      <c r="A842" s="78">
        <v>841</v>
      </c>
      <c r="B842" s="79" t="s">
        <v>2818</v>
      </c>
      <c r="C842" s="79" t="s">
        <v>7454</v>
      </c>
      <c r="D842" s="79" t="s">
        <v>7527</v>
      </c>
      <c r="E842" s="79" t="s">
        <v>7528</v>
      </c>
      <c r="F842" s="79" t="s">
        <v>7529</v>
      </c>
      <c r="G842" s="79" t="s">
        <v>7530</v>
      </c>
      <c r="H842" s="80">
        <v>1</v>
      </c>
      <c r="I842" s="79" t="s">
        <v>7531</v>
      </c>
      <c r="J842" s="79" t="s">
        <v>4439</v>
      </c>
      <c r="K842" s="80">
        <v>2000</v>
      </c>
      <c r="L842" s="81" t="str">
        <f t="shared" si="13"/>
        <v>http://ebooks.abc-clio.com/?isbn=9780313030611</v>
      </c>
    </row>
    <row r="843" spans="1:12" ht="20.100000000000001" customHeight="1">
      <c r="A843" s="78">
        <v>842</v>
      </c>
      <c r="B843" s="79" t="s">
        <v>2818</v>
      </c>
      <c r="C843" s="79" t="s">
        <v>7454</v>
      </c>
      <c r="D843" s="79" t="s">
        <v>7532</v>
      </c>
      <c r="E843" s="79" t="s">
        <v>7533</v>
      </c>
      <c r="F843" s="79" t="s">
        <v>7534</v>
      </c>
      <c r="G843" s="79" t="s">
        <v>7535</v>
      </c>
      <c r="H843" s="80">
        <v>1</v>
      </c>
      <c r="I843" s="79" t="s">
        <v>7536</v>
      </c>
      <c r="J843" s="79" t="s">
        <v>4439</v>
      </c>
      <c r="K843" s="80">
        <v>2007</v>
      </c>
      <c r="L843" s="81" t="str">
        <f t="shared" si="13"/>
        <v>http://ebooks.abc-clio.com/?isbn=9780313017551</v>
      </c>
    </row>
    <row r="844" spans="1:12" ht="20.100000000000001" customHeight="1">
      <c r="A844" s="78">
        <v>843</v>
      </c>
      <c r="B844" s="79" t="s">
        <v>2818</v>
      </c>
      <c r="C844" s="79" t="s">
        <v>7454</v>
      </c>
      <c r="D844" s="79">
        <v>940</v>
      </c>
      <c r="E844" s="79" t="s">
        <v>7537</v>
      </c>
      <c r="F844" s="79" t="s">
        <v>7538</v>
      </c>
      <c r="G844" s="79" t="s">
        <v>7539</v>
      </c>
      <c r="H844" s="80">
        <v>1</v>
      </c>
      <c r="I844" s="79" t="s">
        <v>7540</v>
      </c>
      <c r="J844" s="79" t="s">
        <v>4439</v>
      </c>
      <c r="K844" s="80">
        <v>2003</v>
      </c>
      <c r="L844" s="81" t="str">
        <f t="shared" si="13"/>
        <v>http://ebooks.abc-clio.com/?isbn=9780313093647</v>
      </c>
    </row>
    <row r="845" spans="1:12" ht="20.100000000000001" customHeight="1">
      <c r="A845" s="78">
        <v>844</v>
      </c>
      <c r="B845" s="79" t="s">
        <v>2818</v>
      </c>
      <c r="C845" s="79" t="s">
        <v>7454</v>
      </c>
      <c r="D845" s="79">
        <v>615</v>
      </c>
      <c r="E845" s="79" t="s">
        <v>5509</v>
      </c>
      <c r="F845" s="79" t="s">
        <v>7541</v>
      </c>
      <c r="G845" s="79" t="s">
        <v>7542</v>
      </c>
      <c r="H845" s="80">
        <v>1</v>
      </c>
      <c r="I845" s="79" t="s">
        <v>7543</v>
      </c>
      <c r="J845" s="79" t="s">
        <v>4439</v>
      </c>
      <c r="K845" s="80">
        <v>2008</v>
      </c>
      <c r="L845" s="81" t="str">
        <f t="shared" si="13"/>
        <v>http://ebooks.abc-clio.com/?isbn=9780313071874</v>
      </c>
    </row>
    <row r="846" spans="1:12" ht="20.100000000000001" customHeight="1">
      <c r="A846" s="78">
        <v>845</v>
      </c>
      <c r="B846" s="79" t="s">
        <v>2818</v>
      </c>
      <c r="C846" s="79" t="s">
        <v>7454</v>
      </c>
      <c r="D846" s="79">
        <v>344</v>
      </c>
      <c r="E846" s="79" t="s">
        <v>7544</v>
      </c>
      <c r="F846" s="79" t="s">
        <v>7545</v>
      </c>
      <c r="G846" s="79" t="s">
        <v>7546</v>
      </c>
      <c r="H846" s="80">
        <v>1</v>
      </c>
      <c r="I846" s="79" t="s">
        <v>5248</v>
      </c>
      <c r="J846" s="79" t="s">
        <v>4439</v>
      </c>
      <c r="K846" s="80">
        <v>2007</v>
      </c>
      <c r="L846" s="81" t="str">
        <f t="shared" si="13"/>
        <v>http://ebooks.abc-clio.com/?isbn=9780313082573</v>
      </c>
    </row>
    <row r="847" spans="1:12" ht="20.100000000000001" customHeight="1">
      <c r="A847" s="78">
        <v>846</v>
      </c>
      <c r="B847" s="79" t="s">
        <v>2818</v>
      </c>
      <c r="C847" s="79" t="s">
        <v>7454</v>
      </c>
      <c r="D847" s="79">
        <v>371</v>
      </c>
      <c r="E847" s="79" t="s">
        <v>7547</v>
      </c>
      <c r="F847" s="79" t="s">
        <v>7548</v>
      </c>
      <c r="G847" s="79" t="s">
        <v>7549</v>
      </c>
      <c r="H847" s="80">
        <v>1</v>
      </c>
      <c r="I847" s="79" t="s">
        <v>7550</v>
      </c>
      <c r="J847" s="79" t="s">
        <v>4439</v>
      </c>
      <c r="K847" s="80">
        <v>2008</v>
      </c>
      <c r="L847" s="81" t="str">
        <f t="shared" si="13"/>
        <v>http://ebooks.abc-clio.com/?isbn=9780313351907</v>
      </c>
    </row>
    <row r="848" spans="1:12" ht="20.100000000000001" customHeight="1">
      <c r="A848" s="78">
        <v>847</v>
      </c>
      <c r="B848" s="79" t="s">
        <v>2818</v>
      </c>
      <c r="C848" s="79" t="s">
        <v>7454</v>
      </c>
      <c r="D848" s="79">
        <v>810</v>
      </c>
      <c r="E848" s="79" t="s">
        <v>4317</v>
      </c>
      <c r="F848" s="79" t="s">
        <v>7551</v>
      </c>
      <c r="G848" s="79" t="s">
        <v>7552</v>
      </c>
      <c r="H848" s="80">
        <v>1</v>
      </c>
      <c r="I848" s="79" t="s">
        <v>7553</v>
      </c>
      <c r="J848" s="79" t="s">
        <v>4439</v>
      </c>
      <c r="K848" s="80">
        <v>2007</v>
      </c>
      <c r="L848" s="81" t="str">
        <f t="shared" si="13"/>
        <v>http://ebooks.abc-clio.com/?isbn=9780313083617</v>
      </c>
    </row>
    <row r="849" spans="1:12" ht="20.100000000000001" customHeight="1">
      <c r="A849" s="78">
        <v>848</v>
      </c>
      <c r="B849" s="79" t="s">
        <v>2818</v>
      </c>
      <c r="C849" s="79" t="s">
        <v>7454</v>
      </c>
      <c r="D849" s="79" t="s">
        <v>3733</v>
      </c>
      <c r="E849" s="79" t="s">
        <v>7554</v>
      </c>
      <c r="F849" s="79" t="s">
        <v>7555</v>
      </c>
      <c r="G849" s="79" t="s">
        <v>7556</v>
      </c>
      <c r="H849" s="80">
        <v>1</v>
      </c>
      <c r="I849" s="79" t="s">
        <v>7557</v>
      </c>
      <c r="J849" s="79" t="s">
        <v>4439</v>
      </c>
      <c r="K849" s="80">
        <v>1996</v>
      </c>
      <c r="L849" s="81" t="str">
        <f t="shared" si="13"/>
        <v>http://ebooks.abc-clio.com/?isbn=9780313019746</v>
      </c>
    </row>
    <row r="850" spans="1:12" ht="20.100000000000001" customHeight="1">
      <c r="A850" s="78">
        <v>849</v>
      </c>
      <c r="B850" s="79" t="s">
        <v>2818</v>
      </c>
      <c r="C850" s="79" t="s">
        <v>7454</v>
      </c>
      <c r="D850" s="79" t="s">
        <v>3733</v>
      </c>
      <c r="E850" s="79" t="s">
        <v>7558</v>
      </c>
      <c r="F850" s="79" t="s">
        <v>7559</v>
      </c>
      <c r="G850" s="79" t="s">
        <v>7560</v>
      </c>
      <c r="H850" s="80">
        <v>1</v>
      </c>
      <c r="I850" s="79" t="s">
        <v>7561</v>
      </c>
      <c r="J850" s="79" t="s">
        <v>4439</v>
      </c>
      <c r="K850" s="80">
        <v>1997</v>
      </c>
      <c r="L850" s="81" t="str">
        <f t="shared" si="13"/>
        <v>http://ebooks.abc-clio.com/?isbn=9780313029035</v>
      </c>
    </row>
    <row r="851" spans="1:12" ht="20.100000000000001" customHeight="1">
      <c r="A851" s="78">
        <v>850</v>
      </c>
      <c r="B851" s="79" t="s">
        <v>2818</v>
      </c>
      <c r="C851" s="79" t="s">
        <v>7562</v>
      </c>
      <c r="D851" s="79">
        <v>973</v>
      </c>
      <c r="E851" s="79" t="s">
        <v>7563</v>
      </c>
      <c r="F851" s="79" t="s">
        <v>7564</v>
      </c>
      <c r="G851" s="79" t="s">
        <v>7565</v>
      </c>
      <c r="H851" s="80">
        <v>1</v>
      </c>
      <c r="I851" s="79" t="s">
        <v>7566</v>
      </c>
      <c r="J851" s="79" t="s">
        <v>4575</v>
      </c>
      <c r="K851" s="80">
        <v>2008</v>
      </c>
      <c r="L851" s="81" t="str">
        <f t="shared" si="13"/>
        <v>http://ebooks.abc-clio.com/?isbn=9780313349683</v>
      </c>
    </row>
    <row r="852" spans="1:12" ht="20.100000000000001" customHeight="1">
      <c r="A852" s="78">
        <v>851</v>
      </c>
      <c r="B852" s="79" t="s">
        <v>2818</v>
      </c>
      <c r="C852" s="79" t="s">
        <v>7567</v>
      </c>
      <c r="D852" s="79" t="s">
        <v>325</v>
      </c>
      <c r="E852" s="79" t="s">
        <v>4101</v>
      </c>
      <c r="F852" s="79" t="s">
        <v>7568</v>
      </c>
      <c r="G852" s="79" t="s">
        <v>7569</v>
      </c>
      <c r="H852" s="80">
        <v>1</v>
      </c>
      <c r="I852" s="79" t="s">
        <v>4710</v>
      </c>
      <c r="J852" s="79" t="s">
        <v>4439</v>
      </c>
      <c r="K852" s="80">
        <v>1994</v>
      </c>
      <c r="L852" s="81" t="str">
        <f t="shared" si="13"/>
        <v>http://ebooks.abc-clio.com/?isbn=9780313008566</v>
      </c>
    </row>
    <row r="853" spans="1:12" ht="20.100000000000001" customHeight="1">
      <c r="A853" s="78">
        <v>852</v>
      </c>
      <c r="B853" s="79" t="s">
        <v>2818</v>
      </c>
      <c r="C853" s="79" t="s">
        <v>7567</v>
      </c>
      <c r="D853" s="79" t="s">
        <v>7570</v>
      </c>
      <c r="E853" s="79" t="s">
        <v>326</v>
      </c>
      <c r="F853" s="79" t="s">
        <v>7571</v>
      </c>
      <c r="G853" s="79" t="s">
        <v>7572</v>
      </c>
      <c r="H853" s="80">
        <v>1</v>
      </c>
      <c r="I853" s="79" t="s">
        <v>7573</v>
      </c>
      <c r="J853" s="79" t="s">
        <v>4431</v>
      </c>
      <c r="K853" s="80">
        <v>2001</v>
      </c>
      <c r="L853" s="81" t="str">
        <f t="shared" si="13"/>
        <v>http://ebooks.abc-clio.com/?isbn=9780313009693</v>
      </c>
    </row>
    <row r="854" spans="1:12" ht="20.100000000000001" customHeight="1">
      <c r="A854" s="78">
        <v>853</v>
      </c>
      <c r="B854" s="79" t="s">
        <v>2818</v>
      </c>
      <c r="C854" s="79" t="s">
        <v>7567</v>
      </c>
      <c r="D854" s="79" t="s">
        <v>1714</v>
      </c>
      <c r="E854" s="79" t="s">
        <v>326</v>
      </c>
      <c r="F854" s="79" t="s">
        <v>7574</v>
      </c>
      <c r="G854" s="79" t="s">
        <v>7575</v>
      </c>
      <c r="H854" s="80">
        <v>1</v>
      </c>
      <c r="I854" s="79" t="s">
        <v>7576</v>
      </c>
      <c r="J854" s="79" t="s">
        <v>4431</v>
      </c>
      <c r="K854" s="80">
        <v>2001</v>
      </c>
      <c r="L854" s="81" t="str">
        <f t="shared" si="13"/>
        <v>http://ebooks.abc-clio.com/?isbn=9780313009105</v>
      </c>
    </row>
    <row r="855" spans="1:12" ht="20.100000000000001" customHeight="1">
      <c r="A855" s="78">
        <v>854</v>
      </c>
      <c r="B855" s="79" t="s">
        <v>2818</v>
      </c>
      <c r="C855" s="79" t="s">
        <v>7567</v>
      </c>
      <c r="D855" s="79" t="s">
        <v>5347</v>
      </c>
      <c r="E855" s="79" t="s">
        <v>7577</v>
      </c>
      <c r="F855" s="79" t="s">
        <v>7578</v>
      </c>
      <c r="G855" s="79" t="s">
        <v>7579</v>
      </c>
      <c r="H855" s="80">
        <v>1</v>
      </c>
      <c r="I855" s="79" t="s">
        <v>7580</v>
      </c>
      <c r="J855" s="79" t="s">
        <v>4439</v>
      </c>
      <c r="K855" s="80">
        <v>1996</v>
      </c>
      <c r="L855" s="81" t="str">
        <f t="shared" si="13"/>
        <v>http://ebooks.abc-clio.com/?isbn=9780313008412</v>
      </c>
    </row>
    <row r="856" spans="1:12" ht="20.100000000000001" customHeight="1">
      <c r="A856" s="78">
        <v>855</v>
      </c>
      <c r="B856" s="79" t="s">
        <v>2818</v>
      </c>
      <c r="C856" s="79" t="s">
        <v>3266</v>
      </c>
      <c r="D856" s="79">
        <v>201</v>
      </c>
      <c r="E856" s="79" t="s">
        <v>7455</v>
      </c>
      <c r="F856" s="79" t="s">
        <v>7581</v>
      </c>
      <c r="G856" s="79" t="s">
        <v>7582</v>
      </c>
      <c r="H856" s="80">
        <v>1</v>
      </c>
      <c r="I856" s="79" t="s">
        <v>7583</v>
      </c>
      <c r="J856" s="79" t="s">
        <v>4439</v>
      </c>
      <c r="K856" s="80">
        <v>2007</v>
      </c>
      <c r="L856" s="81" t="str">
        <f t="shared" si="13"/>
        <v>http://ebooks.abc-clio.com/?isbn=9780313348945</v>
      </c>
    </row>
    <row r="857" spans="1:12" ht="20.100000000000001" customHeight="1">
      <c r="A857" s="78">
        <v>856</v>
      </c>
      <c r="B857" s="79" t="s">
        <v>2818</v>
      </c>
      <c r="C857" s="79" t="s">
        <v>3266</v>
      </c>
      <c r="D857" s="79">
        <v>261</v>
      </c>
      <c r="E857" s="79" t="s">
        <v>1912</v>
      </c>
      <c r="F857" s="79" t="s">
        <v>7584</v>
      </c>
      <c r="G857" s="79" t="s">
        <v>7585</v>
      </c>
      <c r="H857" s="80">
        <v>1</v>
      </c>
      <c r="I857" s="79" t="s">
        <v>3579</v>
      </c>
      <c r="J857" s="79" t="s">
        <v>4439</v>
      </c>
      <c r="K857" s="80">
        <v>2004</v>
      </c>
      <c r="L857" s="81" t="str">
        <f t="shared" si="13"/>
        <v>http://ebooks.abc-clio.com/?isbn=9780313062599</v>
      </c>
    </row>
    <row r="858" spans="1:12" ht="20.100000000000001" customHeight="1">
      <c r="A858" s="78">
        <v>857</v>
      </c>
      <c r="B858" s="79" t="s">
        <v>2818</v>
      </c>
      <c r="C858" s="79" t="s">
        <v>3266</v>
      </c>
      <c r="D858" s="79">
        <v>297</v>
      </c>
      <c r="E858" s="79" t="s">
        <v>7586</v>
      </c>
      <c r="F858" s="79" t="s">
        <v>7587</v>
      </c>
      <c r="G858" s="79" t="s">
        <v>7588</v>
      </c>
      <c r="H858" s="80">
        <v>1</v>
      </c>
      <c r="I858" s="79" t="s">
        <v>7589</v>
      </c>
      <c r="J858" s="79" t="s">
        <v>4439</v>
      </c>
      <c r="K858" s="80">
        <v>2007</v>
      </c>
      <c r="L858" s="81" t="str">
        <f t="shared" si="13"/>
        <v>http://ebooks.abc-clio.com/?isbn=9780313054099</v>
      </c>
    </row>
    <row r="859" spans="1:12" ht="20.100000000000001" customHeight="1">
      <c r="A859" s="78">
        <v>858</v>
      </c>
      <c r="B859" s="79" t="s">
        <v>2818</v>
      </c>
      <c r="C859" s="79" t="s">
        <v>3266</v>
      </c>
      <c r="D859" s="79">
        <v>306</v>
      </c>
      <c r="E859" s="79" t="s">
        <v>7590</v>
      </c>
      <c r="F859" s="79" t="s">
        <v>7591</v>
      </c>
      <c r="G859" s="79" t="s">
        <v>7592</v>
      </c>
      <c r="H859" s="80">
        <v>1</v>
      </c>
      <c r="I859" s="79" t="s">
        <v>7593</v>
      </c>
      <c r="J859" s="79" t="s">
        <v>4439</v>
      </c>
      <c r="K859" s="80">
        <v>2002</v>
      </c>
      <c r="L859" s="81" t="str">
        <f t="shared" si="13"/>
        <v>http://ebooks.abc-clio.com/?isbn=9780313077357</v>
      </c>
    </row>
    <row r="860" spans="1:12" ht="20.100000000000001" customHeight="1">
      <c r="A860" s="78">
        <v>859</v>
      </c>
      <c r="B860" s="79" t="s">
        <v>2818</v>
      </c>
      <c r="C860" s="79" t="s">
        <v>3266</v>
      </c>
      <c r="D860" s="79">
        <v>174</v>
      </c>
      <c r="E860" s="79" t="s">
        <v>7594</v>
      </c>
      <c r="F860" s="79" t="s">
        <v>7595</v>
      </c>
      <c r="G860" s="79" t="s">
        <v>7596</v>
      </c>
      <c r="H860" s="80">
        <v>1</v>
      </c>
      <c r="I860" s="79" t="s">
        <v>7597</v>
      </c>
      <c r="J860" s="79" t="s">
        <v>4514</v>
      </c>
      <c r="K860" s="80">
        <v>1999</v>
      </c>
      <c r="L860" s="81" t="str">
        <f t="shared" si="13"/>
        <v>http://ebooks.abc-clio.com/?isbn=9780313034053</v>
      </c>
    </row>
    <row r="861" spans="1:12" ht="20.100000000000001" customHeight="1">
      <c r="A861" s="78">
        <v>860</v>
      </c>
      <c r="B861" s="79" t="s">
        <v>2818</v>
      </c>
      <c r="C861" s="79" t="s">
        <v>3266</v>
      </c>
      <c r="D861" s="79">
        <v>174</v>
      </c>
      <c r="E861" s="79" t="s">
        <v>7598</v>
      </c>
      <c r="F861" s="79" t="s">
        <v>7599</v>
      </c>
      <c r="G861" s="79" t="s">
        <v>7600</v>
      </c>
      <c r="H861" s="80">
        <v>1</v>
      </c>
      <c r="I861" s="79" t="s">
        <v>7601</v>
      </c>
      <c r="J861" s="79" t="s">
        <v>4439</v>
      </c>
      <c r="K861" s="80">
        <v>2007</v>
      </c>
      <c r="L861" s="81" t="str">
        <f t="shared" si="13"/>
        <v>http://ebooks.abc-clio.com/?isbn=9780313349010</v>
      </c>
    </row>
    <row r="862" spans="1:12" ht="20.100000000000001" customHeight="1">
      <c r="A862" s="78">
        <v>861</v>
      </c>
      <c r="B862" s="79" t="s">
        <v>2818</v>
      </c>
      <c r="C862" s="79" t="s">
        <v>4319</v>
      </c>
      <c r="D862" s="79">
        <v>791</v>
      </c>
      <c r="E862" s="79" t="s">
        <v>6302</v>
      </c>
      <c r="F862" s="79" t="s">
        <v>7602</v>
      </c>
      <c r="G862" s="79" t="s">
        <v>7603</v>
      </c>
      <c r="H862" s="80">
        <v>1</v>
      </c>
      <c r="I862" s="79" t="s">
        <v>7604</v>
      </c>
      <c r="J862" s="79" t="s">
        <v>4439</v>
      </c>
      <c r="K862" s="80">
        <v>1995</v>
      </c>
      <c r="L862" s="81" t="str">
        <f t="shared" si="13"/>
        <v>http://ebooks.abc-clio.com/?isbn=9780313019753</v>
      </c>
    </row>
    <row r="863" spans="1:12" ht="20.100000000000001" customHeight="1">
      <c r="A863" s="78">
        <v>862</v>
      </c>
      <c r="B863" s="79" t="s">
        <v>2818</v>
      </c>
      <c r="C863" s="79" t="s">
        <v>4319</v>
      </c>
      <c r="D863" s="79">
        <v>809.3</v>
      </c>
      <c r="E863" s="79" t="s">
        <v>7605</v>
      </c>
      <c r="F863" s="79" t="s">
        <v>7606</v>
      </c>
      <c r="G863" s="79" t="s">
        <v>7607</v>
      </c>
      <c r="H863" s="80">
        <v>1</v>
      </c>
      <c r="I863" s="79" t="s">
        <v>7608</v>
      </c>
      <c r="J863" s="79" t="s">
        <v>4514</v>
      </c>
      <c r="K863" s="80">
        <v>1994</v>
      </c>
      <c r="L863" s="81" t="str">
        <f t="shared" si="13"/>
        <v>http://ebooks.abc-clio.com/?isbn=9780313035074</v>
      </c>
    </row>
    <row r="864" spans="1:12" ht="20.100000000000001" customHeight="1">
      <c r="A864" s="78">
        <v>863</v>
      </c>
      <c r="B864" s="79" t="s">
        <v>2818</v>
      </c>
      <c r="C864" s="79" t="s">
        <v>4319</v>
      </c>
      <c r="D864" s="79">
        <v>823</v>
      </c>
      <c r="E864" s="79" t="s">
        <v>7609</v>
      </c>
      <c r="F864" s="79" t="s">
        <v>7610</v>
      </c>
      <c r="G864" s="79" t="s">
        <v>7611</v>
      </c>
      <c r="H864" s="80">
        <v>1</v>
      </c>
      <c r="I864" s="79" t="s">
        <v>3508</v>
      </c>
      <c r="J864" s="79" t="s">
        <v>4439</v>
      </c>
      <c r="K864" s="80">
        <v>1997</v>
      </c>
      <c r="L864" s="81" t="str">
        <f t="shared" si="13"/>
        <v>http://ebooks.abc-clio.com/?isbn=9780313008153</v>
      </c>
    </row>
    <row r="865" spans="1:12" ht="20.100000000000001" customHeight="1">
      <c r="A865" s="78">
        <v>864</v>
      </c>
      <c r="B865" s="79" t="s">
        <v>2818</v>
      </c>
      <c r="C865" s="79" t="s">
        <v>4319</v>
      </c>
      <c r="D865" s="79">
        <v>813</v>
      </c>
      <c r="E865" s="79" t="s">
        <v>6410</v>
      </c>
      <c r="F865" s="79" t="s">
        <v>7612</v>
      </c>
      <c r="G865" s="79" t="s">
        <v>7613</v>
      </c>
      <c r="H865" s="80">
        <v>1</v>
      </c>
      <c r="I865" s="79" t="s">
        <v>7614</v>
      </c>
      <c r="J865" s="79" t="s">
        <v>4514</v>
      </c>
      <c r="K865" s="80">
        <v>1995</v>
      </c>
      <c r="L865" s="81" t="str">
        <f t="shared" si="13"/>
        <v>http://ebooks.abc-clio.com/?isbn=9780313031212</v>
      </c>
    </row>
    <row r="866" spans="1:12" ht="20.100000000000001" customHeight="1">
      <c r="A866" s="78">
        <v>865</v>
      </c>
      <c r="B866" s="79" t="s">
        <v>2818</v>
      </c>
      <c r="C866" s="79" t="s">
        <v>4319</v>
      </c>
      <c r="D866" s="79">
        <v>813</v>
      </c>
      <c r="E866" s="79" t="s">
        <v>4961</v>
      </c>
      <c r="F866" s="79" t="s">
        <v>7615</v>
      </c>
      <c r="G866" s="79" t="s">
        <v>7616</v>
      </c>
      <c r="H866" s="80">
        <v>1</v>
      </c>
      <c r="I866" s="79" t="s">
        <v>7617</v>
      </c>
      <c r="J866" s="79" t="s">
        <v>4439</v>
      </c>
      <c r="K866" s="80">
        <v>1996</v>
      </c>
      <c r="L866" s="81" t="str">
        <f t="shared" si="13"/>
        <v>http://ebooks.abc-clio.com/?isbn=9781573566438</v>
      </c>
    </row>
    <row r="867" spans="1:12" ht="20.100000000000001" customHeight="1">
      <c r="A867" s="78">
        <v>866</v>
      </c>
      <c r="B867" s="79" t="s">
        <v>2818</v>
      </c>
      <c r="C867" s="79" t="s">
        <v>4319</v>
      </c>
      <c r="D867" s="79">
        <v>813</v>
      </c>
      <c r="E867" s="79" t="s">
        <v>4317</v>
      </c>
      <c r="F867" s="79" t="s">
        <v>7618</v>
      </c>
      <c r="G867" s="79" t="s">
        <v>7619</v>
      </c>
      <c r="H867" s="80">
        <v>1</v>
      </c>
      <c r="I867" s="79" t="s">
        <v>7620</v>
      </c>
      <c r="J867" s="79" t="s">
        <v>4439</v>
      </c>
      <c r="K867" s="80">
        <v>2000</v>
      </c>
      <c r="L867" s="81" t="str">
        <f t="shared" si="13"/>
        <v>http://ebooks.abc-clio.com/?isbn=9780313030277</v>
      </c>
    </row>
    <row r="868" spans="1:12" ht="20.100000000000001" customHeight="1">
      <c r="A868" s="78">
        <v>867</v>
      </c>
      <c r="B868" s="79" t="s">
        <v>2818</v>
      </c>
      <c r="C868" s="79" t="s">
        <v>4319</v>
      </c>
      <c r="D868" s="79">
        <v>813</v>
      </c>
      <c r="E868" s="79" t="s">
        <v>4317</v>
      </c>
      <c r="F868" s="79" t="s">
        <v>7621</v>
      </c>
      <c r="G868" s="79" t="s">
        <v>7622</v>
      </c>
      <c r="H868" s="80">
        <v>1</v>
      </c>
      <c r="I868" s="79" t="s">
        <v>7620</v>
      </c>
      <c r="J868" s="79" t="s">
        <v>4439</v>
      </c>
      <c r="K868" s="80">
        <v>2005</v>
      </c>
      <c r="L868" s="81" t="str">
        <f t="shared" si="13"/>
        <v>http://ebooks.abc-clio.com/?isbn=9780313060540</v>
      </c>
    </row>
    <row r="869" spans="1:12" ht="20.100000000000001" customHeight="1">
      <c r="A869" s="78">
        <v>868</v>
      </c>
      <c r="B869" s="79" t="s">
        <v>2818</v>
      </c>
      <c r="C869" s="79" t="s">
        <v>7623</v>
      </c>
      <c r="D869" s="79" t="s">
        <v>7624</v>
      </c>
      <c r="E869" s="79" t="s">
        <v>7625</v>
      </c>
      <c r="F869" s="79" t="s">
        <v>7626</v>
      </c>
      <c r="G869" s="79" t="s">
        <v>7627</v>
      </c>
      <c r="H869" s="80">
        <v>1</v>
      </c>
      <c r="I869" s="79" t="s">
        <v>1249</v>
      </c>
      <c r="J869" s="79" t="s">
        <v>38</v>
      </c>
      <c r="K869" s="80">
        <v>2001</v>
      </c>
      <c r="L869" s="81" t="str">
        <f t="shared" si="13"/>
        <v>http://ebooks.abc-clio.com/?isbn=9781576075692</v>
      </c>
    </row>
    <row r="870" spans="1:12" ht="20.100000000000001" customHeight="1">
      <c r="A870" s="78">
        <v>869</v>
      </c>
      <c r="B870" s="79" t="s">
        <v>2818</v>
      </c>
      <c r="C870" s="79" t="s">
        <v>7628</v>
      </c>
      <c r="D870" s="79">
        <v>404</v>
      </c>
      <c r="E870" s="79" t="s">
        <v>6874</v>
      </c>
      <c r="F870" s="79" t="s">
        <v>7629</v>
      </c>
      <c r="G870" s="79" t="s">
        <v>7630</v>
      </c>
      <c r="H870" s="80">
        <v>1</v>
      </c>
      <c r="I870" s="79" t="s">
        <v>6877</v>
      </c>
      <c r="J870" s="79" t="s">
        <v>4439</v>
      </c>
      <c r="K870" s="80">
        <v>2007</v>
      </c>
      <c r="L870" s="81" t="str">
        <f t="shared" si="13"/>
        <v>http://ebooks.abc-clio.com/?isbn=9780275999131</v>
      </c>
    </row>
    <row r="871" spans="1:12" ht="20.100000000000001" customHeight="1">
      <c r="A871" s="78">
        <v>870</v>
      </c>
      <c r="B871" s="79" t="s">
        <v>2818</v>
      </c>
      <c r="C871" s="79" t="s">
        <v>7631</v>
      </c>
      <c r="D871" s="79" t="s">
        <v>7632</v>
      </c>
      <c r="E871" s="79" t="s">
        <v>7459</v>
      </c>
      <c r="F871" s="79" t="s">
        <v>7633</v>
      </c>
      <c r="G871" s="79" t="s">
        <v>7634</v>
      </c>
      <c r="H871" s="80">
        <v>1</v>
      </c>
      <c r="I871" s="79" t="s">
        <v>6459</v>
      </c>
      <c r="J871" s="79" t="s">
        <v>38</v>
      </c>
      <c r="K871" s="80">
        <v>1998</v>
      </c>
      <c r="L871" s="81" t="str">
        <f t="shared" si="13"/>
        <v>http://ebooks.abc-clio.com/?isbn=9780585058436</v>
      </c>
    </row>
    <row r="872" spans="1:12" ht="20.100000000000001" customHeight="1">
      <c r="A872" s="78">
        <v>871</v>
      </c>
      <c r="B872" s="79" t="s">
        <v>2818</v>
      </c>
      <c r="C872" s="79" t="s">
        <v>7631</v>
      </c>
      <c r="D872" s="79">
        <v>200.97302999999999</v>
      </c>
      <c r="E872" s="79" t="s">
        <v>7459</v>
      </c>
      <c r="F872" s="79" t="s">
        <v>7635</v>
      </c>
      <c r="G872" s="79" t="s">
        <v>7636</v>
      </c>
      <c r="H872" s="80">
        <v>1</v>
      </c>
      <c r="I872" s="79" t="s">
        <v>7637</v>
      </c>
      <c r="J872" s="79" t="s">
        <v>38</v>
      </c>
      <c r="K872" s="80">
        <v>2003</v>
      </c>
      <c r="L872" s="81" t="str">
        <f t="shared" si="13"/>
        <v>http://ebooks.abc-clio.com/?isbn=9781576078549</v>
      </c>
    </row>
    <row r="873" spans="1:12" ht="20.100000000000001" customHeight="1">
      <c r="A873" s="78">
        <v>872</v>
      </c>
      <c r="B873" s="79" t="s">
        <v>2818</v>
      </c>
      <c r="C873" s="79" t="s">
        <v>7631</v>
      </c>
      <c r="D873" s="79">
        <v>205.67699999999999</v>
      </c>
      <c r="E873" s="79" t="s">
        <v>7638</v>
      </c>
      <c r="F873" s="79" t="s">
        <v>7639</v>
      </c>
      <c r="G873" s="79" t="s">
        <v>7640</v>
      </c>
      <c r="H873" s="80">
        <v>1</v>
      </c>
      <c r="I873" s="79" t="s">
        <v>7641</v>
      </c>
      <c r="J873" s="79" t="s">
        <v>38</v>
      </c>
      <c r="K873" s="80">
        <v>2007</v>
      </c>
      <c r="L873" s="81" t="str">
        <f t="shared" si="13"/>
        <v>http://ebooks.abc-clio.com/?isbn=9781851099818</v>
      </c>
    </row>
    <row r="874" spans="1:12" ht="20.100000000000001" customHeight="1">
      <c r="A874" s="78">
        <v>873</v>
      </c>
      <c r="B874" s="79" t="s">
        <v>2818</v>
      </c>
      <c r="C874" s="79" t="s">
        <v>7631</v>
      </c>
      <c r="D874" s="79">
        <v>291.17835700000001</v>
      </c>
      <c r="E874" s="79" t="s">
        <v>7642</v>
      </c>
      <c r="F874" s="79" t="s">
        <v>7643</v>
      </c>
      <c r="G874" s="79" t="s">
        <v>7644</v>
      </c>
      <c r="H874" s="80">
        <v>1</v>
      </c>
      <c r="I874" s="79" t="s">
        <v>7645</v>
      </c>
      <c r="J874" s="79" t="s">
        <v>38</v>
      </c>
      <c r="K874" s="80">
        <v>2003</v>
      </c>
      <c r="L874" s="81" t="str">
        <f t="shared" si="13"/>
        <v>http://ebooks.abc-clio.com/?isbn=9781851095322</v>
      </c>
    </row>
    <row r="875" spans="1:12" ht="20.100000000000001" customHeight="1">
      <c r="A875" s="78">
        <v>874</v>
      </c>
      <c r="B875" s="79" t="s">
        <v>2818</v>
      </c>
      <c r="C875" s="79" t="s">
        <v>7631</v>
      </c>
      <c r="D875" s="79">
        <v>297.08999999999997</v>
      </c>
      <c r="E875" s="79" t="s">
        <v>7646</v>
      </c>
      <c r="F875" s="79" t="s">
        <v>7647</v>
      </c>
      <c r="G875" s="79" t="s">
        <v>7648</v>
      </c>
      <c r="H875" s="80">
        <v>1</v>
      </c>
      <c r="I875" s="79" t="s">
        <v>7649</v>
      </c>
      <c r="J875" s="79" t="s">
        <v>38</v>
      </c>
      <c r="K875" s="80">
        <v>2004</v>
      </c>
      <c r="L875" s="81" t="str">
        <f t="shared" si="13"/>
        <v>http://ebooks.abc-clio.com/?isbn=9781576075197</v>
      </c>
    </row>
    <row r="876" spans="1:12" ht="20.100000000000001" customHeight="1">
      <c r="A876" s="78">
        <v>875</v>
      </c>
      <c r="B876" s="79" t="s">
        <v>2818</v>
      </c>
      <c r="C876" s="79" t="s">
        <v>7631</v>
      </c>
      <c r="D876" s="79">
        <v>299.94</v>
      </c>
      <c r="E876" s="79" t="s">
        <v>7650</v>
      </c>
      <c r="F876" s="79" t="s">
        <v>7651</v>
      </c>
      <c r="G876" s="79" t="s">
        <v>7652</v>
      </c>
      <c r="H876" s="80">
        <v>1</v>
      </c>
      <c r="I876" s="79" t="s">
        <v>7653</v>
      </c>
      <c r="J876" s="79" t="s">
        <v>38</v>
      </c>
      <c r="K876" s="80">
        <v>2005</v>
      </c>
      <c r="L876" s="81" t="str">
        <f t="shared" si="13"/>
        <v>http://ebooks.abc-clio.com/?isbn=9781851096138</v>
      </c>
    </row>
    <row r="877" spans="1:12" ht="20.100000000000001" customHeight="1">
      <c r="A877" s="78">
        <v>876</v>
      </c>
      <c r="B877" s="79" t="s">
        <v>2818</v>
      </c>
      <c r="C877" s="79" t="s">
        <v>7631</v>
      </c>
      <c r="D877" s="79">
        <v>294.30900000000003</v>
      </c>
      <c r="E877" s="79" t="s">
        <v>7654</v>
      </c>
      <c r="F877" s="79" t="s">
        <v>7655</v>
      </c>
      <c r="G877" s="79" t="s">
        <v>7656</v>
      </c>
      <c r="H877" s="80">
        <v>1</v>
      </c>
      <c r="I877" s="79" t="s">
        <v>7657</v>
      </c>
      <c r="J877" s="79" t="s">
        <v>38</v>
      </c>
      <c r="K877" s="80">
        <v>2006</v>
      </c>
      <c r="L877" s="81" t="str">
        <f t="shared" si="13"/>
        <v>http://ebooks.abc-clio.com/?isbn=9781851097876</v>
      </c>
    </row>
    <row r="878" spans="1:12" ht="20.100000000000001" customHeight="1">
      <c r="A878" s="78">
        <v>877</v>
      </c>
      <c r="B878" s="79" t="s">
        <v>2818</v>
      </c>
      <c r="C878" s="79" t="s">
        <v>7631</v>
      </c>
      <c r="D878" s="79" t="s">
        <v>7658</v>
      </c>
      <c r="E878" s="79" t="s">
        <v>4662</v>
      </c>
      <c r="F878" s="79" t="s">
        <v>7659</v>
      </c>
      <c r="G878" s="79" t="s">
        <v>7660</v>
      </c>
      <c r="H878" s="80">
        <v>1</v>
      </c>
      <c r="I878" s="79" t="s">
        <v>4001</v>
      </c>
      <c r="J878" s="79" t="s">
        <v>38</v>
      </c>
      <c r="K878" s="80">
        <v>2007</v>
      </c>
      <c r="L878" s="81" t="str">
        <f t="shared" si="13"/>
        <v>http://ebooks.abc-clio.com/?isbn=9781851097081</v>
      </c>
    </row>
    <row r="879" spans="1:12" ht="20.100000000000001" customHeight="1">
      <c r="A879" s="78">
        <v>878</v>
      </c>
      <c r="B879" s="79" t="s">
        <v>2818</v>
      </c>
      <c r="C879" s="79" t="s">
        <v>7631</v>
      </c>
      <c r="D879" s="79" t="s">
        <v>1383</v>
      </c>
      <c r="E879" s="79" t="s">
        <v>1384</v>
      </c>
      <c r="F879" s="79" t="s">
        <v>7661</v>
      </c>
      <c r="G879" s="79" t="s">
        <v>7662</v>
      </c>
      <c r="H879" s="80">
        <v>1</v>
      </c>
      <c r="I879" s="79" t="s">
        <v>1388</v>
      </c>
      <c r="J879" s="79" t="s">
        <v>38</v>
      </c>
      <c r="K879" s="80">
        <v>1994</v>
      </c>
      <c r="L879" s="81" t="str">
        <f t="shared" si="13"/>
        <v>http://ebooks.abc-clio.com/?isbn=9780585000299</v>
      </c>
    </row>
    <row r="880" spans="1:12" ht="20.100000000000001" customHeight="1">
      <c r="A880" s="78">
        <v>879</v>
      </c>
      <c r="B880" s="79" t="s">
        <v>2818</v>
      </c>
      <c r="C880" s="79" t="s">
        <v>7663</v>
      </c>
      <c r="D880" s="79">
        <v>796</v>
      </c>
      <c r="E880" s="79" t="s">
        <v>7664</v>
      </c>
      <c r="F880" s="79" t="s">
        <v>7665</v>
      </c>
      <c r="G880" s="79" t="s">
        <v>7666</v>
      </c>
      <c r="H880" s="80">
        <v>1</v>
      </c>
      <c r="I880" s="79" t="s">
        <v>3287</v>
      </c>
      <c r="J880" s="79" t="s">
        <v>4439</v>
      </c>
      <c r="K880" s="80">
        <v>2003</v>
      </c>
      <c r="L880" s="81" t="str">
        <f t="shared" si="13"/>
        <v>http://ebooks.abc-clio.com/?isbn=9780313094040</v>
      </c>
    </row>
    <row r="881" spans="1:12" ht="20.100000000000001" customHeight="1">
      <c r="A881" s="78">
        <v>880</v>
      </c>
      <c r="B881" s="79" t="s">
        <v>2818</v>
      </c>
      <c r="C881" s="79" t="s">
        <v>7663</v>
      </c>
      <c r="D881" s="79">
        <v>796</v>
      </c>
      <c r="E881" s="79" t="s">
        <v>7667</v>
      </c>
      <c r="F881" s="79" t="s">
        <v>7668</v>
      </c>
      <c r="G881" s="79" t="s">
        <v>7669</v>
      </c>
      <c r="H881" s="80">
        <v>1</v>
      </c>
      <c r="I881" s="79" t="s">
        <v>7670</v>
      </c>
      <c r="J881" s="79" t="s">
        <v>4439</v>
      </c>
      <c r="K881" s="80">
        <v>2006</v>
      </c>
      <c r="L881" s="81" t="str">
        <f t="shared" si="13"/>
        <v>http://ebooks.abc-clio.com/?isbn=9780313026782</v>
      </c>
    </row>
    <row r="882" spans="1:12" ht="20.100000000000001" customHeight="1">
      <c r="A882" s="78">
        <v>881</v>
      </c>
      <c r="B882" s="79" t="s">
        <v>2818</v>
      </c>
      <c r="C882" s="79" t="s">
        <v>7663</v>
      </c>
      <c r="D882" s="79">
        <v>790</v>
      </c>
      <c r="E882" s="79" t="s">
        <v>7671</v>
      </c>
      <c r="F882" s="79" t="s">
        <v>7672</v>
      </c>
      <c r="G882" s="79" t="s">
        <v>7673</v>
      </c>
      <c r="H882" s="80">
        <v>1</v>
      </c>
      <c r="I882" s="79" t="s">
        <v>7674</v>
      </c>
      <c r="J882" s="79" t="s">
        <v>4439</v>
      </c>
      <c r="K882" s="80">
        <v>2003</v>
      </c>
      <c r="L882" s="81" t="str">
        <f t="shared" si="13"/>
        <v>http://ebooks.abc-clio.com/?isbn=9780313091360</v>
      </c>
    </row>
    <row r="883" spans="1:12" ht="20.100000000000001" customHeight="1">
      <c r="A883" s="78">
        <v>882</v>
      </c>
      <c r="B883" s="79" t="s">
        <v>2818</v>
      </c>
      <c r="C883" s="79" t="s">
        <v>7663</v>
      </c>
      <c r="D883" s="79" t="s">
        <v>7675</v>
      </c>
      <c r="E883" s="79" t="s">
        <v>7676</v>
      </c>
      <c r="F883" s="79" t="s">
        <v>7677</v>
      </c>
      <c r="G883" s="79" t="s">
        <v>7678</v>
      </c>
      <c r="H883" s="80">
        <v>1</v>
      </c>
      <c r="I883" s="79" t="s">
        <v>7679</v>
      </c>
      <c r="J883" s="79" t="s">
        <v>4439</v>
      </c>
      <c r="K883" s="80">
        <v>2006</v>
      </c>
      <c r="L883" s="81" t="str">
        <f t="shared" si="13"/>
        <v>http://ebooks.abc-clio.com/?isbn=9780313081286</v>
      </c>
    </row>
    <row r="884" spans="1:12" ht="20.100000000000001" customHeight="1">
      <c r="A884" s="78">
        <v>883</v>
      </c>
      <c r="B884" s="79" t="s">
        <v>2818</v>
      </c>
      <c r="C884" s="79" t="s">
        <v>7663</v>
      </c>
      <c r="D884" s="79">
        <v>796</v>
      </c>
      <c r="E884" s="79" t="s">
        <v>7680</v>
      </c>
      <c r="F884" s="79" t="s">
        <v>7681</v>
      </c>
      <c r="G884" s="79" t="s">
        <v>7682</v>
      </c>
      <c r="H884" s="80">
        <v>1</v>
      </c>
      <c r="I884" s="79" t="s">
        <v>7683</v>
      </c>
      <c r="J884" s="79" t="s">
        <v>4439</v>
      </c>
      <c r="K884" s="80">
        <v>2004</v>
      </c>
      <c r="L884" s="81" t="str">
        <f t="shared" si="13"/>
        <v>http://ebooks.abc-clio.com/?isbn=9780313062001</v>
      </c>
    </row>
    <row r="885" spans="1:12" ht="20.100000000000001" customHeight="1">
      <c r="A885" s="78">
        <v>884</v>
      </c>
      <c r="B885" s="79" t="s">
        <v>2818</v>
      </c>
      <c r="C885" s="79" t="s">
        <v>7663</v>
      </c>
      <c r="D885" s="79">
        <v>796</v>
      </c>
      <c r="E885" s="79" t="s">
        <v>290</v>
      </c>
      <c r="F885" s="79" t="s">
        <v>7684</v>
      </c>
      <c r="G885" s="79" t="s">
        <v>7685</v>
      </c>
      <c r="H885" s="80">
        <v>1</v>
      </c>
      <c r="I885" s="79" t="s">
        <v>7686</v>
      </c>
      <c r="J885" s="79" t="s">
        <v>4439</v>
      </c>
      <c r="K885" s="80">
        <v>2003</v>
      </c>
      <c r="L885" s="81" t="str">
        <f t="shared" si="13"/>
        <v>http://ebooks.abc-clio.com/?isbn=9780313039560</v>
      </c>
    </row>
    <row r="886" spans="1:12" ht="20.100000000000001" customHeight="1">
      <c r="A886" s="78">
        <v>885</v>
      </c>
      <c r="B886" s="79" t="s">
        <v>2818</v>
      </c>
      <c r="C886" s="79" t="s">
        <v>7663</v>
      </c>
      <c r="D886" s="79">
        <v>331.88</v>
      </c>
      <c r="E886" s="79" t="s">
        <v>290</v>
      </c>
      <c r="F886" s="79" t="s">
        <v>7687</v>
      </c>
      <c r="G886" s="79" t="s">
        <v>7688</v>
      </c>
      <c r="H886" s="80">
        <v>1</v>
      </c>
      <c r="I886" s="79" t="s">
        <v>7689</v>
      </c>
      <c r="J886" s="79" t="s">
        <v>4514</v>
      </c>
      <c r="K886" s="80">
        <v>1986</v>
      </c>
      <c r="L886" s="81" t="str">
        <f t="shared" si="13"/>
        <v>http://ebooks.abc-clio.com/?isbn=9780313043475</v>
      </c>
    </row>
    <row r="887" spans="1:12" ht="20.100000000000001" customHeight="1">
      <c r="A887" s="78">
        <v>886</v>
      </c>
      <c r="B887" s="79" t="s">
        <v>2818</v>
      </c>
      <c r="C887" s="79" t="s">
        <v>7663</v>
      </c>
      <c r="D887" s="79">
        <v>796</v>
      </c>
      <c r="E887" s="79" t="s">
        <v>5210</v>
      </c>
      <c r="F887" s="79" t="s">
        <v>7690</v>
      </c>
      <c r="G887" s="79" t="s">
        <v>7691</v>
      </c>
      <c r="H887" s="80">
        <v>1</v>
      </c>
      <c r="I887" s="79" t="s">
        <v>7692</v>
      </c>
      <c r="J887" s="79" t="s">
        <v>4514</v>
      </c>
      <c r="K887" s="80">
        <v>2000</v>
      </c>
      <c r="L887" s="81" t="str">
        <f t="shared" si="13"/>
        <v>http://ebooks.abc-clio.com/?isbn=9780313032530</v>
      </c>
    </row>
    <row r="888" spans="1:12" ht="20.100000000000001" customHeight="1">
      <c r="A888" s="78">
        <v>887</v>
      </c>
      <c r="B888" s="79" t="s">
        <v>2818</v>
      </c>
      <c r="C888" s="79" t="s">
        <v>7663</v>
      </c>
      <c r="D888" s="79">
        <v>796</v>
      </c>
      <c r="E888" s="79" t="s">
        <v>5210</v>
      </c>
      <c r="F888" s="79" t="s">
        <v>7693</v>
      </c>
      <c r="G888" s="79" t="s">
        <v>7694</v>
      </c>
      <c r="H888" s="80">
        <v>1</v>
      </c>
      <c r="I888" s="79" t="s">
        <v>7695</v>
      </c>
      <c r="J888" s="79" t="s">
        <v>4439</v>
      </c>
      <c r="K888" s="80">
        <v>2004</v>
      </c>
      <c r="L888" s="81" t="str">
        <f t="shared" si="13"/>
        <v>http://ebooks.abc-clio.com/?isbn=9780313061998</v>
      </c>
    </row>
    <row r="889" spans="1:12" ht="20.100000000000001" customHeight="1">
      <c r="A889" s="78">
        <v>888</v>
      </c>
      <c r="B889" s="79" t="s">
        <v>2818</v>
      </c>
      <c r="C889" s="79" t="s">
        <v>7663</v>
      </c>
      <c r="D889" s="79">
        <v>306</v>
      </c>
      <c r="E889" s="79" t="s">
        <v>7696</v>
      </c>
      <c r="F889" s="79" t="s">
        <v>7697</v>
      </c>
      <c r="G889" s="79" t="s">
        <v>7698</v>
      </c>
      <c r="H889" s="80">
        <v>1</v>
      </c>
      <c r="I889" s="79" t="s">
        <v>7699</v>
      </c>
      <c r="J889" s="79" t="s">
        <v>4439</v>
      </c>
      <c r="K889" s="80">
        <v>2007</v>
      </c>
      <c r="L889" s="81" t="str">
        <f t="shared" si="13"/>
        <v>http://ebooks.abc-clio.com/?isbn=9780313054723</v>
      </c>
    </row>
    <row r="890" spans="1:12" ht="20.100000000000001" customHeight="1">
      <c r="A890" s="78">
        <v>889</v>
      </c>
      <c r="B890" s="79" t="s">
        <v>2818</v>
      </c>
      <c r="C890" s="79" t="s">
        <v>7663</v>
      </c>
      <c r="D890" s="79">
        <v>796.1</v>
      </c>
      <c r="E890" s="79" t="s">
        <v>7696</v>
      </c>
      <c r="F890" s="79" t="s">
        <v>7700</v>
      </c>
      <c r="G890" s="79" t="s">
        <v>7701</v>
      </c>
      <c r="H890" s="80">
        <v>1</v>
      </c>
      <c r="I890" s="79" t="s">
        <v>7702</v>
      </c>
      <c r="J890" s="79" t="s">
        <v>4439</v>
      </c>
      <c r="K890" s="80">
        <v>1994</v>
      </c>
      <c r="L890" s="81" t="str">
        <f t="shared" si="13"/>
        <v>http://ebooks.abc-clio.com/?isbn=9780313064760</v>
      </c>
    </row>
    <row r="891" spans="1:12" ht="20.100000000000001" customHeight="1">
      <c r="A891" s="78">
        <v>890</v>
      </c>
      <c r="B891" s="79" t="s">
        <v>2818</v>
      </c>
      <c r="C891" s="79" t="s">
        <v>7663</v>
      </c>
      <c r="D891" s="79">
        <v>796</v>
      </c>
      <c r="E891" s="79" t="s">
        <v>7696</v>
      </c>
      <c r="F891" s="79" t="s">
        <v>7703</v>
      </c>
      <c r="G891" s="79" t="s">
        <v>7704</v>
      </c>
      <c r="H891" s="80">
        <v>1</v>
      </c>
      <c r="I891" s="79" t="s">
        <v>7705</v>
      </c>
      <c r="J891" s="79" t="s">
        <v>4439</v>
      </c>
      <c r="K891" s="80">
        <v>2006</v>
      </c>
      <c r="L891" s="81" t="str">
        <f t="shared" si="13"/>
        <v>http://ebooks.abc-clio.com/?isbn=9780313087585</v>
      </c>
    </row>
    <row r="892" spans="1:12" ht="20.100000000000001" customHeight="1">
      <c r="A892" s="78">
        <v>891</v>
      </c>
      <c r="B892" s="79" t="s">
        <v>2818</v>
      </c>
      <c r="C892" s="79" t="s">
        <v>7663</v>
      </c>
      <c r="D892" s="79">
        <v>796</v>
      </c>
      <c r="E892" s="79" t="s">
        <v>7696</v>
      </c>
      <c r="F892" s="79" t="s">
        <v>7706</v>
      </c>
      <c r="G892" s="79" t="s">
        <v>7707</v>
      </c>
      <c r="H892" s="80">
        <v>1</v>
      </c>
      <c r="I892" s="79" t="s">
        <v>7708</v>
      </c>
      <c r="J892" s="79" t="s">
        <v>4439</v>
      </c>
      <c r="K892" s="80">
        <v>1998</v>
      </c>
      <c r="L892" s="81" t="str">
        <f t="shared" si="13"/>
        <v>http://ebooks.abc-clio.com/?isbn=9780313025464</v>
      </c>
    </row>
    <row r="893" spans="1:12" ht="20.100000000000001" customHeight="1">
      <c r="A893" s="78">
        <v>892</v>
      </c>
      <c r="B893" s="79" t="s">
        <v>2818</v>
      </c>
      <c r="C893" s="79" t="s">
        <v>7663</v>
      </c>
      <c r="D893" s="79">
        <v>306</v>
      </c>
      <c r="E893" s="79" t="s">
        <v>5250</v>
      </c>
      <c r="F893" s="79" t="s">
        <v>7709</v>
      </c>
      <c r="G893" s="79" t="s">
        <v>7710</v>
      </c>
      <c r="H893" s="80">
        <v>1</v>
      </c>
      <c r="I893" s="79" t="s">
        <v>7711</v>
      </c>
      <c r="J893" s="79" t="s">
        <v>4439</v>
      </c>
      <c r="K893" s="80">
        <v>2006</v>
      </c>
      <c r="L893" s="81" t="str">
        <f t="shared" si="13"/>
        <v>http://ebooks.abc-clio.com/?isbn=9780313082887</v>
      </c>
    </row>
    <row r="894" spans="1:12" ht="20.100000000000001" customHeight="1">
      <c r="A894" s="78">
        <v>893</v>
      </c>
      <c r="B894" s="79" t="s">
        <v>2818</v>
      </c>
      <c r="C894" s="79" t="s">
        <v>7663</v>
      </c>
      <c r="D894" s="79">
        <v>306</v>
      </c>
      <c r="E894" s="79" t="s">
        <v>7712</v>
      </c>
      <c r="F894" s="79" t="s">
        <v>7713</v>
      </c>
      <c r="G894" s="79" t="s">
        <v>7714</v>
      </c>
      <c r="H894" s="80">
        <v>1</v>
      </c>
      <c r="I894" s="79" t="s">
        <v>7711</v>
      </c>
      <c r="J894" s="79" t="s">
        <v>4439</v>
      </c>
      <c r="K894" s="80">
        <v>2008</v>
      </c>
      <c r="L894" s="81" t="str">
        <f t="shared" si="13"/>
        <v>http://ebooks.abc-clio.com/?isbn=9780313344596</v>
      </c>
    </row>
    <row r="895" spans="1:12" ht="20.100000000000001" customHeight="1">
      <c r="A895" s="78">
        <v>894</v>
      </c>
      <c r="B895" s="79" t="s">
        <v>2818</v>
      </c>
      <c r="C895" s="79" t="s">
        <v>7663</v>
      </c>
      <c r="D895" s="79" t="s">
        <v>7715</v>
      </c>
      <c r="E895" s="79" t="s">
        <v>7716</v>
      </c>
      <c r="F895" s="79" t="s">
        <v>7717</v>
      </c>
      <c r="G895" s="79" t="s">
        <v>7718</v>
      </c>
      <c r="H895" s="80">
        <v>1</v>
      </c>
      <c r="I895" s="79" t="s">
        <v>4654</v>
      </c>
      <c r="J895" s="79" t="s">
        <v>4439</v>
      </c>
      <c r="K895" s="80">
        <v>2004</v>
      </c>
      <c r="L895" s="81" t="str">
        <f t="shared" si="13"/>
        <v>http://ebooks.abc-clio.com/?isbn=9780313061981</v>
      </c>
    </row>
    <row r="896" spans="1:12" ht="20.100000000000001" customHeight="1">
      <c r="A896" s="78">
        <v>895</v>
      </c>
      <c r="B896" s="79" t="s">
        <v>2818</v>
      </c>
      <c r="C896" s="79" t="s">
        <v>7663</v>
      </c>
      <c r="D896" s="79">
        <v>796</v>
      </c>
      <c r="E896" s="79" t="s">
        <v>5214</v>
      </c>
      <c r="F896" s="79" t="s">
        <v>7719</v>
      </c>
      <c r="G896" s="79" t="s">
        <v>7720</v>
      </c>
      <c r="H896" s="80">
        <v>1</v>
      </c>
      <c r="I896" s="79" t="s">
        <v>7721</v>
      </c>
      <c r="J896" s="79" t="s">
        <v>4439</v>
      </c>
      <c r="K896" s="80">
        <v>2007</v>
      </c>
      <c r="L896" s="81" t="str">
        <f t="shared" si="13"/>
        <v>http://ebooks.abc-clio.com/?isbn=9780313087059</v>
      </c>
    </row>
    <row r="897" spans="1:12" ht="20.100000000000001" customHeight="1">
      <c r="A897" s="78">
        <v>896</v>
      </c>
      <c r="B897" s="79" t="s">
        <v>2818</v>
      </c>
      <c r="C897" s="79" t="s">
        <v>7663</v>
      </c>
      <c r="D897" s="79">
        <v>796</v>
      </c>
      <c r="E897" s="79" t="s">
        <v>5214</v>
      </c>
      <c r="F897" s="79" t="s">
        <v>7722</v>
      </c>
      <c r="G897" s="79" t="s">
        <v>7723</v>
      </c>
      <c r="H897" s="80">
        <v>1</v>
      </c>
      <c r="I897" s="79" t="s">
        <v>7724</v>
      </c>
      <c r="J897" s="79" t="s">
        <v>4439</v>
      </c>
      <c r="K897" s="80">
        <v>2004</v>
      </c>
      <c r="L897" s="81" t="str">
        <f t="shared" si="13"/>
        <v>http://ebooks.abc-clio.com/?isbn=9780313062025</v>
      </c>
    </row>
    <row r="898" spans="1:12" ht="20.100000000000001" customHeight="1">
      <c r="A898" s="78">
        <v>897</v>
      </c>
      <c r="B898" s="79" t="s">
        <v>2818</v>
      </c>
      <c r="C898" s="79" t="s">
        <v>7663</v>
      </c>
      <c r="D898" s="79">
        <v>796</v>
      </c>
      <c r="E898" s="79" t="s">
        <v>5214</v>
      </c>
      <c r="F898" s="79" t="s">
        <v>7725</v>
      </c>
      <c r="G898" s="79" t="s">
        <v>7726</v>
      </c>
      <c r="H898" s="80">
        <v>1</v>
      </c>
      <c r="I898" s="79" t="s">
        <v>7695</v>
      </c>
      <c r="J898" s="79" t="s">
        <v>4439</v>
      </c>
      <c r="K898" s="80">
        <v>2000</v>
      </c>
      <c r="L898" s="81" t="str">
        <f t="shared" ref="L898:L961" si="14">HYPERLINK(CONCATENATE("http://ebooks.abc-clio.com/?isbn=",F898))</f>
        <v>http://ebooks.abc-clio.com/?isbn=9780313002472</v>
      </c>
    </row>
    <row r="899" spans="1:12" ht="20.100000000000001" customHeight="1">
      <c r="A899" s="78">
        <v>898</v>
      </c>
      <c r="B899" s="79" t="s">
        <v>2818</v>
      </c>
      <c r="C899" s="79" t="s">
        <v>7663</v>
      </c>
      <c r="D899" s="79">
        <v>796</v>
      </c>
      <c r="E899" s="79" t="s">
        <v>5214</v>
      </c>
      <c r="F899" s="79" t="s">
        <v>7727</v>
      </c>
      <c r="G899" s="79" t="s">
        <v>7728</v>
      </c>
      <c r="H899" s="80">
        <v>1</v>
      </c>
      <c r="I899" s="79" t="s">
        <v>7729</v>
      </c>
      <c r="J899" s="79" t="s">
        <v>4439</v>
      </c>
      <c r="K899" s="80">
        <v>2004</v>
      </c>
      <c r="L899" s="81" t="str">
        <f t="shared" si="14"/>
        <v>http://ebooks.abc-clio.com/?isbn=9780313062056</v>
      </c>
    </row>
    <row r="900" spans="1:12" ht="20.100000000000001" customHeight="1">
      <c r="A900" s="78">
        <v>899</v>
      </c>
      <c r="B900" s="79" t="s">
        <v>2818</v>
      </c>
      <c r="C900" s="79" t="s">
        <v>7663</v>
      </c>
      <c r="D900" s="79">
        <v>796</v>
      </c>
      <c r="E900" s="79" t="s">
        <v>5214</v>
      </c>
      <c r="F900" s="79" t="s">
        <v>7730</v>
      </c>
      <c r="G900" s="79" t="s">
        <v>7731</v>
      </c>
      <c r="H900" s="80">
        <v>1</v>
      </c>
      <c r="I900" s="79" t="s">
        <v>1215</v>
      </c>
      <c r="J900" s="79" t="s">
        <v>4439</v>
      </c>
      <c r="K900" s="80">
        <v>2004</v>
      </c>
      <c r="L900" s="81" t="str">
        <f t="shared" si="14"/>
        <v>http://ebooks.abc-clio.com/?isbn=9780313062049</v>
      </c>
    </row>
    <row r="901" spans="1:12" ht="20.100000000000001" customHeight="1">
      <c r="A901" s="78">
        <v>900</v>
      </c>
      <c r="B901" s="79" t="s">
        <v>2818</v>
      </c>
      <c r="C901" s="79" t="s">
        <v>7663</v>
      </c>
      <c r="D901" s="79">
        <v>796</v>
      </c>
      <c r="E901" s="79" t="s">
        <v>5214</v>
      </c>
      <c r="F901" s="79" t="s">
        <v>7732</v>
      </c>
      <c r="G901" s="79" t="s">
        <v>7733</v>
      </c>
      <c r="H901" s="80">
        <v>1</v>
      </c>
      <c r="I901" s="79" t="s">
        <v>7734</v>
      </c>
      <c r="J901" s="79" t="s">
        <v>4439</v>
      </c>
      <c r="K901" s="80">
        <v>2004</v>
      </c>
      <c r="L901" s="81" t="str">
        <f t="shared" si="14"/>
        <v>http://ebooks.abc-clio.com/?isbn=9780313062094</v>
      </c>
    </row>
    <row r="902" spans="1:12" ht="20.100000000000001" customHeight="1">
      <c r="A902" s="78">
        <v>901</v>
      </c>
      <c r="B902" s="79" t="s">
        <v>2818</v>
      </c>
      <c r="C902" s="79" t="s">
        <v>7663</v>
      </c>
      <c r="D902" s="79">
        <v>796</v>
      </c>
      <c r="E902" s="79" t="s">
        <v>5214</v>
      </c>
      <c r="F902" s="79" t="s">
        <v>7735</v>
      </c>
      <c r="G902" s="79" t="s">
        <v>7736</v>
      </c>
      <c r="H902" s="80">
        <v>1</v>
      </c>
      <c r="I902" s="79" t="s">
        <v>7737</v>
      </c>
      <c r="J902" s="79" t="s">
        <v>4439</v>
      </c>
      <c r="K902" s="80">
        <v>2004</v>
      </c>
      <c r="L902" s="81" t="str">
        <f t="shared" si="14"/>
        <v>http://ebooks.abc-clio.com/?isbn=9780313062063</v>
      </c>
    </row>
    <row r="903" spans="1:12" ht="20.100000000000001" customHeight="1">
      <c r="A903" s="78">
        <v>902</v>
      </c>
      <c r="B903" s="79" t="s">
        <v>2818</v>
      </c>
      <c r="C903" s="79" t="s">
        <v>7663</v>
      </c>
      <c r="D903" s="79">
        <v>796.35699999999997</v>
      </c>
      <c r="E903" s="79" t="s">
        <v>5214</v>
      </c>
      <c r="F903" s="79" t="s">
        <v>7738</v>
      </c>
      <c r="G903" s="79" t="s">
        <v>7739</v>
      </c>
      <c r="H903" s="80">
        <v>1</v>
      </c>
      <c r="I903" s="79" t="s">
        <v>7740</v>
      </c>
      <c r="J903" s="79" t="s">
        <v>4439</v>
      </c>
      <c r="K903" s="80">
        <v>1988</v>
      </c>
      <c r="L903" s="81" t="str">
        <f t="shared" si="14"/>
        <v>http://ebooks.abc-clio.com/?isbn=9780313064432</v>
      </c>
    </row>
    <row r="904" spans="1:12" ht="20.100000000000001" customHeight="1">
      <c r="A904" s="78">
        <v>903</v>
      </c>
      <c r="B904" s="79" t="s">
        <v>2818</v>
      </c>
      <c r="C904" s="79" t="s">
        <v>7663</v>
      </c>
      <c r="D904" s="79">
        <v>796</v>
      </c>
      <c r="E904" s="79" t="s">
        <v>5214</v>
      </c>
      <c r="F904" s="79" t="s">
        <v>7741</v>
      </c>
      <c r="G904" s="79" t="s">
        <v>7742</v>
      </c>
      <c r="H904" s="80">
        <v>1</v>
      </c>
      <c r="I904" s="79" t="s">
        <v>7743</v>
      </c>
      <c r="J904" s="79" t="s">
        <v>4439</v>
      </c>
      <c r="K904" s="80">
        <v>2007</v>
      </c>
      <c r="L904" s="81" t="str">
        <f t="shared" si="14"/>
        <v>http://ebooks.abc-clio.com/?isbn=9780313055171</v>
      </c>
    </row>
    <row r="905" spans="1:12" ht="20.100000000000001" customHeight="1">
      <c r="A905" s="78">
        <v>904</v>
      </c>
      <c r="B905" s="79" t="s">
        <v>2818</v>
      </c>
      <c r="C905" s="79" t="s">
        <v>7663</v>
      </c>
      <c r="D905" s="79">
        <v>796.35699999999997</v>
      </c>
      <c r="E905" s="79" t="s">
        <v>7744</v>
      </c>
      <c r="F905" s="79" t="s">
        <v>7745</v>
      </c>
      <c r="G905" s="79" t="s">
        <v>7746</v>
      </c>
      <c r="H905" s="80">
        <v>1</v>
      </c>
      <c r="I905" s="79" t="s">
        <v>7747</v>
      </c>
      <c r="J905" s="79" t="s">
        <v>4439</v>
      </c>
      <c r="K905" s="80">
        <v>1994</v>
      </c>
      <c r="L905" s="81" t="str">
        <f t="shared" si="14"/>
        <v>http://ebooks.abc-clio.com/?isbn=9780313021268</v>
      </c>
    </row>
    <row r="906" spans="1:12" ht="20.100000000000001" customHeight="1">
      <c r="A906" s="78">
        <v>905</v>
      </c>
      <c r="B906" s="79" t="s">
        <v>2818</v>
      </c>
      <c r="C906" s="79" t="s">
        <v>7663</v>
      </c>
      <c r="D906" s="79">
        <v>796</v>
      </c>
      <c r="E906" s="79" t="s">
        <v>7748</v>
      </c>
      <c r="F906" s="79" t="s">
        <v>7749</v>
      </c>
      <c r="G906" s="79" t="s">
        <v>7750</v>
      </c>
      <c r="H906" s="80">
        <v>1</v>
      </c>
      <c r="I906" s="79" t="s">
        <v>836</v>
      </c>
      <c r="J906" s="79" t="s">
        <v>4439</v>
      </c>
      <c r="K906" s="80">
        <v>2008</v>
      </c>
      <c r="L906" s="81" t="str">
        <f t="shared" si="14"/>
        <v>http://ebooks.abc-clio.com/?isbn=9780313343629</v>
      </c>
    </row>
    <row r="907" spans="1:12" ht="20.100000000000001" customHeight="1">
      <c r="A907" s="78">
        <v>906</v>
      </c>
      <c r="B907" s="79" t="s">
        <v>2818</v>
      </c>
      <c r="C907" s="79" t="s">
        <v>7663</v>
      </c>
      <c r="D907" s="79">
        <v>796</v>
      </c>
      <c r="E907" s="79" t="s">
        <v>7748</v>
      </c>
      <c r="F907" s="79" t="s">
        <v>7751</v>
      </c>
      <c r="G907" s="79" t="s">
        <v>7752</v>
      </c>
      <c r="H907" s="80">
        <v>1</v>
      </c>
      <c r="I907" s="79" t="s">
        <v>7695</v>
      </c>
      <c r="J907" s="79" t="s">
        <v>4439</v>
      </c>
      <c r="K907" s="80">
        <v>2007</v>
      </c>
      <c r="L907" s="81" t="str">
        <f t="shared" si="14"/>
        <v>http://ebooks.abc-clio.com/?isbn=9780313080807</v>
      </c>
    </row>
    <row r="908" spans="1:12" ht="20.100000000000001" customHeight="1">
      <c r="A908" s="78">
        <v>907</v>
      </c>
      <c r="B908" s="79" t="s">
        <v>2818</v>
      </c>
      <c r="C908" s="79" t="s">
        <v>7663</v>
      </c>
      <c r="D908" s="79" t="s">
        <v>7753</v>
      </c>
      <c r="E908" s="79" t="s">
        <v>7754</v>
      </c>
      <c r="F908" s="79" t="s">
        <v>7755</v>
      </c>
      <c r="G908" s="79" t="s">
        <v>7756</v>
      </c>
      <c r="H908" s="80">
        <v>1</v>
      </c>
      <c r="I908" s="79" t="s">
        <v>7757</v>
      </c>
      <c r="J908" s="79" t="s">
        <v>4439</v>
      </c>
      <c r="K908" s="80">
        <v>2006</v>
      </c>
      <c r="L908" s="81" t="str">
        <f t="shared" si="14"/>
        <v>http://ebooks.abc-clio.com/?isbn=9780313080586</v>
      </c>
    </row>
    <row r="909" spans="1:12" ht="20.100000000000001" customHeight="1">
      <c r="A909" s="78">
        <v>908</v>
      </c>
      <c r="B909" s="79" t="s">
        <v>2818</v>
      </c>
      <c r="C909" s="79" t="s">
        <v>7663</v>
      </c>
      <c r="D909" s="79">
        <v>796</v>
      </c>
      <c r="E909" s="79" t="s">
        <v>5240</v>
      </c>
      <c r="F909" s="79" t="s">
        <v>7758</v>
      </c>
      <c r="G909" s="79" t="s">
        <v>7759</v>
      </c>
      <c r="H909" s="80">
        <v>1</v>
      </c>
      <c r="I909" s="79" t="s">
        <v>1280</v>
      </c>
      <c r="J909" s="79" t="s">
        <v>4439</v>
      </c>
      <c r="K909" s="80">
        <v>2007</v>
      </c>
      <c r="L909" s="81" t="str">
        <f t="shared" si="14"/>
        <v>http://ebooks.abc-clio.com/?isbn=9780275997854</v>
      </c>
    </row>
    <row r="910" spans="1:12" ht="20.100000000000001" customHeight="1">
      <c r="A910" s="78">
        <v>909</v>
      </c>
      <c r="B910" s="79" t="s">
        <v>2818</v>
      </c>
      <c r="C910" s="79" t="s">
        <v>7663</v>
      </c>
      <c r="D910" s="79">
        <v>346.7303</v>
      </c>
      <c r="E910" s="79" t="s">
        <v>7760</v>
      </c>
      <c r="F910" s="79" t="s">
        <v>7761</v>
      </c>
      <c r="G910" s="79" t="s">
        <v>7762</v>
      </c>
      <c r="H910" s="80">
        <v>1</v>
      </c>
      <c r="I910" s="79" t="s">
        <v>7763</v>
      </c>
      <c r="J910" s="79" t="s">
        <v>4514</v>
      </c>
      <c r="K910" s="80">
        <v>1985</v>
      </c>
      <c r="L910" s="81" t="str">
        <f t="shared" si="14"/>
        <v>http://ebooks.abc-clio.com/?isbn=9780313042836</v>
      </c>
    </row>
    <row r="911" spans="1:12" ht="20.100000000000001" customHeight="1">
      <c r="A911" s="78">
        <v>910</v>
      </c>
      <c r="B911" s="79" t="s">
        <v>2818</v>
      </c>
      <c r="C911" s="79" t="s">
        <v>7663</v>
      </c>
      <c r="D911" s="79">
        <v>343.73</v>
      </c>
      <c r="E911" s="79" t="s">
        <v>7764</v>
      </c>
      <c r="F911" s="79" t="s">
        <v>7765</v>
      </c>
      <c r="G911" s="79" t="s">
        <v>7766</v>
      </c>
      <c r="H911" s="80">
        <v>1</v>
      </c>
      <c r="I911" s="79" t="s">
        <v>7767</v>
      </c>
      <c r="J911" s="79" t="s">
        <v>4514</v>
      </c>
      <c r="K911" s="80">
        <v>1987</v>
      </c>
      <c r="L911" s="81" t="str">
        <f t="shared" si="14"/>
        <v>http://ebooks.abc-clio.com/?isbn=9780313045561</v>
      </c>
    </row>
    <row r="912" spans="1:12" ht="20.100000000000001" customHeight="1">
      <c r="A912" s="78">
        <v>911</v>
      </c>
      <c r="B912" s="79" t="s">
        <v>2818</v>
      </c>
      <c r="C912" s="79" t="s">
        <v>7663</v>
      </c>
      <c r="D912" s="79">
        <v>362</v>
      </c>
      <c r="E912" s="79" t="s">
        <v>7768</v>
      </c>
      <c r="F912" s="79" t="s">
        <v>7769</v>
      </c>
      <c r="G912" s="79" t="s">
        <v>7770</v>
      </c>
      <c r="H912" s="80">
        <v>1</v>
      </c>
      <c r="I912" s="79" t="s">
        <v>7771</v>
      </c>
      <c r="J912" s="79" t="s">
        <v>4439</v>
      </c>
      <c r="K912" s="80">
        <v>2008</v>
      </c>
      <c r="L912" s="81" t="str">
        <f t="shared" si="14"/>
        <v>http://ebooks.abc-clio.com/?isbn=9780313345210</v>
      </c>
    </row>
    <row r="913" spans="1:12" ht="20.100000000000001" customHeight="1">
      <c r="A913" s="78">
        <v>912</v>
      </c>
      <c r="B913" s="79" t="s">
        <v>2818</v>
      </c>
      <c r="C913" s="79" t="s">
        <v>7772</v>
      </c>
      <c r="D913" s="79" t="s">
        <v>7773</v>
      </c>
      <c r="E913" s="79" t="s">
        <v>7774</v>
      </c>
      <c r="F913" s="79" t="s">
        <v>7775</v>
      </c>
      <c r="G913" s="79" t="s">
        <v>7776</v>
      </c>
      <c r="H913" s="80">
        <v>1</v>
      </c>
      <c r="I913" s="79" t="s">
        <v>7777</v>
      </c>
      <c r="J913" s="79" t="s">
        <v>4431</v>
      </c>
      <c r="K913" s="80">
        <v>2000</v>
      </c>
      <c r="L913" s="81" t="str">
        <f t="shared" si="14"/>
        <v>http://ebooks.abc-clio.com/?isbn=9780313009815</v>
      </c>
    </row>
    <row r="914" spans="1:12" ht="20.100000000000001" customHeight="1">
      <c r="A914" s="78">
        <v>913</v>
      </c>
      <c r="B914" s="79" t="s">
        <v>2818</v>
      </c>
      <c r="C914" s="79" t="s">
        <v>7778</v>
      </c>
      <c r="D914" s="79">
        <v>771</v>
      </c>
      <c r="E914" s="79" t="s">
        <v>7779</v>
      </c>
      <c r="F914" s="79" t="s">
        <v>7780</v>
      </c>
      <c r="G914" s="79" t="s">
        <v>7781</v>
      </c>
      <c r="H914" s="80">
        <v>1</v>
      </c>
      <c r="I914" s="79" t="s">
        <v>7782</v>
      </c>
      <c r="J914" s="79" t="s">
        <v>4431</v>
      </c>
      <c r="K914" s="80">
        <v>2007</v>
      </c>
      <c r="L914" s="81" t="str">
        <f t="shared" si="14"/>
        <v>http://ebooks.abc-clio.com/?isbn=9780313095818</v>
      </c>
    </row>
    <row r="915" spans="1:12" ht="20.100000000000001" customHeight="1">
      <c r="A915" s="78">
        <v>914</v>
      </c>
      <c r="B915" s="79" t="s">
        <v>2818</v>
      </c>
      <c r="C915" s="79" t="s">
        <v>7778</v>
      </c>
      <c r="D915" s="79" t="s">
        <v>5347</v>
      </c>
      <c r="E915" s="79" t="s">
        <v>7783</v>
      </c>
      <c r="F915" s="79" t="s">
        <v>7784</v>
      </c>
      <c r="G915" s="79" t="s">
        <v>7785</v>
      </c>
      <c r="H915" s="80">
        <v>1</v>
      </c>
      <c r="I915" s="79" t="s">
        <v>7786</v>
      </c>
      <c r="J915" s="79" t="s">
        <v>4431</v>
      </c>
      <c r="K915" s="80">
        <v>2007</v>
      </c>
      <c r="L915" s="81" t="str">
        <f t="shared" si="14"/>
        <v>http://ebooks.abc-clio.com/?isbn=9780313097218</v>
      </c>
    </row>
    <row r="916" spans="1:12" ht="20.100000000000001" customHeight="1">
      <c r="A916" s="78">
        <v>915</v>
      </c>
      <c r="B916" s="79" t="s">
        <v>2818</v>
      </c>
      <c r="C916" s="79" t="s">
        <v>4032</v>
      </c>
      <c r="D916" s="79">
        <v>792.9</v>
      </c>
      <c r="E916" s="79" t="s">
        <v>7787</v>
      </c>
      <c r="F916" s="79" t="s">
        <v>7788</v>
      </c>
      <c r="G916" s="79" t="s">
        <v>7789</v>
      </c>
      <c r="H916" s="80">
        <v>1</v>
      </c>
      <c r="I916" s="79" t="s">
        <v>7790</v>
      </c>
      <c r="J916" s="79" t="s">
        <v>4514</v>
      </c>
      <c r="K916" s="80">
        <v>1995</v>
      </c>
      <c r="L916" s="81" t="str">
        <f t="shared" si="14"/>
        <v>http://ebooks.abc-clio.com/?isbn=9780313031205</v>
      </c>
    </row>
    <row r="917" spans="1:12" ht="20.100000000000001" customHeight="1">
      <c r="A917" s="78">
        <v>916</v>
      </c>
      <c r="B917" s="79" t="s">
        <v>2818</v>
      </c>
      <c r="C917" s="79" t="s">
        <v>4032</v>
      </c>
      <c r="D917" s="79">
        <v>791</v>
      </c>
      <c r="E917" s="79" t="s">
        <v>7791</v>
      </c>
      <c r="F917" s="79" t="s">
        <v>7792</v>
      </c>
      <c r="G917" s="79" t="s">
        <v>7793</v>
      </c>
      <c r="H917" s="80">
        <v>1</v>
      </c>
      <c r="I917" s="79" t="s">
        <v>7794</v>
      </c>
      <c r="J917" s="79" t="s">
        <v>4439</v>
      </c>
      <c r="K917" s="80">
        <v>2003</v>
      </c>
      <c r="L917" s="81" t="str">
        <f t="shared" si="14"/>
        <v>http://ebooks.abc-clio.com/?isbn=9780313057977</v>
      </c>
    </row>
    <row r="918" spans="1:12" ht="20.100000000000001" customHeight="1">
      <c r="A918" s="78">
        <v>917</v>
      </c>
      <c r="B918" s="79" t="s">
        <v>2818</v>
      </c>
      <c r="C918" s="79" t="s">
        <v>4032</v>
      </c>
      <c r="D918" s="79">
        <v>398</v>
      </c>
      <c r="E918" s="79" t="s">
        <v>7795</v>
      </c>
      <c r="F918" s="79" t="s">
        <v>7796</v>
      </c>
      <c r="G918" s="79" t="s">
        <v>7797</v>
      </c>
      <c r="H918" s="80">
        <v>1</v>
      </c>
      <c r="I918" s="79" t="s">
        <v>7798</v>
      </c>
      <c r="J918" s="79" t="s">
        <v>4439</v>
      </c>
      <c r="K918" s="80">
        <v>1999</v>
      </c>
      <c r="L918" s="81" t="str">
        <f t="shared" si="14"/>
        <v>http://ebooks.abc-clio.com/?isbn=9780313069789</v>
      </c>
    </row>
    <row r="919" spans="1:12" ht="20.100000000000001" customHeight="1">
      <c r="A919" s="78">
        <v>918</v>
      </c>
      <c r="B919" s="79" t="s">
        <v>2818</v>
      </c>
      <c r="C919" s="79" t="s">
        <v>4032</v>
      </c>
      <c r="D919" s="79">
        <v>809</v>
      </c>
      <c r="E919" s="79" t="s">
        <v>7799</v>
      </c>
      <c r="F919" s="79" t="s">
        <v>7800</v>
      </c>
      <c r="G919" s="79" t="s">
        <v>7801</v>
      </c>
      <c r="H919" s="80">
        <v>1</v>
      </c>
      <c r="I919" s="79" t="s">
        <v>7802</v>
      </c>
      <c r="J919" s="79" t="s">
        <v>4439</v>
      </c>
      <c r="K919" s="80">
        <v>2003</v>
      </c>
      <c r="L919" s="81" t="str">
        <f t="shared" si="14"/>
        <v>http://ebooks.abc-clio.com/?isbn=9780313057625</v>
      </c>
    </row>
    <row r="920" spans="1:12" ht="20.100000000000001" customHeight="1">
      <c r="A920" s="78">
        <v>919</v>
      </c>
      <c r="B920" s="79" t="s">
        <v>2818</v>
      </c>
      <c r="C920" s="79" t="s">
        <v>4032</v>
      </c>
      <c r="D920" s="79">
        <v>792</v>
      </c>
      <c r="E920" s="79" t="s">
        <v>7803</v>
      </c>
      <c r="F920" s="79" t="s">
        <v>7804</v>
      </c>
      <c r="G920" s="79" t="s">
        <v>7805</v>
      </c>
      <c r="H920" s="80">
        <v>1</v>
      </c>
      <c r="I920" s="79" t="s">
        <v>5870</v>
      </c>
      <c r="J920" s="79" t="s">
        <v>4439</v>
      </c>
      <c r="K920" s="80">
        <v>1999</v>
      </c>
      <c r="L920" s="81" t="str">
        <f t="shared" si="14"/>
        <v>http://ebooks.abc-clio.com/?isbn=9780313030376</v>
      </c>
    </row>
    <row r="921" spans="1:12" ht="20.100000000000001" customHeight="1">
      <c r="A921" s="78">
        <v>920</v>
      </c>
      <c r="B921" s="79" t="s">
        <v>2818</v>
      </c>
      <c r="C921" s="79" t="s">
        <v>4032</v>
      </c>
      <c r="D921" s="79" t="s">
        <v>3733</v>
      </c>
      <c r="E921" s="79" t="s">
        <v>7806</v>
      </c>
      <c r="F921" s="79" t="s">
        <v>7807</v>
      </c>
      <c r="G921" s="79" t="s">
        <v>7808</v>
      </c>
      <c r="H921" s="80">
        <v>1</v>
      </c>
      <c r="I921" s="79" t="s">
        <v>7809</v>
      </c>
      <c r="J921" s="79" t="s">
        <v>4514</v>
      </c>
      <c r="K921" s="80">
        <v>1996</v>
      </c>
      <c r="L921" s="81" t="str">
        <f t="shared" si="14"/>
        <v>http://ebooks.abc-clio.com/?isbn=9780313033483</v>
      </c>
    </row>
    <row r="922" spans="1:12" ht="20.100000000000001" customHeight="1">
      <c r="A922" s="78">
        <v>921</v>
      </c>
      <c r="B922" s="79" t="s">
        <v>2818</v>
      </c>
      <c r="C922" s="79" t="s">
        <v>4032</v>
      </c>
      <c r="D922" s="79">
        <v>792</v>
      </c>
      <c r="E922" s="79" t="s">
        <v>7810</v>
      </c>
      <c r="F922" s="79" t="s">
        <v>7811</v>
      </c>
      <c r="G922" s="79" t="s">
        <v>7812</v>
      </c>
      <c r="H922" s="80">
        <v>1</v>
      </c>
      <c r="I922" s="79" t="s">
        <v>7813</v>
      </c>
      <c r="J922" s="79" t="s">
        <v>4439</v>
      </c>
      <c r="K922" s="80">
        <v>1994</v>
      </c>
      <c r="L922" s="81" t="str">
        <f t="shared" si="14"/>
        <v>http://ebooks.abc-clio.com/?isbn=9780313029400</v>
      </c>
    </row>
    <row r="923" spans="1:12" ht="20.100000000000001" customHeight="1">
      <c r="A923" s="78">
        <v>922</v>
      </c>
      <c r="B923" s="79" t="s">
        <v>2818</v>
      </c>
      <c r="C923" s="79" t="s">
        <v>4032</v>
      </c>
      <c r="D923" s="79">
        <v>792</v>
      </c>
      <c r="E923" s="79" t="s">
        <v>10</v>
      </c>
      <c r="F923" s="79" t="s">
        <v>7814</v>
      </c>
      <c r="G923" s="79" t="s">
        <v>7815</v>
      </c>
      <c r="H923" s="80">
        <v>1</v>
      </c>
      <c r="I923" s="79" t="s">
        <v>7816</v>
      </c>
      <c r="J923" s="79" t="s">
        <v>4514</v>
      </c>
      <c r="K923" s="80">
        <v>1990</v>
      </c>
      <c r="L923" s="81" t="str">
        <f t="shared" si="14"/>
        <v>http://ebooks.abc-clio.com/?isbn=9780313036347</v>
      </c>
    </row>
    <row r="924" spans="1:12" ht="20.100000000000001" customHeight="1">
      <c r="A924" s="78">
        <v>923</v>
      </c>
      <c r="B924" s="79" t="s">
        <v>2818</v>
      </c>
      <c r="C924" s="79" t="s">
        <v>4032</v>
      </c>
      <c r="D924" s="79">
        <v>792</v>
      </c>
      <c r="E924" s="79" t="s">
        <v>7817</v>
      </c>
      <c r="F924" s="79" t="s">
        <v>7818</v>
      </c>
      <c r="G924" s="79" t="s">
        <v>7819</v>
      </c>
      <c r="H924" s="80">
        <v>1</v>
      </c>
      <c r="I924" s="79" t="s">
        <v>7820</v>
      </c>
      <c r="J924" s="79" t="s">
        <v>4514</v>
      </c>
      <c r="K924" s="80">
        <v>1999</v>
      </c>
      <c r="L924" s="81" t="str">
        <f t="shared" si="14"/>
        <v>http://ebooks.abc-clio.com/?isbn=9780313031779</v>
      </c>
    </row>
    <row r="925" spans="1:12" ht="20.100000000000001" customHeight="1">
      <c r="A925" s="78">
        <v>924</v>
      </c>
      <c r="B925" s="79" t="s">
        <v>2818</v>
      </c>
      <c r="C925" s="79" t="s">
        <v>4032</v>
      </c>
      <c r="D925" s="79">
        <v>792</v>
      </c>
      <c r="E925" s="79" t="s">
        <v>7821</v>
      </c>
      <c r="F925" s="79" t="s">
        <v>7822</v>
      </c>
      <c r="G925" s="79" t="s">
        <v>7823</v>
      </c>
      <c r="H925" s="80">
        <v>1</v>
      </c>
      <c r="I925" s="79" t="s">
        <v>7824</v>
      </c>
      <c r="J925" s="79" t="s">
        <v>4439</v>
      </c>
      <c r="K925" s="80">
        <v>1996</v>
      </c>
      <c r="L925" s="81" t="str">
        <f t="shared" si="14"/>
        <v>http://ebooks.abc-clio.com/?isbn=9780313030963</v>
      </c>
    </row>
    <row r="926" spans="1:12" ht="20.100000000000001" customHeight="1">
      <c r="A926" s="78">
        <v>925</v>
      </c>
      <c r="B926" s="79" t="s">
        <v>2818</v>
      </c>
      <c r="C926" s="79" t="s">
        <v>7825</v>
      </c>
      <c r="D926" s="79">
        <v>296</v>
      </c>
      <c r="E926" s="79" t="s">
        <v>7826</v>
      </c>
      <c r="F926" s="79" t="s">
        <v>7827</v>
      </c>
      <c r="G926" s="79" t="s">
        <v>7828</v>
      </c>
      <c r="H926" s="80">
        <v>1</v>
      </c>
      <c r="I926" s="79" t="s">
        <v>7829</v>
      </c>
      <c r="J926" s="79" t="s">
        <v>4439</v>
      </c>
      <c r="K926" s="80">
        <v>2001</v>
      </c>
      <c r="L926" s="81" t="str">
        <f t="shared" si="14"/>
        <v>http://ebooks.abc-clio.com/?isbn=9780313001222</v>
      </c>
    </row>
    <row r="927" spans="1:12" ht="20.100000000000001" customHeight="1">
      <c r="A927" s="78">
        <v>926</v>
      </c>
      <c r="B927" s="79" t="s">
        <v>2818</v>
      </c>
      <c r="C927" s="79" t="s">
        <v>7825</v>
      </c>
      <c r="D927" s="79">
        <v>262</v>
      </c>
      <c r="E927" s="79" t="s">
        <v>7830</v>
      </c>
      <c r="F927" s="79" t="s">
        <v>7831</v>
      </c>
      <c r="G927" s="79" t="s">
        <v>7832</v>
      </c>
      <c r="H927" s="80">
        <v>1</v>
      </c>
      <c r="I927" s="79" t="s">
        <v>7833</v>
      </c>
      <c r="J927" s="79" t="s">
        <v>4514</v>
      </c>
      <c r="K927" s="80">
        <v>1995</v>
      </c>
      <c r="L927" s="81" t="str">
        <f t="shared" si="14"/>
        <v>http://ebooks.abc-clio.com/?isbn=9780313031564</v>
      </c>
    </row>
    <row r="928" spans="1:12" ht="20.100000000000001" customHeight="1">
      <c r="A928" s="78">
        <v>927</v>
      </c>
      <c r="B928" s="79" t="s">
        <v>2818</v>
      </c>
      <c r="C928" s="79" t="s">
        <v>3533</v>
      </c>
      <c r="D928" s="79">
        <v>909</v>
      </c>
      <c r="E928" s="79" t="s">
        <v>485</v>
      </c>
      <c r="F928" s="79" t="s">
        <v>7834</v>
      </c>
      <c r="G928" s="79" t="s">
        <v>7835</v>
      </c>
      <c r="H928" s="80">
        <v>1</v>
      </c>
      <c r="I928" s="79" t="s">
        <v>7836</v>
      </c>
      <c r="J928" s="79" t="s">
        <v>38</v>
      </c>
      <c r="K928" s="80">
        <v>2005</v>
      </c>
      <c r="L928" s="81" t="str">
        <f t="shared" si="14"/>
        <v>http://ebooks.abc-clio.com/?isbn=9781851099009</v>
      </c>
    </row>
    <row r="929" spans="1:12" ht="20.100000000000001" customHeight="1">
      <c r="A929" s="78">
        <v>928</v>
      </c>
      <c r="B929" s="79" t="s">
        <v>2818</v>
      </c>
      <c r="C929" s="79" t="s">
        <v>3533</v>
      </c>
      <c r="D929" s="79">
        <v>938</v>
      </c>
      <c r="E929" s="79" t="s">
        <v>7837</v>
      </c>
      <c r="F929" s="79" t="s">
        <v>7838</v>
      </c>
      <c r="G929" s="79" t="s">
        <v>7839</v>
      </c>
      <c r="H929" s="80">
        <v>1</v>
      </c>
      <c r="I929" s="79" t="s">
        <v>7840</v>
      </c>
      <c r="J929" s="79" t="s">
        <v>38</v>
      </c>
      <c r="K929" s="80">
        <v>2004</v>
      </c>
      <c r="L929" s="81" t="str">
        <f t="shared" si="14"/>
        <v>http://ebooks.abc-clio.com/?isbn=9781576078150</v>
      </c>
    </row>
    <row r="930" spans="1:12" ht="20.100000000000001" customHeight="1">
      <c r="A930" s="78">
        <v>929</v>
      </c>
      <c r="B930" s="79" t="s">
        <v>2818</v>
      </c>
      <c r="C930" s="79" t="s">
        <v>3533</v>
      </c>
      <c r="D930" s="79">
        <v>937</v>
      </c>
      <c r="E930" s="79" t="s">
        <v>7841</v>
      </c>
      <c r="F930" s="79" t="s">
        <v>7842</v>
      </c>
      <c r="G930" s="79" t="s">
        <v>7843</v>
      </c>
      <c r="H930" s="80">
        <v>1</v>
      </c>
      <c r="I930" s="79" t="s">
        <v>7844</v>
      </c>
      <c r="J930" s="79" t="s">
        <v>38</v>
      </c>
      <c r="K930" s="80">
        <v>2004</v>
      </c>
      <c r="L930" s="81" t="str">
        <f t="shared" si="14"/>
        <v>http://ebooks.abc-clio.com/?isbn=9781851095889</v>
      </c>
    </row>
    <row r="931" spans="1:12" ht="20.100000000000001" customHeight="1">
      <c r="A931" s="78">
        <v>930</v>
      </c>
      <c r="B931" s="79" t="s">
        <v>2818</v>
      </c>
      <c r="C931" s="79" t="s">
        <v>3533</v>
      </c>
      <c r="D931" s="79">
        <v>933</v>
      </c>
      <c r="E931" s="79" t="s">
        <v>7845</v>
      </c>
      <c r="F931" s="79" t="s">
        <v>7846</v>
      </c>
      <c r="G931" s="79" t="s">
        <v>7847</v>
      </c>
      <c r="H931" s="80">
        <v>1</v>
      </c>
      <c r="I931" s="79" t="s">
        <v>7848</v>
      </c>
      <c r="J931" s="79" t="s">
        <v>38</v>
      </c>
      <c r="K931" s="80">
        <v>2004</v>
      </c>
      <c r="L931" s="81" t="str">
        <f t="shared" si="14"/>
        <v>http://ebooks.abc-clio.com/?isbn=9781576078983</v>
      </c>
    </row>
    <row r="932" spans="1:12" ht="20.100000000000001" customHeight="1">
      <c r="A932" s="78">
        <v>931</v>
      </c>
      <c r="B932" s="79" t="s">
        <v>2818</v>
      </c>
      <c r="C932" s="79" t="s">
        <v>3533</v>
      </c>
      <c r="D932" s="79" t="s">
        <v>7849</v>
      </c>
      <c r="E932" s="79" t="s">
        <v>7850</v>
      </c>
      <c r="F932" s="79" t="s">
        <v>7851</v>
      </c>
      <c r="G932" s="79" t="s">
        <v>7852</v>
      </c>
      <c r="H932" s="80">
        <v>1</v>
      </c>
      <c r="I932" s="79" t="s">
        <v>7853</v>
      </c>
      <c r="J932" s="79" t="s">
        <v>38</v>
      </c>
      <c r="K932" s="80">
        <v>2004</v>
      </c>
      <c r="L932" s="81" t="str">
        <f t="shared" si="14"/>
        <v>http://ebooks.abc-clio.com/?isbn=9781576077719</v>
      </c>
    </row>
    <row r="933" spans="1:12" ht="20.100000000000001" customHeight="1">
      <c r="A933" s="78">
        <v>932</v>
      </c>
      <c r="B933" s="79" t="s">
        <v>2818</v>
      </c>
      <c r="C933" s="79" t="s">
        <v>3533</v>
      </c>
      <c r="D933" s="79" t="s">
        <v>7854</v>
      </c>
      <c r="E933" s="79" t="s">
        <v>7855</v>
      </c>
      <c r="F933" s="79" t="s">
        <v>7856</v>
      </c>
      <c r="G933" s="79" t="s">
        <v>7857</v>
      </c>
      <c r="H933" s="80">
        <v>1</v>
      </c>
      <c r="I933" s="79" t="s">
        <v>7858</v>
      </c>
      <c r="J933" s="79" t="s">
        <v>38</v>
      </c>
      <c r="K933" s="80">
        <v>2000</v>
      </c>
      <c r="L933" s="81" t="str">
        <f t="shared" si="14"/>
        <v>http://ebooks.abc-clio.com/?isbn=9781576074015</v>
      </c>
    </row>
    <row r="934" spans="1:12" ht="20.100000000000001" customHeight="1">
      <c r="A934" s="78">
        <v>933</v>
      </c>
      <c r="B934" s="79" t="s">
        <v>2818</v>
      </c>
      <c r="C934" s="79" t="s">
        <v>3533</v>
      </c>
      <c r="D934" s="79" t="s">
        <v>7859</v>
      </c>
      <c r="E934" s="79" t="s">
        <v>7860</v>
      </c>
      <c r="F934" s="79" t="s">
        <v>7861</v>
      </c>
      <c r="G934" s="79" t="s">
        <v>7862</v>
      </c>
      <c r="H934" s="80">
        <v>2</v>
      </c>
      <c r="I934" s="79" t="s">
        <v>6137</v>
      </c>
      <c r="J934" s="79" t="s">
        <v>38</v>
      </c>
      <c r="K934" s="80">
        <v>2004</v>
      </c>
      <c r="L934" s="81" t="str">
        <f t="shared" si="14"/>
        <v>http://ebooks.abc-clio.com/?isbn=9781851095223</v>
      </c>
    </row>
    <row r="935" spans="1:12" ht="20.100000000000001" customHeight="1">
      <c r="A935" s="78">
        <v>934</v>
      </c>
      <c r="B935" s="79" t="s">
        <v>2818</v>
      </c>
      <c r="C935" s="79" t="s">
        <v>7863</v>
      </c>
      <c r="D935" s="79">
        <v>220</v>
      </c>
      <c r="E935" s="79" t="s">
        <v>7501</v>
      </c>
      <c r="F935" s="79" t="s">
        <v>7864</v>
      </c>
      <c r="G935" s="79" t="s">
        <v>7865</v>
      </c>
      <c r="H935" s="80">
        <v>1</v>
      </c>
      <c r="I935" s="79" t="s">
        <v>7866</v>
      </c>
      <c r="J935" s="79" t="s">
        <v>4439</v>
      </c>
      <c r="K935" s="80">
        <v>2006</v>
      </c>
      <c r="L935" s="81" t="str">
        <f t="shared" si="14"/>
        <v>http://ebooks.abc-clio.com/?isbn=9780313045615</v>
      </c>
    </row>
    <row r="936" spans="1:12" ht="20.100000000000001" customHeight="1">
      <c r="A936" s="78">
        <v>935</v>
      </c>
      <c r="B936" s="79" t="s">
        <v>2818</v>
      </c>
      <c r="C936" s="79" t="s">
        <v>7863</v>
      </c>
      <c r="D936" s="79">
        <v>920.02</v>
      </c>
      <c r="E936" s="79" t="s">
        <v>7867</v>
      </c>
      <c r="F936" s="79" t="s">
        <v>7868</v>
      </c>
      <c r="G936" s="79" t="s">
        <v>7869</v>
      </c>
      <c r="H936" s="80">
        <v>1</v>
      </c>
      <c r="I936" s="79" t="s">
        <v>7870</v>
      </c>
      <c r="J936" s="79" t="s">
        <v>4439</v>
      </c>
      <c r="K936" s="80">
        <v>1995</v>
      </c>
      <c r="L936" s="81" t="str">
        <f t="shared" si="14"/>
        <v>http://ebooks.abc-clio.com/?isbn=9780313008511</v>
      </c>
    </row>
    <row r="937" spans="1:12" ht="20.100000000000001" customHeight="1">
      <c r="A937" s="78">
        <v>936</v>
      </c>
      <c r="B937" s="79" t="s">
        <v>2818</v>
      </c>
      <c r="C937" s="79" t="s">
        <v>7863</v>
      </c>
      <c r="D937" s="79">
        <v>909</v>
      </c>
      <c r="E937" s="79" t="s">
        <v>7871</v>
      </c>
      <c r="F937" s="79" t="s">
        <v>7872</v>
      </c>
      <c r="G937" s="79" t="s">
        <v>7873</v>
      </c>
      <c r="H937" s="80">
        <v>1</v>
      </c>
      <c r="I937" s="79" t="s">
        <v>6154</v>
      </c>
      <c r="J937" s="79" t="s">
        <v>4439</v>
      </c>
      <c r="K937" s="80">
        <v>2001</v>
      </c>
      <c r="L937" s="81" t="str">
        <f t="shared" si="14"/>
        <v>http://ebooks.abc-clio.com/?isbn=9780313007088</v>
      </c>
    </row>
    <row r="938" spans="1:12" ht="20.100000000000001" customHeight="1">
      <c r="A938" s="78">
        <v>937</v>
      </c>
      <c r="B938" s="83" t="s">
        <v>2818</v>
      </c>
      <c r="C938" s="83" t="s">
        <v>7863</v>
      </c>
      <c r="D938" s="83">
        <v>909</v>
      </c>
      <c r="E938" s="83" t="s">
        <v>7874</v>
      </c>
      <c r="F938" s="83" t="s">
        <v>7875</v>
      </c>
      <c r="G938" s="83" t="s">
        <v>7876</v>
      </c>
      <c r="H938" s="84">
        <v>1</v>
      </c>
      <c r="I938" s="83" t="s">
        <v>7877</v>
      </c>
      <c r="J938" s="83" t="s">
        <v>4439</v>
      </c>
      <c r="K938" s="84">
        <v>2000</v>
      </c>
      <c r="L938" s="85" t="str">
        <f t="shared" si="14"/>
        <v>http://ebooks.abc-clio.com/?isbn=9780313007248</v>
      </c>
    </row>
    <row r="939" spans="1:12" ht="20.100000000000001" customHeight="1">
      <c r="A939" s="78">
        <v>938</v>
      </c>
      <c r="B939" s="79" t="s">
        <v>2818</v>
      </c>
      <c r="C939" s="79" t="s">
        <v>7863</v>
      </c>
      <c r="D939" s="79">
        <v>940</v>
      </c>
      <c r="E939" s="79" t="s">
        <v>7878</v>
      </c>
      <c r="F939" s="79" t="s">
        <v>7879</v>
      </c>
      <c r="G939" s="79" t="s">
        <v>7880</v>
      </c>
      <c r="H939" s="80">
        <v>1</v>
      </c>
      <c r="I939" s="79" t="s">
        <v>7881</v>
      </c>
      <c r="J939" s="79" t="s">
        <v>4439</v>
      </c>
      <c r="K939" s="80">
        <v>1999</v>
      </c>
      <c r="L939" s="81" t="str">
        <f t="shared" si="14"/>
        <v>http://ebooks.abc-clio.com/?isbn=9781567508277</v>
      </c>
    </row>
    <row r="940" spans="1:12" ht="20.100000000000001" customHeight="1">
      <c r="A940" s="78">
        <v>939</v>
      </c>
      <c r="B940" s="79" t="s">
        <v>2818</v>
      </c>
      <c r="C940" s="79" t="s">
        <v>7863</v>
      </c>
      <c r="D940" s="79">
        <v>950</v>
      </c>
      <c r="E940" s="79" t="s">
        <v>7882</v>
      </c>
      <c r="F940" s="79" t="s">
        <v>7883</v>
      </c>
      <c r="G940" s="79" t="s">
        <v>7884</v>
      </c>
      <c r="H940" s="80">
        <v>1</v>
      </c>
      <c r="I940" s="79" t="s">
        <v>7885</v>
      </c>
      <c r="J940" s="79" t="s">
        <v>4439</v>
      </c>
      <c r="K940" s="80">
        <v>2007</v>
      </c>
      <c r="L940" s="81" t="str">
        <f t="shared" si="14"/>
        <v>http://ebooks.abc-clio.com/?isbn=9780313063510</v>
      </c>
    </row>
    <row r="941" spans="1:12" ht="20.100000000000001" customHeight="1">
      <c r="A941" s="78">
        <v>940</v>
      </c>
      <c r="B941" s="79" t="s">
        <v>2818</v>
      </c>
      <c r="C941" s="79" t="s">
        <v>7863</v>
      </c>
      <c r="D941" s="79">
        <v>904</v>
      </c>
      <c r="E941" s="79" t="s">
        <v>7886</v>
      </c>
      <c r="F941" s="79" t="s">
        <v>7887</v>
      </c>
      <c r="G941" s="79" t="s">
        <v>7888</v>
      </c>
      <c r="H941" s="80">
        <v>1</v>
      </c>
      <c r="I941" s="79" t="s">
        <v>3406</v>
      </c>
      <c r="J941" s="79" t="s">
        <v>4439</v>
      </c>
      <c r="K941" s="80">
        <v>2007</v>
      </c>
      <c r="L941" s="81" t="str">
        <f t="shared" si="14"/>
        <v>http://ebooks.abc-clio.com/?isbn=9780313087479</v>
      </c>
    </row>
    <row r="942" spans="1:12" ht="20.100000000000001" customHeight="1">
      <c r="A942" s="78">
        <v>941</v>
      </c>
      <c r="B942" s="79" t="s">
        <v>2818</v>
      </c>
      <c r="C942" s="79" t="s">
        <v>3783</v>
      </c>
      <c r="D942" s="79">
        <v>871</v>
      </c>
      <c r="E942" s="79" t="s">
        <v>7889</v>
      </c>
      <c r="F942" s="79" t="s">
        <v>7890</v>
      </c>
      <c r="G942" s="79" t="s">
        <v>7891</v>
      </c>
      <c r="H942" s="80">
        <v>1</v>
      </c>
      <c r="I942" s="79" t="s">
        <v>7892</v>
      </c>
      <c r="J942" s="79" t="s">
        <v>4439</v>
      </c>
      <c r="K942" s="80">
        <v>1991</v>
      </c>
      <c r="L942" s="81" t="str">
        <f t="shared" si="14"/>
        <v>http://ebooks.abc-clio.com/?isbn=9780313066030</v>
      </c>
    </row>
    <row r="943" spans="1:12" ht="20.100000000000001" customHeight="1">
      <c r="A943" s="78">
        <v>942</v>
      </c>
      <c r="B943" s="79" t="s">
        <v>2818</v>
      </c>
      <c r="C943" s="79" t="s">
        <v>3783</v>
      </c>
      <c r="D943" s="79">
        <v>891.70899999999995</v>
      </c>
      <c r="E943" s="79" t="s">
        <v>7893</v>
      </c>
      <c r="F943" s="79" t="s">
        <v>7894</v>
      </c>
      <c r="G943" s="79" t="s">
        <v>7895</v>
      </c>
      <c r="H943" s="80">
        <v>1</v>
      </c>
      <c r="I943" s="79" t="s">
        <v>7896</v>
      </c>
      <c r="J943" s="79" t="s">
        <v>4439</v>
      </c>
      <c r="K943" s="80">
        <v>1994</v>
      </c>
      <c r="L943" s="81" t="str">
        <f t="shared" si="14"/>
        <v>http://ebooks.abc-clio.com/?isbn=9780313018572</v>
      </c>
    </row>
    <row r="944" spans="1:12" ht="20.100000000000001" customHeight="1">
      <c r="A944" s="78">
        <v>943</v>
      </c>
      <c r="B944" s="79" t="s">
        <v>2818</v>
      </c>
      <c r="C944" s="79" t="s">
        <v>3783</v>
      </c>
      <c r="D944" s="79">
        <v>891</v>
      </c>
      <c r="E944" s="79" t="s">
        <v>7897</v>
      </c>
      <c r="F944" s="79" t="s">
        <v>7898</v>
      </c>
      <c r="G944" s="79" t="s">
        <v>7899</v>
      </c>
      <c r="H944" s="80">
        <v>1</v>
      </c>
      <c r="I944" s="79" t="s">
        <v>7900</v>
      </c>
      <c r="J944" s="79" t="s">
        <v>4514</v>
      </c>
      <c r="K944" s="80">
        <v>1996</v>
      </c>
      <c r="L944" s="81" t="str">
        <f t="shared" si="14"/>
        <v>http://ebooks.abc-clio.com/?isbn=9780313032677</v>
      </c>
    </row>
    <row r="945" spans="1:12" ht="20.100000000000001" customHeight="1">
      <c r="A945" s="78">
        <v>944</v>
      </c>
      <c r="B945" s="79" t="s">
        <v>2818</v>
      </c>
      <c r="C945" s="79" t="s">
        <v>3783</v>
      </c>
      <c r="D945" s="79">
        <v>792</v>
      </c>
      <c r="E945" s="79" t="s">
        <v>7901</v>
      </c>
      <c r="F945" s="79" t="s">
        <v>7902</v>
      </c>
      <c r="G945" s="79" t="s">
        <v>7903</v>
      </c>
      <c r="H945" s="80">
        <v>1</v>
      </c>
      <c r="I945" s="79" t="s">
        <v>5802</v>
      </c>
      <c r="J945" s="79" t="s">
        <v>4514</v>
      </c>
      <c r="K945" s="80">
        <v>1998</v>
      </c>
      <c r="L945" s="81" t="str">
        <f t="shared" si="14"/>
        <v>http://ebooks.abc-clio.com/?isbn=9780313033575</v>
      </c>
    </row>
    <row r="946" spans="1:12" ht="20.100000000000001" customHeight="1">
      <c r="A946" s="78">
        <v>945</v>
      </c>
      <c r="B946" s="79" t="s">
        <v>2818</v>
      </c>
      <c r="C946" s="79" t="s">
        <v>3783</v>
      </c>
      <c r="D946" s="79">
        <v>809</v>
      </c>
      <c r="E946" s="79" t="s">
        <v>7904</v>
      </c>
      <c r="F946" s="79" t="s">
        <v>7905</v>
      </c>
      <c r="G946" s="79" t="s">
        <v>7906</v>
      </c>
      <c r="H946" s="80">
        <v>1</v>
      </c>
      <c r="I946" s="79" t="s">
        <v>7907</v>
      </c>
      <c r="J946" s="79" t="s">
        <v>4439</v>
      </c>
      <c r="K946" s="80">
        <v>2003</v>
      </c>
      <c r="L946" s="81" t="str">
        <f t="shared" si="14"/>
        <v>http://ebooks.abc-clio.com/?isbn=9780313058097</v>
      </c>
    </row>
    <row r="947" spans="1:12" ht="20.100000000000001" customHeight="1">
      <c r="A947" s="78">
        <v>946</v>
      </c>
      <c r="B947" s="79" t="s">
        <v>2818</v>
      </c>
      <c r="C947" s="79" t="s">
        <v>3783</v>
      </c>
      <c r="D947" s="79">
        <v>809.3</v>
      </c>
      <c r="E947" s="79" t="s">
        <v>7908</v>
      </c>
      <c r="F947" s="79" t="s">
        <v>7909</v>
      </c>
      <c r="G947" s="79" t="s">
        <v>7910</v>
      </c>
      <c r="H947" s="80">
        <v>1</v>
      </c>
      <c r="I947" s="79" t="s">
        <v>4007</v>
      </c>
      <c r="J947" s="79" t="s">
        <v>4439</v>
      </c>
      <c r="K947" s="80">
        <v>1994</v>
      </c>
      <c r="L947" s="81" t="str">
        <f t="shared" si="14"/>
        <v>http://ebooks.abc-clio.com/?isbn=9780313031076</v>
      </c>
    </row>
    <row r="948" spans="1:12" ht="20.100000000000001" customHeight="1">
      <c r="A948" s="78">
        <v>947</v>
      </c>
      <c r="B948" s="79" t="s">
        <v>2818</v>
      </c>
      <c r="C948" s="79" t="s">
        <v>3783</v>
      </c>
      <c r="D948" s="79">
        <v>809</v>
      </c>
      <c r="E948" s="79" t="s">
        <v>7911</v>
      </c>
      <c r="F948" s="79" t="s">
        <v>7912</v>
      </c>
      <c r="G948" s="79" t="s">
        <v>7913</v>
      </c>
      <c r="H948" s="80">
        <v>1</v>
      </c>
      <c r="I948" s="79" t="s">
        <v>7914</v>
      </c>
      <c r="J948" s="79" t="s">
        <v>4439</v>
      </c>
      <c r="K948" s="80">
        <v>2001</v>
      </c>
      <c r="L948" s="81" t="str">
        <f t="shared" si="14"/>
        <v>http://ebooks.abc-clio.com/?isbn=9780313016622</v>
      </c>
    </row>
    <row r="949" spans="1:12" ht="20.100000000000001" customHeight="1">
      <c r="A949" s="78">
        <v>948</v>
      </c>
      <c r="B949" s="79" t="s">
        <v>2818</v>
      </c>
      <c r="C949" s="79" t="s">
        <v>3783</v>
      </c>
      <c r="D949" s="79">
        <v>809</v>
      </c>
      <c r="E949" s="79" t="s">
        <v>7915</v>
      </c>
      <c r="F949" s="79" t="s">
        <v>7916</v>
      </c>
      <c r="G949" s="79" t="s">
        <v>7917</v>
      </c>
      <c r="H949" s="80">
        <v>1</v>
      </c>
      <c r="I949" s="79" t="s">
        <v>7918</v>
      </c>
      <c r="J949" s="79" t="s">
        <v>4439</v>
      </c>
      <c r="K949" s="80">
        <v>2002</v>
      </c>
      <c r="L949" s="81" t="str">
        <f t="shared" si="14"/>
        <v>http://ebooks.abc-clio.com/?isbn=9780313011061</v>
      </c>
    </row>
    <row r="950" spans="1:12" ht="20.100000000000001" customHeight="1">
      <c r="A950" s="78">
        <v>949</v>
      </c>
      <c r="B950" s="79" t="s">
        <v>2818</v>
      </c>
      <c r="C950" s="79" t="s">
        <v>3783</v>
      </c>
      <c r="D950" s="79">
        <v>809</v>
      </c>
      <c r="E950" s="79" t="s">
        <v>7919</v>
      </c>
      <c r="F950" s="79" t="s">
        <v>7920</v>
      </c>
      <c r="G950" s="79" t="s">
        <v>7921</v>
      </c>
      <c r="H950" s="80">
        <v>1</v>
      </c>
      <c r="I950" s="79" t="s">
        <v>7922</v>
      </c>
      <c r="J950" s="79" t="s">
        <v>4439</v>
      </c>
      <c r="K950" s="80">
        <v>2001</v>
      </c>
      <c r="L950" s="81" t="str">
        <f t="shared" si="14"/>
        <v>http://ebooks.abc-clio.com/?isbn=9780313016646</v>
      </c>
    </row>
    <row r="951" spans="1:12" ht="20.100000000000001" customHeight="1">
      <c r="A951" s="78">
        <v>950</v>
      </c>
      <c r="B951" s="79" t="s">
        <v>2818</v>
      </c>
      <c r="C951" s="79" t="s">
        <v>3783</v>
      </c>
      <c r="D951" s="79">
        <v>809</v>
      </c>
      <c r="E951" s="79" t="s">
        <v>7919</v>
      </c>
      <c r="F951" s="79" t="s">
        <v>7923</v>
      </c>
      <c r="G951" s="79" t="s">
        <v>7924</v>
      </c>
      <c r="H951" s="80">
        <v>1</v>
      </c>
      <c r="I951" s="79" t="s">
        <v>7925</v>
      </c>
      <c r="J951" s="79" t="s">
        <v>4514</v>
      </c>
      <c r="K951" s="80">
        <v>1995</v>
      </c>
      <c r="L951" s="81" t="str">
        <f t="shared" si="14"/>
        <v>http://ebooks.abc-clio.com/?isbn=9780313032776</v>
      </c>
    </row>
    <row r="952" spans="1:12" ht="20.100000000000001" customHeight="1">
      <c r="A952" s="78">
        <v>951</v>
      </c>
      <c r="B952" s="79" t="s">
        <v>2818</v>
      </c>
      <c r="C952" s="79" t="s">
        <v>3783</v>
      </c>
      <c r="D952" s="79" t="s">
        <v>7926</v>
      </c>
      <c r="E952" s="79" t="s">
        <v>7927</v>
      </c>
      <c r="F952" s="79" t="s">
        <v>7928</v>
      </c>
      <c r="G952" s="79" t="s">
        <v>7929</v>
      </c>
      <c r="H952" s="80">
        <v>1</v>
      </c>
      <c r="I952" s="79" t="s">
        <v>7930</v>
      </c>
      <c r="J952" s="79" t="s">
        <v>4439</v>
      </c>
      <c r="K952" s="80">
        <v>2008</v>
      </c>
      <c r="L952" s="81" t="str">
        <f t="shared" si="14"/>
        <v>http://ebooks.abc-clio.com/?isbn=9780313088346</v>
      </c>
    </row>
    <row r="953" spans="1:12" ht="20.100000000000001" customHeight="1">
      <c r="A953" s="78">
        <v>952</v>
      </c>
      <c r="B953" s="79" t="s">
        <v>2818</v>
      </c>
      <c r="C953" s="79" t="s">
        <v>3783</v>
      </c>
      <c r="D953" s="79">
        <v>840</v>
      </c>
      <c r="E953" s="79" t="s">
        <v>7931</v>
      </c>
      <c r="F953" s="79" t="s">
        <v>7932</v>
      </c>
      <c r="G953" s="79" t="s">
        <v>7933</v>
      </c>
      <c r="H953" s="80">
        <v>1</v>
      </c>
      <c r="I953" s="79" t="s">
        <v>7934</v>
      </c>
      <c r="J953" s="79" t="s">
        <v>4514</v>
      </c>
      <c r="K953" s="80">
        <v>1999</v>
      </c>
      <c r="L953" s="81" t="str">
        <f t="shared" si="14"/>
        <v>http://ebooks.abc-clio.com/?isbn=9780313033452</v>
      </c>
    </row>
    <row r="954" spans="1:12" ht="20.100000000000001" customHeight="1">
      <c r="A954" s="78">
        <v>953</v>
      </c>
      <c r="B954" s="79" t="s">
        <v>2818</v>
      </c>
      <c r="C954" s="79" t="s">
        <v>3783</v>
      </c>
      <c r="D954" s="79">
        <v>843</v>
      </c>
      <c r="E954" s="79" t="s">
        <v>7935</v>
      </c>
      <c r="F954" s="79" t="s">
        <v>7936</v>
      </c>
      <c r="G954" s="79" t="s">
        <v>7937</v>
      </c>
      <c r="H954" s="80">
        <v>1</v>
      </c>
      <c r="I954" s="79" t="s">
        <v>7938</v>
      </c>
      <c r="J954" s="79" t="s">
        <v>4439</v>
      </c>
      <c r="K954" s="80">
        <v>2002</v>
      </c>
      <c r="L954" s="81" t="str">
        <f t="shared" si="14"/>
        <v>http://ebooks.abc-clio.com/?isbn=9780313092978</v>
      </c>
    </row>
    <row r="955" spans="1:12" ht="20.100000000000001" customHeight="1">
      <c r="A955" s="78">
        <v>954</v>
      </c>
      <c r="B955" s="79" t="s">
        <v>2818</v>
      </c>
      <c r="C955" s="79" t="s">
        <v>3783</v>
      </c>
      <c r="D955" s="79">
        <v>843</v>
      </c>
      <c r="E955" s="79" t="s">
        <v>7939</v>
      </c>
      <c r="F955" s="79" t="s">
        <v>7940</v>
      </c>
      <c r="G955" s="79" t="s">
        <v>7941</v>
      </c>
      <c r="H955" s="80">
        <v>1</v>
      </c>
      <c r="I955" s="79" t="s">
        <v>7938</v>
      </c>
      <c r="J955" s="79" t="s">
        <v>4439</v>
      </c>
      <c r="K955" s="80">
        <v>2001</v>
      </c>
      <c r="L955" s="81" t="str">
        <f t="shared" si="14"/>
        <v>http://ebooks.abc-clio.com/?isbn=9780313016516</v>
      </c>
    </row>
    <row r="956" spans="1:12" ht="20.100000000000001" customHeight="1">
      <c r="A956" s="78">
        <v>955</v>
      </c>
      <c r="B956" s="79" t="s">
        <v>2818</v>
      </c>
      <c r="C956" s="79" t="s">
        <v>3783</v>
      </c>
      <c r="D956" s="79">
        <v>848</v>
      </c>
      <c r="E956" s="79" t="s">
        <v>7942</v>
      </c>
      <c r="F956" s="79" t="s">
        <v>7943</v>
      </c>
      <c r="G956" s="79" t="s">
        <v>7944</v>
      </c>
      <c r="H956" s="80">
        <v>1</v>
      </c>
      <c r="I956" s="79" t="s">
        <v>7945</v>
      </c>
      <c r="J956" s="79" t="s">
        <v>4439</v>
      </c>
      <c r="K956" s="80">
        <v>1999</v>
      </c>
      <c r="L956" s="81" t="str">
        <f t="shared" si="14"/>
        <v>http://ebooks.abc-clio.com/?isbn=9780313003295</v>
      </c>
    </row>
    <row r="957" spans="1:12" ht="20.100000000000001" customHeight="1">
      <c r="A957" s="78">
        <v>956</v>
      </c>
      <c r="B957" s="79" t="s">
        <v>2818</v>
      </c>
      <c r="C957" s="79" t="s">
        <v>3783</v>
      </c>
      <c r="D957" s="79">
        <v>860</v>
      </c>
      <c r="E957" s="79" t="s">
        <v>7946</v>
      </c>
      <c r="F957" s="79" t="s">
        <v>7947</v>
      </c>
      <c r="G957" s="79" t="s">
        <v>7948</v>
      </c>
      <c r="H957" s="80">
        <v>1</v>
      </c>
      <c r="I957" s="79" t="s">
        <v>7949</v>
      </c>
      <c r="J957" s="79" t="s">
        <v>4439</v>
      </c>
      <c r="K957" s="80">
        <v>2004</v>
      </c>
      <c r="L957" s="81" t="str">
        <f t="shared" si="14"/>
        <v>http://ebooks.abc-clio.com/?isbn=9780313085277</v>
      </c>
    </row>
    <row r="958" spans="1:12" ht="20.100000000000001" customHeight="1">
      <c r="A958" s="78">
        <v>957</v>
      </c>
      <c r="B958" s="79" t="s">
        <v>2818</v>
      </c>
      <c r="C958" s="79" t="s">
        <v>3783</v>
      </c>
      <c r="D958" s="79">
        <v>863</v>
      </c>
      <c r="E958" s="79" t="s">
        <v>7950</v>
      </c>
      <c r="F958" s="79" t="s">
        <v>7951</v>
      </c>
      <c r="G958" s="79" t="s">
        <v>7952</v>
      </c>
      <c r="H958" s="80">
        <v>1</v>
      </c>
      <c r="I958" s="79" t="s">
        <v>7953</v>
      </c>
      <c r="J958" s="79" t="s">
        <v>4439</v>
      </c>
      <c r="K958" s="80">
        <v>1997</v>
      </c>
      <c r="L958" s="81" t="str">
        <f t="shared" si="14"/>
        <v>http://ebooks.abc-clio.com/?isbn=9780313029844</v>
      </c>
    </row>
    <row r="959" spans="1:12" ht="20.100000000000001" customHeight="1">
      <c r="A959" s="78">
        <v>958</v>
      </c>
      <c r="B959" s="79" t="s">
        <v>2818</v>
      </c>
      <c r="C959" s="79" t="s">
        <v>3783</v>
      </c>
      <c r="D959" s="79">
        <v>809</v>
      </c>
      <c r="E959" s="79" t="s">
        <v>7954</v>
      </c>
      <c r="F959" s="79" t="s">
        <v>7955</v>
      </c>
      <c r="G959" s="79" t="s">
        <v>7956</v>
      </c>
      <c r="H959" s="80">
        <v>1</v>
      </c>
      <c r="I959" s="79" t="s">
        <v>4121</v>
      </c>
      <c r="J959" s="79" t="s">
        <v>4439</v>
      </c>
      <c r="K959" s="80">
        <v>2007</v>
      </c>
      <c r="L959" s="81" t="str">
        <f t="shared" si="14"/>
        <v>http://ebooks.abc-clio.com/?isbn=9780313346835</v>
      </c>
    </row>
    <row r="960" spans="1:12" ht="20.100000000000001" customHeight="1">
      <c r="A960" s="78">
        <v>959</v>
      </c>
      <c r="B960" s="79" t="s">
        <v>2818</v>
      </c>
      <c r="C960" s="79" t="s">
        <v>3783</v>
      </c>
      <c r="D960" s="79" t="s">
        <v>7957</v>
      </c>
      <c r="E960" s="79" t="s">
        <v>7958</v>
      </c>
      <c r="F960" s="79" t="s">
        <v>7959</v>
      </c>
      <c r="G960" s="79" t="s">
        <v>7960</v>
      </c>
      <c r="H960" s="80">
        <v>1</v>
      </c>
      <c r="I960" s="79" t="s">
        <v>7961</v>
      </c>
      <c r="J960" s="79" t="s">
        <v>4439</v>
      </c>
      <c r="K960" s="80">
        <v>2007</v>
      </c>
      <c r="L960" s="81" t="str">
        <f t="shared" si="14"/>
        <v>http://ebooks.abc-clio.com/?isbn=9780313054518</v>
      </c>
    </row>
    <row r="961" spans="1:12" ht="20.100000000000001" customHeight="1">
      <c r="A961" s="78">
        <v>960</v>
      </c>
      <c r="B961" s="79" t="s">
        <v>2818</v>
      </c>
      <c r="C961" s="79" t="s">
        <v>3783</v>
      </c>
      <c r="D961" s="79">
        <v>823</v>
      </c>
      <c r="E961" s="79" t="s">
        <v>7962</v>
      </c>
      <c r="F961" s="79" t="s">
        <v>7963</v>
      </c>
      <c r="G961" s="79" t="s">
        <v>7964</v>
      </c>
      <c r="H961" s="80">
        <v>1</v>
      </c>
      <c r="I961" s="79" t="s">
        <v>7965</v>
      </c>
      <c r="J961" s="79" t="s">
        <v>4514</v>
      </c>
      <c r="K961" s="80">
        <v>1995</v>
      </c>
      <c r="L961" s="81" t="str">
        <f t="shared" si="14"/>
        <v>http://ebooks.abc-clio.com/?isbn=9780313031540</v>
      </c>
    </row>
    <row r="962" spans="1:12" ht="20.100000000000001" customHeight="1">
      <c r="A962" s="78">
        <v>961</v>
      </c>
      <c r="B962" s="79" t="s">
        <v>2818</v>
      </c>
      <c r="C962" s="79" t="s">
        <v>3783</v>
      </c>
      <c r="D962" s="79">
        <v>823</v>
      </c>
      <c r="E962" s="79" t="s">
        <v>7962</v>
      </c>
      <c r="F962" s="79" t="s">
        <v>7966</v>
      </c>
      <c r="G962" s="79" t="s">
        <v>7967</v>
      </c>
      <c r="H962" s="80">
        <v>1</v>
      </c>
      <c r="I962" s="79" t="s">
        <v>7968</v>
      </c>
      <c r="J962" s="79" t="s">
        <v>4439</v>
      </c>
      <c r="K962" s="80">
        <v>1999</v>
      </c>
      <c r="L962" s="81" t="str">
        <f t="shared" ref="L962:L1025" si="15">HYPERLINK(CONCATENATE("http://ebooks.abc-clio.com/?isbn=",F962))</f>
        <v>http://ebooks.abc-clio.com/?isbn=9781573566674</v>
      </c>
    </row>
    <row r="963" spans="1:12" ht="20.100000000000001" customHeight="1">
      <c r="A963" s="78">
        <v>962</v>
      </c>
      <c r="B963" s="79" t="s">
        <v>2818</v>
      </c>
      <c r="C963" s="79" t="s">
        <v>3783</v>
      </c>
      <c r="D963" s="79">
        <v>820</v>
      </c>
      <c r="E963" s="79" t="s">
        <v>7969</v>
      </c>
      <c r="F963" s="79" t="s">
        <v>7970</v>
      </c>
      <c r="G963" s="79" t="s">
        <v>7971</v>
      </c>
      <c r="H963" s="80">
        <v>1</v>
      </c>
      <c r="I963" s="79" t="s">
        <v>7972</v>
      </c>
      <c r="J963" s="79" t="s">
        <v>4439</v>
      </c>
      <c r="K963" s="80">
        <v>2003</v>
      </c>
      <c r="L963" s="81" t="str">
        <f t="shared" si="15"/>
        <v>http://ebooks.abc-clio.com/?isbn=9780313058257</v>
      </c>
    </row>
    <row r="964" spans="1:12" ht="20.100000000000001" customHeight="1">
      <c r="A964" s="78">
        <v>963</v>
      </c>
      <c r="B964" s="79" t="s">
        <v>2818</v>
      </c>
      <c r="C964" s="79" t="s">
        <v>3783</v>
      </c>
      <c r="D964" s="79">
        <v>820</v>
      </c>
      <c r="E964" s="79" t="s">
        <v>7973</v>
      </c>
      <c r="F964" s="79" t="s">
        <v>7974</v>
      </c>
      <c r="G964" s="79" t="s">
        <v>7975</v>
      </c>
      <c r="H964" s="80">
        <v>1</v>
      </c>
      <c r="I964" s="79" t="s">
        <v>7976</v>
      </c>
      <c r="J964" s="79" t="s">
        <v>4439</v>
      </c>
      <c r="K964" s="80">
        <v>2004</v>
      </c>
      <c r="L964" s="81" t="str">
        <f t="shared" si="15"/>
        <v>http://ebooks.abc-clio.com/?isbn=9780313061578</v>
      </c>
    </row>
    <row r="965" spans="1:12" ht="20.100000000000001" customHeight="1">
      <c r="A965" s="78">
        <v>964</v>
      </c>
      <c r="B965" s="79" t="s">
        <v>2818</v>
      </c>
      <c r="C965" s="79" t="s">
        <v>3783</v>
      </c>
      <c r="D965" s="79">
        <v>823</v>
      </c>
      <c r="E965" s="79" t="s">
        <v>7977</v>
      </c>
      <c r="F965" s="79" t="s">
        <v>7978</v>
      </c>
      <c r="G965" s="79" t="s">
        <v>7979</v>
      </c>
      <c r="H965" s="80">
        <v>1</v>
      </c>
      <c r="I965" s="79" t="s">
        <v>4946</v>
      </c>
      <c r="J965" s="79" t="s">
        <v>4439</v>
      </c>
      <c r="K965" s="80">
        <v>1996</v>
      </c>
      <c r="L965" s="81" t="str">
        <f t="shared" si="15"/>
        <v>http://ebooks.abc-clio.com/?isbn=9780313008436</v>
      </c>
    </row>
    <row r="966" spans="1:12" ht="20.100000000000001" customHeight="1">
      <c r="A966" s="78">
        <v>965</v>
      </c>
      <c r="B966" s="79" t="s">
        <v>2818</v>
      </c>
      <c r="C966" s="79" t="s">
        <v>3783</v>
      </c>
      <c r="D966" s="79" t="s">
        <v>7980</v>
      </c>
      <c r="E966" s="79" t="s">
        <v>7981</v>
      </c>
      <c r="F966" s="79" t="s">
        <v>7982</v>
      </c>
      <c r="G966" s="79" t="s">
        <v>7983</v>
      </c>
      <c r="H966" s="80">
        <v>1</v>
      </c>
      <c r="I966" s="79" t="s">
        <v>7984</v>
      </c>
      <c r="J966" s="79" t="s">
        <v>4439</v>
      </c>
      <c r="K966" s="80">
        <v>2003</v>
      </c>
      <c r="L966" s="81" t="str">
        <f t="shared" si="15"/>
        <v>http://ebooks.abc-clio.com/?isbn=9780313072246</v>
      </c>
    </row>
    <row r="967" spans="1:12" ht="20.100000000000001" customHeight="1">
      <c r="A967" s="78">
        <v>966</v>
      </c>
      <c r="B967" s="79" t="s">
        <v>2818</v>
      </c>
      <c r="C967" s="79" t="s">
        <v>3783</v>
      </c>
      <c r="D967" s="79" t="s">
        <v>7985</v>
      </c>
      <c r="E967" s="79" t="s">
        <v>7986</v>
      </c>
      <c r="F967" s="79" t="s">
        <v>7987</v>
      </c>
      <c r="G967" s="79" t="s">
        <v>7988</v>
      </c>
      <c r="H967" s="80">
        <v>1</v>
      </c>
      <c r="I967" s="79" t="s">
        <v>7989</v>
      </c>
      <c r="J967" s="79" t="s">
        <v>4439</v>
      </c>
      <c r="K967" s="80">
        <v>2002</v>
      </c>
      <c r="L967" s="81" t="str">
        <f t="shared" si="15"/>
        <v>http://ebooks.abc-clio.com/?isbn=9780313077432</v>
      </c>
    </row>
    <row r="968" spans="1:12" ht="20.100000000000001" customHeight="1">
      <c r="A968" s="78">
        <v>967</v>
      </c>
      <c r="B968" s="79" t="s">
        <v>2818</v>
      </c>
      <c r="C968" s="79" t="s">
        <v>3783</v>
      </c>
      <c r="D968" s="79">
        <v>863</v>
      </c>
      <c r="E968" s="79" t="s">
        <v>7990</v>
      </c>
      <c r="F968" s="79" t="s">
        <v>7991</v>
      </c>
      <c r="G968" s="79" t="s">
        <v>7992</v>
      </c>
      <c r="H968" s="80">
        <v>1</v>
      </c>
      <c r="I968" s="79" t="s">
        <v>7984</v>
      </c>
      <c r="J968" s="79" t="s">
        <v>4514</v>
      </c>
      <c r="K968" s="80">
        <v>1997</v>
      </c>
      <c r="L968" s="81" t="str">
        <f t="shared" si="15"/>
        <v>http://ebooks.abc-clio.com/?isbn=9780313031946</v>
      </c>
    </row>
    <row r="969" spans="1:12" ht="20.100000000000001" customHeight="1">
      <c r="A969" s="78">
        <v>968</v>
      </c>
      <c r="B969" s="79" t="s">
        <v>2818</v>
      </c>
      <c r="C969" s="79" t="s">
        <v>3783</v>
      </c>
      <c r="D969" s="79" t="s">
        <v>3733</v>
      </c>
      <c r="E969" s="79" t="s">
        <v>7993</v>
      </c>
      <c r="F969" s="79" t="s">
        <v>7994</v>
      </c>
      <c r="G969" s="79" t="s">
        <v>7995</v>
      </c>
      <c r="H969" s="80">
        <v>1</v>
      </c>
      <c r="I969" s="79" t="s">
        <v>7996</v>
      </c>
      <c r="J969" s="79" t="s">
        <v>4439</v>
      </c>
      <c r="K969" s="80">
        <v>1996</v>
      </c>
      <c r="L969" s="81" t="str">
        <f t="shared" si="15"/>
        <v>http://ebooks.abc-clio.com/?isbn=9780313018190</v>
      </c>
    </row>
    <row r="970" spans="1:12" ht="20.100000000000001" customHeight="1">
      <c r="A970" s="78">
        <v>969</v>
      </c>
      <c r="B970" s="79" t="s">
        <v>2818</v>
      </c>
      <c r="C970" s="79" t="s">
        <v>3783</v>
      </c>
      <c r="D970" s="79" t="s">
        <v>3733</v>
      </c>
      <c r="E970" s="79" t="s">
        <v>7997</v>
      </c>
      <c r="F970" s="79" t="s">
        <v>7998</v>
      </c>
      <c r="G970" s="79" t="s">
        <v>7999</v>
      </c>
      <c r="H970" s="80">
        <v>1</v>
      </c>
      <c r="I970" s="79" t="s">
        <v>8000</v>
      </c>
      <c r="J970" s="79" t="s">
        <v>4439</v>
      </c>
      <c r="K970" s="80">
        <v>2003</v>
      </c>
      <c r="L970" s="81" t="str">
        <f t="shared" si="15"/>
        <v>http://ebooks.abc-clio.com/?isbn=9780313052576</v>
      </c>
    </row>
    <row r="971" spans="1:12" ht="20.100000000000001" customHeight="1">
      <c r="A971" s="78">
        <v>970</v>
      </c>
      <c r="B971" s="79" t="s">
        <v>2818</v>
      </c>
      <c r="C971" s="79" t="s">
        <v>4615</v>
      </c>
      <c r="D971" s="79">
        <v>940</v>
      </c>
      <c r="E971" s="79" t="s">
        <v>8001</v>
      </c>
      <c r="F971" s="79" t="s">
        <v>8002</v>
      </c>
      <c r="G971" s="79" t="s">
        <v>8003</v>
      </c>
      <c r="H971" s="80">
        <v>1</v>
      </c>
      <c r="I971" s="79" t="s">
        <v>8004</v>
      </c>
      <c r="J971" s="79" t="s">
        <v>4575</v>
      </c>
      <c r="K971" s="80">
        <v>2008</v>
      </c>
      <c r="L971" s="81" t="str">
        <f t="shared" si="15"/>
        <v>http://ebooks.abc-clio.com/?isbn=9780313350276</v>
      </c>
    </row>
    <row r="972" spans="1:12" ht="20.100000000000001" customHeight="1">
      <c r="A972" s="78">
        <v>971</v>
      </c>
      <c r="B972" s="79" t="s">
        <v>2818</v>
      </c>
      <c r="C972" s="79" t="s">
        <v>4615</v>
      </c>
      <c r="D972" s="79">
        <v>940</v>
      </c>
      <c r="E972" s="79" t="s">
        <v>8005</v>
      </c>
      <c r="F972" s="79" t="s">
        <v>8006</v>
      </c>
      <c r="G972" s="79" t="s">
        <v>8007</v>
      </c>
      <c r="H972" s="80">
        <v>1</v>
      </c>
      <c r="I972" s="79" t="s">
        <v>8008</v>
      </c>
      <c r="J972" s="79" t="s">
        <v>4575</v>
      </c>
      <c r="K972" s="80">
        <v>2007</v>
      </c>
      <c r="L972" s="81" t="str">
        <f t="shared" si="15"/>
        <v>http://ebooks.abc-clio.com/?isbn=9781567206890</v>
      </c>
    </row>
    <row r="973" spans="1:12" ht="20.100000000000001" customHeight="1">
      <c r="A973" s="78">
        <v>972</v>
      </c>
      <c r="B973" s="79" t="s">
        <v>2818</v>
      </c>
      <c r="C973" s="79" t="s">
        <v>4615</v>
      </c>
      <c r="D973" s="79">
        <v>940</v>
      </c>
      <c r="E973" s="79" t="s">
        <v>8005</v>
      </c>
      <c r="F973" s="79" t="s">
        <v>8009</v>
      </c>
      <c r="G973" s="79" t="s">
        <v>8010</v>
      </c>
      <c r="H973" s="80">
        <v>1</v>
      </c>
      <c r="I973" s="79" t="s">
        <v>8011</v>
      </c>
      <c r="J973" s="79" t="s">
        <v>4575</v>
      </c>
      <c r="K973" s="80">
        <v>2008</v>
      </c>
      <c r="L973" s="81" t="str">
        <f t="shared" si="15"/>
        <v>http://ebooks.abc-clio.com/?isbn=9780275996420</v>
      </c>
    </row>
    <row r="974" spans="1:12" ht="20.100000000000001" customHeight="1">
      <c r="A974" s="78">
        <v>973</v>
      </c>
      <c r="B974" s="79" t="s">
        <v>2818</v>
      </c>
      <c r="C974" s="79" t="s">
        <v>4615</v>
      </c>
      <c r="D974" s="79">
        <v>940</v>
      </c>
      <c r="E974" s="79" t="s">
        <v>4610</v>
      </c>
      <c r="F974" s="79" t="s">
        <v>8012</v>
      </c>
      <c r="G974" s="79" t="s">
        <v>8013</v>
      </c>
      <c r="H974" s="80">
        <v>1</v>
      </c>
      <c r="I974" s="79" t="s">
        <v>8014</v>
      </c>
      <c r="J974" s="79" t="s">
        <v>4439</v>
      </c>
      <c r="K974" s="80">
        <v>2008</v>
      </c>
      <c r="L974" s="81" t="str">
        <f t="shared" si="15"/>
        <v>http://ebooks.abc-clio.com/?isbn=9780313353314</v>
      </c>
    </row>
    <row r="975" spans="1:12" ht="20.100000000000001" customHeight="1">
      <c r="A975" s="78">
        <v>974</v>
      </c>
      <c r="B975" s="79" t="s">
        <v>2818</v>
      </c>
      <c r="C975" s="79" t="s">
        <v>4615</v>
      </c>
      <c r="D975" s="79">
        <v>940</v>
      </c>
      <c r="E975" s="79" t="s">
        <v>8015</v>
      </c>
      <c r="F975" s="79" t="s">
        <v>8016</v>
      </c>
      <c r="G975" s="79" t="s">
        <v>8017</v>
      </c>
      <c r="H975" s="80">
        <v>1</v>
      </c>
      <c r="I975" s="79" t="s">
        <v>8018</v>
      </c>
      <c r="J975" s="79" t="s">
        <v>4575</v>
      </c>
      <c r="K975" s="80">
        <v>2007</v>
      </c>
      <c r="L975" s="81" t="str">
        <f t="shared" si="15"/>
        <v>http://ebooks.abc-clio.com/?isbn=9781567206722</v>
      </c>
    </row>
    <row r="976" spans="1:12" ht="20.100000000000001" customHeight="1">
      <c r="A976" s="78">
        <v>975</v>
      </c>
      <c r="B976" s="79" t="s">
        <v>2818</v>
      </c>
      <c r="C976" s="79" t="s">
        <v>4615</v>
      </c>
      <c r="D976" s="79">
        <v>940</v>
      </c>
      <c r="E976" s="79" t="s">
        <v>6167</v>
      </c>
      <c r="F976" s="79" t="s">
        <v>8019</v>
      </c>
      <c r="G976" s="79" t="s">
        <v>8020</v>
      </c>
      <c r="H976" s="80">
        <v>1</v>
      </c>
      <c r="I976" s="79" t="s">
        <v>8021</v>
      </c>
      <c r="J976" s="79" t="s">
        <v>4439</v>
      </c>
      <c r="K976" s="80">
        <v>2007</v>
      </c>
      <c r="L976" s="81" t="str">
        <f t="shared" si="15"/>
        <v>http://ebooks.abc-clio.com/?isbn=9781573569644</v>
      </c>
    </row>
    <row r="977" spans="1:12" ht="20.100000000000001" customHeight="1">
      <c r="A977" s="78">
        <v>976</v>
      </c>
      <c r="B977" s="79" t="s">
        <v>2818</v>
      </c>
      <c r="C977" s="79" t="s">
        <v>4615</v>
      </c>
      <c r="D977" s="79">
        <v>973</v>
      </c>
      <c r="E977" s="79" t="s">
        <v>8022</v>
      </c>
      <c r="F977" s="79" t="s">
        <v>8023</v>
      </c>
      <c r="G977" s="79" t="s">
        <v>8024</v>
      </c>
      <c r="H977" s="80">
        <v>1</v>
      </c>
      <c r="I977" s="79" t="s">
        <v>8025</v>
      </c>
      <c r="J977" s="79" t="s">
        <v>4575</v>
      </c>
      <c r="K977" s="80">
        <v>2007</v>
      </c>
      <c r="L977" s="81" t="str">
        <f t="shared" si="15"/>
        <v>http://ebooks.abc-clio.com/?isbn=9780313027284</v>
      </c>
    </row>
    <row r="978" spans="1:12" ht="20.100000000000001" customHeight="1">
      <c r="A978" s="78">
        <v>977</v>
      </c>
      <c r="B978" s="79" t="s">
        <v>2818</v>
      </c>
      <c r="C978" s="79" t="s">
        <v>4615</v>
      </c>
      <c r="D978" s="79">
        <v>940</v>
      </c>
      <c r="E978" s="79" t="s">
        <v>8026</v>
      </c>
      <c r="F978" s="79" t="s">
        <v>8027</v>
      </c>
      <c r="G978" s="79" t="s">
        <v>8028</v>
      </c>
      <c r="H978" s="80">
        <v>1</v>
      </c>
      <c r="I978" s="79" t="s">
        <v>8029</v>
      </c>
      <c r="J978" s="79" t="s">
        <v>4575</v>
      </c>
      <c r="K978" s="80">
        <v>2008</v>
      </c>
      <c r="L978" s="81" t="str">
        <f t="shared" si="15"/>
        <v>http://ebooks.abc-clio.com/?isbn=9780313027277</v>
      </c>
    </row>
    <row r="979" spans="1:12" ht="20.100000000000001" customHeight="1">
      <c r="A979" s="78">
        <v>978</v>
      </c>
      <c r="B979" s="79" t="s">
        <v>2818</v>
      </c>
      <c r="C979" s="79" t="s">
        <v>4615</v>
      </c>
      <c r="D979" s="79">
        <v>355</v>
      </c>
      <c r="E979" s="79" t="s">
        <v>8030</v>
      </c>
      <c r="F979" s="79" t="s">
        <v>8031</v>
      </c>
      <c r="G979" s="79" t="s">
        <v>8032</v>
      </c>
      <c r="H979" s="80">
        <v>1</v>
      </c>
      <c r="I979" s="79" t="s">
        <v>8033</v>
      </c>
      <c r="J979" s="79" t="s">
        <v>553</v>
      </c>
      <c r="K979" s="80">
        <v>2005</v>
      </c>
      <c r="L979" s="81" t="str">
        <f t="shared" si="15"/>
        <v>http://ebooks.abc-clio.com/?isbn=9780313056871</v>
      </c>
    </row>
    <row r="980" spans="1:12" ht="20.100000000000001" customHeight="1">
      <c r="A980" s="78">
        <v>979</v>
      </c>
      <c r="B980" s="79" t="s">
        <v>3382</v>
      </c>
      <c r="C980" s="79" t="s">
        <v>3405</v>
      </c>
      <c r="D980" s="79">
        <v>577</v>
      </c>
      <c r="E980" s="79" t="s">
        <v>8034</v>
      </c>
      <c r="F980" s="79" t="s">
        <v>8035</v>
      </c>
      <c r="G980" s="79" t="s">
        <v>8036</v>
      </c>
      <c r="H980" s="80">
        <v>1</v>
      </c>
      <c r="I980" s="79" t="s">
        <v>8037</v>
      </c>
      <c r="J980" s="79" t="s">
        <v>4439</v>
      </c>
      <c r="K980" s="80">
        <v>2007</v>
      </c>
      <c r="L980" s="81" t="str">
        <f t="shared" si="15"/>
        <v>http://ebooks.abc-clio.com/?isbn=9781567207194</v>
      </c>
    </row>
    <row r="981" spans="1:12" ht="20.100000000000001" customHeight="1">
      <c r="A981" s="78">
        <v>980</v>
      </c>
      <c r="B981" s="79" t="s">
        <v>2696</v>
      </c>
      <c r="C981" s="79" t="s">
        <v>8038</v>
      </c>
      <c r="D981" s="79">
        <v>657</v>
      </c>
      <c r="E981" s="79" t="s">
        <v>8039</v>
      </c>
      <c r="F981" s="79" t="s">
        <v>8040</v>
      </c>
      <c r="G981" s="79" t="s">
        <v>8041</v>
      </c>
      <c r="H981" s="80">
        <v>1</v>
      </c>
      <c r="I981" s="79" t="s">
        <v>8042</v>
      </c>
      <c r="J981" s="79" t="s">
        <v>4514</v>
      </c>
      <c r="K981" s="80">
        <v>1995</v>
      </c>
      <c r="L981" s="81" t="str">
        <f t="shared" si="15"/>
        <v>http://ebooks.abc-clio.com/?isbn=9780313036002</v>
      </c>
    </row>
    <row r="982" spans="1:12" ht="20.100000000000001" customHeight="1">
      <c r="A982" s="78">
        <v>981</v>
      </c>
      <c r="B982" s="79" t="s">
        <v>2696</v>
      </c>
      <c r="C982" s="79" t="s">
        <v>8038</v>
      </c>
      <c r="D982" s="79">
        <v>657</v>
      </c>
      <c r="E982" s="79" t="s">
        <v>8043</v>
      </c>
      <c r="F982" s="79" t="s">
        <v>8044</v>
      </c>
      <c r="G982" s="79" t="s">
        <v>8045</v>
      </c>
      <c r="H982" s="80">
        <v>1</v>
      </c>
      <c r="I982" s="79" t="s">
        <v>8042</v>
      </c>
      <c r="J982" s="79" t="s">
        <v>4514</v>
      </c>
      <c r="K982" s="80">
        <v>1996</v>
      </c>
      <c r="L982" s="81" t="str">
        <f t="shared" si="15"/>
        <v>http://ebooks.abc-clio.com/?isbn=9780313035142</v>
      </c>
    </row>
    <row r="983" spans="1:12" ht="20.100000000000001" customHeight="1">
      <c r="A983" s="78">
        <v>982</v>
      </c>
      <c r="B983" s="79" t="s">
        <v>2696</v>
      </c>
      <c r="C983" s="79" t="s">
        <v>8038</v>
      </c>
      <c r="D983" s="79">
        <v>657</v>
      </c>
      <c r="E983" s="79" t="s">
        <v>8046</v>
      </c>
      <c r="F983" s="79" t="s">
        <v>8047</v>
      </c>
      <c r="G983" s="79" t="s">
        <v>8048</v>
      </c>
      <c r="H983" s="80">
        <v>1</v>
      </c>
      <c r="I983" s="79" t="s">
        <v>8049</v>
      </c>
      <c r="J983" s="79" t="s">
        <v>4439</v>
      </c>
      <c r="K983" s="80">
        <v>1993</v>
      </c>
      <c r="L983" s="81" t="str">
        <f t="shared" si="15"/>
        <v>http://ebooks.abc-clio.com/?isbn=9780313029158</v>
      </c>
    </row>
    <row r="984" spans="1:12" ht="20.100000000000001" customHeight="1">
      <c r="A984" s="78">
        <v>983</v>
      </c>
      <c r="B984" s="79" t="s">
        <v>2696</v>
      </c>
      <c r="C984" s="79" t="s">
        <v>8038</v>
      </c>
      <c r="D984" s="79">
        <v>336.22</v>
      </c>
      <c r="E984" s="79" t="s">
        <v>8050</v>
      </c>
      <c r="F984" s="79" t="s">
        <v>8051</v>
      </c>
      <c r="G984" s="79" t="s">
        <v>8052</v>
      </c>
      <c r="H984" s="80">
        <v>1</v>
      </c>
      <c r="I984" s="79" t="s">
        <v>8053</v>
      </c>
      <c r="J984" s="79" t="s">
        <v>4439</v>
      </c>
      <c r="K984" s="80">
        <v>1995</v>
      </c>
      <c r="L984" s="81" t="str">
        <f t="shared" si="15"/>
        <v>http://ebooks.abc-clio.com/?isbn=9780313020490</v>
      </c>
    </row>
    <row r="985" spans="1:12" ht="20.100000000000001" customHeight="1">
      <c r="A985" s="78">
        <v>984</v>
      </c>
      <c r="B985" s="79" t="s">
        <v>2696</v>
      </c>
      <c r="C985" s="79" t="s">
        <v>8038</v>
      </c>
      <c r="D985" s="79">
        <v>336</v>
      </c>
      <c r="E985" s="79" t="s">
        <v>8054</v>
      </c>
      <c r="F985" s="79" t="s">
        <v>8055</v>
      </c>
      <c r="G985" s="79" t="s">
        <v>8056</v>
      </c>
      <c r="H985" s="80">
        <v>1</v>
      </c>
      <c r="I985" s="79" t="s">
        <v>8057</v>
      </c>
      <c r="J985" s="79" t="s">
        <v>4439</v>
      </c>
      <c r="K985" s="80">
        <v>1997</v>
      </c>
      <c r="L985" s="81" t="str">
        <f t="shared" si="15"/>
        <v>http://ebooks.abc-clio.com/?isbn=9780313024795</v>
      </c>
    </row>
    <row r="986" spans="1:12" ht="20.100000000000001" customHeight="1">
      <c r="A986" s="78">
        <v>985</v>
      </c>
      <c r="B986" s="79" t="s">
        <v>2696</v>
      </c>
      <c r="C986" s="79" t="s">
        <v>8058</v>
      </c>
      <c r="D986" s="79">
        <v>302</v>
      </c>
      <c r="E986" s="79" t="s">
        <v>8059</v>
      </c>
      <c r="F986" s="79" t="s">
        <v>8060</v>
      </c>
      <c r="G986" s="79" t="s">
        <v>8061</v>
      </c>
      <c r="H986" s="80">
        <v>1</v>
      </c>
      <c r="I986" s="79" t="s">
        <v>8062</v>
      </c>
      <c r="J986" s="79" t="s">
        <v>4439</v>
      </c>
      <c r="K986" s="80">
        <v>1998</v>
      </c>
      <c r="L986" s="81" t="str">
        <f t="shared" si="15"/>
        <v>http://ebooks.abc-clio.com/?isbn=9780313005459</v>
      </c>
    </row>
    <row r="987" spans="1:12" ht="20.100000000000001" customHeight="1">
      <c r="A987" s="78">
        <v>986</v>
      </c>
      <c r="B987" s="79" t="s">
        <v>2696</v>
      </c>
      <c r="C987" s="79" t="s">
        <v>8058</v>
      </c>
      <c r="D987" s="79">
        <v>374</v>
      </c>
      <c r="E987" s="79" t="s">
        <v>8063</v>
      </c>
      <c r="F987" s="79" t="s">
        <v>8064</v>
      </c>
      <c r="G987" s="79" t="s">
        <v>8065</v>
      </c>
      <c r="H987" s="80">
        <v>1</v>
      </c>
      <c r="I987" s="79" t="s">
        <v>8066</v>
      </c>
      <c r="J987" s="79" t="s">
        <v>4439</v>
      </c>
      <c r="K987" s="80">
        <v>2001</v>
      </c>
      <c r="L987" s="81" t="str">
        <f t="shared" si="15"/>
        <v>http://ebooks.abc-clio.com/?isbn=9780313002892</v>
      </c>
    </row>
    <row r="988" spans="1:12" ht="20.100000000000001" customHeight="1">
      <c r="A988" s="78">
        <v>987</v>
      </c>
      <c r="B988" s="79" t="s">
        <v>2696</v>
      </c>
      <c r="C988" s="79" t="s">
        <v>8067</v>
      </c>
      <c r="D988" s="79">
        <v>658</v>
      </c>
      <c r="E988" s="79" t="s">
        <v>8068</v>
      </c>
      <c r="F988" s="79" t="s">
        <v>8069</v>
      </c>
      <c r="G988" s="79" t="s">
        <v>8070</v>
      </c>
      <c r="H988" s="80">
        <v>0</v>
      </c>
      <c r="I988" s="79" t="s">
        <v>8071</v>
      </c>
      <c r="J988" s="79" t="s">
        <v>4580</v>
      </c>
      <c r="K988" s="80">
        <v>2008</v>
      </c>
      <c r="L988" s="81" t="str">
        <f t="shared" si="15"/>
        <v>http://ebooks.abc-clio.com/?isbn=9780313345999</v>
      </c>
    </row>
    <row r="989" spans="1:12" ht="20.100000000000001" customHeight="1">
      <c r="A989" s="78">
        <v>988</v>
      </c>
      <c r="B989" s="79" t="s">
        <v>2696</v>
      </c>
      <c r="C989" s="79" t="s">
        <v>8072</v>
      </c>
      <c r="D989" s="79">
        <v>387</v>
      </c>
      <c r="E989" s="79" t="s">
        <v>8073</v>
      </c>
      <c r="F989" s="79" t="s">
        <v>8074</v>
      </c>
      <c r="G989" s="79" t="s">
        <v>8075</v>
      </c>
      <c r="H989" s="80">
        <v>1</v>
      </c>
      <c r="I989" s="79" t="s">
        <v>8076</v>
      </c>
      <c r="J989" s="79" t="s">
        <v>4439</v>
      </c>
      <c r="K989" s="80">
        <v>2008</v>
      </c>
      <c r="L989" s="81" t="str">
        <f t="shared" si="15"/>
        <v>http://ebooks.abc-clio.com/?isbn=9780313059452</v>
      </c>
    </row>
    <row r="990" spans="1:12" ht="20.100000000000001" customHeight="1">
      <c r="A990" s="78">
        <v>989</v>
      </c>
      <c r="B990" s="79" t="s">
        <v>2696</v>
      </c>
      <c r="C990" s="79" t="s">
        <v>4480</v>
      </c>
      <c r="D990" s="79">
        <v>305</v>
      </c>
      <c r="E990" s="79" t="s">
        <v>5595</v>
      </c>
      <c r="F990" s="79" t="s">
        <v>8077</v>
      </c>
      <c r="G990" s="79" t="s">
        <v>8078</v>
      </c>
      <c r="H990" s="80" t="s">
        <v>8079</v>
      </c>
      <c r="I990" s="79" t="s">
        <v>8080</v>
      </c>
      <c r="J990" s="79" t="s">
        <v>4439</v>
      </c>
      <c r="K990" s="80">
        <v>2007</v>
      </c>
      <c r="L990" s="81" t="str">
        <f t="shared" si="15"/>
        <v>http://ebooks.abc-clio.com/?isbn=9780313094422</v>
      </c>
    </row>
    <row r="991" spans="1:12" ht="20.100000000000001" customHeight="1">
      <c r="A991" s="78">
        <v>990</v>
      </c>
      <c r="B991" s="79" t="s">
        <v>2696</v>
      </c>
      <c r="C991" s="79" t="s">
        <v>4330</v>
      </c>
      <c r="D991" s="79">
        <v>320</v>
      </c>
      <c r="E991" s="79" t="s">
        <v>8081</v>
      </c>
      <c r="F991" s="79" t="s">
        <v>8082</v>
      </c>
      <c r="G991" s="79" t="s">
        <v>8083</v>
      </c>
      <c r="H991" s="80">
        <v>1</v>
      </c>
      <c r="I991" s="79" t="s">
        <v>8084</v>
      </c>
      <c r="J991" s="79" t="s">
        <v>4575</v>
      </c>
      <c r="K991" s="80">
        <v>2008</v>
      </c>
      <c r="L991" s="81" t="str">
        <f t="shared" si="15"/>
        <v>http://ebooks.abc-clio.com/?isbn=9780313355875</v>
      </c>
    </row>
    <row r="992" spans="1:12" ht="20.100000000000001" customHeight="1">
      <c r="A992" s="78">
        <v>991</v>
      </c>
      <c r="B992" s="79" t="s">
        <v>2696</v>
      </c>
      <c r="C992" s="79" t="s">
        <v>8085</v>
      </c>
      <c r="D992" s="79">
        <v>363</v>
      </c>
      <c r="E992" s="79" t="s">
        <v>8086</v>
      </c>
      <c r="F992" s="79" t="s">
        <v>8087</v>
      </c>
      <c r="G992" s="79" t="s">
        <v>8088</v>
      </c>
      <c r="H992" s="80">
        <v>0</v>
      </c>
      <c r="I992" s="79" t="s">
        <v>8089</v>
      </c>
      <c r="J992" s="79" t="s">
        <v>4580</v>
      </c>
      <c r="K992" s="80">
        <v>2003</v>
      </c>
      <c r="L992" s="81" t="str">
        <f t="shared" si="15"/>
        <v>http://ebooks.abc-clio.com/?isbn=9780313015601</v>
      </c>
    </row>
    <row r="993" spans="1:12" ht="20.100000000000001" customHeight="1">
      <c r="A993" s="78">
        <v>992</v>
      </c>
      <c r="B993" s="79" t="s">
        <v>2696</v>
      </c>
      <c r="C993" s="79" t="s">
        <v>4571</v>
      </c>
      <c r="D993" s="79">
        <v>320</v>
      </c>
      <c r="E993" s="79" t="s">
        <v>1317</v>
      </c>
      <c r="F993" s="79" t="s">
        <v>8090</v>
      </c>
      <c r="G993" s="79" t="s">
        <v>8091</v>
      </c>
      <c r="H993" s="80">
        <v>1</v>
      </c>
      <c r="I993" s="79" t="s">
        <v>8092</v>
      </c>
      <c r="J993" s="79" t="s">
        <v>4439</v>
      </c>
      <c r="K993" s="80">
        <v>1999</v>
      </c>
      <c r="L993" s="81" t="str">
        <f t="shared" si="15"/>
        <v>http://ebooks.abc-clio.com/?isbn=9780313030192</v>
      </c>
    </row>
    <row r="994" spans="1:12" ht="20.100000000000001" customHeight="1">
      <c r="A994" s="78">
        <v>993</v>
      </c>
      <c r="B994" s="79" t="s">
        <v>2696</v>
      </c>
      <c r="C994" s="79" t="s">
        <v>4006</v>
      </c>
      <c r="D994" s="79" t="s">
        <v>8093</v>
      </c>
      <c r="E994" s="79" t="s">
        <v>8094</v>
      </c>
      <c r="F994" s="79" t="s">
        <v>8095</v>
      </c>
      <c r="G994" s="79" t="s">
        <v>8096</v>
      </c>
      <c r="H994" s="80">
        <v>1</v>
      </c>
      <c r="I994" s="79" t="s">
        <v>8097</v>
      </c>
      <c r="J994" s="79" t="s">
        <v>38</v>
      </c>
      <c r="K994" s="80">
        <v>2008</v>
      </c>
      <c r="L994" s="81" t="str">
        <f t="shared" si="15"/>
        <v>http://ebooks.abc-clio.com/?isbn=9781598840667</v>
      </c>
    </row>
    <row r="995" spans="1:12" ht="20.100000000000001" customHeight="1">
      <c r="A995" s="78">
        <v>994</v>
      </c>
      <c r="B995" s="79" t="s">
        <v>2696</v>
      </c>
      <c r="C995" s="79" t="s">
        <v>4605</v>
      </c>
      <c r="D995" s="79">
        <v>355</v>
      </c>
      <c r="E995" s="79" t="s">
        <v>8098</v>
      </c>
      <c r="F995" s="79" t="s">
        <v>8099</v>
      </c>
      <c r="G995" s="79" t="s">
        <v>8100</v>
      </c>
      <c r="H995" s="80" t="s">
        <v>8079</v>
      </c>
      <c r="I995" s="79" t="s">
        <v>8101</v>
      </c>
      <c r="J995" s="79" t="s">
        <v>4439</v>
      </c>
      <c r="K995" s="80">
        <v>2008</v>
      </c>
      <c r="L995" s="81" t="str">
        <f t="shared" si="15"/>
        <v>http://ebooks.abc-clio.com/?isbn=9780313038440</v>
      </c>
    </row>
    <row r="996" spans="1:12" ht="20.100000000000001" customHeight="1">
      <c r="A996" s="78">
        <v>995</v>
      </c>
      <c r="B996" s="79" t="s">
        <v>2696</v>
      </c>
      <c r="C996" s="79" t="s">
        <v>4640</v>
      </c>
      <c r="D996" s="79" t="s">
        <v>1782</v>
      </c>
      <c r="E996" s="79" t="s">
        <v>1783</v>
      </c>
      <c r="F996" s="79" t="s">
        <v>8102</v>
      </c>
      <c r="G996" s="79" t="s">
        <v>8103</v>
      </c>
      <c r="H996" s="80">
        <v>1</v>
      </c>
      <c r="I996" s="79" t="s">
        <v>8104</v>
      </c>
      <c r="J996" s="79" t="s">
        <v>4439</v>
      </c>
      <c r="K996" s="80">
        <v>2008</v>
      </c>
      <c r="L996" s="81" t="str">
        <f t="shared" si="15"/>
        <v>http://ebooks.abc-clio.com/?isbn=9780313342776</v>
      </c>
    </row>
    <row r="997" spans="1:12" ht="20.100000000000001" customHeight="1">
      <c r="A997" s="78">
        <v>996</v>
      </c>
      <c r="B997" s="79" t="s">
        <v>2696</v>
      </c>
      <c r="C997" s="79" t="s">
        <v>4640</v>
      </c>
      <c r="D997" s="79" t="s">
        <v>8105</v>
      </c>
      <c r="E997" s="79" t="s">
        <v>8106</v>
      </c>
      <c r="F997" s="79" t="s">
        <v>8107</v>
      </c>
      <c r="G997" s="79" t="s">
        <v>8108</v>
      </c>
      <c r="H997" s="80">
        <v>1</v>
      </c>
      <c r="I997" s="79" t="s">
        <v>8109</v>
      </c>
      <c r="J997" s="79" t="s">
        <v>4439</v>
      </c>
      <c r="K997" s="80">
        <v>2007</v>
      </c>
      <c r="L997" s="81" t="str">
        <f t="shared" si="15"/>
        <v>http://ebooks.abc-clio.com/?isbn=9780313015021</v>
      </c>
    </row>
    <row r="998" spans="1:12" ht="20.100000000000001" customHeight="1">
      <c r="A998" s="78">
        <v>997</v>
      </c>
      <c r="B998" s="79" t="s">
        <v>2696</v>
      </c>
      <c r="C998" s="79" t="s">
        <v>4640</v>
      </c>
      <c r="D998" s="79">
        <v>327</v>
      </c>
      <c r="E998" s="79" t="s">
        <v>8110</v>
      </c>
      <c r="F998" s="79" t="s">
        <v>8111</v>
      </c>
      <c r="G998" s="79" t="s">
        <v>8112</v>
      </c>
      <c r="H998" s="80">
        <v>1</v>
      </c>
      <c r="I998" s="79" t="s">
        <v>8113</v>
      </c>
      <c r="J998" s="79" t="s">
        <v>4439</v>
      </c>
      <c r="K998" s="80">
        <v>2008</v>
      </c>
      <c r="L998" s="81" t="str">
        <f t="shared" si="15"/>
        <v>http://ebooks.abc-clio.com/?isbn=9780313350290</v>
      </c>
    </row>
    <row r="999" spans="1:12" ht="20.100000000000001" customHeight="1">
      <c r="A999" s="78">
        <v>998</v>
      </c>
      <c r="B999" s="79" t="s">
        <v>2696</v>
      </c>
      <c r="C999" s="79" t="s">
        <v>4640</v>
      </c>
      <c r="D999" s="79">
        <v>345</v>
      </c>
      <c r="E999" s="79" t="s">
        <v>8114</v>
      </c>
      <c r="F999" s="79" t="s">
        <v>8115</v>
      </c>
      <c r="G999" s="79" t="s">
        <v>8116</v>
      </c>
      <c r="H999" s="80" t="s">
        <v>8079</v>
      </c>
      <c r="I999" s="79" t="s">
        <v>8117</v>
      </c>
      <c r="J999" s="79" t="s">
        <v>4439</v>
      </c>
      <c r="K999" s="80">
        <v>2007</v>
      </c>
      <c r="L999" s="81" t="str">
        <f t="shared" si="15"/>
        <v>http://ebooks.abc-clio.com/?isbn=9780313068218</v>
      </c>
    </row>
    <row r="1000" spans="1:12" ht="20.100000000000001" customHeight="1">
      <c r="A1000" s="78">
        <v>999</v>
      </c>
      <c r="B1000" s="79" t="s">
        <v>2696</v>
      </c>
      <c r="C1000" s="79" t="s">
        <v>4280</v>
      </c>
      <c r="D1000" s="79" t="s">
        <v>8118</v>
      </c>
      <c r="E1000" s="79" t="s">
        <v>8119</v>
      </c>
      <c r="F1000" s="79" t="s">
        <v>8120</v>
      </c>
      <c r="G1000" s="79" t="s">
        <v>8121</v>
      </c>
      <c r="H1000" s="80">
        <v>1</v>
      </c>
      <c r="I1000" s="79" t="s">
        <v>8122</v>
      </c>
      <c r="J1000" s="79" t="s">
        <v>4439</v>
      </c>
      <c r="K1000" s="80">
        <v>2007</v>
      </c>
      <c r="L1000" s="81" t="str">
        <f t="shared" si="15"/>
        <v>http://ebooks.abc-clio.com/?isbn=9780313065354</v>
      </c>
    </row>
    <row r="1001" spans="1:12" ht="20.100000000000001" customHeight="1">
      <c r="A1001" s="78">
        <v>1000</v>
      </c>
      <c r="B1001" s="79" t="s">
        <v>2696</v>
      </c>
      <c r="C1001" s="79" t="s">
        <v>4280</v>
      </c>
      <c r="D1001" s="79">
        <v>304</v>
      </c>
      <c r="E1001" s="79" t="s">
        <v>8123</v>
      </c>
      <c r="F1001" s="79" t="s">
        <v>8124</v>
      </c>
      <c r="G1001" s="79" t="s">
        <v>8125</v>
      </c>
      <c r="H1001" s="80">
        <v>1</v>
      </c>
      <c r="I1001" s="79" t="s">
        <v>8126</v>
      </c>
      <c r="J1001" s="79" t="s">
        <v>4439</v>
      </c>
      <c r="K1001" s="80">
        <v>2008</v>
      </c>
      <c r="L1001" s="81" t="str">
        <f t="shared" si="15"/>
        <v>http://ebooks.abc-clio.com/?isbn=9780313347832</v>
      </c>
    </row>
    <row r="1002" spans="1:12" ht="20.100000000000001" customHeight="1">
      <c r="A1002" s="78">
        <v>1001</v>
      </c>
      <c r="B1002" s="79" t="s">
        <v>2696</v>
      </c>
      <c r="C1002" s="79" t="s">
        <v>4280</v>
      </c>
      <c r="D1002" s="79">
        <v>362</v>
      </c>
      <c r="E1002" s="79" t="s">
        <v>8127</v>
      </c>
      <c r="F1002" s="79" t="s">
        <v>8128</v>
      </c>
      <c r="G1002" s="79" t="s">
        <v>8129</v>
      </c>
      <c r="H1002" s="80" t="s">
        <v>8079</v>
      </c>
      <c r="I1002" s="79" t="s">
        <v>8130</v>
      </c>
      <c r="J1002" s="79" t="s">
        <v>4439</v>
      </c>
      <c r="K1002" s="80">
        <v>2007</v>
      </c>
      <c r="L1002" s="81" t="str">
        <f t="shared" si="15"/>
        <v>http://ebooks.abc-clio.com/?isbn=9781567207279</v>
      </c>
    </row>
    <row r="1003" spans="1:12" ht="20.100000000000001" customHeight="1">
      <c r="A1003" s="78">
        <v>1002</v>
      </c>
      <c r="B1003" s="79" t="s">
        <v>2696</v>
      </c>
      <c r="C1003" s="79" t="s">
        <v>4737</v>
      </c>
      <c r="D1003" s="79">
        <v>363</v>
      </c>
      <c r="E1003" s="79" t="s">
        <v>8131</v>
      </c>
      <c r="F1003" s="79" t="s">
        <v>8132</v>
      </c>
      <c r="G1003" s="79" t="s">
        <v>8133</v>
      </c>
      <c r="H1003" s="80" t="s">
        <v>8079</v>
      </c>
      <c r="I1003" s="79" t="s">
        <v>8134</v>
      </c>
      <c r="J1003" s="79" t="s">
        <v>4439</v>
      </c>
      <c r="K1003" s="80">
        <v>2007</v>
      </c>
      <c r="L1003" s="81" t="str">
        <f t="shared" si="15"/>
        <v>http://ebooks.abc-clio.com/?isbn=9781573567428</v>
      </c>
    </row>
    <row r="1004" spans="1:12" ht="20.100000000000001" customHeight="1">
      <c r="A1004" s="78">
        <v>1003</v>
      </c>
      <c r="B1004" s="79" t="s">
        <v>2696</v>
      </c>
      <c r="C1004" s="79" t="s">
        <v>4737</v>
      </c>
      <c r="D1004" s="79">
        <v>364</v>
      </c>
      <c r="E1004" s="79" t="s">
        <v>8135</v>
      </c>
      <c r="F1004" s="79" t="s">
        <v>8136</v>
      </c>
      <c r="G1004" s="79" t="s">
        <v>8137</v>
      </c>
      <c r="H1004" s="80" t="s">
        <v>8079</v>
      </c>
      <c r="I1004" s="79" t="s">
        <v>8138</v>
      </c>
      <c r="J1004" s="79" t="s">
        <v>4439</v>
      </c>
      <c r="K1004" s="80">
        <v>2007</v>
      </c>
      <c r="L1004" s="81" t="str">
        <f t="shared" si="15"/>
        <v>http://ebooks.abc-clio.com/?isbn=9780313083440</v>
      </c>
    </row>
    <row r="1005" spans="1:12" ht="20.100000000000001" customHeight="1">
      <c r="A1005" s="78">
        <v>1004</v>
      </c>
      <c r="B1005" s="79" t="s">
        <v>2696</v>
      </c>
      <c r="C1005" s="79" t="s">
        <v>4737</v>
      </c>
      <c r="D1005" s="79">
        <v>305</v>
      </c>
      <c r="E1005" s="79" t="s">
        <v>8119</v>
      </c>
      <c r="F1005" s="79" t="s">
        <v>8139</v>
      </c>
      <c r="G1005" s="79" t="s">
        <v>8140</v>
      </c>
      <c r="H1005" s="80" t="s">
        <v>8079</v>
      </c>
      <c r="I1005" s="79" t="s">
        <v>8141</v>
      </c>
      <c r="J1005" s="79" t="s">
        <v>4439</v>
      </c>
      <c r="K1005" s="80">
        <v>2007</v>
      </c>
      <c r="L1005" s="81" t="str">
        <f t="shared" si="15"/>
        <v>http://ebooks.abc-clio.com/?isbn=9780313053993</v>
      </c>
    </row>
    <row r="1006" spans="1:12" ht="20.100000000000001" customHeight="1">
      <c r="A1006" s="78">
        <v>1005</v>
      </c>
      <c r="B1006" s="79" t="s">
        <v>2696</v>
      </c>
      <c r="C1006" s="79" t="s">
        <v>4737</v>
      </c>
      <c r="D1006" s="79">
        <v>363</v>
      </c>
      <c r="E1006" s="79" t="s">
        <v>8142</v>
      </c>
      <c r="F1006" s="79" t="s">
        <v>8143</v>
      </c>
      <c r="G1006" s="79" t="s">
        <v>8144</v>
      </c>
      <c r="H1006" s="80">
        <v>1</v>
      </c>
      <c r="I1006" s="79" t="s">
        <v>8145</v>
      </c>
      <c r="J1006" s="79" t="s">
        <v>4439</v>
      </c>
      <c r="K1006" s="80">
        <v>2008</v>
      </c>
      <c r="L1006" s="81" t="str">
        <f t="shared" si="15"/>
        <v>http://ebooks.abc-clio.com/?isbn=9780313071775</v>
      </c>
    </row>
    <row r="1007" spans="1:12" ht="20.100000000000001" customHeight="1">
      <c r="A1007" s="78">
        <v>1006</v>
      </c>
      <c r="B1007" s="79" t="s">
        <v>2696</v>
      </c>
      <c r="C1007" s="79" t="s">
        <v>4262</v>
      </c>
      <c r="D1007" s="79">
        <v>305</v>
      </c>
      <c r="E1007" s="79" t="s">
        <v>8146</v>
      </c>
      <c r="F1007" s="79" t="s">
        <v>8147</v>
      </c>
      <c r="G1007" s="79" t="s">
        <v>8148</v>
      </c>
      <c r="H1007" s="80">
        <v>1</v>
      </c>
      <c r="I1007" s="79" t="s">
        <v>8149</v>
      </c>
      <c r="J1007" s="79" t="s">
        <v>4439</v>
      </c>
      <c r="K1007" s="80">
        <v>2001</v>
      </c>
      <c r="L1007" s="81" t="str">
        <f t="shared" si="15"/>
        <v>http://ebooks.abc-clio.com/?isbn=9780313074561</v>
      </c>
    </row>
    <row r="1008" spans="1:12" ht="20.100000000000001" customHeight="1">
      <c r="A1008" s="78">
        <v>1007</v>
      </c>
      <c r="B1008" s="79" t="s">
        <v>2696</v>
      </c>
      <c r="C1008" s="79" t="s">
        <v>5026</v>
      </c>
      <c r="D1008" s="79">
        <v>328</v>
      </c>
      <c r="E1008" s="79" t="s">
        <v>8098</v>
      </c>
      <c r="F1008" s="79" t="s">
        <v>8150</v>
      </c>
      <c r="G1008" s="79" t="s">
        <v>8151</v>
      </c>
      <c r="H1008" s="80">
        <v>1</v>
      </c>
      <c r="I1008" s="79" t="s">
        <v>8152</v>
      </c>
      <c r="J1008" s="79" t="s">
        <v>4439</v>
      </c>
      <c r="K1008" s="80">
        <v>2008</v>
      </c>
      <c r="L1008" s="81" t="str">
        <f t="shared" si="15"/>
        <v>http://ebooks.abc-clio.com/?isbn=9780313345715</v>
      </c>
    </row>
    <row r="1009" spans="1:12" ht="20.100000000000001" customHeight="1">
      <c r="A1009" s="78">
        <v>1008</v>
      </c>
      <c r="B1009" s="79" t="s">
        <v>2696</v>
      </c>
      <c r="C1009" s="79" t="s">
        <v>5026</v>
      </c>
      <c r="D1009" s="79">
        <v>328</v>
      </c>
      <c r="E1009" s="79" t="s">
        <v>7263</v>
      </c>
      <c r="F1009" s="79" t="s">
        <v>8153</v>
      </c>
      <c r="G1009" s="79" t="s">
        <v>8154</v>
      </c>
      <c r="H1009" s="80">
        <v>1</v>
      </c>
      <c r="I1009" s="79" t="s">
        <v>8155</v>
      </c>
      <c r="J1009" s="79" t="s">
        <v>4439</v>
      </c>
      <c r="K1009" s="80">
        <v>2007</v>
      </c>
      <c r="L1009" s="81" t="str">
        <f t="shared" si="15"/>
        <v>http://ebooks.abc-clio.com/?isbn=9780313082764</v>
      </c>
    </row>
    <row r="1010" spans="1:12" ht="20.100000000000001" customHeight="1">
      <c r="A1010" s="78">
        <v>1009</v>
      </c>
      <c r="B1010" s="79" t="s">
        <v>2696</v>
      </c>
      <c r="C1010" s="79" t="s">
        <v>5026</v>
      </c>
      <c r="D1010" s="79">
        <v>331</v>
      </c>
      <c r="E1010" s="79" t="s">
        <v>8156</v>
      </c>
      <c r="F1010" s="79" t="s">
        <v>8157</v>
      </c>
      <c r="G1010" s="79" t="s">
        <v>8158</v>
      </c>
      <c r="H1010" s="80">
        <v>1</v>
      </c>
      <c r="I1010" s="79" t="s">
        <v>8159</v>
      </c>
      <c r="J1010" s="79" t="s">
        <v>4439</v>
      </c>
      <c r="K1010" s="80">
        <v>2007</v>
      </c>
      <c r="L1010" s="81" t="str">
        <f t="shared" si="15"/>
        <v>http://ebooks.abc-clio.com/?isbn=9780275999674</v>
      </c>
    </row>
    <row r="1011" spans="1:12" ht="20.100000000000001" customHeight="1">
      <c r="A1011" s="78">
        <v>1010</v>
      </c>
      <c r="B1011" s="79" t="s">
        <v>2696</v>
      </c>
      <c r="C1011" s="79" t="s">
        <v>5026</v>
      </c>
      <c r="D1011" s="79">
        <v>324</v>
      </c>
      <c r="E1011" s="79" t="s">
        <v>8160</v>
      </c>
      <c r="F1011" s="79" t="s">
        <v>8161</v>
      </c>
      <c r="G1011" s="79" t="s">
        <v>8162</v>
      </c>
      <c r="H1011" s="80">
        <v>1</v>
      </c>
      <c r="I1011" s="79" t="s">
        <v>8163</v>
      </c>
      <c r="J1011" s="79" t="s">
        <v>4439</v>
      </c>
      <c r="K1011" s="80">
        <v>2008</v>
      </c>
      <c r="L1011" s="81" t="str">
        <f t="shared" si="15"/>
        <v>http://ebooks.abc-clio.com/?isbn=9780313358869</v>
      </c>
    </row>
    <row r="1012" spans="1:12" ht="20.100000000000001" customHeight="1">
      <c r="A1012" s="78">
        <v>1011</v>
      </c>
      <c r="B1012" s="79" t="s">
        <v>2696</v>
      </c>
      <c r="C1012" s="79" t="s">
        <v>5026</v>
      </c>
      <c r="D1012" s="79">
        <v>320</v>
      </c>
      <c r="E1012" s="79" t="s">
        <v>8164</v>
      </c>
      <c r="F1012" s="79" t="s">
        <v>8165</v>
      </c>
      <c r="G1012" s="79" t="s">
        <v>8166</v>
      </c>
      <c r="H1012" s="80" t="s">
        <v>8079</v>
      </c>
      <c r="I1012" s="79" t="s">
        <v>8167</v>
      </c>
      <c r="J1012" s="79" t="s">
        <v>4439</v>
      </c>
      <c r="K1012" s="80">
        <v>2007</v>
      </c>
      <c r="L1012" s="81" t="str">
        <f t="shared" si="15"/>
        <v>http://ebooks.abc-clio.com/?isbn=9780275998677</v>
      </c>
    </row>
    <row r="1013" spans="1:12" ht="20.100000000000001" customHeight="1">
      <c r="A1013" s="78">
        <v>1012</v>
      </c>
      <c r="B1013" s="79" t="s">
        <v>2696</v>
      </c>
      <c r="C1013" s="79" t="s">
        <v>5026</v>
      </c>
      <c r="D1013" s="79">
        <v>328</v>
      </c>
      <c r="E1013" s="79" t="s">
        <v>8168</v>
      </c>
      <c r="F1013" s="79" t="s">
        <v>8169</v>
      </c>
      <c r="G1013" s="79" t="s">
        <v>8170</v>
      </c>
      <c r="H1013" s="80">
        <v>1</v>
      </c>
      <c r="I1013" s="79" t="s">
        <v>8171</v>
      </c>
      <c r="J1013" s="79" t="s">
        <v>4439</v>
      </c>
      <c r="K1013" s="80">
        <v>2008</v>
      </c>
      <c r="L1013" s="81" t="str">
        <f t="shared" si="15"/>
        <v>http://ebooks.abc-clio.com/?isbn=9780275998691</v>
      </c>
    </row>
    <row r="1014" spans="1:12" ht="20.100000000000001" customHeight="1">
      <c r="A1014" s="78">
        <v>1013</v>
      </c>
      <c r="B1014" s="79" t="s">
        <v>2696</v>
      </c>
      <c r="C1014" s="79" t="s">
        <v>5026</v>
      </c>
      <c r="D1014" s="79">
        <v>324</v>
      </c>
      <c r="E1014" s="79" t="s">
        <v>8172</v>
      </c>
      <c r="F1014" s="79" t="s">
        <v>8173</v>
      </c>
      <c r="G1014" s="79" t="s">
        <v>8174</v>
      </c>
      <c r="H1014" s="80">
        <v>1</v>
      </c>
      <c r="I1014" s="79" t="s">
        <v>8175</v>
      </c>
      <c r="J1014" s="79" t="s">
        <v>4439</v>
      </c>
      <c r="K1014" s="80">
        <v>2008</v>
      </c>
      <c r="L1014" s="81" t="str">
        <f t="shared" si="15"/>
        <v>http://ebooks.abc-clio.com/?isbn=9780313351266</v>
      </c>
    </row>
    <row r="1015" spans="1:12" ht="20.100000000000001" customHeight="1">
      <c r="A1015" s="78">
        <v>1014</v>
      </c>
      <c r="B1015" s="79" t="s">
        <v>2696</v>
      </c>
      <c r="C1015" s="79" t="s">
        <v>5026</v>
      </c>
      <c r="D1015" s="79">
        <v>324</v>
      </c>
      <c r="E1015" s="79" t="s">
        <v>8172</v>
      </c>
      <c r="F1015" s="79" t="s">
        <v>8176</v>
      </c>
      <c r="G1015" s="79" t="s">
        <v>8177</v>
      </c>
      <c r="H1015" s="80">
        <v>1</v>
      </c>
      <c r="I1015" s="79" t="s">
        <v>8178</v>
      </c>
      <c r="J1015" s="79" t="s">
        <v>4439</v>
      </c>
      <c r="K1015" s="80">
        <v>2008</v>
      </c>
      <c r="L1015" s="81" t="str">
        <f t="shared" si="15"/>
        <v>http://ebooks.abc-clio.com/?isbn=9780275998059</v>
      </c>
    </row>
    <row r="1016" spans="1:12" ht="20.100000000000001" customHeight="1">
      <c r="A1016" s="78">
        <v>1015</v>
      </c>
      <c r="B1016" s="79" t="s">
        <v>2696</v>
      </c>
      <c r="C1016" s="79" t="s">
        <v>5026</v>
      </c>
      <c r="D1016" s="79">
        <v>324</v>
      </c>
      <c r="E1016" s="79" t="s">
        <v>1537</v>
      </c>
      <c r="F1016" s="79" t="s">
        <v>8179</v>
      </c>
      <c r="G1016" s="79" t="s">
        <v>8180</v>
      </c>
      <c r="H1016" s="80">
        <v>1</v>
      </c>
      <c r="I1016" s="79" t="s">
        <v>8181</v>
      </c>
      <c r="J1016" s="79" t="s">
        <v>4439</v>
      </c>
      <c r="K1016" s="80">
        <v>2008</v>
      </c>
      <c r="L1016" s="81" t="str">
        <f t="shared" si="15"/>
        <v>http://ebooks.abc-clio.com/?isbn=9780313346613</v>
      </c>
    </row>
    <row r="1017" spans="1:12" ht="20.100000000000001" customHeight="1">
      <c r="A1017" s="78">
        <v>1016</v>
      </c>
      <c r="B1017" s="79" t="s">
        <v>2696</v>
      </c>
      <c r="C1017" s="79" t="s">
        <v>5026</v>
      </c>
      <c r="D1017" s="79">
        <v>320</v>
      </c>
      <c r="E1017" s="79" t="s">
        <v>8182</v>
      </c>
      <c r="F1017" s="79" t="s">
        <v>8183</v>
      </c>
      <c r="G1017" s="79" t="s">
        <v>8184</v>
      </c>
      <c r="H1017" s="80">
        <v>1</v>
      </c>
      <c r="I1017" s="79" t="s">
        <v>8185</v>
      </c>
      <c r="J1017" s="79" t="s">
        <v>4439</v>
      </c>
      <c r="K1017" s="80">
        <v>2008</v>
      </c>
      <c r="L1017" s="81" t="str">
        <f t="shared" si="15"/>
        <v>http://ebooks.abc-clio.com/?isbn=9780313345524</v>
      </c>
    </row>
    <row r="1018" spans="1:12" ht="20.100000000000001" customHeight="1">
      <c r="A1018" s="78">
        <v>1017</v>
      </c>
      <c r="B1018" s="79" t="s">
        <v>2696</v>
      </c>
      <c r="C1018" s="79" t="s">
        <v>5026</v>
      </c>
      <c r="D1018" s="79">
        <v>320</v>
      </c>
      <c r="E1018" s="79" t="s">
        <v>8186</v>
      </c>
      <c r="F1018" s="79" t="s">
        <v>8187</v>
      </c>
      <c r="G1018" s="79" t="s">
        <v>8188</v>
      </c>
      <c r="H1018" s="80">
        <v>1</v>
      </c>
      <c r="I1018" s="79" t="s">
        <v>999</v>
      </c>
      <c r="J1018" s="79" t="s">
        <v>4439</v>
      </c>
      <c r="K1018" s="80">
        <v>2008</v>
      </c>
      <c r="L1018" s="81" t="str">
        <f t="shared" si="15"/>
        <v>http://ebooks.abc-clio.com/?isbn=9780313347627</v>
      </c>
    </row>
    <row r="1019" spans="1:12" ht="20.100000000000001" customHeight="1">
      <c r="A1019" s="78">
        <v>1018</v>
      </c>
      <c r="B1019" s="79" t="s">
        <v>2696</v>
      </c>
      <c r="C1019" s="79" t="s">
        <v>5026</v>
      </c>
      <c r="D1019" s="79">
        <v>351</v>
      </c>
      <c r="E1019" s="79" t="s">
        <v>8189</v>
      </c>
      <c r="F1019" s="79" t="s">
        <v>8190</v>
      </c>
      <c r="G1019" s="79" t="s">
        <v>8191</v>
      </c>
      <c r="H1019" s="80" t="s">
        <v>8079</v>
      </c>
      <c r="I1019" s="79" t="s">
        <v>8192</v>
      </c>
      <c r="J1019" s="79" t="s">
        <v>4575</v>
      </c>
      <c r="K1019" s="80">
        <v>2007</v>
      </c>
      <c r="L1019" s="81" t="str">
        <f t="shared" si="15"/>
        <v>http://ebooks.abc-clio.com/?isbn=9780313348938</v>
      </c>
    </row>
    <row r="1020" spans="1:12" ht="20.100000000000001" customHeight="1">
      <c r="A1020" s="78">
        <v>1019</v>
      </c>
      <c r="B1020" s="79" t="s">
        <v>2696</v>
      </c>
      <c r="C1020" s="79" t="s">
        <v>5026</v>
      </c>
      <c r="D1020" s="79">
        <v>327</v>
      </c>
      <c r="E1020" s="79" t="s">
        <v>8110</v>
      </c>
      <c r="F1020" s="79" t="s">
        <v>8193</v>
      </c>
      <c r="G1020" s="79" t="s">
        <v>8194</v>
      </c>
      <c r="H1020" s="80">
        <v>1</v>
      </c>
      <c r="I1020" s="79" t="s">
        <v>8195</v>
      </c>
      <c r="J1020" s="79" t="s">
        <v>4575</v>
      </c>
      <c r="K1020" s="80">
        <v>2008</v>
      </c>
      <c r="L1020" s="81" t="str">
        <f t="shared" si="15"/>
        <v>http://ebooks.abc-clio.com/?isbn=9781567207026</v>
      </c>
    </row>
    <row r="1021" spans="1:12" ht="20.100000000000001" customHeight="1">
      <c r="A1021" s="78">
        <v>1020</v>
      </c>
      <c r="B1021" s="79" t="s">
        <v>2696</v>
      </c>
      <c r="C1021" s="79" t="s">
        <v>5026</v>
      </c>
      <c r="D1021" s="79">
        <v>324</v>
      </c>
      <c r="E1021" s="79" t="s">
        <v>8196</v>
      </c>
      <c r="F1021" s="79" t="s">
        <v>8197</v>
      </c>
      <c r="G1021" s="79" t="s">
        <v>8198</v>
      </c>
      <c r="H1021" s="80">
        <v>1</v>
      </c>
      <c r="I1021" s="79" t="s">
        <v>8199</v>
      </c>
      <c r="J1021" s="79" t="s">
        <v>4439</v>
      </c>
      <c r="K1021" s="80">
        <v>2007</v>
      </c>
      <c r="L1021" s="81" t="str">
        <f t="shared" si="15"/>
        <v>http://ebooks.abc-clio.com/?isbn=9780313348365</v>
      </c>
    </row>
    <row r="1022" spans="1:12" ht="20.100000000000001" customHeight="1">
      <c r="A1022" s="78">
        <v>1021</v>
      </c>
      <c r="B1022" s="79" t="s">
        <v>2696</v>
      </c>
      <c r="C1022" s="79" t="s">
        <v>5026</v>
      </c>
      <c r="D1022" s="79">
        <v>304</v>
      </c>
      <c r="E1022" s="79" t="s">
        <v>8200</v>
      </c>
      <c r="F1022" s="79" t="s">
        <v>8201</v>
      </c>
      <c r="G1022" s="79" t="s">
        <v>8202</v>
      </c>
      <c r="H1022" s="80" t="s">
        <v>8079</v>
      </c>
      <c r="I1022" s="79" t="s">
        <v>8203</v>
      </c>
      <c r="J1022" s="79" t="s">
        <v>4439</v>
      </c>
      <c r="K1022" s="80">
        <v>2007</v>
      </c>
      <c r="L1022" s="81" t="str">
        <f t="shared" si="15"/>
        <v>http://ebooks.abc-clio.com/?isbn=9780313345074</v>
      </c>
    </row>
    <row r="1023" spans="1:12" ht="20.100000000000001" customHeight="1">
      <c r="A1023" s="78">
        <v>1022</v>
      </c>
      <c r="B1023" s="79" t="s">
        <v>2696</v>
      </c>
      <c r="C1023" s="79" t="s">
        <v>5026</v>
      </c>
      <c r="D1023" s="79">
        <v>344</v>
      </c>
      <c r="E1023" s="79" t="s">
        <v>8204</v>
      </c>
      <c r="F1023" s="79" t="s">
        <v>8205</v>
      </c>
      <c r="G1023" s="79" t="s">
        <v>8206</v>
      </c>
      <c r="H1023" s="80">
        <v>1</v>
      </c>
      <c r="I1023" s="79" t="s">
        <v>6823</v>
      </c>
      <c r="J1023" s="79" t="s">
        <v>4439</v>
      </c>
      <c r="K1023" s="80">
        <v>2007</v>
      </c>
      <c r="L1023" s="81" t="str">
        <f t="shared" si="15"/>
        <v>http://ebooks.abc-clio.com/?isbn=9780275999193</v>
      </c>
    </row>
    <row r="1024" spans="1:12" ht="20.100000000000001" customHeight="1">
      <c r="A1024" s="78">
        <v>1023</v>
      </c>
      <c r="B1024" s="79" t="s">
        <v>2696</v>
      </c>
      <c r="C1024" s="79" t="s">
        <v>5026</v>
      </c>
      <c r="D1024" s="79">
        <v>342</v>
      </c>
      <c r="E1024" s="79" t="s">
        <v>8207</v>
      </c>
      <c r="F1024" s="79" t="s">
        <v>8208</v>
      </c>
      <c r="G1024" s="79" t="s">
        <v>8209</v>
      </c>
      <c r="H1024" s="80">
        <v>1</v>
      </c>
      <c r="I1024" s="79" t="s">
        <v>8210</v>
      </c>
      <c r="J1024" s="79" t="s">
        <v>4439</v>
      </c>
      <c r="K1024" s="80">
        <v>2008</v>
      </c>
      <c r="L1024" s="81" t="str">
        <f t="shared" si="15"/>
        <v>http://ebooks.abc-clio.com/?isbn=9780275999056</v>
      </c>
    </row>
    <row r="1025" spans="1:12" ht="20.100000000000001" customHeight="1">
      <c r="A1025" s="78">
        <v>1024</v>
      </c>
      <c r="B1025" s="79" t="s">
        <v>2696</v>
      </c>
      <c r="C1025" s="79" t="s">
        <v>5026</v>
      </c>
      <c r="D1025" s="79">
        <v>345</v>
      </c>
      <c r="E1025" s="79" t="s">
        <v>8211</v>
      </c>
      <c r="F1025" s="79" t="s">
        <v>8212</v>
      </c>
      <c r="G1025" s="79" t="s">
        <v>8213</v>
      </c>
      <c r="H1025" s="80" t="s">
        <v>8079</v>
      </c>
      <c r="I1025" s="79" t="s">
        <v>8214</v>
      </c>
      <c r="J1025" s="79" t="s">
        <v>4439</v>
      </c>
      <c r="K1025" s="80">
        <v>2007</v>
      </c>
      <c r="L1025" s="81" t="str">
        <f t="shared" si="15"/>
        <v>http://ebooks.abc-clio.com/?isbn=9781567206869</v>
      </c>
    </row>
    <row r="1026" spans="1:12" ht="20.100000000000001" customHeight="1">
      <c r="A1026" s="78">
        <v>1025</v>
      </c>
      <c r="B1026" s="79" t="s">
        <v>2696</v>
      </c>
      <c r="C1026" s="79" t="s">
        <v>5026</v>
      </c>
      <c r="D1026" s="79">
        <v>378</v>
      </c>
      <c r="E1026" s="79" t="s">
        <v>8215</v>
      </c>
      <c r="F1026" s="79" t="s">
        <v>8216</v>
      </c>
      <c r="G1026" s="79" t="s">
        <v>8217</v>
      </c>
      <c r="H1026" s="80" t="s">
        <v>8079</v>
      </c>
      <c r="I1026" s="79" t="s">
        <v>3377</v>
      </c>
      <c r="J1026" s="79" t="s">
        <v>4439</v>
      </c>
      <c r="K1026" s="80">
        <v>2007</v>
      </c>
      <c r="L1026" s="81" t="str">
        <f t="shared" ref="L1026:L1089" si="16">HYPERLINK(CONCATENATE("http://ebooks.abc-clio.com/?isbn=",F1026))</f>
        <v>http://ebooks.abc-clio.com/?isbn=9780275996871</v>
      </c>
    </row>
    <row r="1027" spans="1:12" ht="20.100000000000001" customHeight="1">
      <c r="A1027" s="78">
        <v>1026</v>
      </c>
      <c r="B1027" s="79" t="s">
        <v>2696</v>
      </c>
      <c r="C1027" s="79" t="s">
        <v>5036</v>
      </c>
      <c r="D1027" s="79">
        <v>305</v>
      </c>
      <c r="E1027" s="79" t="s">
        <v>8218</v>
      </c>
      <c r="F1027" s="79" t="s">
        <v>8219</v>
      </c>
      <c r="G1027" s="79" t="s">
        <v>8220</v>
      </c>
      <c r="H1027" s="80">
        <v>1</v>
      </c>
      <c r="I1027" s="79" t="s">
        <v>8221</v>
      </c>
      <c r="J1027" s="79" t="s">
        <v>4439</v>
      </c>
      <c r="K1027" s="80">
        <v>2008</v>
      </c>
      <c r="L1027" s="81" t="str">
        <f t="shared" si="16"/>
        <v>http://ebooks.abc-clio.com/?isbn=9780313055195</v>
      </c>
    </row>
    <row r="1028" spans="1:12" ht="20.100000000000001" customHeight="1">
      <c r="A1028" s="78">
        <v>1027</v>
      </c>
      <c r="B1028" s="79" t="s">
        <v>2696</v>
      </c>
      <c r="C1028" s="79" t="s">
        <v>5036</v>
      </c>
      <c r="D1028" s="79">
        <v>320</v>
      </c>
      <c r="E1028" s="79" t="s">
        <v>8222</v>
      </c>
      <c r="F1028" s="79" t="s">
        <v>8223</v>
      </c>
      <c r="G1028" s="79" t="s">
        <v>8224</v>
      </c>
      <c r="H1028" s="80">
        <v>1</v>
      </c>
      <c r="I1028" s="79" t="s">
        <v>8225</v>
      </c>
      <c r="J1028" s="79" t="s">
        <v>4439</v>
      </c>
      <c r="K1028" s="80">
        <v>2008</v>
      </c>
      <c r="L1028" s="81" t="str">
        <f t="shared" si="16"/>
        <v>http://ebooks.abc-clio.com/?isbn=9780313054112</v>
      </c>
    </row>
    <row r="1029" spans="1:12" ht="20.100000000000001" customHeight="1">
      <c r="A1029" s="78">
        <v>1028</v>
      </c>
      <c r="B1029" s="79" t="s">
        <v>2696</v>
      </c>
      <c r="C1029" s="79" t="s">
        <v>5036</v>
      </c>
      <c r="D1029" s="79">
        <v>355</v>
      </c>
      <c r="E1029" s="79" t="s">
        <v>8226</v>
      </c>
      <c r="F1029" s="79" t="s">
        <v>8227</v>
      </c>
      <c r="G1029" s="79" t="s">
        <v>8228</v>
      </c>
      <c r="H1029" s="80">
        <v>1</v>
      </c>
      <c r="I1029" s="79" t="s">
        <v>8229</v>
      </c>
      <c r="J1029" s="79" t="s">
        <v>4439</v>
      </c>
      <c r="K1029" s="80">
        <v>2008</v>
      </c>
      <c r="L1029" s="81" t="str">
        <f t="shared" si="16"/>
        <v>http://ebooks.abc-clio.com/?isbn=9780313041921</v>
      </c>
    </row>
    <row r="1030" spans="1:12" ht="20.100000000000001" customHeight="1">
      <c r="A1030" s="78">
        <v>1029</v>
      </c>
      <c r="B1030" s="79" t="s">
        <v>2696</v>
      </c>
      <c r="C1030" s="79" t="s">
        <v>5154</v>
      </c>
      <c r="D1030" s="79">
        <v>305</v>
      </c>
      <c r="E1030" s="79" t="s">
        <v>8230</v>
      </c>
      <c r="F1030" s="79" t="s">
        <v>8231</v>
      </c>
      <c r="G1030" s="79" t="s">
        <v>8232</v>
      </c>
      <c r="H1030" s="80">
        <v>1</v>
      </c>
      <c r="I1030" s="79" t="s">
        <v>8233</v>
      </c>
      <c r="J1030" s="79" t="s">
        <v>4514</v>
      </c>
      <c r="K1030" s="80">
        <v>1996</v>
      </c>
      <c r="L1030" s="81" t="str">
        <f t="shared" si="16"/>
        <v>http://ebooks.abc-clio.com/?isbn=9780313031243</v>
      </c>
    </row>
    <row r="1031" spans="1:12" ht="20.100000000000001" customHeight="1">
      <c r="A1031" s="78">
        <v>1030</v>
      </c>
      <c r="B1031" s="79" t="s">
        <v>2696</v>
      </c>
      <c r="C1031" s="79" t="s">
        <v>5154</v>
      </c>
      <c r="D1031" s="79">
        <v>303</v>
      </c>
      <c r="E1031" s="79" t="s">
        <v>8234</v>
      </c>
      <c r="F1031" s="79" t="s">
        <v>8235</v>
      </c>
      <c r="G1031" s="79" t="s">
        <v>8236</v>
      </c>
      <c r="H1031" s="80">
        <v>1</v>
      </c>
      <c r="I1031" s="79" t="s">
        <v>8237</v>
      </c>
      <c r="J1031" s="79" t="s">
        <v>4439</v>
      </c>
      <c r="K1031" s="80">
        <v>1996</v>
      </c>
      <c r="L1031" s="81" t="str">
        <f t="shared" si="16"/>
        <v>http://ebooks.abc-clio.com/?isbn=9780313024023</v>
      </c>
    </row>
    <row r="1032" spans="1:12" ht="20.100000000000001" customHeight="1">
      <c r="A1032" s="78">
        <v>1031</v>
      </c>
      <c r="B1032" s="79" t="s">
        <v>2696</v>
      </c>
      <c r="C1032" s="79" t="s">
        <v>5154</v>
      </c>
      <c r="D1032" s="79">
        <v>320</v>
      </c>
      <c r="E1032" s="79" t="s">
        <v>8238</v>
      </c>
      <c r="F1032" s="79" t="s">
        <v>8239</v>
      </c>
      <c r="G1032" s="79" t="s">
        <v>8240</v>
      </c>
      <c r="H1032" s="80">
        <v>1</v>
      </c>
      <c r="I1032" s="79" t="s">
        <v>8241</v>
      </c>
      <c r="J1032" s="79" t="s">
        <v>4439</v>
      </c>
      <c r="K1032" s="80">
        <v>2002</v>
      </c>
      <c r="L1032" s="81" t="str">
        <f t="shared" si="16"/>
        <v>http://ebooks.abc-clio.com/?isbn=9780313013379</v>
      </c>
    </row>
    <row r="1033" spans="1:12" ht="20.100000000000001" customHeight="1">
      <c r="A1033" s="78">
        <v>1032</v>
      </c>
      <c r="B1033" s="79" t="s">
        <v>2696</v>
      </c>
      <c r="C1033" s="79" t="s">
        <v>5154</v>
      </c>
      <c r="D1033" s="79" t="s">
        <v>8242</v>
      </c>
      <c r="E1033" s="79" t="s">
        <v>8243</v>
      </c>
      <c r="F1033" s="79" t="s">
        <v>8244</v>
      </c>
      <c r="G1033" s="79" t="s">
        <v>8245</v>
      </c>
      <c r="H1033" s="80">
        <v>1</v>
      </c>
      <c r="I1033" s="79" t="s">
        <v>8246</v>
      </c>
      <c r="J1033" s="79" t="s">
        <v>4514</v>
      </c>
      <c r="K1033" s="80">
        <v>1976</v>
      </c>
      <c r="L1033" s="81" t="str">
        <f t="shared" si="16"/>
        <v>http://ebooks.abc-clio.com/?isbn=9780313039935</v>
      </c>
    </row>
    <row r="1034" spans="1:12" ht="20.100000000000001" customHeight="1">
      <c r="A1034" s="78">
        <v>1033</v>
      </c>
      <c r="B1034" s="79" t="s">
        <v>2696</v>
      </c>
      <c r="C1034" s="79" t="s">
        <v>5188</v>
      </c>
      <c r="D1034" s="79">
        <v>327</v>
      </c>
      <c r="E1034" s="79" t="s">
        <v>8247</v>
      </c>
      <c r="F1034" s="79" t="s">
        <v>8248</v>
      </c>
      <c r="G1034" s="79" t="s">
        <v>8249</v>
      </c>
      <c r="H1034" s="80">
        <v>1</v>
      </c>
      <c r="I1034" s="79" t="s">
        <v>8250</v>
      </c>
      <c r="J1034" s="79" t="s">
        <v>4439</v>
      </c>
      <c r="K1034" s="80">
        <v>2008</v>
      </c>
      <c r="L1034" s="81" t="str">
        <f t="shared" si="16"/>
        <v>http://ebooks.abc-clio.com/?isbn=9780313356131</v>
      </c>
    </row>
    <row r="1035" spans="1:12" ht="20.100000000000001" customHeight="1">
      <c r="A1035" s="78">
        <v>1034</v>
      </c>
      <c r="B1035" s="79" t="s">
        <v>2696</v>
      </c>
      <c r="C1035" s="79" t="s">
        <v>5188</v>
      </c>
      <c r="D1035" s="79">
        <v>338</v>
      </c>
      <c r="E1035" s="79" t="s">
        <v>8251</v>
      </c>
      <c r="F1035" s="79" t="s">
        <v>8252</v>
      </c>
      <c r="G1035" s="79" t="s">
        <v>8253</v>
      </c>
      <c r="H1035" s="80">
        <v>1</v>
      </c>
      <c r="I1035" s="79" t="s">
        <v>8254</v>
      </c>
      <c r="J1035" s="79" t="s">
        <v>4439</v>
      </c>
      <c r="K1035" s="80">
        <v>2003</v>
      </c>
      <c r="L1035" s="81" t="str">
        <f t="shared" si="16"/>
        <v>http://ebooks.abc-clio.com/?isbn=9780313092831</v>
      </c>
    </row>
    <row r="1036" spans="1:12" ht="20.100000000000001" customHeight="1">
      <c r="A1036" s="78">
        <v>1035</v>
      </c>
      <c r="B1036" s="79" t="s">
        <v>2696</v>
      </c>
      <c r="C1036" s="79" t="s">
        <v>5188</v>
      </c>
      <c r="D1036" s="79" t="s">
        <v>8255</v>
      </c>
      <c r="E1036" s="79" t="s">
        <v>8256</v>
      </c>
      <c r="F1036" s="79" t="s">
        <v>8257</v>
      </c>
      <c r="G1036" s="79" t="s">
        <v>8258</v>
      </c>
      <c r="H1036" s="80">
        <v>1</v>
      </c>
      <c r="I1036" s="79" t="s">
        <v>1832</v>
      </c>
      <c r="J1036" s="79" t="s">
        <v>4439</v>
      </c>
      <c r="K1036" s="80">
        <v>2005</v>
      </c>
      <c r="L1036" s="81" t="str">
        <f t="shared" si="16"/>
        <v>http://ebooks.abc-clio.com/?isbn=9780313090943</v>
      </c>
    </row>
    <row r="1037" spans="1:12" ht="20.100000000000001" customHeight="1">
      <c r="A1037" s="78">
        <v>1036</v>
      </c>
      <c r="B1037" s="79" t="s">
        <v>2696</v>
      </c>
      <c r="C1037" s="79" t="s">
        <v>5188</v>
      </c>
      <c r="D1037" s="79">
        <v>320</v>
      </c>
      <c r="E1037" s="79" t="s">
        <v>8259</v>
      </c>
      <c r="F1037" s="79" t="s">
        <v>8260</v>
      </c>
      <c r="G1037" s="79" t="s">
        <v>8261</v>
      </c>
      <c r="H1037" s="80">
        <v>1</v>
      </c>
      <c r="I1037" s="79" t="s">
        <v>8262</v>
      </c>
      <c r="J1037" s="79" t="s">
        <v>4439</v>
      </c>
      <c r="K1037" s="80">
        <v>2003</v>
      </c>
      <c r="L1037" s="81" t="str">
        <f t="shared" si="16"/>
        <v>http://ebooks.abc-clio.com/?isbn=9780313057397</v>
      </c>
    </row>
    <row r="1038" spans="1:12" ht="20.100000000000001" customHeight="1">
      <c r="A1038" s="78">
        <v>1037</v>
      </c>
      <c r="B1038" s="79" t="s">
        <v>2696</v>
      </c>
      <c r="C1038" s="79" t="s">
        <v>5200</v>
      </c>
      <c r="D1038" s="79" t="s">
        <v>8263</v>
      </c>
      <c r="E1038" s="79" t="s">
        <v>8264</v>
      </c>
      <c r="F1038" s="79" t="s">
        <v>8265</v>
      </c>
      <c r="G1038" s="79" t="s">
        <v>8266</v>
      </c>
      <c r="H1038" s="80">
        <v>1</v>
      </c>
      <c r="I1038" s="79" t="s">
        <v>8267</v>
      </c>
      <c r="J1038" s="79" t="s">
        <v>4439</v>
      </c>
      <c r="K1038" s="80">
        <v>2005</v>
      </c>
      <c r="L1038" s="81" t="str">
        <f t="shared" si="16"/>
        <v>http://ebooks.abc-clio.com/?isbn=9780313062124</v>
      </c>
    </row>
    <row r="1039" spans="1:12" ht="20.100000000000001" customHeight="1">
      <c r="A1039" s="78">
        <v>1038</v>
      </c>
      <c r="B1039" s="79" t="s">
        <v>2696</v>
      </c>
      <c r="C1039" s="79" t="s">
        <v>3405</v>
      </c>
      <c r="D1039" s="79">
        <v>333</v>
      </c>
      <c r="E1039" s="79" t="s">
        <v>8034</v>
      </c>
      <c r="F1039" s="79" t="s">
        <v>8268</v>
      </c>
      <c r="G1039" s="79" t="s">
        <v>8269</v>
      </c>
      <c r="H1039" s="80">
        <v>1</v>
      </c>
      <c r="I1039" s="79" t="s">
        <v>8270</v>
      </c>
      <c r="J1039" s="79" t="s">
        <v>4439</v>
      </c>
      <c r="K1039" s="80">
        <v>2008</v>
      </c>
      <c r="L1039" s="81" t="str">
        <f t="shared" si="16"/>
        <v>http://ebooks.abc-clio.com/?isbn=9781573569842</v>
      </c>
    </row>
    <row r="1040" spans="1:12" ht="20.100000000000001" customHeight="1">
      <c r="A1040" s="78">
        <v>1039</v>
      </c>
      <c r="B1040" s="79" t="s">
        <v>2696</v>
      </c>
      <c r="C1040" s="79" t="s">
        <v>3405</v>
      </c>
      <c r="D1040" s="79">
        <v>333</v>
      </c>
      <c r="E1040" s="79" t="s">
        <v>8271</v>
      </c>
      <c r="F1040" s="79" t="s">
        <v>8272</v>
      </c>
      <c r="G1040" s="79" t="s">
        <v>8273</v>
      </c>
      <c r="H1040" s="80">
        <v>1</v>
      </c>
      <c r="I1040" s="79" t="s">
        <v>8274</v>
      </c>
      <c r="J1040" s="79" t="s">
        <v>4439</v>
      </c>
      <c r="K1040" s="80">
        <v>2000</v>
      </c>
      <c r="L1040" s="81" t="str">
        <f t="shared" si="16"/>
        <v>http://ebooks.abc-clio.com/?isbn=9780313007231</v>
      </c>
    </row>
    <row r="1041" spans="1:12" ht="20.100000000000001" customHeight="1">
      <c r="A1041" s="78">
        <v>1040</v>
      </c>
      <c r="B1041" s="79" t="s">
        <v>2696</v>
      </c>
      <c r="C1041" s="79" t="s">
        <v>4243</v>
      </c>
      <c r="D1041" s="79">
        <v>327</v>
      </c>
      <c r="E1041" s="79" t="s">
        <v>2826</v>
      </c>
      <c r="F1041" s="79" t="s">
        <v>8275</v>
      </c>
      <c r="G1041" s="79" t="s">
        <v>8276</v>
      </c>
      <c r="H1041" s="80">
        <v>1</v>
      </c>
      <c r="I1041" s="79" t="s">
        <v>8277</v>
      </c>
      <c r="J1041" s="79" t="s">
        <v>4439</v>
      </c>
      <c r="K1041" s="80">
        <v>2008</v>
      </c>
      <c r="L1041" s="81" t="str">
        <f t="shared" si="16"/>
        <v>http://ebooks.abc-clio.com/?isbn=9780313351969</v>
      </c>
    </row>
    <row r="1042" spans="1:12" ht="20.100000000000001" customHeight="1">
      <c r="A1042" s="78">
        <v>1041</v>
      </c>
      <c r="B1042" s="79" t="s">
        <v>2696</v>
      </c>
      <c r="C1042" s="79" t="s">
        <v>4243</v>
      </c>
      <c r="D1042" s="79">
        <v>323</v>
      </c>
      <c r="E1042" s="79" t="s">
        <v>2826</v>
      </c>
      <c r="F1042" s="79" t="s">
        <v>8278</v>
      </c>
      <c r="G1042" s="79" t="s">
        <v>8279</v>
      </c>
      <c r="H1042" s="80" t="s">
        <v>8079</v>
      </c>
      <c r="I1042" s="79" t="s">
        <v>8280</v>
      </c>
      <c r="J1042" s="79" t="s">
        <v>4439</v>
      </c>
      <c r="K1042" s="80">
        <v>2007</v>
      </c>
      <c r="L1042" s="81" t="str">
        <f t="shared" si="16"/>
        <v>http://ebooks.abc-clio.com/?isbn=9780313350863</v>
      </c>
    </row>
    <row r="1043" spans="1:12" ht="20.100000000000001" customHeight="1">
      <c r="A1043" s="78">
        <v>1042</v>
      </c>
      <c r="B1043" s="79" t="s">
        <v>2696</v>
      </c>
      <c r="C1043" s="79" t="s">
        <v>4243</v>
      </c>
      <c r="D1043" s="79">
        <v>306</v>
      </c>
      <c r="E1043" s="79" t="s">
        <v>8281</v>
      </c>
      <c r="F1043" s="79" t="s">
        <v>8282</v>
      </c>
      <c r="G1043" s="79" t="s">
        <v>8283</v>
      </c>
      <c r="H1043" s="80">
        <v>1</v>
      </c>
      <c r="I1043" s="79" t="s">
        <v>8284</v>
      </c>
      <c r="J1043" s="79" t="s">
        <v>4439</v>
      </c>
      <c r="K1043" s="80">
        <v>2008</v>
      </c>
      <c r="L1043" s="81" t="str">
        <f t="shared" si="16"/>
        <v>http://ebooks.abc-clio.com/?isbn=9781567207668</v>
      </c>
    </row>
    <row r="1044" spans="1:12" ht="20.100000000000001" customHeight="1">
      <c r="A1044" s="78">
        <v>1043</v>
      </c>
      <c r="B1044" s="79" t="s">
        <v>2696</v>
      </c>
      <c r="C1044" s="79" t="s">
        <v>8285</v>
      </c>
      <c r="D1044" s="79">
        <v>650</v>
      </c>
      <c r="E1044" s="79" t="s">
        <v>8286</v>
      </c>
      <c r="F1044" s="79" t="s">
        <v>8287</v>
      </c>
      <c r="G1044" s="79" t="s">
        <v>8288</v>
      </c>
      <c r="H1044" s="80">
        <v>1</v>
      </c>
      <c r="I1044" s="79" t="s">
        <v>8289</v>
      </c>
      <c r="J1044" s="79" t="s">
        <v>4439</v>
      </c>
      <c r="K1044" s="80">
        <v>1997</v>
      </c>
      <c r="L1044" s="81" t="str">
        <f t="shared" si="16"/>
        <v>http://ebooks.abc-clio.com/?isbn=9780313008238</v>
      </c>
    </row>
    <row r="1045" spans="1:12" ht="20.100000000000001" customHeight="1">
      <c r="A1045" s="78">
        <v>1044</v>
      </c>
      <c r="B1045" s="79" t="s">
        <v>2696</v>
      </c>
      <c r="C1045" s="79" t="s">
        <v>8285</v>
      </c>
      <c r="D1045" s="79">
        <v>395</v>
      </c>
      <c r="E1045" s="79" t="s">
        <v>2155</v>
      </c>
      <c r="F1045" s="79" t="s">
        <v>8290</v>
      </c>
      <c r="G1045" s="79" t="s">
        <v>8291</v>
      </c>
      <c r="H1045" s="80">
        <v>0</v>
      </c>
      <c r="I1045" s="79" t="s">
        <v>8292</v>
      </c>
      <c r="J1045" s="79" t="s">
        <v>553</v>
      </c>
      <c r="K1045" s="80">
        <v>2007</v>
      </c>
      <c r="L1045" s="81" t="str">
        <f t="shared" si="16"/>
        <v>http://ebooks.abc-clio.com/?isbn=9780275997151</v>
      </c>
    </row>
    <row r="1046" spans="1:12" ht="20.100000000000001" customHeight="1">
      <c r="A1046" s="78">
        <v>1045</v>
      </c>
      <c r="B1046" s="79" t="s">
        <v>2696</v>
      </c>
      <c r="C1046" s="79" t="s">
        <v>8293</v>
      </c>
      <c r="D1046" s="79">
        <v>306.3</v>
      </c>
      <c r="E1046" s="79" t="s">
        <v>8294</v>
      </c>
      <c r="F1046" s="79" t="s">
        <v>8295</v>
      </c>
      <c r="G1046" s="79" t="s">
        <v>8296</v>
      </c>
      <c r="H1046" s="80">
        <v>0</v>
      </c>
      <c r="I1046" s="79" t="s">
        <v>8297</v>
      </c>
      <c r="J1046" s="79" t="s">
        <v>6667</v>
      </c>
      <c r="K1046" s="80">
        <v>2003</v>
      </c>
      <c r="L1046" s="81" t="str">
        <f t="shared" si="16"/>
        <v>http://ebooks.abc-clio.com/?isbn=9781576079768</v>
      </c>
    </row>
    <row r="1047" spans="1:12" ht="20.100000000000001" customHeight="1">
      <c r="A1047" s="78">
        <v>1046</v>
      </c>
      <c r="B1047" s="79" t="s">
        <v>2696</v>
      </c>
      <c r="C1047" s="79" t="s">
        <v>8298</v>
      </c>
      <c r="D1047" s="79">
        <v>305</v>
      </c>
      <c r="E1047" s="79" t="s">
        <v>8299</v>
      </c>
      <c r="F1047" s="79" t="s">
        <v>8300</v>
      </c>
      <c r="G1047" s="79" t="s">
        <v>8301</v>
      </c>
      <c r="H1047" s="80">
        <v>0</v>
      </c>
      <c r="I1047" s="79" t="s">
        <v>8302</v>
      </c>
      <c r="J1047" s="79" t="s">
        <v>5153</v>
      </c>
      <c r="K1047" s="80">
        <v>2007</v>
      </c>
      <c r="L1047" s="81" t="str">
        <f t="shared" si="16"/>
        <v>http://ebooks.abc-clio.com/?isbn=9780275999254</v>
      </c>
    </row>
    <row r="1048" spans="1:12" ht="20.100000000000001" customHeight="1">
      <c r="A1048" s="78">
        <v>1047</v>
      </c>
      <c r="B1048" s="79" t="s">
        <v>2696</v>
      </c>
      <c r="C1048" s="79" t="s">
        <v>8303</v>
      </c>
      <c r="D1048" s="79">
        <v>355</v>
      </c>
      <c r="E1048" s="79" t="s">
        <v>8304</v>
      </c>
      <c r="F1048" s="79" t="s">
        <v>8305</v>
      </c>
      <c r="G1048" s="79" t="s">
        <v>8306</v>
      </c>
      <c r="H1048" s="80">
        <v>0</v>
      </c>
      <c r="I1048" s="79" t="s">
        <v>8307</v>
      </c>
      <c r="J1048" s="79" t="s">
        <v>6678</v>
      </c>
      <c r="K1048" s="80">
        <v>2007</v>
      </c>
      <c r="L1048" s="81" t="str">
        <f t="shared" si="16"/>
        <v>http://ebooks.abc-clio.com/?isbn=9780313083662</v>
      </c>
    </row>
    <row r="1049" spans="1:12" ht="20.100000000000001" customHeight="1">
      <c r="A1049" s="78">
        <v>1048</v>
      </c>
      <c r="B1049" s="79" t="s">
        <v>2696</v>
      </c>
      <c r="C1049" s="79" t="s">
        <v>5249</v>
      </c>
      <c r="D1049" s="79">
        <v>338.3</v>
      </c>
      <c r="E1049" s="79" t="s">
        <v>8308</v>
      </c>
      <c r="F1049" s="79" t="s">
        <v>8309</v>
      </c>
      <c r="G1049" s="79" t="s">
        <v>8310</v>
      </c>
      <c r="H1049" s="80">
        <v>1</v>
      </c>
      <c r="I1049" s="79" t="s">
        <v>8311</v>
      </c>
      <c r="J1049" s="79" t="s">
        <v>4514</v>
      </c>
      <c r="K1049" s="80">
        <v>1995</v>
      </c>
      <c r="L1049" s="81" t="str">
        <f t="shared" si="16"/>
        <v>http://ebooks.abc-clio.com/?isbn=9780313036156</v>
      </c>
    </row>
    <row r="1050" spans="1:12" ht="20.100000000000001" customHeight="1">
      <c r="A1050" s="78">
        <v>1049</v>
      </c>
      <c r="B1050" s="79" t="s">
        <v>2696</v>
      </c>
      <c r="C1050" s="79" t="s">
        <v>5249</v>
      </c>
      <c r="D1050" s="79">
        <v>333.73</v>
      </c>
      <c r="E1050" s="79" t="s">
        <v>8312</v>
      </c>
      <c r="F1050" s="79" t="s">
        <v>8313</v>
      </c>
      <c r="G1050" s="79" t="s">
        <v>8314</v>
      </c>
      <c r="H1050" s="80">
        <v>1</v>
      </c>
      <c r="I1050" s="79" t="s">
        <v>8315</v>
      </c>
      <c r="J1050" s="79" t="s">
        <v>4514</v>
      </c>
      <c r="K1050" s="80">
        <v>1995</v>
      </c>
      <c r="L1050" s="81" t="str">
        <f t="shared" si="16"/>
        <v>http://ebooks.abc-clio.com/?isbn=9780313035968</v>
      </c>
    </row>
    <row r="1051" spans="1:12" ht="20.100000000000001" customHeight="1">
      <c r="A1051" s="78">
        <v>1050</v>
      </c>
      <c r="B1051" s="79" t="s">
        <v>2696</v>
      </c>
      <c r="C1051" s="79" t="s">
        <v>5249</v>
      </c>
      <c r="D1051" s="79">
        <v>306</v>
      </c>
      <c r="E1051" s="79" t="s">
        <v>8316</v>
      </c>
      <c r="F1051" s="79" t="s">
        <v>8317</v>
      </c>
      <c r="G1051" s="79" t="s">
        <v>8318</v>
      </c>
      <c r="H1051" s="80">
        <v>1</v>
      </c>
      <c r="I1051" s="79" t="s">
        <v>8319</v>
      </c>
      <c r="J1051" s="79" t="s">
        <v>4439</v>
      </c>
      <c r="K1051" s="80">
        <v>2007</v>
      </c>
      <c r="L1051" s="81" t="str">
        <f t="shared" si="16"/>
        <v>http://ebooks.abc-clio.com/?isbn=9780275997878</v>
      </c>
    </row>
    <row r="1052" spans="1:12" ht="20.100000000000001" customHeight="1">
      <c r="A1052" s="78">
        <v>1051</v>
      </c>
      <c r="B1052" s="79" t="s">
        <v>2696</v>
      </c>
      <c r="C1052" s="79" t="s">
        <v>5249</v>
      </c>
      <c r="D1052" s="79">
        <v>338</v>
      </c>
      <c r="E1052" s="79" t="s">
        <v>8320</v>
      </c>
      <c r="F1052" s="79" t="s">
        <v>8321</v>
      </c>
      <c r="G1052" s="79" t="s">
        <v>8322</v>
      </c>
      <c r="H1052" s="80">
        <v>1</v>
      </c>
      <c r="I1052" s="79" t="s">
        <v>8323</v>
      </c>
      <c r="J1052" s="79" t="s">
        <v>4439</v>
      </c>
      <c r="K1052" s="80">
        <v>2007</v>
      </c>
      <c r="L1052" s="81" t="str">
        <f t="shared" si="16"/>
        <v>http://ebooks.abc-clio.com/?isbn=9781567207316</v>
      </c>
    </row>
    <row r="1053" spans="1:12" ht="20.100000000000001" customHeight="1">
      <c r="A1053" s="78">
        <v>1052</v>
      </c>
      <c r="B1053" s="79" t="s">
        <v>2696</v>
      </c>
      <c r="C1053" s="79" t="s">
        <v>5249</v>
      </c>
      <c r="D1053" s="79">
        <v>331</v>
      </c>
      <c r="E1053" s="79" t="s">
        <v>8324</v>
      </c>
      <c r="F1053" s="79" t="s">
        <v>8325</v>
      </c>
      <c r="G1053" s="79" t="s">
        <v>8326</v>
      </c>
      <c r="H1053" s="80">
        <v>1</v>
      </c>
      <c r="I1053" s="79" t="s">
        <v>8327</v>
      </c>
      <c r="J1053" s="79" t="s">
        <v>4439</v>
      </c>
      <c r="K1053" s="80">
        <v>2003</v>
      </c>
      <c r="L1053" s="81" t="str">
        <f t="shared" si="16"/>
        <v>http://ebooks.abc-clio.com/?isbn=9780313017377</v>
      </c>
    </row>
    <row r="1054" spans="1:12" ht="20.100000000000001" customHeight="1">
      <c r="A1054" s="78">
        <v>1053</v>
      </c>
      <c r="B1054" s="79" t="s">
        <v>2696</v>
      </c>
      <c r="C1054" s="79" t="s">
        <v>5249</v>
      </c>
      <c r="D1054" s="79">
        <v>333</v>
      </c>
      <c r="E1054" s="79" t="s">
        <v>8328</v>
      </c>
      <c r="F1054" s="79" t="s">
        <v>8329</v>
      </c>
      <c r="G1054" s="79" t="s">
        <v>8330</v>
      </c>
      <c r="H1054" s="80">
        <v>1</v>
      </c>
      <c r="I1054" s="79" t="s">
        <v>8331</v>
      </c>
      <c r="J1054" s="79" t="s">
        <v>4439</v>
      </c>
      <c r="K1054" s="80">
        <v>2008</v>
      </c>
      <c r="L1054" s="81" t="str">
        <f t="shared" si="16"/>
        <v>http://ebooks.abc-clio.com/?isbn=9780313354809</v>
      </c>
    </row>
    <row r="1055" spans="1:12" ht="20.100000000000001" customHeight="1">
      <c r="A1055" s="78">
        <v>1054</v>
      </c>
      <c r="B1055" s="79" t="s">
        <v>2696</v>
      </c>
      <c r="C1055" s="79" t="s">
        <v>5249</v>
      </c>
      <c r="D1055" s="79">
        <v>338</v>
      </c>
      <c r="E1055" s="79" t="s">
        <v>8332</v>
      </c>
      <c r="F1055" s="79" t="s">
        <v>8333</v>
      </c>
      <c r="G1055" s="79" t="s">
        <v>8334</v>
      </c>
      <c r="H1055" s="80">
        <v>1</v>
      </c>
      <c r="I1055" s="79" t="s">
        <v>8335</v>
      </c>
      <c r="J1055" s="79" t="s">
        <v>4439</v>
      </c>
      <c r="K1055" s="80">
        <v>2003</v>
      </c>
      <c r="L1055" s="81" t="str">
        <f t="shared" si="16"/>
        <v>http://ebooks.abc-clio.com/?isbn=9780313057151</v>
      </c>
    </row>
    <row r="1056" spans="1:12" ht="20.100000000000001" customHeight="1">
      <c r="A1056" s="78">
        <v>1055</v>
      </c>
      <c r="B1056" s="79" t="s">
        <v>2696</v>
      </c>
      <c r="C1056" s="79" t="s">
        <v>5249</v>
      </c>
      <c r="D1056" s="79">
        <v>303</v>
      </c>
      <c r="E1056" s="79" t="s">
        <v>8336</v>
      </c>
      <c r="F1056" s="79" t="s">
        <v>8337</v>
      </c>
      <c r="G1056" s="79" t="s">
        <v>8338</v>
      </c>
      <c r="H1056" s="80">
        <v>1</v>
      </c>
      <c r="I1056" s="79" t="s">
        <v>8339</v>
      </c>
      <c r="J1056" s="79" t="s">
        <v>4439</v>
      </c>
      <c r="K1056" s="80">
        <v>2000</v>
      </c>
      <c r="L1056" s="81" t="str">
        <f t="shared" si="16"/>
        <v>http://ebooks.abc-clio.com/?isbn=9780313028786</v>
      </c>
    </row>
    <row r="1057" spans="1:12" ht="20.100000000000001" customHeight="1">
      <c r="A1057" s="78">
        <v>1056</v>
      </c>
      <c r="B1057" s="79" t="s">
        <v>2696</v>
      </c>
      <c r="C1057" s="79" t="s">
        <v>5249</v>
      </c>
      <c r="D1057" s="79">
        <v>362</v>
      </c>
      <c r="E1057" s="79" t="s">
        <v>8340</v>
      </c>
      <c r="F1057" s="79" t="s">
        <v>8341</v>
      </c>
      <c r="G1057" s="79" t="s">
        <v>8342</v>
      </c>
      <c r="H1057" s="80">
        <v>1</v>
      </c>
      <c r="I1057" s="79" t="s">
        <v>8343</v>
      </c>
      <c r="J1057" s="79" t="s">
        <v>4439</v>
      </c>
      <c r="K1057" s="80">
        <v>2004</v>
      </c>
      <c r="L1057" s="81" t="str">
        <f t="shared" si="16"/>
        <v>http://ebooks.abc-clio.com/?isbn=9780313072758</v>
      </c>
    </row>
    <row r="1058" spans="1:12" ht="20.100000000000001" customHeight="1">
      <c r="A1058" s="78">
        <v>1057</v>
      </c>
      <c r="B1058" s="79" t="s">
        <v>2696</v>
      </c>
      <c r="C1058" s="79" t="s">
        <v>5249</v>
      </c>
      <c r="D1058" s="79">
        <v>343.73</v>
      </c>
      <c r="E1058" s="79" t="s">
        <v>8344</v>
      </c>
      <c r="F1058" s="79" t="s">
        <v>8345</v>
      </c>
      <c r="G1058" s="79" t="s">
        <v>8346</v>
      </c>
      <c r="H1058" s="80">
        <v>1</v>
      </c>
      <c r="I1058" s="79" t="s">
        <v>8347</v>
      </c>
      <c r="J1058" s="79" t="s">
        <v>4514</v>
      </c>
      <c r="K1058" s="80">
        <v>1990</v>
      </c>
      <c r="L1058" s="81" t="str">
        <f t="shared" si="16"/>
        <v>http://ebooks.abc-clio.com/?isbn=9780313036330</v>
      </c>
    </row>
    <row r="1059" spans="1:12" ht="20.100000000000001" customHeight="1">
      <c r="A1059" s="78">
        <v>1058</v>
      </c>
      <c r="B1059" s="79" t="s">
        <v>2696</v>
      </c>
      <c r="C1059" s="79" t="s">
        <v>5249</v>
      </c>
      <c r="D1059" s="79">
        <v>340</v>
      </c>
      <c r="E1059" s="79" t="s">
        <v>8348</v>
      </c>
      <c r="F1059" s="79" t="s">
        <v>8349</v>
      </c>
      <c r="G1059" s="79" t="s">
        <v>8350</v>
      </c>
      <c r="H1059" s="80">
        <v>1</v>
      </c>
      <c r="I1059" s="79" t="s">
        <v>8351</v>
      </c>
      <c r="J1059" s="79" t="s">
        <v>4514</v>
      </c>
      <c r="K1059" s="80">
        <v>1997</v>
      </c>
      <c r="L1059" s="81" t="str">
        <f t="shared" si="16"/>
        <v>http://ebooks.abc-clio.com/?isbn=9780313035326</v>
      </c>
    </row>
    <row r="1060" spans="1:12" ht="20.100000000000001" customHeight="1">
      <c r="A1060" s="78">
        <v>1059</v>
      </c>
      <c r="B1060" s="79" t="s">
        <v>2696</v>
      </c>
      <c r="C1060" s="79" t="s">
        <v>5249</v>
      </c>
      <c r="D1060" s="79">
        <v>364.1</v>
      </c>
      <c r="E1060" s="79" t="s">
        <v>8352</v>
      </c>
      <c r="F1060" s="79" t="s">
        <v>8353</v>
      </c>
      <c r="G1060" s="79" t="s">
        <v>8354</v>
      </c>
      <c r="H1060" s="80">
        <v>1</v>
      </c>
      <c r="I1060" s="79" t="s">
        <v>8355</v>
      </c>
      <c r="J1060" s="79" t="s">
        <v>4514</v>
      </c>
      <c r="K1060" s="80">
        <v>1995</v>
      </c>
      <c r="L1060" s="81" t="str">
        <f t="shared" si="16"/>
        <v>http://ebooks.abc-clio.com/?isbn=9780313035784</v>
      </c>
    </row>
    <row r="1061" spans="1:12" ht="20.100000000000001" customHeight="1">
      <c r="A1061" s="78">
        <v>1060</v>
      </c>
      <c r="B1061" s="79" t="s">
        <v>2696</v>
      </c>
      <c r="C1061" s="79" t="s">
        <v>5249</v>
      </c>
      <c r="D1061" s="79">
        <v>371</v>
      </c>
      <c r="E1061" s="79" t="s">
        <v>8356</v>
      </c>
      <c r="F1061" s="79" t="s">
        <v>8357</v>
      </c>
      <c r="G1061" s="79" t="s">
        <v>8358</v>
      </c>
      <c r="H1061" s="80">
        <v>1</v>
      </c>
      <c r="I1061" s="79" t="s">
        <v>1453</v>
      </c>
      <c r="J1061" s="79" t="s">
        <v>4439</v>
      </c>
      <c r="K1061" s="80">
        <v>2008</v>
      </c>
      <c r="L1061" s="81" t="str">
        <f t="shared" si="16"/>
        <v>http://ebooks.abc-clio.com/?isbn=9780313348297</v>
      </c>
    </row>
    <row r="1062" spans="1:12" ht="20.100000000000001" customHeight="1">
      <c r="A1062" s="78">
        <v>1061</v>
      </c>
      <c r="B1062" s="79" t="s">
        <v>2696</v>
      </c>
      <c r="C1062" s="79" t="s">
        <v>5249</v>
      </c>
      <c r="D1062" s="79" t="s">
        <v>8359</v>
      </c>
      <c r="E1062" s="79" t="s">
        <v>2337</v>
      </c>
      <c r="F1062" s="79" t="s">
        <v>8360</v>
      </c>
      <c r="G1062" s="79" t="s">
        <v>8361</v>
      </c>
      <c r="H1062" s="80">
        <v>1</v>
      </c>
      <c r="I1062" s="79" t="s">
        <v>8362</v>
      </c>
      <c r="J1062" s="79" t="s">
        <v>4439</v>
      </c>
      <c r="K1062" s="80">
        <v>2007</v>
      </c>
      <c r="L1062" s="81" t="str">
        <f t="shared" si="16"/>
        <v>http://ebooks.abc-clio.com/?isbn=9780313084669</v>
      </c>
    </row>
    <row r="1063" spans="1:12" ht="20.100000000000001" customHeight="1">
      <c r="A1063" s="78">
        <v>1062</v>
      </c>
      <c r="B1063" s="79" t="s">
        <v>2696</v>
      </c>
      <c r="C1063" s="79" t="s">
        <v>5254</v>
      </c>
      <c r="D1063" s="79">
        <v>658</v>
      </c>
      <c r="E1063" s="79" t="s">
        <v>8363</v>
      </c>
      <c r="F1063" s="79" t="s">
        <v>8364</v>
      </c>
      <c r="G1063" s="79" t="s">
        <v>8365</v>
      </c>
      <c r="H1063" s="80">
        <v>1</v>
      </c>
      <c r="I1063" s="79" t="s">
        <v>8366</v>
      </c>
      <c r="J1063" s="79" t="s">
        <v>4439</v>
      </c>
      <c r="K1063" s="80">
        <v>2008</v>
      </c>
      <c r="L1063" s="81" t="str">
        <f t="shared" si="16"/>
        <v>http://ebooks.abc-clio.com/?isbn=9780313353017</v>
      </c>
    </row>
    <row r="1064" spans="1:12" ht="20.100000000000001" customHeight="1">
      <c r="A1064" s="78">
        <v>1063</v>
      </c>
      <c r="B1064" s="79" t="s">
        <v>2696</v>
      </c>
      <c r="C1064" s="79" t="s">
        <v>5254</v>
      </c>
      <c r="D1064" s="79">
        <v>658</v>
      </c>
      <c r="E1064" s="79" t="s">
        <v>8367</v>
      </c>
      <c r="F1064" s="79" t="s">
        <v>8368</v>
      </c>
      <c r="G1064" s="79" t="s">
        <v>8369</v>
      </c>
      <c r="H1064" s="80">
        <v>1</v>
      </c>
      <c r="I1064" s="79" t="s">
        <v>8370</v>
      </c>
      <c r="J1064" s="79" t="s">
        <v>4439</v>
      </c>
      <c r="K1064" s="80">
        <v>2007</v>
      </c>
      <c r="L1064" s="81" t="str">
        <f t="shared" si="16"/>
        <v>http://ebooks.abc-clio.com/?isbn=9780313083709</v>
      </c>
    </row>
    <row r="1065" spans="1:12" ht="20.100000000000001" customHeight="1">
      <c r="A1065" s="78">
        <v>1064</v>
      </c>
      <c r="B1065" s="79" t="s">
        <v>2696</v>
      </c>
      <c r="C1065" s="79" t="s">
        <v>8371</v>
      </c>
      <c r="D1065" s="79">
        <v>973</v>
      </c>
      <c r="E1065" s="79" t="s">
        <v>8372</v>
      </c>
      <c r="F1065" s="79" t="s">
        <v>8373</v>
      </c>
      <c r="G1065" s="79" t="s">
        <v>8374</v>
      </c>
      <c r="H1065" s="80">
        <v>1</v>
      </c>
      <c r="I1065" s="79" t="s">
        <v>8375</v>
      </c>
      <c r="J1065" s="79" t="s">
        <v>4439</v>
      </c>
      <c r="K1065" s="80">
        <v>2007</v>
      </c>
      <c r="L1065" s="81" t="str">
        <f t="shared" si="16"/>
        <v>http://ebooks.abc-clio.com/?isbn=9780313347856</v>
      </c>
    </row>
    <row r="1066" spans="1:12" ht="20.100000000000001" customHeight="1">
      <c r="A1066" s="78">
        <v>1065</v>
      </c>
      <c r="B1066" s="79" t="s">
        <v>2696</v>
      </c>
      <c r="C1066" s="79" t="s">
        <v>8371</v>
      </c>
      <c r="D1066" s="79">
        <v>174</v>
      </c>
      <c r="E1066" s="79" t="s">
        <v>8376</v>
      </c>
      <c r="F1066" s="79" t="s">
        <v>8377</v>
      </c>
      <c r="G1066" s="79" t="s">
        <v>8378</v>
      </c>
      <c r="H1066" s="80">
        <v>1</v>
      </c>
      <c r="I1066" s="79" t="s">
        <v>8379</v>
      </c>
      <c r="J1066" s="79" t="s">
        <v>4439</v>
      </c>
      <c r="K1066" s="80">
        <v>2008</v>
      </c>
      <c r="L1066" s="81" t="str">
        <f t="shared" si="16"/>
        <v>http://ebooks.abc-clio.com/?isbn=9780275996765</v>
      </c>
    </row>
    <row r="1067" spans="1:12" ht="20.100000000000001" customHeight="1">
      <c r="A1067" s="78">
        <v>1066</v>
      </c>
      <c r="B1067" s="79" t="s">
        <v>2696</v>
      </c>
      <c r="C1067" s="79" t="s">
        <v>8380</v>
      </c>
      <c r="D1067" s="79">
        <v>338</v>
      </c>
      <c r="E1067" s="79" t="s">
        <v>8381</v>
      </c>
      <c r="F1067" s="79" t="s">
        <v>8382</v>
      </c>
      <c r="G1067" s="79" t="s">
        <v>8383</v>
      </c>
      <c r="H1067" s="80">
        <v>1</v>
      </c>
      <c r="I1067" s="79" t="s">
        <v>8384</v>
      </c>
      <c r="J1067" s="79" t="s">
        <v>4439</v>
      </c>
      <c r="K1067" s="80">
        <v>2008</v>
      </c>
      <c r="L1067" s="81" t="str">
        <f t="shared" si="16"/>
        <v>http://ebooks.abc-clio.com/?isbn=9780313348907</v>
      </c>
    </row>
    <row r="1068" spans="1:12" ht="20.100000000000001" customHeight="1">
      <c r="A1068" s="78">
        <v>1067</v>
      </c>
      <c r="B1068" s="79" t="s">
        <v>2696</v>
      </c>
      <c r="C1068" s="79" t="s">
        <v>8380</v>
      </c>
      <c r="D1068" s="79">
        <v>338</v>
      </c>
      <c r="E1068" s="79" t="s">
        <v>8381</v>
      </c>
      <c r="F1068" s="79" t="s">
        <v>8385</v>
      </c>
      <c r="G1068" s="79" t="s">
        <v>8386</v>
      </c>
      <c r="H1068" s="80">
        <v>1</v>
      </c>
      <c r="I1068" s="79" t="s">
        <v>8387</v>
      </c>
      <c r="J1068" s="79" t="s">
        <v>4439</v>
      </c>
      <c r="K1068" s="80">
        <v>2008</v>
      </c>
      <c r="L1068" s="81" t="str">
        <f t="shared" si="16"/>
        <v>http://ebooks.abc-clio.com/?isbn=9780313350337</v>
      </c>
    </row>
    <row r="1069" spans="1:12" ht="20.100000000000001" customHeight="1">
      <c r="A1069" s="78">
        <v>1068</v>
      </c>
      <c r="B1069" s="79" t="s">
        <v>2696</v>
      </c>
      <c r="C1069" s="79" t="s">
        <v>8380</v>
      </c>
      <c r="D1069" s="79">
        <v>338</v>
      </c>
      <c r="E1069" s="79" t="s">
        <v>8388</v>
      </c>
      <c r="F1069" s="79" t="s">
        <v>8389</v>
      </c>
      <c r="G1069" s="79" t="s">
        <v>8390</v>
      </c>
      <c r="H1069" s="80">
        <v>1</v>
      </c>
      <c r="I1069" s="79" t="s">
        <v>8391</v>
      </c>
      <c r="J1069" s="79" t="s">
        <v>4439</v>
      </c>
      <c r="K1069" s="80">
        <v>2008</v>
      </c>
      <c r="L1069" s="81" t="str">
        <f t="shared" si="16"/>
        <v>http://ebooks.abc-clio.com/?isbn=9780313351280</v>
      </c>
    </row>
    <row r="1070" spans="1:12" ht="20.100000000000001" customHeight="1">
      <c r="A1070" s="78">
        <v>1069</v>
      </c>
      <c r="B1070" s="79" t="s">
        <v>2696</v>
      </c>
      <c r="C1070" s="79" t="s">
        <v>8392</v>
      </c>
      <c r="D1070" s="79">
        <v>346</v>
      </c>
      <c r="E1070" s="79" t="s">
        <v>8393</v>
      </c>
      <c r="F1070" s="79" t="s">
        <v>8394</v>
      </c>
      <c r="G1070" s="79" t="s">
        <v>8395</v>
      </c>
      <c r="H1070" s="80" t="s">
        <v>8396</v>
      </c>
      <c r="I1070" s="79" t="s">
        <v>912</v>
      </c>
      <c r="J1070" s="79" t="s">
        <v>4439</v>
      </c>
      <c r="K1070" s="80" t="s">
        <v>8397</v>
      </c>
      <c r="L1070" s="81" t="str">
        <f t="shared" si="16"/>
        <v>http://ebooks.abc-clio.com/?isbn=9780313353956</v>
      </c>
    </row>
    <row r="1071" spans="1:12" ht="20.100000000000001" customHeight="1">
      <c r="A1071" s="78">
        <v>1070</v>
      </c>
      <c r="B1071" s="79" t="s">
        <v>2696</v>
      </c>
      <c r="C1071" s="79" t="s">
        <v>8392</v>
      </c>
      <c r="D1071" s="79">
        <v>346.73039999999997</v>
      </c>
      <c r="E1071" s="79" t="s">
        <v>8398</v>
      </c>
      <c r="F1071" s="79" t="s">
        <v>8399</v>
      </c>
      <c r="G1071" s="79" t="s">
        <v>8400</v>
      </c>
      <c r="H1071" s="80">
        <v>1</v>
      </c>
      <c r="I1071" s="79" t="s">
        <v>8401</v>
      </c>
      <c r="J1071" s="79" t="s">
        <v>4439</v>
      </c>
      <c r="K1071" s="80">
        <v>1994</v>
      </c>
      <c r="L1071" s="81" t="str">
        <f t="shared" si="16"/>
        <v>http://ebooks.abc-clio.com/?isbn=9780313030956</v>
      </c>
    </row>
    <row r="1072" spans="1:12" ht="20.100000000000001" customHeight="1">
      <c r="A1072" s="78">
        <v>1071</v>
      </c>
      <c r="B1072" s="79" t="s">
        <v>2696</v>
      </c>
      <c r="C1072" s="79" t="s">
        <v>8402</v>
      </c>
      <c r="D1072" s="79">
        <v>304</v>
      </c>
      <c r="E1072" s="79" t="s">
        <v>8403</v>
      </c>
      <c r="F1072" s="79" t="s">
        <v>8404</v>
      </c>
      <c r="G1072" s="79" t="s">
        <v>8405</v>
      </c>
      <c r="H1072" s="80">
        <v>0</v>
      </c>
      <c r="I1072" s="79" t="s">
        <v>8406</v>
      </c>
      <c r="J1072" s="79" t="s">
        <v>553</v>
      </c>
      <c r="K1072" s="80">
        <v>2008</v>
      </c>
      <c r="L1072" s="81" t="str">
        <f t="shared" si="16"/>
        <v>http://ebooks.abc-clio.com/?isbn=9780313348310</v>
      </c>
    </row>
    <row r="1073" spans="1:12" ht="20.100000000000001" customHeight="1">
      <c r="A1073" s="78">
        <v>1072</v>
      </c>
      <c r="B1073" s="79" t="s">
        <v>2696</v>
      </c>
      <c r="C1073" s="79" t="s">
        <v>8407</v>
      </c>
      <c r="D1073" s="79">
        <v>306</v>
      </c>
      <c r="E1073" s="79" t="s">
        <v>1134</v>
      </c>
      <c r="F1073" s="79" t="s">
        <v>8408</v>
      </c>
      <c r="G1073" s="79" t="s">
        <v>8409</v>
      </c>
      <c r="H1073" s="80">
        <v>1</v>
      </c>
      <c r="I1073" s="79" t="s">
        <v>8410</v>
      </c>
      <c r="J1073" s="79" t="s">
        <v>4439</v>
      </c>
      <c r="K1073" s="80">
        <v>2008</v>
      </c>
      <c r="L1073" s="81" t="str">
        <f t="shared" si="16"/>
        <v>http://ebooks.abc-clio.com/?isbn=9780313087356</v>
      </c>
    </row>
    <row r="1074" spans="1:12" ht="20.100000000000001" customHeight="1">
      <c r="A1074" s="78">
        <v>1073</v>
      </c>
      <c r="B1074" s="79" t="s">
        <v>2696</v>
      </c>
      <c r="C1074" s="79" t="s">
        <v>8407</v>
      </c>
      <c r="D1074" s="79">
        <v>362.7</v>
      </c>
      <c r="E1074" s="79" t="s">
        <v>8411</v>
      </c>
      <c r="F1074" s="79" t="s">
        <v>8412</v>
      </c>
      <c r="G1074" s="79" t="s">
        <v>8413</v>
      </c>
      <c r="H1074" s="80">
        <v>1</v>
      </c>
      <c r="I1074" s="79" t="s">
        <v>8414</v>
      </c>
      <c r="J1074" s="79" t="s">
        <v>4439</v>
      </c>
      <c r="K1074" s="80">
        <v>1990</v>
      </c>
      <c r="L1074" s="81" t="str">
        <f t="shared" si="16"/>
        <v>http://ebooks.abc-clio.com/?isbn=9780313020032</v>
      </c>
    </row>
    <row r="1075" spans="1:12" ht="20.100000000000001" customHeight="1">
      <c r="A1075" s="78">
        <v>1074</v>
      </c>
      <c r="B1075" s="79" t="s">
        <v>2696</v>
      </c>
      <c r="C1075" s="79" t="s">
        <v>8407</v>
      </c>
      <c r="D1075" s="79">
        <v>613</v>
      </c>
      <c r="E1075" s="79" t="s">
        <v>8415</v>
      </c>
      <c r="F1075" s="79" t="s">
        <v>8416</v>
      </c>
      <c r="G1075" s="79" t="s">
        <v>8417</v>
      </c>
      <c r="H1075" s="80">
        <v>1</v>
      </c>
      <c r="I1075" s="79" t="s">
        <v>8418</v>
      </c>
      <c r="J1075" s="79" t="s">
        <v>4439</v>
      </c>
      <c r="K1075" s="80">
        <v>2007</v>
      </c>
      <c r="L1075" s="81" t="str">
        <f t="shared" si="16"/>
        <v>http://ebooks.abc-clio.com/?isbn=9780313082528</v>
      </c>
    </row>
    <row r="1076" spans="1:12" ht="20.100000000000001" customHeight="1">
      <c r="A1076" s="78">
        <v>1075</v>
      </c>
      <c r="B1076" s="79" t="s">
        <v>2696</v>
      </c>
      <c r="C1076" s="79" t="s">
        <v>8419</v>
      </c>
      <c r="D1076" s="79">
        <v>155</v>
      </c>
      <c r="E1076" s="79" t="s">
        <v>7188</v>
      </c>
      <c r="F1076" s="79" t="s">
        <v>8420</v>
      </c>
      <c r="G1076" s="79" t="s">
        <v>8421</v>
      </c>
      <c r="H1076" s="80">
        <v>1</v>
      </c>
      <c r="I1076" s="79" t="s">
        <v>8422</v>
      </c>
      <c r="J1076" s="79" t="s">
        <v>4439</v>
      </c>
      <c r="K1076" s="80">
        <v>2003</v>
      </c>
      <c r="L1076" s="81" t="str">
        <f t="shared" si="16"/>
        <v>http://ebooks.abc-clio.com/?isbn=9780313093197</v>
      </c>
    </row>
    <row r="1077" spans="1:12" ht="20.100000000000001" customHeight="1">
      <c r="A1077" s="78">
        <v>1076</v>
      </c>
      <c r="B1077" s="79" t="s">
        <v>2696</v>
      </c>
      <c r="C1077" s="79" t="s">
        <v>8419</v>
      </c>
      <c r="D1077" s="79">
        <v>306.7</v>
      </c>
      <c r="E1077" s="79" t="s">
        <v>8423</v>
      </c>
      <c r="F1077" s="79" t="s">
        <v>8424</v>
      </c>
      <c r="G1077" s="79" t="s">
        <v>8425</v>
      </c>
      <c r="H1077" s="80">
        <v>1</v>
      </c>
      <c r="I1077" s="79" t="s">
        <v>8426</v>
      </c>
      <c r="J1077" s="79" t="s">
        <v>4514</v>
      </c>
      <c r="K1077" s="80">
        <v>1994</v>
      </c>
      <c r="L1077" s="81" t="str">
        <f t="shared" si="16"/>
        <v>http://ebooks.abc-clio.com/?isbn=9780313033834</v>
      </c>
    </row>
    <row r="1078" spans="1:12" ht="20.100000000000001" customHeight="1">
      <c r="A1078" s="78">
        <v>1077</v>
      </c>
      <c r="B1078" s="79" t="s">
        <v>2696</v>
      </c>
      <c r="C1078" s="79" t="s">
        <v>8419</v>
      </c>
      <c r="D1078" s="79">
        <v>306</v>
      </c>
      <c r="E1078" s="79" t="s">
        <v>8427</v>
      </c>
      <c r="F1078" s="79" t="s">
        <v>8428</v>
      </c>
      <c r="G1078" s="79" t="s">
        <v>8429</v>
      </c>
      <c r="H1078" s="80">
        <v>1</v>
      </c>
      <c r="I1078" s="79" t="s">
        <v>1138</v>
      </c>
      <c r="J1078" s="79" t="s">
        <v>4439</v>
      </c>
      <c r="K1078" s="80">
        <v>2005</v>
      </c>
      <c r="L1078" s="81" t="str">
        <f t="shared" si="16"/>
        <v>http://ebooks.abc-clio.com/?isbn=9780313088643</v>
      </c>
    </row>
    <row r="1079" spans="1:12" ht="20.100000000000001" customHeight="1">
      <c r="A1079" s="78">
        <v>1078</v>
      </c>
      <c r="B1079" s="79" t="s">
        <v>2696</v>
      </c>
      <c r="C1079" s="79" t="s">
        <v>8419</v>
      </c>
      <c r="D1079" s="79">
        <v>362</v>
      </c>
      <c r="E1079" s="79" t="s">
        <v>8430</v>
      </c>
      <c r="F1079" s="79" t="s">
        <v>8431</v>
      </c>
      <c r="G1079" s="79" t="s">
        <v>8432</v>
      </c>
      <c r="H1079" s="80">
        <v>1</v>
      </c>
      <c r="I1079" s="79" t="s">
        <v>8433</v>
      </c>
      <c r="J1079" s="79" t="s">
        <v>4439</v>
      </c>
      <c r="K1079" s="80">
        <v>2004</v>
      </c>
      <c r="L1079" s="81" t="str">
        <f t="shared" si="16"/>
        <v>http://ebooks.abc-clio.com/?isbn=9780313051395</v>
      </c>
    </row>
    <row r="1080" spans="1:12" ht="20.100000000000001" customHeight="1">
      <c r="A1080" s="78">
        <v>1079</v>
      </c>
      <c r="B1080" s="79" t="s">
        <v>2696</v>
      </c>
      <c r="C1080" s="79" t="s">
        <v>8419</v>
      </c>
      <c r="D1080" s="79">
        <v>618</v>
      </c>
      <c r="E1080" s="79" t="s">
        <v>8434</v>
      </c>
      <c r="F1080" s="79" t="s">
        <v>8435</v>
      </c>
      <c r="G1080" s="79" t="s">
        <v>8436</v>
      </c>
      <c r="H1080" s="80">
        <v>1</v>
      </c>
      <c r="I1080" s="79" t="s">
        <v>8437</v>
      </c>
      <c r="J1080" s="79" t="s">
        <v>4439</v>
      </c>
      <c r="K1080" s="80">
        <v>2005</v>
      </c>
      <c r="L1080" s="81" t="str">
        <f t="shared" si="16"/>
        <v>http://ebooks.abc-clio.com/?isbn=9780313038389</v>
      </c>
    </row>
    <row r="1081" spans="1:12" ht="20.100000000000001" customHeight="1">
      <c r="A1081" s="78">
        <v>1080</v>
      </c>
      <c r="B1081" s="79" t="s">
        <v>2696</v>
      </c>
      <c r="C1081" s="79" t="s">
        <v>8419</v>
      </c>
      <c r="D1081" s="79">
        <v>618</v>
      </c>
      <c r="E1081" s="79" t="s">
        <v>8438</v>
      </c>
      <c r="F1081" s="79" t="s">
        <v>8439</v>
      </c>
      <c r="G1081" s="79" t="s">
        <v>8440</v>
      </c>
      <c r="H1081" s="80">
        <v>1</v>
      </c>
      <c r="I1081" s="79" t="s">
        <v>8441</v>
      </c>
      <c r="J1081" s="79" t="s">
        <v>4439</v>
      </c>
      <c r="K1081" s="80">
        <v>2003</v>
      </c>
      <c r="L1081" s="81" t="str">
        <f t="shared" si="16"/>
        <v>http://ebooks.abc-clio.com/?isbn=9780313057168</v>
      </c>
    </row>
    <row r="1082" spans="1:12" ht="20.100000000000001" customHeight="1">
      <c r="A1082" s="78">
        <v>1081</v>
      </c>
      <c r="B1082" s="79" t="s">
        <v>2696</v>
      </c>
      <c r="C1082" s="79" t="s">
        <v>5263</v>
      </c>
      <c r="D1082" s="79">
        <v>362.7</v>
      </c>
      <c r="E1082" s="79" t="s">
        <v>8442</v>
      </c>
      <c r="F1082" s="79" t="s">
        <v>8443</v>
      </c>
      <c r="G1082" s="79" t="s">
        <v>8444</v>
      </c>
      <c r="H1082" s="80">
        <v>1</v>
      </c>
      <c r="I1082" s="79" t="s">
        <v>8445</v>
      </c>
      <c r="J1082" s="79" t="s">
        <v>4514</v>
      </c>
      <c r="K1082" s="80">
        <v>1994</v>
      </c>
      <c r="L1082" s="81" t="str">
        <f t="shared" si="16"/>
        <v>http://ebooks.abc-clio.com/?isbn=9780313033902</v>
      </c>
    </row>
    <row r="1083" spans="1:12" ht="20.100000000000001" customHeight="1">
      <c r="A1083" s="78">
        <v>1082</v>
      </c>
      <c r="B1083" s="79" t="s">
        <v>2696</v>
      </c>
      <c r="C1083" s="79" t="s">
        <v>5263</v>
      </c>
      <c r="D1083" s="79">
        <v>372.21</v>
      </c>
      <c r="E1083" s="79" t="s">
        <v>8446</v>
      </c>
      <c r="F1083" s="79" t="s">
        <v>8447</v>
      </c>
      <c r="G1083" s="79" t="s">
        <v>8448</v>
      </c>
      <c r="H1083" s="80">
        <v>1</v>
      </c>
      <c r="I1083" s="79" t="s">
        <v>8449</v>
      </c>
      <c r="J1083" s="79" t="s">
        <v>4439</v>
      </c>
      <c r="K1083" s="80">
        <v>1995</v>
      </c>
      <c r="L1083" s="81" t="str">
        <f t="shared" si="16"/>
        <v>http://ebooks.abc-clio.com/?isbn=9780313005640</v>
      </c>
    </row>
    <row r="1084" spans="1:12" ht="20.100000000000001" customHeight="1">
      <c r="A1084" s="78">
        <v>1083</v>
      </c>
      <c r="B1084" s="79" t="s">
        <v>2696</v>
      </c>
      <c r="C1084" s="79" t="s">
        <v>5263</v>
      </c>
      <c r="D1084" s="79">
        <v>372</v>
      </c>
      <c r="E1084" s="79" t="s">
        <v>8450</v>
      </c>
      <c r="F1084" s="79" t="s">
        <v>8451</v>
      </c>
      <c r="G1084" s="79" t="s">
        <v>8452</v>
      </c>
      <c r="H1084" s="80">
        <v>1</v>
      </c>
      <c r="I1084" s="79" t="s">
        <v>8453</v>
      </c>
      <c r="J1084" s="79" t="s">
        <v>4439</v>
      </c>
      <c r="K1084" s="80">
        <v>2004</v>
      </c>
      <c r="L1084" s="81" t="str">
        <f t="shared" si="16"/>
        <v>http://ebooks.abc-clio.com/?isbn=9780313027703</v>
      </c>
    </row>
    <row r="1085" spans="1:12" ht="20.100000000000001" customHeight="1">
      <c r="A1085" s="78">
        <v>1084</v>
      </c>
      <c r="B1085" s="79" t="s">
        <v>2696</v>
      </c>
      <c r="C1085" s="79" t="s">
        <v>8454</v>
      </c>
      <c r="D1085" s="79">
        <v>305</v>
      </c>
      <c r="E1085" s="79" t="s">
        <v>8455</v>
      </c>
      <c r="F1085" s="79" t="s">
        <v>8456</v>
      </c>
      <c r="G1085" s="79" t="s">
        <v>8457</v>
      </c>
      <c r="H1085" s="80">
        <v>0</v>
      </c>
      <c r="I1085" s="79" t="s">
        <v>8458</v>
      </c>
      <c r="J1085" s="79" t="s">
        <v>553</v>
      </c>
      <c r="K1085" s="80">
        <v>2007</v>
      </c>
      <c r="L1085" s="81" t="str">
        <f t="shared" si="16"/>
        <v>http://ebooks.abc-clio.com/?isbn=9780313081613</v>
      </c>
    </row>
    <row r="1086" spans="1:12" ht="20.100000000000001" customHeight="1">
      <c r="A1086" s="78">
        <v>1085</v>
      </c>
      <c r="B1086" s="79" t="s">
        <v>2696</v>
      </c>
      <c r="C1086" s="79" t="s">
        <v>8454</v>
      </c>
      <c r="D1086" s="79">
        <v>649</v>
      </c>
      <c r="E1086" s="79" t="s">
        <v>1134</v>
      </c>
      <c r="F1086" s="79" t="s">
        <v>8459</v>
      </c>
      <c r="G1086" s="79" t="s">
        <v>8460</v>
      </c>
      <c r="H1086" s="80">
        <v>0</v>
      </c>
      <c r="I1086" s="79" t="s">
        <v>8461</v>
      </c>
      <c r="J1086" s="79" t="s">
        <v>553</v>
      </c>
      <c r="K1086" s="80">
        <v>2007</v>
      </c>
      <c r="L1086" s="81" t="str">
        <f t="shared" si="16"/>
        <v>http://ebooks.abc-clio.com/?isbn=9781567206531</v>
      </c>
    </row>
    <row r="1087" spans="1:12" ht="20.100000000000001" customHeight="1">
      <c r="A1087" s="78">
        <v>1086</v>
      </c>
      <c r="B1087" s="79" t="s">
        <v>2696</v>
      </c>
      <c r="C1087" s="79" t="s">
        <v>8462</v>
      </c>
      <c r="D1087" s="79">
        <v>398</v>
      </c>
      <c r="E1087" s="79" t="s">
        <v>8463</v>
      </c>
      <c r="F1087" s="79" t="s">
        <v>8464</v>
      </c>
      <c r="G1087" s="79" t="s">
        <v>8465</v>
      </c>
      <c r="H1087" s="80" t="s">
        <v>8079</v>
      </c>
      <c r="I1087" s="79" t="s">
        <v>8466</v>
      </c>
      <c r="J1087" s="79" t="s">
        <v>4431</v>
      </c>
      <c r="K1087" s="80">
        <v>2007</v>
      </c>
      <c r="L1087" s="81" t="str">
        <f t="shared" si="16"/>
        <v>http://ebooks.abc-clio.com/?isbn=9780313094811</v>
      </c>
    </row>
    <row r="1088" spans="1:12" ht="20.100000000000001" customHeight="1">
      <c r="A1088" s="78">
        <v>1087</v>
      </c>
      <c r="B1088" s="79" t="s">
        <v>2696</v>
      </c>
      <c r="C1088" s="79" t="s">
        <v>3570</v>
      </c>
      <c r="D1088" s="79" t="s">
        <v>8467</v>
      </c>
      <c r="E1088" s="79" t="s">
        <v>8468</v>
      </c>
      <c r="F1088" s="79" t="s">
        <v>8469</v>
      </c>
      <c r="G1088" s="79" t="s">
        <v>8470</v>
      </c>
      <c r="H1088" s="80">
        <v>1</v>
      </c>
      <c r="I1088" s="79" t="s">
        <v>8466</v>
      </c>
      <c r="J1088" s="79" t="s">
        <v>4431</v>
      </c>
      <c r="K1088" s="80">
        <v>2003</v>
      </c>
      <c r="L1088" s="81" t="str">
        <f t="shared" si="16"/>
        <v>http://ebooks.abc-clio.com/?isbn=9780313059759</v>
      </c>
    </row>
    <row r="1089" spans="1:12" ht="20.100000000000001" customHeight="1">
      <c r="A1089" s="78">
        <v>1088</v>
      </c>
      <c r="B1089" s="79" t="s">
        <v>2696</v>
      </c>
      <c r="C1089" s="79" t="s">
        <v>5384</v>
      </c>
      <c r="D1089" s="79">
        <v>306</v>
      </c>
      <c r="E1089" s="79" t="s">
        <v>3168</v>
      </c>
      <c r="F1089" s="79" t="s">
        <v>8471</v>
      </c>
      <c r="G1089" s="79" t="s">
        <v>8472</v>
      </c>
      <c r="H1089" s="80">
        <v>1</v>
      </c>
      <c r="I1089" s="79" t="s">
        <v>8473</v>
      </c>
      <c r="J1089" s="79" t="s">
        <v>4439</v>
      </c>
      <c r="K1089" s="80">
        <v>2007</v>
      </c>
      <c r="L1089" s="81" t="str">
        <f t="shared" si="16"/>
        <v>http://ebooks.abc-clio.com/?isbn=9780313071850</v>
      </c>
    </row>
    <row r="1090" spans="1:12" ht="20.100000000000001" customHeight="1">
      <c r="A1090" s="78">
        <v>1089</v>
      </c>
      <c r="B1090" s="79" t="s">
        <v>2696</v>
      </c>
      <c r="C1090" s="79" t="s">
        <v>5384</v>
      </c>
      <c r="D1090" s="79">
        <v>305</v>
      </c>
      <c r="E1090" s="79" t="s">
        <v>8474</v>
      </c>
      <c r="F1090" s="79" t="s">
        <v>8475</v>
      </c>
      <c r="G1090" s="79" t="s">
        <v>8476</v>
      </c>
      <c r="H1090" s="80">
        <v>1</v>
      </c>
      <c r="I1090" s="79" t="s">
        <v>8477</v>
      </c>
      <c r="J1090" s="79" t="s">
        <v>4439</v>
      </c>
      <c r="K1090" s="80">
        <v>2002</v>
      </c>
      <c r="L1090" s="81" t="str">
        <f t="shared" ref="L1090:L1153" si="17">HYPERLINK(CONCATENATE("http://ebooks.abc-clio.com/?isbn=",F1090))</f>
        <v>http://ebooks.abc-clio.com/?isbn=9780313013157</v>
      </c>
    </row>
    <row r="1091" spans="1:12" ht="20.100000000000001" customHeight="1">
      <c r="A1091" s="78">
        <v>1090</v>
      </c>
      <c r="B1091" s="79" t="s">
        <v>2696</v>
      </c>
      <c r="C1091" s="79" t="s">
        <v>5384</v>
      </c>
      <c r="D1091" s="79">
        <v>306</v>
      </c>
      <c r="E1091" s="79" t="s">
        <v>8478</v>
      </c>
      <c r="F1091" s="79" t="s">
        <v>8479</v>
      </c>
      <c r="G1091" s="79" t="s">
        <v>8480</v>
      </c>
      <c r="H1091" s="80">
        <v>1</v>
      </c>
      <c r="I1091" s="79" t="s">
        <v>8481</v>
      </c>
      <c r="J1091" s="79" t="s">
        <v>4439</v>
      </c>
      <c r="K1091" s="80">
        <v>2008</v>
      </c>
      <c r="L1091" s="81" t="str">
        <f t="shared" si="17"/>
        <v>http://ebooks.abc-clio.com/?isbn=9780313082290</v>
      </c>
    </row>
    <row r="1092" spans="1:12" ht="20.100000000000001" customHeight="1">
      <c r="A1092" s="78">
        <v>1091</v>
      </c>
      <c r="B1092" s="79" t="s">
        <v>2696</v>
      </c>
      <c r="C1092" s="79" t="s">
        <v>5384</v>
      </c>
      <c r="D1092" s="79">
        <v>364</v>
      </c>
      <c r="E1092" s="79" t="s">
        <v>8482</v>
      </c>
      <c r="F1092" s="79" t="s">
        <v>8483</v>
      </c>
      <c r="G1092" s="79" t="s">
        <v>8484</v>
      </c>
      <c r="H1092" s="80" t="s">
        <v>8079</v>
      </c>
      <c r="I1092" s="79" t="s">
        <v>8485</v>
      </c>
      <c r="J1092" s="79" t="s">
        <v>4439</v>
      </c>
      <c r="K1092" s="80">
        <v>2007</v>
      </c>
      <c r="L1092" s="81" t="str">
        <f t="shared" si="17"/>
        <v>http://ebooks.abc-clio.com/?isbn=9780275997816</v>
      </c>
    </row>
    <row r="1093" spans="1:12" ht="20.100000000000001" customHeight="1">
      <c r="A1093" s="78">
        <v>1092</v>
      </c>
      <c r="B1093" s="79" t="s">
        <v>2696</v>
      </c>
      <c r="C1093" s="79" t="s">
        <v>5384</v>
      </c>
      <c r="D1093" s="79">
        <v>345</v>
      </c>
      <c r="E1093" s="79" t="s">
        <v>8486</v>
      </c>
      <c r="F1093" s="79" t="s">
        <v>8487</v>
      </c>
      <c r="G1093" s="79" t="s">
        <v>8488</v>
      </c>
      <c r="H1093" s="80">
        <v>1</v>
      </c>
      <c r="I1093" s="79" t="s">
        <v>8489</v>
      </c>
      <c r="J1093" s="79" t="s">
        <v>4575</v>
      </c>
      <c r="K1093" s="80">
        <v>2007</v>
      </c>
      <c r="L1093" s="81" t="str">
        <f t="shared" si="17"/>
        <v>http://ebooks.abc-clio.com/?isbn=9780313090288</v>
      </c>
    </row>
    <row r="1094" spans="1:12" ht="20.100000000000001" customHeight="1">
      <c r="A1094" s="78">
        <v>1093</v>
      </c>
      <c r="B1094" s="79" t="s">
        <v>2696</v>
      </c>
      <c r="C1094" s="79" t="s">
        <v>5384</v>
      </c>
      <c r="D1094" s="79">
        <v>345</v>
      </c>
      <c r="E1094" s="79" t="s">
        <v>8490</v>
      </c>
      <c r="F1094" s="79" t="s">
        <v>8491</v>
      </c>
      <c r="G1094" s="79" t="s">
        <v>8492</v>
      </c>
      <c r="H1094" s="80">
        <v>1</v>
      </c>
      <c r="I1094" s="79" t="s">
        <v>8493</v>
      </c>
      <c r="J1094" s="79" t="s">
        <v>4575</v>
      </c>
      <c r="K1094" s="80">
        <v>2008</v>
      </c>
      <c r="L1094" s="81" t="str">
        <f t="shared" si="17"/>
        <v>http://ebooks.abc-clio.com/?isbn=9780313083785</v>
      </c>
    </row>
    <row r="1095" spans="1:12" ht="20.100000000000001" customHeight="1">
      <c r="A1095" s="78">
        <v>1094</v>
      </c>
      <c r="B1095" s="79" t="s">
        <v>2696</v>
      </c>
      <c r="C1095" s="79" t="s">
        <v>5384</v>
      </c>
      <c r="D1095" s="79">
        <v>378</v>
      </c>
      <c r="E1095" s="79" t="s">
        <v>8494</v>
      </c>
      <c r="F1095" s="79" t="s">
        <v>8495</v>
      </c>
      <c r="G1095" s="79" t="s">
        <v>8496</v>
      </c>
      <c r="H1095" s="80">
        <v>1</v>
      </c>
      <c r="I1095" s="79" t="s">
        <v>8497</v>
      </c>
      <c r="J1095" s="79" t="s">
        <v>4439</v>
      </c>
      <c r="K1095" s="80">
        <v>2001</v>
      </c>
      <c r="L1095" s="81" t="str">
        <f t="shared" si="17"/>
        <v>http://ebooks.abc-clio.com/?isbn=9780313000782</v>
      </c>
    </row>
    <row r="1096" spans="1:12" ht="20.100000000000001" customHeight="1">
      <c r="A1096" s="78">
        <v>1095</v>
      </c>
      <c r="B1096" s="79" t="s">
        <v>2696</v>
      </c>
      <c r="C1096" s="79" t="s">
        <v>5469</v>
      </c>
      <c r="D1096" s="79">
        <v>303.2</v>
      </c>
      <c r="E1096" s="79" t="s">
        <v>5432</v>
      </c>
      <c r="F1096" s="79" t="s">
        <v>8498</v>
      </c>
      <c r="G1096" s="79" t="s">
        <v>8499</v>
      </c>
      <c r="H1096" s="80">
        <v>1</v>
      </c>
      <c r="I1096" s="79" t="s">
        <v>8500</v>
      </c>
      <c r="J1096" s="79" t="s">
        <v>4439</v>
      </c>
      <c r="K1096" s="80">
        <v>1990</v>
      </c>
      <c r="L1096" s="81" t="str">
        <f t="shared" si="17"/>
        <v>http://ebooks.abc-clio.com/?isbn=9780313018268</v>
      </c>
    </row>
    <row r="1097" spans="1:12" ht="20.100000000000001" customHeight="1">
      <c r="A1097" s="78">
        <v>1096</v>
      </c>
      <c r="B1097" s="79" t="s">
        <v>2696</v>
      </c>
      <c r="C1097" s="79" t="s">
        <v>5469</v>
      </c>
      <c r="D1097" s="79">
        <v>331</v>
      </c>
      <c r="E1097" s="79" t="s">
        <v>8501</v>
      </c>
      <c r="F1097" s="79" t="s">
        <v>8502</v>
      </c>
      <c r="G1097" s="79" t="s">
        <v>8503</v>
      </c>
      <c r="H1097" s="80">
        <v>1</v>
      </c>
      <c r="I1097" s="79" t="s">
        <v>8504</v>
      </c>
      <c r="J1097" s="79" t="s">
        <v>4439</v>
      </c>
      <c r="K1097" s="80">
        <v>2002</v>
      </c>
      <c r="L1097" s="81" t="str">
        <f t="shared" si="17"/>
        <v>http://ebooks.abc-clio.com/?isbn=9780313010514</v>
      </c>
    </row>
    <row r="1098" spans="1:12" ht="20.100000000000001" customHeight="1">
      <c r="A1098" s="78">
        <v>1097</v>
      </c>
      <c r="B1098" s="79" t="s">
        <v>2696</v>
      </c>
      <c r="C1098" s="79" t="s">
        <v>5469</v>
      </c>
      <c r="D1098" s="79">
        <v>302</v>
      </c>
      <c r="E1098" s="79" t="s">
        <v>8505</v>
      </c>
      <c r="F1098" s="79" t="s">
        <v>8506</v>
      </c>
      <c r="G1098" s="79" t="s">
        <v>8507</v>
      </c>
      <c r="H1098" s="80">
        <v>1</v>
      </c>
      <c r="I1098" s="79" t="s">
        <v>8508</v>
      </c>
      <c r="J1098" s="79" t="s">
        <v>4439</v>
      </c>
      <c r="K1098" s="80">
        <v>2001</v>
      </c>
      <c r="L1098" s="81" t="str">
        <f t="shared" si="17"/>
        <v>http://ebooks.abc-clio.com/?isbn=9780313016011</v>
      </c>
    </row>
    <row r="1099" spans="1:12" ht="20.100000000000001" customHeight="1">
      <c r="A1099" s="78">
        <v>1098</v>
      </c>
      <c r="B1099" s="79" t="s">
        <v>2696</v>
      </c>
      <c r="C1099" s="79" t="s">
        <v>5469</v>
      </c>
      <c r="D1099" s="79">
        <v>302</v>
      </c>
      <c r="E1099" s="79" t="s">
        <v>8509</v>
      </c>
      <c r="F1099" s="79" t="s">
        <v>8510</v>
      </c>
      <c r="G1099" s="79" t="s">
        <v>8511</v>
      </c>
      <c r="H1099" s="80">
        <v>1</v>
      </c>
      <c r="I1099" s="79" t="s">
        <v>8512</v>
      </c>
      <c r="J1099" s="79" t="s">
        <v>4514</v>
      </c>
      <c r="K1099" s="80">
        <v>1996</v>
      </c>
      <c r="L1099" s="81" t="str">
        <f t="shared" si="17"/>
        <v>http://ebooks.abc-clio.com/?isbn=9780313032936</v>
      </c>
    </row>
    <row r="1100" spans="1:12" ht="20.100000000000001" customHeight="1">
      <c r="A1100" s="78">
        <v>1099</v>
      </c>
      <c r="B1100" s="79" t="s">
        <v>2696</v>
      </c>
      <c r="C1100" s="79" t="s">
        <v>8513</v>
      </c>
      <c r="D1100" s="79">
        <v>342</v>
      </c>
      <c r="E1100" s="79" t="s">
        <v>8514</v>
      </c>
      <c r="F1100" s="79" t="s">
        <v>8515</v>
      </c>
      <c r="G1100" s="79" t="s">
        <v>8516</v>
      </c>
      <c r="H1100" s="80">
        <v>1</v>
      </c>
      <c r="I1100" s="79" t="s">
        <v>8517</v>
      </c>
      <c r="J1100" s="79" t="s">
        <v>4514</v>
      </c>
      <c r="K1100" s="80">
        <v>1997</v>
      </c>
      <c r="L1100" s="81" t="str">
        <f t="shared" si="17"/>
        <v>http://ebooks.abc-clio.com/?isbn=9780313031809</v>
      </c>
    </row>
    <row r="1101" spans="1:12" ht="20.100000000000001" customHeight="1">
      <c r="A1101" s="78">
        <v>1100</v>
      </c>
      <c r="B1101" s="79" t="s">
        <v>2696</v>
      </c>
      <c r="C1101" s="79" t="s">
        <v>8518</v>
      </c>
      <c r="D1101" s="79">
        <v>370</v>
      </c>
      <c r="E1101" s="79" t="s">
        <v>8519</v>
      </c>
      <c r="F1101" s="79" t="s">
        <v>8520</v>
      </c>
      <c r="G1101" s="79" t="s">
        <v>8521</v>
      </c>
      <c r="H1101" s="80" t="s">
        <v>8079</v>
      </c>
      <c r="I1101" s="79" t="s">
        <v>8522</v>
      </c>
      <c r="J1101" s="79" t="s">
        <v>4439</v>
      </c>
      <c r="K1101" s="80">
        <v>2008</v>
      </c>
      <c r="L1101" s="81" t="str">
        <f t="shared" si="17"/>
        <v>http://ebooks.abc-clio.com/?isbn=9781573567459</v>
      </c>
    </row>
    <row r="1102" spans="1:12" ht="20.100000000000001" customHeight="1">
      <c r="A1102" s="78">
        <v>1101</v>
      </c>
      <c r="B1102" s="79" t="s">
        <v>2696</v>
      </c>
      <c r="C1102" s="79" t="s">
        <v>3882</v>
      </c>
      <c r="D1102" s="79">
        <v>398</v>
      </c>
      <c r="E1102" s="79" t="s">
        <v>8523</v>
      </c>
      <c r="F1102" s="79" t="s">
        <v>8524</v>
      </c>
      <c r="G1102" s="79" t="s">
        <v>8525</v>
      </c>
      <c r="H1102" s="80">
        <v>1</v>
      </c>
      <c r="I1102" s="79" t="s">
        <v>6445</v>
      </c>
      <c r="J1102" s="79" t="s">
        <v>4439</v>
      </c>
      <c r="K1102" s="80">
        <v>2008</v>
      </c>
      <c r="L1102" s="81" t="str">
        <f t="shared" si="17"/>
        <v>http://ebooks.abc-clio.com/?isbn=9780313352935</v>
      </c>
    </row>
    <row r="1103" spans="1:12" ht="20.100000000000001" customHeight="1">
      <c r="A1103" s="78">
        <v>1102</v>
      </c>
      <c r="B1103" s="79" t="s">
        <v>2696</v>
      </c>
      <c r="C1103" s="79" t="s">
        <v>8526</v>
      </c>
      <c r="D1103" s="79">
        <v>303</v>
      </c>
      <c r="E1103" s="79" t="s">
        <v>8527</v>
      </c>
      <c r="F1103" s="79" t="s">
        <v>8528</v>
      </c>
      <c r="G1103" s="79" t="s">
        <v>8529</v>
      </c>
      <c r="H1103" s="80">
        <v>1</v>
      </c>
      <c r="I1103" s="79" t="s">
        <v>2358</v>
      </c>
      <c r="J1103" s="79" t="s">
        <v>4439</v>
      </c>
      <c r="K1103" s="80">
        <v>2008</v>
      </c>
      <c r="L1103" s="81" t="str">
        <f t="shared" si="17"/>
        <v>http://ebooks.abc-clio.com/?isbn=9780313348273</v>
      </c>
    </row>
    <row r="1104" spans="1:12" ht="20.100000000000001" customHeight="1">
      <c r="A1104" s="78">
        <v>1103</v>
      </c>
      <c r="B1104" s="79" t="s">
        <v>2696</v>
      </c>
      <c r="C1104" s="79" t="s">
        <v>8530</v>
      </c>
      <c r="D1104" s="79">
        <v>345</v>
      </c>
      <c r="E1104" s="79" t="s">
        <v>8531</v>
      </c>
      <c r="F1104" s="79" t="s">
        <v>8532</v>
      </c>
      <c r="G1104" s="79" t="s">
        <v>8533</v>
      </c>
      <c r="H1104" s="80">
        <v>1</v>
      </c>
      <c r="I1104" s="79" t="s">
        <v>8534</v>
      </c>
      <c r="J1104" s="79" t="s">
        <v>4575</v>
      </c>
      <c r="K1104" s="80">
        <v>2008</v>
      </c>
      <c r="L1104" s="81" t="str">
        <f t="shared" si="17"/>
        <v>http://ebooks.abc-clio.com/?isbn=9780313347344</v>
      </c>
    </row>
    <row r="1105" spans="1:12" ht="20.100000000000001" customHeight="1">
      <c r="A1105" s="78">
        <v>1104</v>
      </c>
      <c r="B1105" s="79" t="s">
        <v>2696</v>
      </c>
      <c r="C1105" s="79" t="s">
        <v>5512</v>
      </c>
      <c r="D1105" s="79">
        <v>342</v>
      </c>
      <c r="E1105" s="79" t="s">
        <v>8531</v>
      </c>
      <c r="F1105" s="79" t="s">
        <v>8535</v>
      </c>
      <c r="G1105" s="79" t="s">
        <v>8536</v>
      </c>
      <c r="H1105" s="80" t="s">
        <v>8079</v>
      </c>
      <c r="I1105" s="79" t="s">
        <v>8537</v>
      </c>
      <c r="J1105" s="79" t="s">
        <v>4575</v>
      </c>
      <c r="K1105" s="80">
        <v>2007</v>
      </c>
      <c r="L1105" s="81" t="str">
        <f t="shared" si="17"/>
        <v>http://ebooks.abc-clio.com/?isbn=9781567207088</v>
      </c>
    </row>
    <row r="1106" spans="1:12" ht="20.100000000000001" customHeight="1">
      <c r="A1106" s="78">
        <v>1105</v>
      </c>
      <c r="B1106" s="79" t="s">
        <v>2696</v>
      </c>
      <c r="C1106" s="79" t="s">
        <v>8538</v>
      </c>
      <c r="D1106" s="79">
        <v>658.4</v>
      </c>
      <c r="E1106" s="79" t="s">
        <v>3128</v>
      </c>
      <c r="F1106" s="79" t="s">
        <v>8539</v>
      </c>
      <c r="G1106" s="79" t="s">
        <v>8540</v>
      </c>
      <c r="H1106" s="80">
        <v>1</v>
      </c>
      <c r="I1106" s="79" t="s">
        <v>8541</v>
      </c>
      <c r="J1106" s="79" t="s">
        <v>4514</v>
      </c>
      <c r="K1106" s="80">
        <v>1995</v>
      </c>
      <c r="L1106" s="81" t="str">
        <f t="shared" si="17"/>
        <v>http://ebooks.abc-clio.com/?isbn=9780313035869</v>
      </c>
    </row>
    <row r="1107" spans="1:12" ht="20.100000000000001" customHeight="1">
      <c r="A1107" s="78">
        <v>1106</v>
      </c>
      <c r="B1107" s="79" t="s">
        <v>2696</v>
      </c>
      <c r="C1107" s="79" t="s">
        <v>8542</v>
      </c>
      <c r="D1107" s="79">
        <v>209</v>
      </c>
      <c r="E1107" s="79" t="s">
        <v>3881</v>
      </c>
      <c r="F1107" s="79" t="s">
        <v>8543</v>
      </c>
      <c r="G1107" s="79" t="s">
        <v>8544</v>
      </c>
      <c r="H1107" s="80">
        <v>1</v>
      </c>
      <c r="I1107" s="79" t="s">
        <v>8545</v>
      </c>
      <c r="J1107" s="79" t="s">
        <v>4439</v>
      </c>
      <c r="K1107" s="80">
        <v>2003</v>
      </c>
      <c r="L1107" s="81" t="str">
        <f t="shared" si="17"/>
        <v>http://ebooks.abc-clio.com/?isbn=9780313057618</v>
      </c>
    </row>
    <row r="1108" spans="1:12" ht="20.100000000000001" customHeight="1">
      <c r="A1108" s="78">
        <v>1107</v>
      </c>
      <c r="B1108" s="79" t="s">
        <v>2696</v>
      </c>
      <c r="C1108" s="79" t="s">
        <v>8542</v>
      </c>
      <c r="D1108" s="79">
        <v>363</v>
      </c>
      <c r="E1108" s="79" t="s">
        <v>4</v>
      </c>
      <c r="F1108" s="79" t="s">
        <v>8546</v>
      </c>
      <c r="G1108" s="79" t="s">
        <v>8547</v>
      </c>
      <c r="H1108" s="80">
        <v>1</v>
      </c>
      <c r="I1108" s="79" t="s">
        <v>8548</v>
      </c>
      <c r="J1108" s="79" t="s">
        <v>4439</v>
      </c>
      <c r="K1108" s="80">
        <v>2006</v>
      </c>
      <c r="L1108" s="81" t="str">
        <f t="shared" si="17"/>
        <v>http://ebooks.abc-clio.com/?isbn=9780313042942</v>
      </c>
    </row>
    <row r="1109" spans="1:12" ht="20.100000000000001" customHeight="1">
      <c r="A1109" s="78">
        <v>1108</v>
      </c>
      <c r="B1109" s="79" t="s">
        <v>2696</v>
      </c>
      <c r="C1109" s="79" t="s">
        <v>8542</v>
      </c>
      <c r="D1109" s="79">
        <v>364</v>
      </c>
      <c r="E1109" s="79" t="s">
        <v>8549</v>
      </c>
      <c r="F1109" s="79" t="s">
        <v>8550</v>
      </c>
      <c r="G1109" s="79" t="s">
        <v>8551</v>
      </c>
      <c r="H1109" s="80">
        <v>1</v>
      </c>
      <c r="I1109" s="79" t="s">
        <v>8552</v>
      </c>
      <c r="J1109" s="79" t="s">
        <v>4439</v>
      </c>
      <c r="K1109" s="80">
        <v>2008</v>
      </c>
      <c r="L1109" s="81" t="str">
        <f t="shared" si="17"/>
        <v>http://ebooks.abc-clio.com/?isbn=9780313345890</v>
      </c>
    </row>
    <row r="1110" spans="1:12" ht="20.100000000000001" customHeight="1">
      <c r="A1110" s="78">
        <v>1109</v>
      </c>
      <c r="B1110" s="79" t="s">
        <v>2696</v>
      </c>
      <c r="C1110" s="79" t="s">
        <v>8542</v>
      </c>
      <c r="D1110" s="79">
        <v>613</v>
      </c>
      <c r="E1110" s="79" t="s">
        <v>8553</v>
      </c>
      <c r="F1110" s="79" t="s">
        <v>8554</v>
      </c>
      <c r="G1110" s="79" t="s">
        <v>8555</v>
      </c>
      <c r="H1110" s="80" t="s">
        <v>8079</v>
      </c>
      <c r="I1110" s="79" t="s">
        <v>8556</v>
      </c>
      <c r="J1110" s="79" t="s">
        <v>4439</v>
      </c>
      <c r="K1110" s="80">
        <v>2008</v>
      </c>
      <c r="L1110" s="81" t="str">
        <f t="shared" si="17"/>
        <v>http://ebooks.abc-clio.com/?isbn=9780313347207</v>
      </c>
    </row>
    <row r="1111" spans="1:12" ht="20.100000000000001" customHeight="1">
      <c r="A1111" s="78">
        <v>1110</v>
      </c>
      <c r="B1111" s="79" t="s">
        <v>2696</v>
      </c>
      <c r="C1111" s="79" t="s">
        <v>8542</v>
      </c>
      <c r="D1111" s="79">
        <v>364</v>
      </c>
      <c r="E1111" s="79" t="s">
        <v>8557</v>
      </c>
      <c r="F1111" s="79" t="s">
        <v>8558</v>
      </c>
      <c r="G1111" s="79" t="s">
        <v>8559</v>
      </c>
      <c r="H1111" s="80">
        <v>1</v>
      </c>
      <c r="I1111" s="79" t="s">
        <v>8560</v>
      </c>
      <c r="J1111" s="79" t="s">
        <v>4439</v>
      </c>
      <c r="K1111" s="80">
        <v>2003</v>
      </c>
      <c r="L1111" s="81" t="str">
        <f t="shared" si="17"/>
        <v>http://ebooks.abc-clio.com/?isbn=9780313057106</v>
      </c>
    </row>
    <row r="1112" spans="1:12" ht="20.100000000000001" customHeight="1">
      <c r="A1112" s="78">
        <v>1111</v>
      </c>
      <c r="B1112" s="79" t="s">
        <v>2696</v>
      </c>
      <c r="C1112" s="79" t="s">
        <v>8542</v>
      </c>
      <c r="D1112" s="79">
        <v>345</v>
      </c>
      <c r="E1112" s="79" t="s">
        <v>8561</v>
      </c>
      <c r="F1112" s="79" t="s">
        <v>8562</v>
      </c>
      <c r="G1112" s="79" t="s">
        <v>8563</v>
      </c>
      <c r="H1112" s="80" t="s">
        <v>8079</v>
      </c>
      <c r="I1112" s="79" t="s">
        <v>8564</v>
      </c>
      <c r="J1112" s="79" t="s">
        <v>4439</v>
      </c>
      <c r="K1112" s="80">
        <v>2007</v>
      </c>
      <c r="L1112" s="81" t="str">
        <f t="shared" si="17"/>
        <v>http://ebooks.abc-clio.com/?isbn=9781567206517</v>
      </c>
    </row>
    <row r="1113" spans="1:12" ht="20.100000000000001" customHeight="1">
      <c r="A1113" s="78">
        <v>1112</v>
      </c>
      <c r="B1113" s="79" t="s">
        <v>2696</v>
      </c>
      <c r="C1113" s="79" t="s">
        <v>8565</v>
      </c>
      <c r="D1113" s="79">
        <v>305</v>
      </c>
      <c r="E1113" s="79" t="s">
        <v>8423</v>
      </c>
      <c r="F1113" s="79" t="s">
        <v>8566</v>
      </c>
      <c r="G1113" s="79" t="s">
        <v>8567</v>
      </c>
      <c r="H1113" s="80">
        <v>1</v>
      </c>
      <c r="I1113" s="79" t="s">
        <v>8568</v>
      </c>
      <c r="J1113" s="79" t="s">
        <v>4439</v>
      </c>
      <c r="K1113" s="80">
        <v>2007</v>
      </c>
      <c r="L1113" s="81" t="str">
        <f t="shared" si="17"/>
        <v>http://ebooks.abc-clio.com/?isbn=9781567207323</v>
      </c>
    </row>
    <row r="1114" spans="1:12" ht="20.100000000000001" customHeight="1">
      <c r="A1114" s="78">
        <v>1113</v>
      </c>
      <c r="B1114" s="79" t="s">
        <v>2696</v>
      </c>
      <c r="C1114" s="79" t="s">
        <v>8565</v>
      </c>
      <c r="D1114" s="79">
        <v>364</v>
      </c>
      <c r="E1114" s="79" t="s">
        <v>8569</v>
      </c>
      <c r="F1114" s="79" t="s">
        <v>8570</v>
      </c>
      <c r="G1114" s="79" t="s">
        <v>8571</v>
      </c>
      <c r="H1114" s="80">
        <v>1</v>
      </c>
      <c r="I1114" s="79" t="s">
        <v>8572</v>
      </c>
      <c r="J1114" s="79" t="s">
        <v>4439</v>
      </c>
      <c r="K1114" s="80">
        <v>2006</v>
      </c>
      <c r="L1114" s="81" t="str">
        <f t="shared" si="17"/>
        <v>http://ebooks.abc-clio.com/?isbn=9780313081385</v>
      </c>
    </row>
    <row r="1115" spans="1:12" ht="20.100000000000001" customHeight="1">
      <c r="A1115" s="78">
        <v>1114</v>
      </c>
      <c r="B1115" s="79" t="s">
        <v>2696</v>
      </c>
      <c r="C1115" s="79" t="s">
        <v>8565</v>
      </c>
      <c r="D1115" s="79">
        <v>363</v>
      </c>
      <c r="E1115" s="79" t="s">
        <v>8573</v>
      </c>
      <c r="F1115" s="79" t="s">
        <v>8574</v>
      </c>
      <c r="G1115" s="79" t="s">
        <v>8575</v>
      </c>
      <c r="H1115" s="80">
        <v>1</v>
      </c>
      <c r="I1115" s="79" t="s">
        <v>8576</v>
      </c>
      <c r="J1115" s="79" t="s">
        <v>4575</v>
      </c>
      <c r="K1115" s="80">
        <v>2007</v>
      </c>
      <c r="L1115" s="81" t="str">
        <f t="shared" si="17"/>
        <v>http://ebooks.abc-clio.com/?isbn=9780313087103</v>
      </c>
    </row>
    <row r="1116" spans="1:12" ht="20.100000000000001" customHeight="1">
      <c r="A1116" s="78">
        <v>1115</v>
      </c>
      <c r="B1116" s="79" t="s">
        <v>2696</v>
      </c>
      <c r="C1116" s="79" t="s">
        <v>8577</v>
      </c>
      <c r="D1116" s="79">
        <v>364</v>
      </c>
      <c r="E1116" s="79" t="s">
        <v>8578</v>
      </c>
      <c r="F1116" s="79" t="s">
        <v>8579</v>
      </c>
      <c r="G1116" s="79" t="s">
        <v>8580</v>
      </c>
      <c r="H1116" s="80">
        <v>1</v>
      </c>
      <c r="I1116" s="79" t="s">
        <v>8545</v>
      </c>
      <c r="J1116" s="79" t="s">
        <v>4439</v>
      </c>
      <c r="K1116" s="80">
        <v>2008</v>
      </c>
      <c r="L1116" s="81" t="str">
        <f t="shared" si="17"/>
        <v>http://ebooks.abc-clio.com/?isbn=9780313347870</v>
      </c>
    </row>
    <row r="1117" spans="1:12" ht="20.100000000000001" customHeight="1">
      <c r="A1117" s="78">
        <v>1116</v>
      </c>
      <c r="B1117" s="79" t="s">
        <v>2696</v>
      </c>
      <c r="C1117" s="79" t="s">
        <v>8577</v>
      </c>
      <c r="D1117" s="79">
        <v>363</v>
      </c>
      <c r="E1117" s="79" t="s">
        <v>8581</v>
      </c>
      <c r="F1117" s="79" t="s">
        <v>8582</v>
      </c>
      <c r="G1117" s="79" t="s">
        <v>8583</v>
      </c>
      <c r="H1117" s="80" t="s">
        <v>8079</v>
      </c>
      <c r="I1117" s="79" t="s">
        <v>8584</v>
      </c>
      <c r="J1117" s="79" t="s">
        <v>4439</v>
      </c>
      <c r="K1117" s="80">
        <v>2008</v>
      </c>
      <c r="L1117" s="81" t="str">
        <f t="shared" si="17"/>
        <v>http://ebooks.abc-clio.com/?isbn=9781567206739</v>
      </c>
    </row>
    <row r="1118" spans="1:12" ht="20.100000000000001" customHeight="1">
      <c r="A1118" s="78">
        <v>1117</v>
      </c>
      <c r="B1118" s="79" t="s">
        <v>2696</v>
      </c>
      <c r="C1118" s="79" t="s">
        <v>8585</v>
      </c>
      <c r="D1118" s="79">
        <v>364</v>
      </c>
      <c r="E1118" s="79" t="s">
        <v>8482</v>
      </c>
      <c r="F1118" s="79" t="s">
        <v>8586</v>
      </c>
      <c r="G1118" s="79" t="s">
        <v>8587</v>
      </c>
      <c r="H1118" s="80" t="s">
        <v>8079</v>
      </c>
      <c r="I1118" s="79" t="s">
        <v>3120</v>
      </c>
      <c r="J1118" s="79" t="s">
        <v>4439</v>
      </c>
      <c r="K1118" s="80">
        <v>2007</v>
      </c>
      <c r="L1118" s="81" t="str">
        <f t="shared" si="17"/>
        <v>http://ebooks.abc-clio.com/?isbn=9780313087226</v>
      </c>
    </row>
    <row r="1119" spans="1:12" ht="20.100000000000001" customHeight="1">
      <c r="A1119" s="78">
        <v>1118</v>
      </c>
      <c r="B1119" s="79" t="s">
        <v>2696</v>
      </c>
      <c r="C1119" s="79" t="s">
        <v>8585</v>
      </c>
      <c r="D1119" s="79">
        <v>345</v>
      </c>
      <c r="E1119" s="79" t="s">
        <v>8588</v>
      </c>
      <c r="F1119" s="79" t="s">
        <v>8589</v>
      </c>
      <c r="G1119" s="79" t="s">
        <v>8590</v>
      </c>
      <c r="H1119" s="80" t="s">
        <v>8079</v>
      </c>
      <c r="I1119" s="79" t="s">
        <v>8591</v>
      </c>
      <c r="J1119" s="79" t="s">
        <v>4439</v>
      </c>
      <c r="K1119" s="80">
        <v>2007</v>
      </c>
      <c r="L1119" s="81" t="str">
        <f t="shared" si="17"/>
        <v>http://ebooks.abc-clio.com/?isbn=9780313081446</v>
      </c>
    </row>
    <row r="1120" spans="1:12" ht="20.100000000000001" customHeight="1">
      <c r="A1120" s="78">
        <v>1119</v>
      </c>
      <c r="B1120" s="79" t="s">
        <v>2696</v>
      </c>
      <c r="C1120" s="79" t="s">
        <v>8585</v>
      </c>
      <c r="D1120" s="79">
        <v>347</v>
      </c>
      <c r="E1120" s="79" t="s">
        <v>8592</v>
      </c>
      <c r="F1120" s="79" t="s">
        <v>8593</v>
      </c>
      <c r="G1120" s="79" t="s">
        <v>8594</v>
      </c>
      <c r="H1120" s="80">
        <v>1</v>
      </c>
      <c r="I1120" s="79" t="s">
        <v>8595</v>
      </c>
      <c r="J1120" s="79" t="s">
        <v>4439</v>
      </c>
      <c r="K1120" s="80">
        <v>2008</v>
      </c>
      <c r="L1120" s="81" t="str">
        <f t="shared" si="17"/>
        <v>http://ebooks.abc-clio.com/?isbn=9780313362118</v>
      </c>
    </row>
    <row r="1121" spans="1:12" ht="20.100000000000001" customHeight="1">
      <c r="A1121" s="78">
        <v>1120</v>
      </c>
      <c r="B1121" s="79" t="s">
        <v>2696</v>
      </c>
      <c r="C1121" s="79" t="s">
        <v>8585</v>
      </c>
      <c r="D1121" s="79">
        <v>345</v>
      </c>
      <c r="E1121" s="79" t="s">
        <v>8596</v>
      </c>
      <c r="F1121" s="79" t="s">
        <v>8597</v>
      </c>
      <c r="G1121" s="79" t="s">
        <v>8598</v>
      </c>
      <c r="H1121" s="80" t="s">
        <v>8079</v>
      </c>
      <c r="I1121" s="79" t="s">
        <v>8599</v>
      </c>
      <c r="J1121" s="79" t="s">
        <v>4439</v>
      </c>
      <c r="K1121" s="80">
        <v>2007</v>
      </c>
      <c r="L1121" s="81" t="str">
        <f t="shared" si="17"/>
        <v>http://ebooks.abc-clio.com/?isbn=9780275997199</v>
      </c>
    </row>
    <row r="1122" spans="1:12" ht="20.100000000000001" customHeight="1">
      <c r="A1122" s="78">
        <v>1121</v>
      </c>
      <c r="B1122" s="79" t="s">
        <v>2696</v>
      </c>
      <c r="C1122" s="79" t="s">
        <v>4081</v>
      </c>
      <c r="D1122" s="79">
        <v>305</v>
      </c>
      <c r="E1122" s="79" t="s">
        <v>8600</v>
      </c>
      <c r="F1122" s="79" t="s">
        <v>8601</v>
      </c>
      <c r="G1122" s="79" t="s">
        <v>8602</v>
      </c>
      <c r="H1122" s="80">
        <v>1</v>
      </c>
      <c r="I1122" s="79" t="s">
        <v>8603</v>
      </c>
      <c r="J1122" s="79" t="s">
        <v>4439</v>
      </c>
      <c r="K1122" s="80">
        <v>2004</v>
      </c>
      <c r="L1122" s="81" t="str">
        <f t="shared" si="17"/>
        <v>http://ebooks.abc-clio.com/?isbn=9780313062889</v>
      </c>
    </row>
    <row r="1123" spans="1:12" ht="20.100000000000001" customHeight="1">
      <c r="A1123" s="78">
        <v>1122</v>
      </c>
      <c r="B1123" s="79" t="s">
        <v>2696</v>
      </c>
      <c r="C1123" s="79" t="s">
        <v>4081</v>
      </c>
      <c r="D1123" s="79">
        <v>305</v>
      </c>
      <c r="E1123" s="79" t="s">
        <v>8604</v>
      </c>
      <c r="F1123" s="79" t="s">
        <v>8605</v>
      </c>
      <c r="G1123" s="79" t="s">
        <v>8606</v>
      </c>
      <c r="H1123" s="80">
        <v>1</v>
      </c>
      <c r="I1123" s="79" t="s">
        <v>8607</v>
      </c>
      <c r="J1123" s="79" t="s">
        <v>4514</v>
      </c>
      <c r="K1123" s="80">
        <v>2000</v>
      </c>
      <c r="L1123" s="81" t="str">
        <f t="shared" si="17"/>
        <v>http://ebooks.abc-clio.com/?isbn=9780313034152</v>
      </c>
    </row>
    <row r="1124" spans="1:12" ht="20.100000000000001" customHeight="1">
      <c r="A1124" s="78">
        <v>1123</v>
      </c>
      <c r="B1124" s="79" t="s">
        <v>2696</v>
      </c>
      <c r="C1124" s="79" t="s">
        <v>8608</v>
      </c>
      <c r="D1124" s="79">
        <v>339.20972999999998</v>
      </c>
      <c r="E1124" s="79" t="s">
        <v>8609</v>
      </c>
      <c r="F1124" s="79" t="s">
        <v>8610</v>
      </c>
      <c r="G1124" s="79" t="s">
        <v>8611</v>
      </c>
      <c r="H1124" s="80">
        <v>1</v>
      </c>
      <c r="I1124" s="79" t="s">
        <v>8612</v>
      </c>
      <c r="J1124" s="79" t="s">
        <v>38</v>
      </c>
      <c r="K1124" s="80">
        <v>2008</v>
      </c>
      <c r="L1124" s="81" t="str">
        <f t="shared" si="17"/>
        <v>http://ebooks.abc-clio.com/?isbn=9781598840575</v>
      </c>
    </row>
    <row r="1125" spans="1:12" ht="20.100000000000001" customHeight="1">
      <c r="A1125" s="78">
        <v>1124</v>
      </c>
      <c r="B1125" s="79" t="s">
        <v>2696</v>
      </c>
      <c r="C1125" s="79" t="s">
        <v>8608</v>
      </c>
      <c r="D1125" s="79">
        <v>363.46097300000002</v>
      </c>
      <c r="E1125" s="79" t="s">
        <v>1075</v>
      </c>
      <c r="F1125" s="79" t="s">
        <v>8613</v>
      </c>
      <c r="G1125" s="79" t="s">
        <v>8614</v>
      </c>
      <c r="H1125" s="80">
        <v>1</v>
      </c>
      <c r="I1125" s="79" t="s">
        <v>8615</v>
      </c>
      <c r="J1125" s="79" t="s">
        <v>38</v>
      </c>
      <c r="K1125" s="80">
        <v>2007</v>
      </c>
      <c r="L1125" s="81" t="str">
        <f t="shared" si="17"/>
        <v>http://ebooks.abc-clio.com/?isbn=9781598840995</v>
      </c>
    </row>
    <row r="1126" spans="1:12" ht="20.100000000000001" customHeight="1">
      <c r="A1126" s="78">
        <v>1125</v>
      </c>
      <c r="B1126" s="79" t="s">
        <v>2696</v>
      </c>
      <c r="C1126" s="79" t="s">
        <v>8608</v>
      </c>
      <c r="D1126" s="79">
        <v>364168</v>
      </c>
      <c r="E1126" s="79" t="s">
        <v>1917</v>
      </c>
      <c r="F1126" s="79" t="s">
        <v>8616</v>
      </c>
      <c r="G1126" s="79" t="s">
        <v>8617</v>
      </c>
      <c r="H1126" s="80">
        <v>1</v>
      </c>
      <c r="I1126" s="79" t="s">
        <v>8618</v>
      </c>
      <c r="J1126" s="79" t="s">
        <v>38</v>
      </c>
      <c r="K1126" s="80">
        <v>2008</v>
      </c>
      <c r="L1126" s="81" t="str">
        <f t="shared" si="17"/>
        <v>http://ebooks.abc-clio.com/?isbn=9781598840865</v>
      </c>
    </row>
    <row r="1127" spans="1:12" ht="20.100000000000001" customHeight="1">
      <c r="A1127" s="78">
        <v>1126</v>
      </c>
      <c r="B1127" s="79" t="s">
        <v>2696</v>
      </c>
      <c r="C1127" s="79" t="s">
        <v>8608</v>
      </c>
      <c r="D1127" s="79">
        <v>324.70972999999998</v>
      </c>
      <c r="E1127" s="79" t="s">
        <v>8172</v>
      </c>
      <c r="F1127" s="79" t="s">
        <v>8619</v>
      </c>
      <c r="G1127" s="79" t="s">
        <v>8620</v>
      </c>
      <c r="H1127" s="80">
        <v>2</v>
      </c>
      <c r="I1127" s="79" t="s">
        <v>1838</v>
      </c>
      <c r="J1127" s="79" t="s">
        <v>38</v>
      </c>
      <c r="K1127" s="80">
        <v>2008</v>
      </c>
      <c r="L1127" s="81" t="str">
        <f t="shared" si="17"/>
        <v>http://ebooks.abc-clio.com/?isbn=9781598840704</v>
      </c>
    </row>
    <row r="1128" spans="1:12" ht="20.100000000000001" customHeight="1">
      <c r="A1128" s="78">
        <v>1127</v>
      </c>
      <c r="B1128" s="79" t="s">
        <v>2696</v>
      </c>
      <c r="C1128" s="79" t="s">
        <v>8608</v>
      </c>
      <c r="D1128" s="79">
        <v>325.73</v>
      </c>
      <c r="E1128" s="79" t="s">
        <v>8621</v>
      </c>
      <c r="F1128" s="79" t="s">
        <v>8622</v>
      </c>
      <c r="G1128" s="79" t="s">
        <v>8623</v>
      </c>
      <c r="H1128" s="80">
        <v>1</v>
      </c>
      <c r="I1128" s="79" t="s">
        <v>8624</v>
      </c>
      <c r="J1128" s="79" t="s">
        <v>38</v>
      </c>
      <c r="K1128" s="80">
        <v>2006</v>
      </c>
      <c r="L1128" s="81" t="str">
        <f t="shared" si="17"/>
        <v>http://ebooks.abc-clio.com/?isbn=9781598840407</v>
      </c>
    </row>
    <row r="1129" spans="1:12" ht="20.100000000000001" customHeight="1">
      <c r="A1129" s="78">
        <v>1128</v>
      </c>
      <c r="B1129" s="79" t="s">
        <v>2696</v>
      </c>
      <c r="C1129" s="79" t="s">
        <v>8608</v>
      </c>
      <c r="D1129" s="79">
        <v>345.730772</v>
      </c>
      <c r="E1129" s="79" t="s">
        <v>8114</v>
      </c>
      <c r="F1129" s="79" t="s">
        <v>8625</v>
      </c>
      <c r="G1129" s="79" t="s">
        <v>8626</v>
      </c>
      <c r="H1129" s="80">
        <v>1</v>
      </c>
      <c r="I1129" s="79" t="s">
        <v>8627</v>
      </c>
      <c r="J1129" s="79" t="s">
        <v>38</v>
      </c>
      <c r="K1129" s="80">
        <v>2007</v>
      </c>
      <c r="L1129" s="81" t="str">
        <f t="shared" si="17"/>
        <v>http://ebooks.abc-clio.com/?isbn=9781598840889</v>
      </c>
    </row>
    <row r="1130" spans="1:12" ht="20.100000000000001" customHeight="1">
      <c r="A1130" s="78">
        <v>1129</v>
      </c>
      <c r="B1130" s="79" t="s">
        <v>2696</v>
      </c>
      <c r="C1130" s="79" t="s">
        <v>8608</v>
      </c>
      <c r="D1130" s="79">
        <v>355.82511899999997</v>
      </c>
      <c r="E1130" s="79" t="s">
        <v>8628</v>
      </c>
      <c r="F1130" s="79" t="s">
        <v>8629</v>
      </c>
      <c r="G1130" s="79" t="s">
        <v>8630</v>
      </c>
      <c r="H1130" s="80">
        <v>2</v>
      </c>
      <c r="I1130" s="79" t="s">
        <v>8631</v>
      </c>
      <c r="J1130" s="79" t="s">
        <v>38</v>
      </c>
      <c r="K1130" s="80">
        <v>2007</v>
      </c>
      <c r="L1130" s="81" t="str">
        <f t="shared" si="17"/>
        <v>http://ebooks.abc-clio.com/?isbn=9781598840728</v>
      </c>
    </row>
    <row r="1131" spans="1:12" ht="20.100000000000001" customHeight="1">
      <c r="A1131" s="78">
        <v>1130</v>
      </c>
      <c r="B1131" s="79" t="s">
        <v>2696</v>
      </c>
      <c r="C1131" s="79" t="s">
        <v>8608</v>
      </c>
      <c r="D1131" s="79">
        <v>355.033073</v>
      </c>
      <c r="E1131" s="79" t="s">
        <v>8304</v>
      </c>
      <c r="F1131" s="79" t="s">
        <v>8632</v>
      </c>
      <c r="G1131" s="79" t="s">
        <v>8633</v>
      </c>
      <c r="H1131" s="80">
        <v>2</v>
      </c>
      <c r="I1131" s="79" t="s">
        <v>8634</v>
      </c>
      <c r="J1131" s="79" t="s">
        <v>38</v>
      </c>
      <c r="K1131" s="80">
        <v>2008</v>
      </c>
      <c r="L1131" s="81" t="str">
        <f t="shared" si="17"/>
        <v>http://ebooks.abc-clio.com/?isbn=9781598840421</v>
      </c>
    </row>
    <row r="1132" spans="1:12" ht="20.100000000000001" customHeight="1">
      <c r="A1132" s="78">
        <v>1131</v>
      </c>
      <c r="B1132" s="79" t="s">
        <v>2696</v>
      </c>
      <c r="C1132" s="79" t="s">
        <v>8635</v>
      </c>
      <c r="D1132" s="79">
        <v>306</v>
      </c>
      <c r="E1132" s="79" t="s">
        <v>8636</v>
      </c>
      <c r="F1132" s="79" t="s">
        <v>8637</v>
      </c>
      <c r="G1132" s="79" t="s">
        <v>8638</v>
      </c>
      <c r="H1132" s="80">
        <v>1</v>
      </c>
      <c r="I1132" s="79" t="s">
        <v>8639</v>
      </c>
      <c r="J1132" s="79" t="s">
        <v>4439</v>
      </c>
      <c r="K1132" s="80">
        <v>2008</v>
      </c>
      <c r="L1132" s="81" t="str">
        <f t="shared" si="17"/>
        <v>http://ebooks.abc-clio.com/?isbn=9780313071829</v>
      </c>
    </row>
    <row r="1133" spans="1:12" ht="20.100000000000001" customHeight="1">
      <c r="A1133" s="78">
        <v>1132</v>
      </c>
      <c r="B1133" s="79" t="s">
        <v>2696</v>
      </c>
      <c r="C1133" s="79" t="s">
        <v>8635</v>
      </c>
      <c r="D1133" s="79">
        <v>371</v>
      </c>
      <c r="E1133" s="79" t="s">
        <v>8640</v>
      </c>
      <c r="F1133" s="79" t="s">
        <v>8641</v>
      </c>
      <c r="G1133" s="79" t="s">
        <v>8642</v>
      </c>
      <c r="H1133" s="80">
        <v>1</v>
      </c>
      <c r="I1133" s="79" t="s">
        <v>8643</v>
      </c>
      <c r="J1133" s="79" t="s">
        <v>4439</v>
      </c>
      <c r="K1133" s="80">
        <v>1998</v>
      </c>
      <c r="L1133" s="81" t="str">
        <f t="shared" si="17"/>
        <v>http://ebooks.abc-clio.com/?isbn=9780313004872</v>
      </c>
    </row>
    <row r="1134" spans="1:12" ht="20.100000000000001" customHeight="1">
      <c r="A1134" s="78">
        <v>1133</v>
      </c>
      <c r="B1134" s="79" t="s">
        <v>2696</v>
      </c>
      <c r="C1134" s="79" t="s">
        <v>8635</v>
      </c>
      <c r="D1134" s="79">
        <v>378.1</v>
      </c>
      <c r="E1134" s="79" t="s">
        <v>8644</v>
      </c>
      <c r="F1134" s="79" t="s">
        <v>8645</v>
      </c>
      <c r="G1134" s="79" t="s">
        <v>8646</v>
      </c>
      <c r="H1134" s="80">
        <v>1</v>
      </c>
      <c r="I1134" s="79" t="s">
        <v>8647</v>
      </c>
      <c r="J1134" s="79" t="s">
        <v>4439</v>
      </c>
      <c r="K1134" s="80">
        <v>1990</v>
      </c>
      <c r="L1134" s="81" t="str">
        <f t="shared" si="17"/>
        <v>http://ebooks.abc-clio.com/?isbn=9780313029110</v>
      </c>
    </row>
    <row r="1135" spans="1:12" ht="20.100000000000001" customHeight="1">
      <c r="A1135" s="78">
        <v>1134</v>
      </c>
      <c r="B1135" s="79" t="s">
        <v>2696</v>
      </c>
      <c r="C1135" s="79" t="s">
        <v>8635</v>
      </c>
      <c r="D1135" s="79">
        <v>371</v>
      </c>
      <c r="E1135" s="79" t="s">
        <v>8648</v>
      </c>
      <c r="F1135" s="79" t="s">
        <v>8649</v>
      </c>
      <c r="G1135" s="79" t="s">
        <v>8650</v>
      </c>
      <c r="H1135" s="80">
        <v>1</v>
      </c>
      <c r="I1135" s="79" t="s">
        <v>8651</v>
      </c>
      <c r="J1135" s="79" t="s">
        <v>4439</v>
      </c>
      <c r="K1135" s="80">
        <v>1999</v>
      </c>
      <c r="L1135" s="81" t="str">
        <f t="shared" si="17"/>
        <v>http://ebooks.abc-clio.com/?isbn=9780313002168</v>
      </c>
    </row>
    <row r="1136" spans="1:12" ht="20.100000000000001" customHeight="1">
      <c r="A1136" s="78">
        <v>1135</v>
      </c>
      <c r="B1136" s="79" t="s">
        <v>2696</v>
      </c>
      <c r="C1136" s="79" t="s">
        <v>8652</v>
      </c>
      <c r="D1136" s="79">
        <v>382</v>
      </c>
      <c r="E1136" s="79" t="s">
        <v>8653</v>
      </c>
      <c r="F1136" s="79" t="s">
        <v>8654</v>
      </c>
      <c r="G1136" s="79" t="s">
        <v>8655</v>
      </c>
      <c r="H1136" s="80">
        <v>1</v>
      </c>
      <c r="I1136" s="79" t="s">
        <v>8656</v>
      </c>
      <c r="J1136" s="79" t="s">
        <v>4514</v>
      </c>
      <c r="K1136" s="80">
        <v>1984</v>
      </c>
      <c r="L1136" s="81" t="str">
        <f t="shared" si="17"/>
        <v>http://ebooks.abc-clio.com/?isbn=9780313041488</v>
      </c>
    </row>
    <row r="1137" spans="1:12" ht="20.100000000000001" customHeight="1">
      <c r="A1137" s="78">
        <v>1136</v>
      </c>
      <c r="B1137" s="79" t="s">
        <v>2696</v>
      </c>
      <c r="C1137" s="79" t="s">
        <v>8652</v>
      </c>
      <c r="D1137" s="79">
        <v>336.3</v>
      </c>
      <c r="E1137" s="79" t="s">
        <v>8657</v>
      </c>
      <c r="F1137" s="79" t="s">
        <v>8658</v>
      </c>
      <c r="G1137" s="79" t="s">
        <v>8659</v>
      </c>
      <c r="H1137" s="80">
        <v>1</v>
      </c>
      <c r="I1137" s="79" t="s">
        <v>8660</v>
      </c>
      <c r="J1137" s="79" t="s">
        <v>4514</v>
      </c>
      <c r="K1137" s="80">
        <v>1986</v>
      </c>
      <c r="L1137" s="81" t="str">
        <f t="shared" si="17"/>
        <v>http://ebooks.abc-clio.com/?isbn=9780313043604</v>
      </c>
    </row>
    <row r="1138" spans="1:12" ht="20.100000000000001" customHeight="1">
      <c r="A1138" s="78">
        <v>1137</v>
      </c>
      <c r="B1138" s="79" t="s">
        <v>2696</v>
      </c>
      <c r="C1138" s="79" t="s">
        <v>8661</v>
      </c>
      <c r="D1138" s="79">
        <v>372</v>
      </c>
      <c r="E1138" s="79" t="s">
        <v>8662</v>
      </c>
      <c r="F1138" s="79" t="s">
        <v>8663</v>
      </c>
      <c r="G1138" s="79" t="s">
        <v>8664</v>
      </c>
      <c r="H1138" s="80">
        <v>1</v>
      </c>
      <c r="I1138" s="79" t="s">
        <v>8665</v>
      </c>
      <c r="J1138" s="79" t="s">
        <v>4439</v>
      </c>
      <c r="K1138" s="80">
        <v>2006</v>
      </c>
      <c r="L1138" s="81" t="str">
        <f t="shared" si="17"/>
        <v>http://ebooks.abc-clio.com/?isbn=9780313013652</v>
      </c>
    </row>
    <row r="1139" spans="1:12" ht="20.100000000000001" customHeight="1">
      <c r="A1139" s="78">
        <v>1138</v>
      </c>
      <c r="B1139" s="79" t="s">
        <v>2696</v>
      </c>
      <c r="C1139" s="79" t="s">
        <v>8666</v>
      </c>
      <c r="D1139" s="79">
        <v>331</v>
      </c>
      <c r="E1139" s="79" t="s">
        <v>8403</v>
      </c>
      <c r="F1139" s="79" t="s">
        <v>8667</v>
      </c>
      <c r="G1139" s="79" t="s">
        <v>8668</v>
      </c>
      <c r="H1139" s="80">
        <v>1</v>
      </c>
      <c r="I1139" s="79" t="s">
        <v>8669</v>
      </c>
      <c r="J1139" s="79" t="s">
        <v>4439</v>
      </c>
      <c r="K1139" s="80">
        <v>1997</v>
      </c>
      <c r="L1139" s="81" t="str">
        <f t="shared" si="17"/>
        <v>http://ebooks.abc-clio.com/?isbn=9780313029837</v>
      </c>
    </row>
    <row r="1140" spans="1:12" ht="20.100000000000001" customHeight="1">
      <c r="A1140" s="78">
        <v>1139</v>
      </c>
      <c r="B1140" s="79" t="s">
        <v>2696</v>
      </c>
      <c r="C1140" s="79" t="s">
        <v>8666</v>
      </c>
      <c r="D1140" s="79">
        <v>339.5</v>
      </c>
      <c r="E1140" s="79" t="s">
        <v>8670</v>
      </c>
      <c r="F1140" s="79" t="s">
        <v>8671</v>
      </c>
      <c r="G1140" s="79" t="s">
        <v>8672</v>
      </c>
      <c r="H1140" s="80">
        <v>1</v>
      </c>
      <c r="I1140" s="79" t="s">
        <v>8673</v>
      </c>
      <c r="J1140" s="79" t="s">
        <v>4439</v>
      </c>
      <c r="K1140" s="80">
        <v>1994</v>
      </c>
      <c r="L1140" s="81" t="str">
        <f t="shared" si="17"/>
        <v>http://ebooks.abc-clio.com/?isbn=9780313018497</v>
      </c>
    </row>
    <row r="1141" spans="1:12" ht="20.100000000000001" customHeight="1">
      <c r="A1141" s="78">
        <v>1140</v>
      </c>
      <c r="B1141" s="79" t="s">
        <v>2696</v>
      </c>
      <c r="C1141" s="79" t="s">
        <v>8674</v>
      </c>
      <c r="D1141" s="79">
        <v>338.9</v>
      </c>
      <c r="E1141" s="79" t="s">
        <v>8675</v>
      </c>
      <c r="F1141" s="79" t="s">
        <v>8676</v>
      </c>
      <c r="G1141" s="79" t="s">
        <v>8677</v>
      </c>
      <c r="H1141" s="80">
        <v>1</v>
      </c>
      <c r="I1141" s="79" t="s">
        <v>8678</v>
      </c>
      <c r="J1141" s="79" t="s">
        <v>4439</v>
      </c>
      <c r="K1141" s="80">
        <v>1994</v>
      </c>
      <c r="L1141" s="81" t="str">
        <f t="shared" si="17"/>
        <v>http://ebooks.abc-clio.com/?isbn=9780313021367</v>
      </c>
    </row>
    <row r="1142" spans="1:12" ht="20.100000000000001" customHeight="1">
      <c r="A1142" s="78">
        <v>1141</v>
      </c>
      <c r="B1142" s="79" t="s">
        <v>2696</v>
      </c>
      <c r="C1142" s="79" t="s">
        <v>8679</v>
      </c>
      <c r="D1142" s="79">
        <v>338</v>
      </c>
      <c r="E1142" s="79" t="s">
        <v>5250</v>
      </c>
      <c r="F1142" s="79" t="s">
        <v>8680</v>
      </c>
      <c r="G1142" s="79" t="s">
        <v>8681</v>
      </c>
      <c r="H1142" s="80">
        <v>1</v>
      </c>
      <c r="I1142" s="79" t="s">
        <v>8682</v>
      </c>
      <c r="J1142" s="79" t="s">
        <v>4439</v>
      </c>
      <c r="K1142" s="80">
        <v>1999</v>
      </c>
      <c r="L1142" s="81" t="str">
        <f t="shared" si="17"/>
        <v>http://ebooks.abc-clio.com/?isbn=9780313028274</v>
      </c>
    </row>
    <row r="1143" spans="1:12" ht="20.100000000000001" customHeight="1">
      <c r="A1143" s="78">
        <v>1142</v>
      </c>
      <c r="B1143" s="79" t="s">
        <v>2696</v>
      </c>
      <c r="C1143" s="79" t="s">
        <v>8679</v>
      </c>
      <c r="D1143" s="79">
        <v>330</v>
      </c>
      <c r="E1143" s="79" t="s">
        <v>8683</v>
      </c>
      <c r="F1143" s="79" t="s">
        <v>8684</v>
      </c>
      <c r="G1143" s="79" t="s">
        <v>8685</v>
      </c>
      <c r="H1143" s="80">
        <v>1</v>
      </c>
      <c r="I1143" s="79" t="s">
        <v>2934</v>
      </c>
      <c r="J1143" s="79" t="s">
        <v>4439</v>
      </c>
      <c r="K1143" s="80">
        <v>2008</v>
      </c>
      <c r="L1143" s="81" t="str">
        <f t="shared" si="17"/>
        <v>http://ebooks.abc-clio.com/?isbn=9780313347580</v>
      </c>
    </row>
    <row r="1144" spans="1:12" ht="20.100000000000001" customHeight="1">
      <c r="A1144" s="78">
        <v>1143</v>
      </c>
      <c r="B1144" s="79" t="s">
        <v>2696</v>
      </c>
      <c r="C1144" s="79" t="s">
        <v>8679</v>
      </c>
      <c r="D1144" s="79">
        <v>658</v>
      </c>
      <c r="E1144" s="79" t="s">
        <v>8686</v>
      </c>
      <c r="F1144" s="79" t="s">
        <v>8687</v>
      </c>
      <c r="G1144" s="79" t="s">
        <v>8688</v>
      </c>
      <c r="H1144" s="80">
        <v>1</v>
      </c>
      <c r="I1144" s="79" t="s">
        <v>8689</v>
      </c>
      <c r="J1144" s="79" t="s">
        <v>4439</v>
      </c>
      <c r="K1144" s="80">
        <v>2007</v>
      </c>
      <c r="L1144" s="81" t="str">
        <f t="shared" si="17"/>
        <v>http://ebooks.abc-clio.com/?isbn=9780313063565</v>
      </c>
    </row>
    <row r="1145" spans="1:12" ht="20.100000000000001" customHeight="1">
      <c r="A1145" s="78">
        <v>1144</v>
      </c>
      <c r="B1145" s="79" t="s">
        <v>2696</v>
      </c>
      <c r="C1145" s="79" t="s">
        <v>8679</v>
      </c>
      <c r="D1145" s="79">
        <v>338</v>
      </c>
      <c r="E1145" s="79" t="s">
        <v>8690</v>
      </c>
      <c r="F1145" s="79" t="s">
        <v>8691</v>
      </c>
      <c r="G1145" s="79" t="s">
        <v>8692</v>
      </c>
      <c r="H1145" s="80">
        <v>1</v>
      </c>
      <c r="I1145" s="79" t="s">
        <v>8693</v>
      </c>
      <c r="J1145" s="79" t="s">
        <v>4439</v>
      </c>
      <c r="K1145" s="80">
        <v>2004</v>
      </c>
      <c r="L1145" s="81" t="str">
        <f t="shared" si="17"/>
        <v>http://ebooks.abc-clio.com/?isbn=9780313059179</v>
      </c>
    </row>
    <row r="1146" spans="1:12" ht="20.100000000000001" customHeight="1">
      <c r="A1146" s="78">
        <v>1145</v>
      </c>
      <c r="B1146" s="79" t="s">
        <v>2696</v>
      </c>
      <c r="C1146" s="79" t="s">
        <v>8679</v>
      </c>
      <c r="D1146" s="79">
        <v>381</v>
      </c>
      <c r="E1146" s="79" t="s">
        <v>8694</v>
      </c>
      <c r="F1146" s="79" t="s">
        <v>8695</v>
      </c>
      <c r="G1146" s="79" t="s">
        <v>8696</v>
      </c>
      <c r="H1146" s="80">
        <v>1</v>
      </c>
      <c r="I1146" s="79" t="s">
        <v>8697</v>
      </c>
      <c r="J1146" s="79" t="s">
        <v>4439</v>
      </c>
      <c r="K1146" s="80">
        <v>2007</v>
      </c>
      <c r="L1146" s="81" t="str">
        <f t="shared" si="17"/>
        <v>http://ebooks.abc-clio.com/?isbn=9780275998790</v>
      </c>
    </row>
    <row r="1147" spans="1:12" ht="20.100000000000001" customHeight="1">
      <c r="A1147" s="78">
        <v>1146</v>
      </c>
      <c r="B1147" s="79" t="s">
        <v>2696</v>
      </c>
      <c r="C1147" s="79" t="s">
        <v>8679</v>
      </c>
      <c r="D1147" s="79" t="s">
        <v>8698</v>
      </c>
      <c r="E1147" s="79" t="s">
        <v>8694</v>
      </c>
      <c r="F1147" s="79" t="s">
        <v>8699</v>
      </c>
      <c r="G1147" s="79" t="s">
        <v>8700</v>
      </c>
      <c r="H1147" s="80" t="s">
        <v>8701</v>
      </c>
      <c r="I1147" s="79" t="s">
        <v>8702</v>
      </c>
      <c r="J1147" s="79" t="s">
        <v>4439</v>
      </c>
      <c r="K1147" s="80" t="s">
        <v>8703</v>
      </c>
      <c r="L1147" s="81" t="str">
        <f t="shared" si="17"/>
        <v>http://ebooks.abc-clio.com/?isbn=9780313082016</v>
      </c>
    </row>
    <row r="1148" spans="1:12" ht="20.100000000000001" customHeight="1">
      <c r="A1148" s="78">
        <v>1147</v>
      </c>
      <c r="B1148" s="79" t="s">
        <v>2696</v>
      </c>
      <c r="C1148" s="79" t="s">
        <v>8679</v>
      </c>
      <c r="D1148" s="79">
        <v>337</v>
      </c>
      <c r="E1148" s="79" t="s">
        <v>8704</v>
      </c>
      <c r="F1148" s="79" t="s">
        <v>8705</v>
      </c>
      <c r="G1148" s="79" t="s">
        <v>8706</v>
      </c>
      <c r="H1148" s="80">
        <v>1</v>
      </c>
      <c r="I1148" s="79" t="s">
        <v>8707</v>
      </c>
      <c r="J1148" s="79" t="s">
        <v>4439</v>
      </c>
      <c r="K1148" s="80">
        <v>2007</v>
      </c>
      <c r="L1148" s="81" t="str">
        <f t="shared" si="17"/>
        <v>http://ebooks.abc-clio.com/?isbn=9780313342141</v>
      </c>
    </row>
    <row r="1149" spans="1:12" ht="20.100000000000001" customHeight="1">
      <c r="A1149" s="78">
        <v>1148</v>
      </c>
      <c r="B1149" s="79" t="s">
        <v>2696</v>
      </c>
      <c r="C1149" s="79" t="s">
        <v>8679</v>
      </c>
      <c r="D1149" s="79">
        <v>363</v>
      </c>
      <c r="E1149" s="79" t="s">
        <v>8708</v>
      </c>
      <c r="F1149" s="79" t="s">
        <v>8709</v>
      </c>
      <c r="G1149" s="79" t="s">
        <v>8710</v>
      </c>
      <c r="H1149" s="80">
        <v>1</v>
      </c>
      <c r="I1149" s="79" t="s">
        <v>8711</v>
      </c>
      <c r="J1149" s="79" t="s">
        <v>4575</v>
      </c>
      <c r="K1149" s="80">
        <v>2008</v>
      </c>
      <c r="L1149" s="81" t="str">
        <f t="shared" si="17"/>
        <v>http://ebooks.abc-clio.com/?isbn=9780313356872</v>
      </c>
    </row>
    <row r="1150" spans="1:12" ht="20.100000000000001" customHeight="1">
      <c r="A1150" s="78">
        <v>1149</v>
      </c>
      <c r="B1150" s="79" t="s">
        <v>2696</v>
      </c>
      <c r="C1150" s="79" t="s">
        <v>8679</v>
      </c>
      <c r="D1150" s="79">
        <v>361</v>
      </c>
      <c r="E1150" s="79" t="s">
        <v>8712</v>
      </c>
      <c r="F1150" s="79" t="s">
        <v>8713</v>
      </c>
      <c r="G1150" s="79" t="s">
        <v>8714</v>
      </c>
      <c r="H1150" s="80">
        <v>1</v>
      </c>
      <c r="I1150" s="79" t="s">
        <v>8715</v>
      </c>
      <c r="J1150" s="79" t="s">
        <v>4439</v>
      </c>
      <c r="K1150" s="80">
        <v>2008</v>
      </c>
      <c r="L1150" s="81" t="str">
        <f t="shared" si="17"/>
        <v>http://ebooks.abc-clio.com/?isbn=9780313348235</v>
      </c>
    </row>
    <row r="1151" spans="1:12" ht="20.100000000000001" customHeight="1">
      <c r="A1151" s="78">
        <v>1150</v>
      </c>
      <c r="B1151" s="79" t="s">
        <v>2696</v>
      </c>
      <c r="C1151" s="79" t="s">
        <v>2733</v>
      </c>
      <c r="D1151" s="79" t="s">
        <v>8716</v>
      </c>
      <c r="E1151" s="79" t="s">
        <v>8717</v>
      </c>
      <c r="F1151" s="79" t="s">
        <v>8718</v>
      </c>
      <c r="G1151" s="79" t="s">
        <v>8719</v>
      </c>
      <c r="H1151" s="80">
        <v>1</v>
      </c>
      <c r="I1151" s="79" t="s">
        <v>8720</v>
      </c>
      <c r="J1151" s="79" t="s">
        <v>38</v>
      </c>
      <c r="K1151" s="80">
        <v>2001</v>
      </c>
      <c r="L1151" s="81" t="str">
        <f t="shared" si="17"/>
        <v>http://ebooks.abc-clio.com/?isbn=9781576075623</v>
      </c>
    </row>
    <row r="1152" spans="1:12" ht="20.100000000000001" customHeight="1">
      <c r="A1152" s="78">
        <v>1151</v>
      </c>
      <c r="B1152" s="79" t="s">
        <v>2696</v>
      </c>
      <c r="C1152" s="79" t="s">
        <v>2733</v>
      </c>
      <c r="D1152" s="79">
        <v>344.73070000000001</v>
      </c>
      <c r="E1152" s="79" t="s">
        <v>8721</v>
      </c>
      <c r="F1152" s="79" t="s">
        <v>8722</v>
      </c>
      <c r="G1152" s="79" t="s">
        <v>8723</v>
      </c>
      <c r="H1152" s="80">
        <v>1</v>
      </c>
      <c r="I1152" s="79" t="s">
        <v>8724</v>
      </c>
      <c r="J1152" s="79" t="s">
        <v>38</v>
      </c>
      <c r="K1152" s="80">
        <v>2005</v>
      </c>
      <c r="L1152" s="81" t="str">
        <f t="shared" si="17"/>
        <v>http://ebooks.abc-clio.com/?isbn=9781851095407</v>
      </c>
    </row>
    <row r="1153" spans="1:12" ht="20.100000000000001" customHeight="1">
      <c r="A1153" s="78">
        <v>1152</v>
      </c>
      <c r="B1153" s="79" t="s">
        <v>2696</v>
      </c>
      <c r="C1153" s="79" t="s">
        <v>2733</v>
      </c>
      <c r="D1153" s="79">
        <v>370.97300000000001</v>
      </c>
      <c r="E1153" s="79" t="s">
        <v>8725</v>
      </c>
      <c r="F1153" s="79" t="s">
        <v>8726</v>
      </c>
      <c r="G1153" s="79" t="s">
        <v>8727</v>
      </c>
      <c r="H1153" s="80">
        <v>1</v>
      </c>
      <c r="I1153" s="79" t="s">
        <v>8728</v>
      </c>
      <c r="J1153" s="79" t="s">
        <v>38</v>
      </c>
      <c r="K1153" s="80">
        <v>2002</v>
      </c>
      <c r="L1153" s="81" t="str">
        <f t="shared" si="17"/>
        <v>http://ebooks.abc-clio.com/?isbn=9781576078099</v>
      </c>
    </row>
    <row r="1154" spans="1:12" ht="20.100000000000001" customHeight="1">
      <c r="A1154" s="78">
        <v>1153</v>
      </c>
      <c r="B1154" s="79" t="s">
        <v>2696</v>
      </c>
      <c r="C1154" s="79" t="s">
        <v>2733</v>
      </c>
      <c r="D1154" s="79" t="s">
        <v>8729</v>
      </c>
      <c r="E1154" s="79" t="s">
        <v>8730</v>
      </c>
      <c r="F1154" s="79" t="s">
        <v>8731</v>
      </c>
      <c r="G1154" s="79" t="s">
        <v>8732</v>
      </c>
      <c r="H1154" s="80">
        <v>1</v>
      </c>
      <c r="I1154" s="79" t="s">
        <v>8733</v>
      </c>
      <c r="J1154" s="79" t="s">
        <v>38</v>
      </c>
      <c r="K1154" s="80">
        <v>1991</v>
      </c>
      <c r="L1154" s="81" t="str">
        <f t="shared" ref="L1154:L1217" si="18">HYPERLINK(CONCATENATE("http://ebooks.abc-clio.com/?isbn=",F1154))</f>
        <v>http://ebooks.abc-clio.com/?isbn=9780585058917</v>
      </c>
    </row>
    <row r="1155" spans="1:12" ht="20.100000000000001" customHeight="1">
      <c r="A1155" s="78">
        <v>1154</v>
      </c>
      <c r="B1155" s="79" t="s">
        <v>2696</v>
      </c>
      <c r="C1155" s="79" t="s">
        <v>2733</v>
      </c>
      <c r="D1155" s="79">
        <v>373.73</v>
      </c>
      <c r="E1155" s="79" t="s">
        <v>8734</v>
      </c>
      <c r="F1155" s="79" t="s">
        <v>8735</v>
      </c>
      <c r="G1155" s="79" t="s">
        <v>8736</v>
      </c>
      <c r="H1155" s="80">
        <v>1</v>
      </c>
      <c r="I1155" s="79" t="s">
        <v>8737</v>
      </c>
      <c r="J1155" s="79" t="s">
        <v>38</v>
      </c>
      <c r="K1155" s="80">
        <v>2003</v>
      </c>
      <c r="L1155" s="81" t="str">
        <f t="shared" si="18"/>
        <v>http://ebooks.abc-clio.com/?isbn=9781576079829</v>
      </c>
    </row>
    <row r="1156" spans="1:12" ht="20.100000000000001" customHeight="1">
      <c r="A1156" s="78">
        <v>1155</v>
      </c>
      <c r="B1156" s="79" t="s">
        <v>2696</v>
      </c>
      <c r="C1156" s="79" t="s">
        <v>2733</v>
      </c>
      <c r="D1156" s="79">
        <v>378.7303</v>
      </c>
      <c r="E1156" s="79" t="s">
        <v>8738</v>
      </c>
      <c r="F1156" s="79" t="s">
        <v>8739</v>
      </c>
      <c r="G1156" s="79" t="s">
        <v>8740</v>
      </c>
      <c r="H1156" s="80">
        <v>1</v>
      </c>
      <c r="I1156" s="79" t="s">
        <v>8741</v>
      </c>
      <c r="J1156" s="79" t="s">
        <v>38</v>
      </c>
      <c r="K1156" s="80">
        <v>2002</v>
      </c>
      <c r="L1156" s="81" t="str">
        <f t="shared" si="18"/>
        <v>http://ebooks.abc-clio.com/?isbn=9781576078969</v>
      </c>
    </row>
    <row r="1157" spans="1:12" ht="20.100000000000001" customHeight="1">
      <c r="A1157" s="78">
        <v>1156</v>
      </c>
      <c r="B1157" s="79" t="s">
        <v>2696</v>
      </c>
      <c r="C1157" s="79" t="s">
        <v>2733</v>
      </c>
      <c r="D1157" s="79">
        <v>372</v>
      </c>
      <c r="E1157" s="79" t="s">
        <v>8742</v>
      </c>
      <c r="F1157" s="79" t="s">
        <v>8743</v>
      </c>
      <c r="G1157" s="79" t="s">
        <v>8744</v>
      </c>
      <c r="H1157" s="80">
        <v>1</v>
      </c>
      <c r="I1157" s="79" t="s">
        <v>8745</v>
      </c>
      <c r="J1157" s="79" t="s">
        <v>38</v>
      </c>
      <c r="K1157" s="80">
        <v>2005</v>
      </c>
      <c r="L1157" s="81" t="str">
        <f t="shared" si="18"/>
        <v>http://ebooks.abc-clio.com/?isbn=9781576079430</v>
      </c>
    </row>
    <row r="1158" spans="1:12" ht="20.100000000000001" customHeight="1">
      <c r="A1158" s="78">
        <v>1157</v>
      </c>
      <c r="B1158" s="79" t="s">
        <v>2696</v>
      </c>
      <c r="C1158" s="79" t="s">
        <v>2733</v>
      </c>
      <c r="D1158" s="79">
        <v>375.00975</v>
      </c>
      <c r="E1158" s="79" t="s">
        <v>8746</v>
      </c>
      <c r="F1158" s="79" t="s">
        <v>8747</v>
      </c>
      <c r="G1158" s="79" t="s">
        <v>8748</v>
      </c>
      <c r="H1158" s="80">
        <v>1</v>
      </c>
      <c r="I1158" s="79" t="s">
        <v>8749</v>
      </c>
      <c r="J1158" s="79" t="s">
        <v>38</v>
      </c>
      <c r="K1158" s="80">
        <v>2003</v>
      </c>
      <c r="L1158" s="81" t="str">
        <f t="shared" si="18"/>
        <v>http://ebooks.abc-clio.com/?isbn=9781851094660</v>
      </c>
    </row>
    <row r="1159" spans="1:12" ht="20.100000000000001" customHeight="1">
      <c r="A1159" s="78">
        <v>1158</v>
      </c>
      <c r="B1159" s="79" t="s">
        <v>2696</v>
      </c>
      <c r="C1159" s="79" t="s">
        <v>2733</v>
      </c>
      <c r="D1159" s="79">
        <v>373.23599999999999</v>
      </c>
      <c r="E1159" s="79" t="s">
        <v>8750</v>
      </c>
      <c r="F1159" s="79" t="s">
        <v>8751</v>
      </c>
      <c r="G1159" s="79" t="s">
        <v>8752</v>
      </c>
      <c r="H1159" s="80">
        <v>1</v>
      </c>
      <c r="I1159" s="79" t="s">
        <v>8753</v>
      </c>
      <c r="J1159" s="79" t="s">
        <v>38</v>
      </c>
      <c r="K1159" s="80">
        <v>2003</v>
      </c>
      <c r="L1159" s="81" t="str">
        <f t="shared" si="18"/>
        <v>http://ebooks.abc-clio.com/?isbn=9781851095155</v>
      </c>
    </row>
    <row r="1160" spans="1:12" ht="20.100000000000001" customHeight="1">
      <c r="A1160" s="78">
        <v>1159</v>
      </c>
      <c r="B1160" s="79" t="s">
        <v>2696</v>
      </c>
      <c r="C1160" s="79" t="s">
        <v>2733</v>
      </c>
      <c r="D1160" s="79" t="s">
        <v>8754</v>
      </c>
      <c r="E1160" s="79" t="s">
        <v>8755</v>
      </c>
      <c r="F1160" s="79" t="s">
        <v>8756</v>
      </c>
      <c r="G1160" s="79" t="s">
        <v>8757</v>
      </c>
      <c r="H1160" s="80">
        <v>1</v>
      </c>
      <c r="I1160" s="79" t="s">
        <v>8758</v>
      </c>
      <c r="J1160" s="79" t="s">
        <v>38</v>
      </c>
      <c r="K1160" s="80">
        <v>2001</v>
      </c>
      <c r="L1160" s="81" t="str">
        <f t="shared" si="18"/>
        <v>http://ebooks.abc-clio.com/?isbn=9781576077528</v>
      </c>
    </row>
    <row r="1161" spans="1:12" ht="20.100000000000001" customHeight="1">
      <c r="A1161" s="78">
        <v>1160</v>
      </c>
      <c r="B1161" s="79" t="s">
        <v>2696</v>
      </c>
      <c r="C1161" s="79" t="s">
        <v>2733</v>
      </c>
      <c r="D1161" s="79">
        <v>371.2</v>
      </c>
      <c r="E1161" s="79" t="s">
        <v>8759</v>
      </c>
      <c r="F1161" s="79" t="s">
        <v>8760</v>
      </c>
      <c r="G1161" s="79" t="s">
        <v>8761</v>
      </c>
      <c r="H1161" s="80">
        <v>1</v>
      </c>
      <c r="I1161" s="79" t="s">
        <v>8753</v>
      </c>
      <c r="J1161" s="79" t="s">
        <v>38</v>
      </c>
      <c r="K1161" s="80">
        <v>2002</v>
      </c>
      <c r="L1161" s="81" t="str">
        <f t="shared" si="18"/>
        <v>http://ebooks.abc-clio.com/?isbn=9781576077511</v>
      </c>
    </row>
    <row r="1162" spans="1:12" ht="20.100000000000001" customHeight="1">
      <c r="A1162" s="78">
        <v>1161</v>
      </c>
      <c r="B1162" s="79" t="s">
        <v>2696</v>
      </c>
      <c r="C1162" s="79" t="s">
        <v>2733</v>
      </c>
      <c r="D1162" s="79">
        <v>379.11099999999999</v>
      </c>
      <c r="E1162" s="79" t="s">
        <v>1840</v>
      </c>
      <c r="F1162" s="79" t="s">
        <v>8762</v>
      </c>
      <c r="G1162" s="79" t="s">
        <v>8763</v>
      </c>
      <c r="H1162" s="80">
        <v>1</v>
      </c>
      <c r="I1162" s="79" t="s">
        <v>8764</v>
      </c>
      <c r="J1162" s="79" t="s">
        <v>38</v>
      </c>
      <c r="K1162" s="80">
        <v>2003</v>
      </c>
      <c r="L1162" s="81" t="str">
        <f t="shared" si="18"/>
        <v>http://ebooks.abc-clio.com/?isbn=9781576077535</v>
      </c>
    </row>
    <row r="1163" spans="1:12" ht="20.100000000000001" customHeight="1">
      <c r="A1163" s="78">
        <v>1162</v>
      </c>
      <c r="B1163" s="79" t="s">
        <v>2696</v>
      </c>
      <c r="C1163" s="79" t="s">
        <v>2733</v>
      </c>
      <c r="D1163" s="79" t="s">
        <v>8765</v>
      </c>
      <c r="E1163" s="79" t="s">
        <v>8766</v>
      </c>
      <c r="F1163" s="79" t="s">
        <v>8767</v>
      </c>
      <c r="G1163" s="79" t="s">
        <v>8768</v>
      </c>
      <c r="H1163" s="80">
        <v>1</v>
      </c>
      <c r="I1163" s="79" t="s">
        <v>8749</v>
      </c>
      <c r="J1163" s="79" t="s">
        <v>38</v>
      </c>
      <c r="K1163" s="80">
        <v>2001</v>
      </c>
      <c r="L1163" s="81" t="str">
        <f t="shared" si="18"/>
        <v>http://ebooks.abc-clio.com/?isbn=9781576075678</v>
      </c>
    </row>
    <row r="1164" spans="1:12" ht="20.100000000000001" customHeight="1">
      <c r="A1164" s="78">
        <v>1163</v>
      </c>
      <c r="B1164" s="79" t="s">
        <v>2696</v>
      </c>
      <c r="C1164" s="79" t="s">
        <v>2733</v>
      </c>
      <c r="D1164" s="79">
        <v>370.11700000000002</v>
      </c>
      <c r="E1164" s="79" t="s">
        <v>8769</v>
      </c>
      <c r="F1164" s="79" t="s">
        <v>8770</v>
      </c>
      <c r="G1164" s="79" t="s">
        <v>8771</v>
      </c>
      <c r="H1164" s="80">
        <v>1</v>
      </c>
      <c r="I1164" s="79" t="s">
        <v>8772</v>
      </c>
      <c r="J1164" s="79" t="s">
        <v>38</v>
      </c>
      <c r="K1164" s="80">
        <v>2002</v>
      </c>
      <c r="L1164" s="81" t="str">
        <f t="shared" si="18"/>
        <v>http://ebooks.abc-clio.com/?isbn=9781576077474</v>
      </c>
    </row>
    <row r="1165" spans="1:12" ht="20.100000000000001" customHeight="1">
      <c r="A1165" s="78">
        <v>1164</v>
      </c>
      <c r="B1165" s="79" t="s">
        <v>2696</v>
      </c>
      <c r="C1165" s="79" t="s">
        <v>2733</v>
      </c>
      <c r="D1165" s="79" t="s">
        <v>8773</v>
      </c>
      <c r="E1165" s="79" t="s">
        <v>8059</v>
      </c>
      <c r="F1165" s="79" t="s">
        <v>8774</v>
      </c>
      <c r="G1165" s="79" t="s">
        <v>8775</v>
      </c>
      <c r="H1165" s="80">
        <v>1</v>
      </c>
      <c r="I1165" s="79" t="s">
        <v>8776</v>
      </c>
      <c r="J1165" s="79" t="s">
        <v>38</v>
      </c>
      <c r="K1165" s="80">
        <v>2002</v>
      </c>
      <c r="L1165" s="81" t="str">
        <f t="shared" si="18"/>
        <v>http://ebooks.abc-clio.com/?isbn=9781576075319</v>
      </c>
    </row>
    <row r="1166" spans="1:12" ht="20.100000000000001" customHeight="1">
      <c r="A1166" s="78">
        <v>1165</v>
      </c>
      <c r="B1166" s="79" t="s">
        <v>2696</v>
      </c>
      <c r="C1166" s="79" t="s">
        <v>2733</v>
      </c>
      <c r="D1166" s="79">
        <v>370.11750972999999</v>
      </c>
      <c r="E1166" s="79" t="s">
        <v>8777</v>
      </c>
      <c r="F1166" s="79" t="s">
        <v>8778</v>
      </c>
      <c r="G1166" s="79" t="s">
        <v>8779</v>
      </c>
      <c r="H1166" s="80">
        <v>1</v>
      </c>
      <c r="I1166" s="79" t="s">
        <v>8780</v>
      </c>
      <c r="J1166" s="79" t="s">
        <v>38</v>
      </c>
      <c r="K1166" s="80">
        <v>2002</v>
      </c>
      <c r="L1166" s="81" t="str">
        <f t="shared" si="18"/>
        <v>http://ebooks.abc-clio.com/?isbn=9781576075371</v>
      </c>
    </row>
    <row r="1167" spans="1:12" ht="20.100000000000001" customHeight="1">
      <c r="A1167" s="78">
        <v>1166</v>
      </c>
      <c r="B1167" s="79" t="s">
        <v>2696</v>
      </c>
      <c r="C1167" s="79" t="s">
        <v>2733</v>
      </c>
      <c r="D1167" s="79" t="s">
        <v>8781</v>
      </c>
      <c r="E1167" s="79" t="s">
        <v>5875</v>
      </c>
      <c r="F1167" s="79" t="s">
        <v>8782</v>
      </c>
      <c r="G1167" s="79" t="s">
        <v>8783</v>
      </c>
      <c r="H1167" s="80">
        <v>1</v>
      </c>
      <c r="I1167" s="79" t="s">
        <v>8784</v>
      </c>
      <c r="J1167" s="79" t="s">
        <v>38</v>
      </c>
      <c r="K1167" s="80">
        <v>2001</v>
      </c>
      <c r="L1167" s="81" t="str">
        <f t="shared" si="18"/>
        <v>http://ebooks.abc-clio.com/?isbn=9781576075845</v>
      </c>
    </row>
    <row r="1168" spans="1:12" ht="20.100000000000001" customHeight="1">
      <c r="A1168" s="78">
        <v>1167</v>
      </c>
      <c r="B1168" s="79" t="s">
        <v>2696</v>
      </c>
      <c r="C1168" s="79" t="s">
        <v>2733</v>
      </c>
      <c r="D1168" s="79">
        <v>371.04097300000001</v>
      </c>
      <c r="E1168" s="79" t="s">
        <v>8785</v>
      </c>
      <c r="F1168" s="79" t="s">
        <v>8786</v>
      </c>
      <c r="G1168" s="79" t="s">
        <v>8787</v>
      </c>
      <c r="H1168" s="80">
        <v>1</v>
      </c>
      <c r="I1168" s="79" t="s">
        <v>8788</v>
      </c>
      <c r="J1168" s="79" t="s">
        <v>38</v>
      </c>
      <c r="K1168" s="80">
        <v>2002</v>
      </c>
      <c r="L1168" s="81" t="str">
        <f t="shared" si="18"/>
        <v>http://ebooks.abc-clio.com/?isbn=9781576074411</v>
      </c>
    </row>
    <row r="1169" spans="1:12" ht="20.100000000000001" customHeight="1">
      <c r="A1169" s="78">
        <v>1168</v>
      </c>
      <c r="B1169" s="79" t="s">
        <v>2696</v>
      </c>
      <c r="C1169" s="79" t="s">
        <v>2901</v>
      </c>
      <c r="D1169" s="79">
        <v>370</v>
      </c>
      <c r="E1169" s="79" t="s">
        <v>8789</v>
      </c>
      <c r="F1169" s="79" t="s">
        <v>8790</v>
      </c>
      <c r="G1169" s="79" t="s">
        <v>8791</v>
      </c>
      <c r="H1169" s="80">
        <v>1</v>
      </c>
      <c r="I1169" s="79" t="s">
        <v>8792</v>
      </c>
      <c r="J1169" s="79" t="s">
        <v>4439</v>
      </c>
      <c r="K1169" s="80">
        <v>2008</v>
      </c>
      <c r="L1169" s="81" t="str">
        <f t="shared" si="18"/>
        <v>http://ebooks.abc-clio.com/?isbn=9780313342950</v>
      </c>
    </row>
    <row r="1170" spans="1:12" ht="20.100000000000001" customHeight="1">
      <c r="A1170" s="78">
        <v>1169</v>
      </c>
      <c r="B1170" s="79" t="s">
        <v>2696</v>
      </c>
      <c r="C1170" s="79" t="s">
        <v>2901</v>
      </c>
      <c r="D1170" s="79">
        <v>378</v>
      </c>
      <c r="E1170" s="79" t="s">
        <v>8793</v>
      </c>
      <c r="F1170" s="79" t="s">
        <v>8794</v>
      </c>
      <c r="G1170" s="79" t="s">
        <v>8795</v>
      </c>
      <c r="H1170" s="80">
        <v>1</v>
      </c>
      <c r="I1170" s="79" t="s">
        <v>8796</v>
      </c>
      <c r="J1170" s="79" t="s">
        <v>4439</v>
      </c>
      <c r="K1170" s="80">
        <v>2001</v>
      </c>
      <c r="L1170" s="81" t="str">
        <f t="shared" si="18"/>
        <v>http://ebooks.abc-clio.com/?isbn=9780313002649</v>
      </c>
    </row>
    <row r="1171" spans="1:12" ht="20.100000000000001" customHeight="1">
      <c r="A1171" s="78">
        <v>1170</v>
      </c>
      <c r="B1171" s="79" t="s">
        <v>2696</v>
      </c>
      <c r="C1171" s="79" t="s">
        <v>2901</v>
      </c>
      <c r="D1171" s="79">
        <v>379</v>
      </c>
      <c r="E1171" s="79" t="s">
        <v>8797</v>
      </c>
      <c r="F1171" s="79" t="s">
        <v>8798</v>
      </c>
      <c r="G1171" s="79" t="s">
        <v>8799</v>
      </c>
      <c r="H1171" s="80">
        <v>1</v>
      </c>
      <c r="I1171" s="79" t="s">
        <v>8800</v>
      </c>
      <c r="J1171" s="79" t="s">
        <v>4439</v>
      </c>
      <c r="K1171" s="80">
        <v>2000</v>
      </c>
      <c r="L1171" s="81" t="str">
        <f t="shared" si="18"/>
        <v>http://ebooks.abc-clio.com/?isbn=9780313022319</v>
      </c>
    </row>
    <row r="1172" spans="1:12" ht="20.100000000000001" customHeight="1">
      <c r="A1172" s="78">
        <v>1171</v>
      </c>
      <c r="B1172" s="79" t="s">
        <v>2696</v>
      </c>
      <c r="C1172" s="79" t="s">
        <v>2901</v>
      </c>
      <c r="D1172" s="79">
        <v>371</v>
      </c>
      <c r="E1172" s="79" t="s">
        <v>8801</v>
      </c>
      <c r="F1172" s="79" t="s">
        <v>8802</v>
      </c>
      <c r="G1172" s="79" t="s">
        <v>8803</v>
      </c>
      <c r="H1172" s="80">
        <v>1</v>
      </c>
      <c r="I1172" s="79" t="s">
        <v>8804</v>
      </c>
      <c r="J1172" s="79" t="s">
        <v>4439</v>
      </c>
      <c r="K1172" s="80">
        <v>1996</v>
      </c>
      <c r="L1172" s="81" t="str">
        <f t="shared" si="18"/>
        <v>http://ebooks.abc-clio.com/?isbn=9780313018961</v>
      </c>
    </row>
    <row r="1173" spans="1:12" ht="20.100000000000001" customHeight="1">
      <c r="A1173" s="78">
        <v>1172</v>
      </c>
      <c r="B1173" s="79" t="s">
        <v>2696</v>
      </c>
      <c r="C1173" s="79" t="s">
        <v>2901</v>
      </c>
      <c r="D1173" s="79">
        <v>370</v>
      </c>
      <c r="E1173" s="79" t="s">
        <v>8805</v>
      </c>
      <c r="F1173" s="79" t="s">
        <v>8806</v>
      </c>
      <c r="G1173" s="79" t="s">
        <v>8807</v>
      </c>
      <c r="H1173" s="80">
        <v>1</v>
      </c>
      <c r="I1173" s="79" t="s">
        <v>8808</v>
      </c>
      <c r="J1173" s="79" t="s">
        <v>4439</v>
      </c>
      <c r="K1173" s="80">
        <v>2003</v>
      </c>
      <c r="L1173" s="81" t="str">
        <f t="shared" si="18"/>
        <v>http://ebooks.abc-clio.com/?isbn=9780313056840</v>
      </c>
    </row>
    <row r="1174" spans="1:12" ht="20.100000000000001" customHeight="1">
      <c r="A1174" s="78">
        <v>1173</v>
      </c>
      <c r="B1174" s="79" t="s">
        <v>2696</v>
      </c>
      <c r="C1174" s="79" t="s">
        <v>2901</v>
      </c>
      <c r="D1174" s="79">
        <v>302</v>
      </c>
      <c r="E1174" s="79" t="s">
        <v>2856</v>
      </c>
      <c r="F1174" s="79" t="s">
        <v>8809</v>
      </c>
      <c r="G1174" s="79" t="s">
        <v>8810</v>
      </c>
      <c r="H1174" s="80">
        <v>1</v>
      </c>
      <c r="I1174" s="79" t="s">
        <v>8811</v>
      </c>
      <c r="J1174" s="79" t="s">
        <v>4439</v>
      </c>
      <c r="K1174" s="80">
        <v>2007</v>
      </c>
      <c r="L1174" s="81" t="str">
        <f t="shared" si="18"/>
        <v>http://ebooks.abc-clio.com/?isbn=9780313071393</v>
      </c>
    </row>
    <row r="1175" spans="1:12" ht="20.100000000000001" customHeight="1">
      <c r="A1175" s="78">
        <v>1174</v>
      </c>
      <c r="B1175" s="79" t="s">
        <v>2696</v>
      </c>
      <c r="C1175" s="79" t="s">
        <v>2901</v>
      </c>
      <c r="D1175" s="79">
        <v>370</v>
      </c>
      <c r="E1175" s="79" t="s">
        <v>8812</v>
      </c>
      <c r="F1175" s="79" t="s">
        <v>8813</v>
      </c>
      <c r="G1175" s="79" t="s">
        <v>8814</v>
      </c>
      <c r="H1175" s="80">
        <v>1</v>
      </c>
      <c r="I1175" s="79" t="s">
        <v>8815</v>
      </c>
      <c r="J1175" s="79" t="s">
        <v>4439</v>
      </c>
      <c r="K1175" s="80">
        <v>2007</v>
      </c>
      <c r="L1175" s="81" t="str">
        <f t="shared" si="18"/>
        <v>http://ebooks.abc-clio.com/?isbn=9780313041976</v>
      </c>
    </row>
    <row r="1176" spans="1:12" ht="20.100000000000001" customHeight="1">
      <c r="A1176" s="78">
        <v>1175</v>
      </c>
      <c r="B1176" s="79" t="s">
        <v>2696</v>
      </c>
      <c r="C1176" s="79" t="s">
        <v>2901</v>
      </c>
      <c r="D1176" s="79">
        <v>379</v>
      </c>
      <c r="E1176" s="79" t="s">
        <v>8812</v>
      </c>
      <c r="F1176" s="79" t="s">
        <v>8816</v>
      </c>
      <c r="G1176" s="79" t="s">
        <v>8817</v>
      </c>
      <c r="H1176" s="80">
        <v>1</v>
      </c>
      <c r="I1176" s="79" t="s">
        <v>8818</v>
      </c>
      <c r="J1176" s="79" t="s">
        <v>4439</v>
      </c>
      <c r="K1176" s="80">
        <v>2002</v>
      </c>
      <c r="L1176" s="81" t="str">
        <f t="shared" si="18"/>
        <v>http://ebooks.abc-clio.com/?isbn=9780313011382</v>
      </c>
    </row>
    <row r="1177" spans="1:12" ht="20.100000000000001" customHeight="1">
      <c r="A1177" s="78">
        <v>1176</v>
      </c>
      <c r="B1177" s="79" t="s">
        <v>2696</v>
      </c>
      <c r="C1177" s="79" t="s">
        <v>2901</v>
      </c>
      <c r="D1177" s="79">
        <v>370.19</v>
      </c>
      <c r="E1177" s="79" t="s">
        <v>8819</v>
      </c>
      <c r="F1177" s="79" t="s">
        <v>8820</v>
      </c>
      <c r="G1177" s="79" t="s">
        <v>8821</v>
      </c>
      <c r="H1177" s="80">
        <v>1</v>
      </c>
      <c r="I1177" s="79" t="s">
        <v>8822</v>
      </c>
      <c r="J1177" s="79" t="s">
        <v>4514</v>
      </c>
      <c r="K1177" s="80">
        <v>1971</v>
      </c>
      <c r="L1177" s="81" t="str">
        <f t="shared" si="18"/>
        <v>http://ebooks.abc-clio.com/?isbn=9780313039676</v>
      </c>
    </row>
    <row r="1178" spans="1:12" ht="20.100000000000001" customHeight="1">
      <c r="A1178" s="78">
        <v>1177</v>
      </c>
      <c r="B1178" s="79" t="s">
        <v>2696</v>
      </c>
      <c r="C1178" s="79" t="s">
        <v>2901</v>
      </c>
      <c r="D1178" s="79">
        <v>370</v>
      </c>
      <c r="E1178" s="79" t="s">
        <v>2942</v>
      </c>
      <c r="F1178" s="79" t="s">
        <v>8823</v>
      </c>
      <c r="G1178" s="79" t="s">
        <v>8824</v>
      </c>
      <c r="H1178" s="80">
        <v>1</v>
      </c>
      <c r="I1178" s="79" t="s">
        <v>8825</v>
      </c>
      <c r="J1178" s="79" t="s">
        <v>4439</v>
      </c>
      <c r="K1178" s="80">
        <v>2007</v>
      </c>
      <c r="L1178" s="81" t="str">
        <f t="shared" si="18"/>
        <v>http://ebooks.abc-clio.com/?isbn=9780313056093</v>
      </c>
    </row>
    <row r="1179" spans="1:12" ht="20.100000000000001" customHeight="1">
      <c r="A1179" s="78">
        <v>1178</v>
      </c>
      <c r="B1179" s="79" t="s">
        <v>2696</v>
      </c>
      <c r="C1179" s="79" t="s">
        <v>8826</v>
      </c>
      <c r="D1179" s="79">
        <v>378</v>
      </c>
      <c r="E1179" s="79" t="s">
        <v>8827</v>
      </c>
      <c r="F1179" s="79" t="s">
        <v>8828</v>
      </c>
      <c r="G1179" s="79" t="s">
        <v>8829</v>
      </c>
      <c r="H1179" s="80">
        <v>0</v>
      </c>
      <c r="I1179" s="79" t="s">
        <v>8830</v>
      </c>
      <c r="J1179" s="79" t="s">
        <v>5153</v>
      </c>
      <c r="K1179" s="80">
        <v>2002</v>
      </c>
      <c r="L1179" s="81" t="str">
        <f t="shared" si="18"/>
        <v>http://ebooks.abc-clio.com/?isbn=9780313013515</v>
      </c>
    </row>
    <row r="1180" spans="1:12" ht="20.100000000000001" customHeight="1">
      <c r="A1180" s="78">
        <v>1179</v>
      </c>
      <c r="B1180" s="79" t="s">
        <v>2696</v>
      </c>
      <c r="C1180" s="79" t="s">
        <v>8831</v>
      </c>
      <c r="D1180" s="79">
        <v>371.82659999999998</v>
      </c>
      <c r="E1180" s="79" t="s">
        <v>8832</v>
      </c>
      <c r="F1180" s="79" t="s">
        <v>8833</v>
      </c>
      <c r="G1180" s="79" t="s">
        <v>8834</v>
      </c>
      <c r="H1180" s="80">
        <v>0</v>
      </c>
      <c r="I1180" s="79" t="s">
        <v>8835</v>
      </c>
      <c r="J1180" s="79" t="s">
        <v>6667</v>
      </c>
      <c r="K1180" s="80">
        <v>2003</v>
      </c>
      <c r="L1180" s="81" t="str">
        <f t="shared" si="18"/>
        <v>http://ebooks.abc-clio.com/?isbn=9781851095506</v>
      </c>
    </row>
    <row r="1181" spans="1:12" ht="20.100000000000001" customHeight="1">
      <c r="A1181" s="78">
        <v>1180</v>
      </c>
      <c r="B1181" s="79" t="s">
        <v>2696</v>
      </c>
      <c r="C1181" s="79" t="s">
        <v>8836</v>
      </c>
      <c r="D1181" s="79" t="s">
        <v>8837</v>
      </c>
      <c r="E1181" s="79" t="s">
        <v>8838</v>
      </c>
      <c r="F1181" s="79" t="s">
        <v>8839</v>
      </c>
      <c r="G1181" s="79" t="s">
        <v>8840</v>
      </c>
      <c r="H1181" s="80">
        <v>0</v>
      </c>
      <c r="I1181" s="79" t="s">
        <v>8835</v>
      </c>
      <c r="J1181" s="79" t="s">
        <v>6667</v>
      </c>
      <c r="K1181" s="80">
        <v>2003</v>
      </c>
      <c r="L1181" s="81" t="str">
        <f t="shared" si="18"/>
        <v>http://ebooks.abc-clio.com/?isbn=9781576077771</v>
      </c>
    </row>
    <row r="1182" spans="1:12" ht="20.100000000000001" customHeight="1">
      <c r="A1182" s="78">
        <v>1181</v>
      </c>
      <c r="B1182" s="79" t="s">
        <v>2696</v>
      </c>
      <c r="C1182" s="79" t="s">
        <v>8841</v>
      </c>
      <c r="D1182" s="79">
        <v>371</v>
      </c>
      <c r="E1182" s="79" t="s">
        <v>8842</v>
      </c>
      <c r="F1182" s="79" t="s">
        <v>8843</v>
      </c>
      <c r="G1182" s="79" t="s">
        <v>8844</v>
      </c>
      <c r="H1182" s="80">
        <v>1</v>
      </c>
      <c r="I1182" s="79" t="s">
        <v>8845</v>
      </c>
      <c r="J1182" s="79" t="s">
        <v>4439</v>
      </c>
      <c r="K1182" s="80">
        <v>2004</v>
      </c>
      <c r="L1182" s="81" t="str">
        <f t="shared" si="18"/>
        <v>http://ebooks.abc-clio.com/?isbn=9780313057175</v>
      </c>
    </row>
    <row r="1183" spans="1:12" ht="20.100000000000001" customHeight="1">
      <c r="A1183" s="78">
        <v>1182</v>
      </c>
      <c r="B1183" s="79" t="s">
        <v>2696</v>
      </c>
      <c r="C1183" s="79" t="s">
        <v>8841</v>
      </c>
      <c r="D1183" s="79">
        <v>378</v>
      </c>
      <c r="E1183" s="79" t="s">
        <v>8846</v>
      </c>
      <c r="F1183" s="79" t="s">
        <v>8847</v>
      </c>
      <c r="G1183" s="79" t="s">
        <v>8848</v>
      </c>
      <c r="H1183" s="80">
        <v>1</v>
      </c>
      <c r="I1183" s="79" t="s">
        <v>8849</v>
      </c>
      <c r="J1183" s="79" t="s">
        <v>4439</v>
      </c>
      <c r="K1183" s="80">
        <v>2004</v>
      </c>
      <c r="L1183" s="81" t="str">
        <f t="shared" si="18"/>
        <v>http://ebooks.abc-clio.com/?isbn=9780313057663</v>
      </c>
    </row>
    <row r="1184" spans="1:12" ht="20.100000000000001" customHeight="1">
      <c r="A1184" s="78">
        <v>1183</v>
      </c>
      <c r="B1184" s="79" t="s">
        <v>2696</v>
      </c>
      <c r="C1184" s="79" t="s">
        <v>8841</v>
      </c>
      <c r="D1184" s="79">
        <v>378</v>
      </c>
      <c r="E1184" s="79" t="s">
        <v>3323</v>
      </c>
      <c r="F1184" s="79" t="s">
        <v>8850</v>
      </c>
      <c r="G1184" s="79" t="s">
        <v>8851</v>
      </c>
      <c r="H1184" s="80">
        <v>1</v>
      </c>
      <c r="I1184" s="79" t="s">
        <v>8804</v>
      </c>
      <c r="J1184" s="79" t="s">
        <v>4439</v>
      </c>
      <c r="K1184" s="80">
        <v>2000</v>
      </c>
      <c r="L1184" s="81" t="str">
        <f t="shared" si="18"/>
        <v>http://ebooks.abc-clio.com/?isbn=9780313001314</v>
      </c>
    </row>
    <row r="1185" spans="1:12" ht="20.100000000000001" customHeight="1">
      <c r="A1185" s="78">
        <v>1184</v>
      </c>
      <c r="B1185" s="79" t="s">
        <v>2696</v>
      </c>
      <c r="C1185" s="79" t="s">
        <v>8841</v>
      </c>
      <c r="D1185" s="79">
        <v>371</v>
      </c>
      <c r="E1185" s="79" t="s">
        <v>8759</v>
      </c>
      <c r="F1185" s="79" t="s">
        <v>8852</v>
      </c>
      <c r="G1185" s="79" t="s">
        <v>8853</v>
      </c>
      <c r="H1185" s="80">
        <v>1</v>
      </c>
      <c r="I1185" s="79" t="s">
        <v>8854</v>
      </c>
      <c r="J1185" s="79" t="s">
        <v>4439</v>
      </c>
      <c r="K1185" s="80">
        <v>1996</v>
      </c>
      <c r="L1185" s="81" t="str">
        <f t="shared" si="18"/>
        <v>http://ebooks.abc-clio.com/?isbn=9780313005695</v>
      </c>
    </row>
    <row r="1186" spans="1:12" ht="20.100000000000001" customHeight="1">
      <c r="A1186" s="78">
        <v>1185</v>
      </c>
      <c r="B1186" s="79" t="s">
        <v>2696</v>
      </c>
      <c r="C1186" s="79" t="s">
        <v>8841</v>
      </c>
      <c r="D1186" s="79">
        <v>371.2</v>
      </c>
      <c r="E1186" s="79" t="s">
        <v>8855</v>
      </c>
      <c r="F1186" s="79" t="s">
        <v>8856</v>
      </c>
      <c r="G1186" s="79" t="s">
        <v>8857</v>
      </c>
      <c r="H1186" s="80">
        <v>1</v>
      </c>
      <c r="I1186" s="79" t="s">
        <v>8858</v>
      </c>
      <c r="J1186" s="79" t="s">
        <v>4439</v>
      </c>
      <c r="K1186" s="80">
        <v>1994</v>
      </c>
      <c r="L1186" s="81" t="str">
        <f t="shared" si="18"/>
        <v>http://ebooks.abc-clio.com/?isbn=9780313021701</v>
      </c>
    </row>
    <row r="1187" spans="1:12" ht="20.100000000000001" customHeight="1">
      <c r="A1187" s="78">
        <v>1186</v>
      </c>
      <c r="B1187" s="79" t="s">
        <v>2696</v>
      </c>
      <c r="C1187" s="79" t="s">
        <v>8841</v>
      </c>
      <c r="D1187" s="79">
        <v>371</v>
      </c>
      <c r="E1187" s="79" t="s">
        <v>8855</v>
      </c>
      <c r="F1187" s="79" t="s">
        <v>8859</v>
      </c>
      <c r="G1187" s="79" t="s">
        <v>8860</v>
      </c>
      <c r="H1187" s="80">
        <v>1</v>
      </c>
      <c r="I1187" s="79" t="s">
        <v>8861</v>
      </c>
      <c r="J1187" s="79" t="s">
        <v>4439</v>
      </c>
      <c r="K1187" s="80">
        <v>1995</v>
      </c>
      <c r="L1187" s="81" t="str">
        <f t="shared" si="18"/>
        <v>http://ebooks.abc-clio.com/?isbn=9780313021473</v>
      </c>
    </row>
    <row r="1188" spans="1:12" ht="20.100000000000001" customHeight="1">
      <c r="A1188" s="78">
        <v>1187</v>
      </c>
      <c r="B1188" s="79" t="s">
        <v>2696</v>
      </c>
      <c r="C1188" s="79" t="s">
        <v>8841</v>
      </c>
      <c r="D1188" s="79">
        <v>371</v>
      </c>
      <c r="E1188" s="79" t="s">
        <v>8862</v>
      </c>
      <c r="F1188" s="79" t="s">
        <v>8863</v>
      </c>
      <c r="G1188" s="79" t="s">
        <v>8864</v>
      </c>
      <c r="H1188" s="80">
        <v>1</v>
      </c>
      <c r="I1188" s="79" t="s">
        <v>5248</v>
      </c>
      <c r="J1188" s="79" t="s">
        <v>4439</v>
      </c>
      <c r="K1188" s="80">
        <v>2008</v>
      </c>
      <c r="L1188" s="81" t="str">
        <f t="shared" si="18"/>
        <v>http://ebooks.abc-clio.com/?isbn=9780313352997</v>
      </c>
    </row>
    <row r="1189" spans="1:12" ht="20.100000000000001" customHeight="1">
      <c r="A1189" s="78">
        <v>1188</v>
      </c>
      <c r="B1189" s="79" t="s">
        <v>2696</v>
      </c>
      <c r="C1189" s="79" t="s">
        <v>8841</v>
      </c>
      <c r="D1189" s="79">
        <v>306</v>
      </c>
      <c r="E1189" s="79" t="s">
        <v>8865</v>
      </c>
      <c r="F1189" s="79" t="s">
        <v>8866</v>
      </c>
      <c r="G1189" s="79" t="s">
        <v>8867</v>
      </c>
      <c r="H1189" s="80">
        <v>1</v>
      </c>
      <c r="I1189" s="79" t="s">
        <v>8868</v>
      </c>
      <c r="J1189" s="79" t="s">
        <v>4439</v>
      </c>
      <c r="K1189" s="80">
        <v>2002</v>
      </c>
      <c r="L1189" s="81" t="str">
        <f t="shared" si="18"/>
        <v>http://ebooks.abc-clio.com/?isbn=9780313011917</v>
      </c>
    </row>
    <row r="1190" spans="1:12" ht="20.100000000000001" customHeight="1">
      <c r="A1190" s="78">
        <v>1189</v>
      </c>
      <c r="B1190" s="79" t="s">
        <v>2696</v>
      </c>
      <c r="C1190" s="79" t="s">
        <v>8841</v>
      </c>
      <c r="D1190" s="79">
        <v>379.73</v>
      </c>
      <c r="E1190" s="79" t="s">
        <v>8869</v>
      </c>
      <c r="F1190" s="79" t="s">
        <v>8870</v>
      </c>
      <c r="G1190" s="79" t="s">
        <v>8871</v>
      </c>
      <c r="H1190" s="80">
        <v>1</v>
      </c>
      <c r="I1190" s="79" t="s">
        <v>8872</v>
      </c>
      <c r="J1190" s="79" t="s">
        <v>4439</v>
      </c>
      <c r="K1190" s="80">
        <v>1995</v>
      </c>
      <c r="L1190" s="81" t="str">
        <f t="shared" si="18"/>
        <v>http://ebooks.abc-clio.com/?isbn=9780313005046</v>
      </c>
    </row>
    <row r="1191" spans="1:12" ht="20.100000000000001" customHeight="1">
      <c r="A1191" s="78">
        <v>1190</v>
      </c>
      <c r="B1191" s="79" t="s">
        <v>2696</v>
      </c>
      <c r="C1191" s="79" t="s">
        <v>5879</v>
      </c>
      <c r="D1191" s="79">
        <v>370</v>
      </c>
      <c r="E1191" s="79" t="s">
        <v>8873</v>
      </c>
      <c r="F1191" s="79" t="s">
        <v>8874</v>
      </c>
      <c r="G1191" s="79" t="s">
        <v>8875</v>
      </c>
      <c r="H1191" s="80">
        <v>1</v>
      </c>
      <c r="I1191" s="79" t="s">
        <v>8876</v>
      </c>
      <c r="J1191" s="79" t="s">
        <v>4514</v>
      </c>
      <c r="K1191" s="80">
        <v>1997</v>
      </c>
      <c r="L1191" s="81" t="str">
        <f t="shared" si="18"/>
        <v>http://ebooks.abc-clio.com/?isbn=9780313034107</v>
      </c>
    </row>
    <row r="1192" spans="1:12" ht="20.100000000000001" customHeight="1">
      <c r="A1192" s="78">
        <v>1191</v>
      </c>
      <c r="B1192" s="79" t="s">
        <v>2696</v>
      </c>
      <c r="C1192" s="79" t="s">
        <v>5879</v>
      </c>
      <c r="D1192" s="79">
        <v>370</v>
      </c>
      <c r="E1192" s="79" t="s">
        <v>8793</v>
      </c>
      <c r="F1192" s="79" t="s">
        <v>8877</v>
      </c>
      <c r="G1192" s="79" t="s">
        <v>8878</v>
      </c>
      <c r="H1192" s="80">
        <v>1</v>
      </c>
      <c r="I1192" s="79" t="s">
        <v>8879</v>
      </c>
      <c r="J1192" s="79" t="s">
        <v>4439</v>
      </c>
      <c r="K1192" s="80">
        <v>2002</v>
      </c>
      <c r="L1192" s="81" t="str">
        <f t="shared" si="18"/>
        <v>http://ebooks.abc-clio.com/?isbn=9780313011849</v>
      </c>
    </row>
    <row r="1193" spans="1:12" ht="20.100000000000001" customHeight="1">
      <c r="A1193" s="78">
        <v>1192</v>
      </c>
      <c r="B1193" s="79" t="s">
        <v>2696</v>
      </c>
      <c r="C1193" s="79" t="s">
        <v>5879</v>
      </c>
      <c r="D1193" s="79">
        <v>372</v>
      </c>
      <c r="E1193" s="79" t="s">
        <v>8662</v>
      </c>
      <c r="F1193" s="79" t="s">
        <v>8880</v>
      </c>
      <c r="G1193" s="79" t="s">
        <v>8881</v>
      </c>
      <c r="H1193" s="80">
        <v>1</v>
      </c>
      <c r="I1193" s="79" t="s">
        <v>8882</v>
      </c>
      <c r="J1193" s="79" t="s">
        <v>4514</v>
      </c>
      <c r="K1193" s="80">
        <v>1998</v>
      </c>
      <c r="L1193" s="81" t="str">
        <f t="shared" si="18"/>
        <v>http://ebooks.abc-clio.com/?isbn=9780313032219</v>
      </c>
    </row>
    <row r="1194" spans="1:12" ht="20.100000000000001" customHeight="1">
      <c r="A1194" s="78">
        <v>1193</v>
      </c>
      <c r="B1194" s="79" t="s">
        <v>2696</v>
      </c>
      <c r="C1194" s="79" t="s">
        <v>5879</v>
      </c>
      <c r="D1194" s="79" t="s">
        <v>8883</v>
      </c>
      <c r="E1194" s="79" t="s">
        <v>8884</v>
      </c>
      <c r="F1194" s="79" t="s">
        <v>8885</v>
      </c>
      <c r="G1194" s="79" t="s">
        <v>8886</v>
      </c>
      <c r="H1194" s="80">
        <v>1</v>
      </c>
      <c r="I1194" s="79" t="s">
        <v>8887</v>
      </c>
      <c r="J1194" s="79" t="s">
        <v>4514</v>
      </c>
      <c r="K1194" s="80">
        <v>1998</v>
      </c>
      <c r="L1194" s="81" t="str">
        <f t="shared" si="18"/>
        <v>http://ebooks.abc-clio.com/?isbn=9780313034145</v>
      </c>
    </row>
    <row r="1195" spans="1:12" ht="20.100000000000001" customHeight="1">
      <c r="A1195" s="78">
        <v>1194</v>
      </c>
      <c r="B1195" s="79" t="s">
        <v>2696</v>
      </c>
      <c r="C1195" s="79" t="s">
        <v>5879</v>
      </c>
      <c r="D1195" s="79">
        <v>370</v>
      </c>
      <c r="E1195" s="79" t="s">
        <v>8888</v>
      </c>
      <c r="F1195" s="79" t="s">
        <v>8889</v>
      </c>
      <c r="G1195" s="79" t="s">
        <v>8890</v>
      </c>
      <c r="H1195" s="80">
        <v>1</v>
      </c>
      <c r="I1195" s="79" t="s">
        <v>8891</v>
      </c>
      <c r="J1195" s="79" t="s">
        <v>4439</v>
      </c>
      <c r="K1195" s="80">
        <v>1997</v>
      </c>
      <c r="L1195" s="81" t="str">
        <f t="shared" si="18"/>
        <v>http://ebooks.abc-clio.com/?isbn=9780313019104</v>
      </c>
    </row>
    <row r="1196" spans="1:12" ht="20.100000000000001" customHeight="1">
      <c r="A1196" s="78">
        <v>1195</v>
      </c>
      <c r="B1196" s="79" t="s">
        <v>2696</v>
      </c>
      <c r="C1196" s="79" t="s">
        <v>5879</v>
      </c>
      <c r="D1196" s="79">
        <v>371.2</v>
      </c>
      <c r="E1196" s="79" t="s">
        <v>8892</v>
      </c>
      <c r="F1196" s="79" t="s">
        <v>8893</v>
      </c>
      <c r="G1196" s="79" t="s">
        <v>8894</v>
      </c>
      <c r="H1196" s="80">
        <v>1</v>
      </c>
      <c r="I1196" s="79" t="s">
        <v>8895</v>
      </c>
      <c r="J1196" s="79" t="s">
        <v>4439</v>
      </c>
      <c r="K1196" s="80">
        <v>1995</v>
      </c>
      <c r="L1196" s="81" t="str">
        <f t="shared" si="18"/>
        <v>http://ebooks.abc-clio.com/?isbn=9780313005138</v>
      </c>
    </row>
    <row r="1197" spans="1:12" ht="20.100000000000001" customHeight="1">
      <c r="A1197" s="78">
        <v>1196</v>
      </c>
      <c r="B1197" s="79" t="s">
        <v>2696</v>
      </c>
      <c r="C1197" s="79" t="s">
        <v>5879</v>
      </c>
      <c r="D1197" s="79">
        <v>370.11</v>
      </c>
      <c r="E1197" s="79" t="s">
        <v>8896</v>
      </c>
      <c r="F1197" s="79" t="s">
        <v>8897</v>
      </c>
      <c r="G1197" s="79" t="s">
        <v>8898</v>
      </c>
      <c r="H1197" s="80">
        <v>1</v>
      </c>
      <c r="I1197" s="79" t="s">
        <v>8899</v>
      </c>
      <c r="J1197" s="79" t="s">
        <v>4439</v>
      </c>
      <c r="K1197" s="80">
        <v>1995</v>
      </c>
      <c r="L1197" s="81" t="str">
        <f t="shared" si="18"/>
        <v>http://ebooks.abc-clio.com/?isbn=9780313005091</v>
      </c>
    </row>
    <row r="1198" spans="1:12" ht="20.100000000000001" customHeight="1">
      <c r="A1198" s="78">
        <v>1197</v>
      </c>
      <c r="B1198" s="79" t="s">
        <v>2696</v>
      </c>
      <c r="C1198" s="79" t="s">
        <v>5879</v>
      </c>
      <c r="D1198" s="79">
        <v>370.19</v>
      </c>
      <c r="E1198" s="79" t="s">
        <v>8896</v>
      </c>
      <c r="F1198" s="79" t="s">
        <v>8900</v>
      </c>
      <c r="G1198" s="79" t="s">
        <v>8901</v>
      </c>
      <c r="H1198" s="80">
        <v>1</v>
      </c>
      <c r="I1198" s="79" t="s">
        <v>8902</v>
      </c>
      <c r="J1198" s="79" t="s">
        <v>4439</v>
      </c>
      <c r="K1198" s="80">
        <v>1994</v>
      </c>
      <c r="L1198" s="81" t="str">
        <f t="shared" si="18"/>
        <v>http://ebooks.abc-clio.com/?isbn=9780313005947</v>
      </c>
    </row>
    <row r="1199" spans="1:12" ht="20.100000000000001" customHeight="1">
      <c r="A1199" s="78">
        <v>1198</v>
      </c>
      <c r="B1199" s="79" t="s">
        <v>2696</v>
      </c>
      <c r="C1199" s="79" t="s">
        <v>5879</v>
      </c>
      <c r="D1199" s="79">
        <v>370.11</v>
      </c>
      <c r="E1199" s="79" t="s">
        <v>3347</v>
      </c>
      <c r="F1199" s="79" t="s">
        <v>8903</v>
      </c>
      <c r="G1199" s="79" t="s">
        <v>8904</v>
      </c>
      <c r="H1199" s="80">
        <v>1</v>
      </c>
      <c r="I1199" s="79" t="s">
        <v>8905</v>
      </c>
      <c r="J1199" s="79" t="s">
        <v>4439</v>
      </c>
      <c r="K1199" s="80">
        <v>1995</v>
      </c>
      <c r="L1199" s="81" t="str">
        <f t="shared" si="18"/>
        <v>http://ebooks.abc-clio.com/?isbn=9780313018756</v>
      </c>
    </row>
    <row r="1200" spans="1:12" ht="20.100000000000001" customHeight="1">
      <c r="A1200" s="78">
        <v>1199</v>
      </c>
      <c r="B1200" s="79" t="s">
        <v>2696</v>
      </c>
      <c r="C1200" s="79" t="s">
        <v>5879</v>
      </c>
      <c r="D1200" s="79">
        <v>370</v>
      </c>
      <c r="E1200" s="79" t="s">
        <v>8906</v>
      </c>
      <c r="F1200" s="79" t="s">
        <v>8907</v>
      </c>
      <c r="G1200" s="79" t="s">
        <v>8908</v>
      </c>
      <c r="H1200" s="80">
        <v>1</v>
      </c>
      <c r="I1200" s="79" t="s">
        <v>8909</v>
      </c>
      <c r="J1200" s="79" t="s">
        <v>4439</v>
      </c>
      <c r="K1200" s="80">
        <v>2000</v>
      </c>
      <c r="L1200" s="81" t="str">
        <f t="shared" si="18"/>
        <v>http://ebooks.abc-clio.com/?isbn=9780313003783</v>
      </c>
    </row>
    <row r="1201" spans="1:12" ht="20.100000000000001" customHeight="1">
      <c r="A1201" s="78">
        <v>1200</v>
      </c>
      <c r="B1201" s="79" t="s">
        <v>2696</v>
      </c>
      <c r="C1201" s="79" t="s">
        <v>8910</v>
      </c>
      <c r="D1201" s="79" t="s">
        <v>3108</v>
      </c>
      <c r="E1201" s="79" t="s">
        <v>529</v>
      </c>
      <c r="F1201" s="79" t="s">
        <v>8911</v>
      </c>
      <c r="G1201" s="79" t="s">
        <v>8912</v>
      </c>
      <c r="H1201" s="80">
        <v>1</v>
      </c>
      <c r="I1201" s="79" t="s">
        <v>8913</v>
      </c>
      <c r="J1201" s="79" t="s">
        <v>4439</v>
      </c>
      <c r="K1201" s="80">
        <v>2004</v>
      </c>
      <c r="L1201" s="81" t="str">
        <f t="shared" si="18"/>
        <v>http://ebooks.abc-clio.com/?isbn=9780313051418</v>
      </c>
    </row>
    <row r="1202" spans="1:12" ht="20.100000000000001" customHeight="1">
      <c r="A1202" s="78">
        <v>1201</v>
      </c>
      <c r="B1202" s="79" t="s">
        <v>2696</v>
      </c>
      <c r="C1202" s="79" t="s">
        <v>8914</v>
      </c>
      <c r="D1202" s="79">
        <v>373</v>
      </c>
      <c r="E1202" s="79" t="s">
        <v>2856</v>
      </c>
      <c r="F1202" s="79" t="s">
        <v>8915</v>
      </c>
      <c r="G1202" s="79" t="s">
        <v>8916</v>
      </c>
      <c r="H1202" s="80">
        <v>1</v>
      </c>
      <c r="I1202" s="79" t="s">
        <v>8917</v>
      </c>
      <c r="J1202" s="79" t="s">
        <v>4431</v>
      </c>
      <c r="K1202" s="80">
        <v>2006</v>
      </c>
      <c r="L1202" s="81" t="str">
        <f t="shared" si="18"/>
        <v>http://ebooks.abc-clio.com/?isbn=9780313090714</v>
      </c>
    </row>
    <row r="1203" spans="1:12" ht="20.100000000000001" customHeight="1">
      <c r="A1203" s="78">
        <v>1202</v>
      </c>
      <c r="B1203" s="79" t="s">
        <v>2696</v>
      </c>
      <c r="C1203" s="79" t="s">
        <v>8918</v>
      </c>
      <c r="D1203" s="79">
        <v>333</v>
      </c>
      <c r="E1203" s="79" t="s">
        <v>8919</v>
      </c>
      <c r="F1203" s="79" t="s">
        <v>8920</v>
      </c>
      <c r="G1203" s="79" t="s">
        <v>8921</v>
      </c>
      <c r="H1203" s="80">
        <v>1</v>
      </c>
      <c r="I1203" s="79" t="s">
        <v>8922</v>
      </c>
      <c r="J1203" s="79" t="s">
        <v>4439</v>
      </c>
      <c r="K1203" s="80">
        <v>2008</v>
      </c>
      <c r="L1203" s="81" t="str">
        <f t="shared" si="18"/>
        <v>http://ebooks.abc-clio.com/?isbn=9780313355417</v>
      </c>
    </row>
    <row r="1204" spans="1:12" ht="20.100000000000001" customHeight="1">
      <c r="A1204" s="78">
        <v>1203</v>
      </c>
      <c r="B1204" s="79" t="s">
        <v>2696</v>
      </c>
      <c r="C1204" s="79" t="s">
        <v>8918</v>
      </c>
      <c r="D1204" s="79">
        <v>333</v>
      </c>
      <c r="E1204" s="79" t="s">
        <v>8923</v>
      </c>
      <c r="F1204" s="79" t="s">
        <v>8924</v>
      </c>
      <c r="G1204" s="79" t="s">
        <v>8925</v>
      </c>
      <c r="H1204" s="80">
        <v>1</v>
      </c>
      <c r="I1204" s="79" t="s">
        <v>8926</v>
      </c>
      <c r="J1204" s="79" t="s">
        <v>4439</v>
      </c>
      <c r="K1204" s="80">
        <v>2008</v>
      </c>
      <c r="L1204" s="81" t="str">
        <f t="shared" si="18"/>
        <v>http://ebooks.abc-clio.com/?isbn=9780313356780</v>
      </c>
    </row>
    <row r="1205" spans="1:12" ht="20.100000000000001" customHeight="1">
      <c r="A1205" s="78">
        <v>1204</v>
      </c>
      <c r="B1205" s="79" t="s">
        <v>2696</v>
      </c>
      <c r="C1205" s="79" t="s">
        <v>2906</v>
      </c>
      <c r="D1205" s="79">
        <v>338</v>
      </c>
      <c r="E1205" s="79" t="s">
        <v>8686</v>
      </c>
      <c r="F1205" s="79" t="s">
        <v>8927</v>
      </c>
      <c r="G1205" s="79" t="s">
        <v>8928</v>
      </c>
      <c r="H1205" s="80">
        <v>1</v>
      </c>
      <c r="I1205" s="79" t="s">
        <v>8929</v>
      </c>
      <c r="J1205" s="79" t="s">
        <v>4439</v>
      </c>
      <c r="K1205" s="80">
        <v>2008</v>
      </c>
      <c r="L1205" s="81" t="str">
        <f t="shared" si="18"/>
        <v>http://ebooks.abc-clio.com/?isbn=9780313350511</v>
      </c>
    </row>
    <row r="1206" spans="1:12" ht="20.100000000000001" customHeight="1">
      <c r="A1206" s="78">
        <v>1205</v>
      </c>
      <c r="B1206" s="79" t="s">
        <v>2696</v>
      </c>
      <c r="C1206" s="79" t="s">
        <v>2906</v>
      </c>
      <c r="D1206" s="79">
        <v>658</v>
      </c>
      <c r="E1206" s="79" t="s">
        <v>8686</v>
      </c>
      <c r="F1206" s="79" t="s">
        <v>8930</v>
      </c>
      <c r="G1206" s="79" t="s">
        <v>8931</v>
      </c>
      <c r="H1206" s="80">
        <v>1</v>
      </c>
      <c r="I1206" s="79" t="s">
        <v>3051</v>
      </c>
      <c r="J1206" s="79" t="s">
        <v>4439</v>
      </c>
      <c r="K1206" s="80">
        <v>2007</v>
      </c>
      <c r="L1206" s="81" t="str">
        <f t="shared" si="18"/>
        <v>http://ebooks.abc-clio.com/?isbn=9781567207309</v>
      </c>
    </row>
    <row r="1207" spans="1:12" ht="20.100000000000001" customHeight="1">
      <c r="A1207" s="78">
        <v>1206</v>
      </c>
      <c r="B1207" s="79" t="s">
        <v>2696</v>
      </c>
      <c r="C1207" s="79" t="s">
        <v>2906</v>
      </c>
      <c r="D1207" s="79">
        <v>658</v>
      </c>
      <c r="E1207" s="79" t="s">
        <v>8932</v>
      </c>
      <c r="F1207" s="79" t="s">
        <v>8933</v>
      </c>
      <c r="G1207" s="79" t="s">
        <v>8934</v>
      </c>
      <c r="H1207" s="80">
        <v>1</v>
      </c>
      <c r="I1207" s="79" t="s">
        <v>8935</v>
      </c>
      <c r="J1207" s="79" t="s">
        <v>4439</v>
      </c>
      <c r="K1207" s="80">
        <v>2007</v>
      </c>
      <c r="L1207" s="81" t="str">
        <f t="shared" si="18"/>
        <v>http://ebooks.abc-clio.com/?isbn=9780313345418</v>
      </c>
    </row>
    <row r="1208" spans="1:12" ht="20.100000000000001" customHeight="1">
      <c r="A1208" s="78">
        <v>1207</v>
      </c>
      <c r="B1208" s="79" t="s">
        <v>2696</v>
      </c>
      <c r="C1208" s="79" t="s">
        <v>2906</v>
      </c>
      <c r="D1208" s="79">
        <v>658</v>
      </c>
      <c r="E1208" s="79" t="s">
        <v>8936</v>
      </c>
      <c r="F1208" s="79" t="s">
        <v>8937</v>
      </c>
      <c r="G1208" s="79" t="s">
        <v>8938</v>
      </c>
      <c r="H1208" s="80">
        <v>1</v>
      </c>
      <c r="I1208" s="79" t="s">
        <v>8939</v>
      </c>
      <c r="J1208" s="79" t="s">
        <v>4439</v>
      </c>
      <c r="K1208" s="80">
        <v>2008</v>
      </c>
      <c r="L1208" s="81" t="str">
        <f t="shared" si="18"/>
        <v>http://ebooks.abc-clio.com/?isbn=9780313352898</v>
      </c>
    </row>
    <row r="1209" spans="1:12" ht="20.100000000000001" customHeight="1">
      <c r="A1209" s="78">
        <v>1208</v>
      </c>
      <c r="B1209" s="79" t="s">
        <v>2696</v>
      </c>
      <c r="C1209" s="79" t="s">
        <v>2906</v>
      </c>
      <c r="D1209" s="79">
        <v>658</v>
      </c>
      <c r="E1209" s="79" t="s">
        <v>8940</v>
      </c>
      <c r="F1209" s="79" t="s">
        <v>8941</v>
      </c>
      <c r="G1209" s="79" t="s">
        <v>8942</v>
      </c>
      <c r="H1209" s="80" t="s">
        <v>8079</v>
      </c>
      <c r="I1209" s="79" t="s">
        <v>3023</v>
      </c>
      <c r="J1209" s="79" t="s">
        <v>4439</v>
      </c>
      <c r="K1209" s="80">
        <v>2007</v>
      </c>
      <c r="L1209" s="81" t="str">
        <f t="shared" si="18"/>
        <v>http://ebooks.abc-clio.com/?isbn=9780275996048</v>
      </c>
    </row>
    <row r="1210" spans="1:12" ht="20.100000000000001" customHeight="1">
      <c r="A1210" s="78">
        <v>1209</v>
      </c>
      <c r="B1210" s="79" t="s">
        <v>2696</v>
      </c>
      <c r="C1210" s="79" t="s">
        <v>2906</v>
      </c>
      <c r="D1210" s="79">
        <v>658</v>
      </c>
      <c r="E1210" s="79" t="s">
        <v>8940</v>
      </c>
      <c r="F1210" s="79" t="s">
        <v>8943</v>
      </c>
      <c r="G1210" s="79" t="s">
        <v>8944</v>
      </c>
      <c r="H1210" s="80">
        <v>1</v>
      </c>
      <c r="I1210" s="79" t="s">
        <v>8387</v>
      </c>
      <c r="J1210" s="79" t="s">
        <v>4439</v>
      </c>
      <c r="K1210" s="80">
        <v>2007</v>
      </c>
      <c r="L1210" s="81" t="str">
        <f t="shared" si="18"/>
        <v>http://ebooks.abc-clio.com/?isbn=9780275994990</v>
      </c>
    </row>
    <row r="1211" spans="1:12" ht="20.100000000000001" customHeight="1">
      <c r="A1211" s="78">
        <v>1210</v>
      </c>
      <c r="B1211" s="79" t="s">
        <v>2696</v>
      </c>
      <c r="C1211" s="79" t="s">
        <v>2906</v>
      </c>
      <c r="D1211" s="79">
        <v>658</v>
      </c>
      <c r="E1211" s="79" t="s">
        <v>8945</v>
      </c>
      <c r="F1211" s="79" t="s">
        <v>8946</v>
      </c>
      <c r="G1211" s="79" t="s">
        <v>8947</v>
      </c>
      <c r="H1211" s="80">
        <v>1</v>
      </c>
      <c r="I1211" s="79" t="s">
        <v>3245</v>
      </c>
      <c r="J1211" s="79" t="s">
        <v>4439</v>
      </c>
      <c r="K1211" s="80">
        <v>2008</v>
      </c>
      <c r="L1211" s="81" t="str">
        <f t="shared" si="18"/>
        <v>http://ebooks.abc-clio.com/?isbn=9780275995447</v>
      </c>
    </row>
    <row r="1212" spans="1:12" ht="20.100000000000001" customHeight="1">
      <c r="A1212" s="78">
        <v>1211</v>
      </c>
      <c r="B1212" s="79" t="s">
        <v>2696</v>
      </c>
      <c r="C1212" s="79" t="s">
        <v>3232</v>
      </c>
      <c r="D1212" s="79">
        <v>304.27999999999997</v>
      </c>
      <c r="E1212" s="79" t="s">
        <v>8948</v>
      </c>
      <c r="F1212" s="79" t="s">
        <v>8949</v>
      </c>
      <c r="G1212" s="79" t="s">
        <v>8950</v>
      </c>
      <c r="H1212" s="80">
        <v>1</v>
      </c>
      <c r="I1212" s="79" t="s">
        <v>8951</v>
      </c>
      <c r="J1212" s="79" t="s">
        <v>38</v>
      </c>
      <c r="K1212" s="80">
        <v>2005</v>
      </c>
      <c r="L1212" s="81" t="str">
        <f t="shared" si="18"/>
        <v>http://ebooks.abc-clio.com/?isbn=9781576079645</v>
      </c>
    </row>
    <row r="1213" spans="1:12" ht="20.100000000000001" customHeight="1">
      <c r="A1213" s="78">
        <v>1212</v>
      </c>
      <c r="B1213" s="79" t="s">
        <v>2696</v>
      </c>
      <c r="C1213" s="79" t="s">
        <v>3232</v>
      </c>
      <c r="D1213" s="79">
        <v>333.740973</v>
      </c>
      <c r="E1213" s="79" t="s">
        <v>8952</v>
      </c>
      <c r="F1213" s="79" t="s">
        <v>8953</v>
      </c>
      <c r="G1213" s="79" t="s">
        <v>8954</v>
      </c>
      <c r="H1213" s="80">
        <v>1</v>
      </c>
      <c r="I1213" s="79" t="s">
        <v>8955</v>
      </c>
      <c r="J1213" s="79" t="s">
        <v>38</v>
      </c>
      <c r="K1213" s="80">
        <v>2007</v>
      </c>
      <c r="L1213" s="81" t="str">
        <f t="shared" si="18"/>
        <v>http://ebooks.abc-clio.com/?isbn=9781851097258</v>
      </c>
    </row>
    <row r="1214" spans="1:12" ht="20.100000000000001" customHeight="1">
      <c r="A1214" s="78">
        <v>1213</v>
      </c>
      <c r="B1214" s="79" t="s">
        <v>2696</v>
      </c>
      <c r="C1214" s="79" t="s">
        <v>3232</v>
      </c>
      <c r="D1214" s="79">
        <v>304.20954</v>
      </c>
      <c r="E1214" s="79" t="s">
        <v>8956</v>
      </c>
      <c r="F1214" s="79" t="s">
        <v>8957</v>
      </c>
      <c r="G1214" s="79" t="s">
        <v>8958</v>
      </c>
      <c r="H1214" s="80">
        <v>1</v>
      </c>
      <c r="I1214" s="79" t="s">
        <v>8959</v>
      </c>
      <c r="J1214" s="79" t="s">
        <v>38</v>
      </c>
      <c r="K1214" s="80">
        <v>2008</v>
      </c>
      <c r="L1214" s="81" t="str">
        <f t="shared" si="18"/>
        <v>http://ebooks.abc-clio.com/?isbn=9781851099269</v>
      </c>
    </row>
    <row r="1215" spans="1:12" ht="20.100000000000001" customHeight="1">
      <c r="A1215" s="78">
        <v>1214</v>
      </c>
      <c r="B1215" s="79" t="s">
        <v>2696</v>
      </c>
      <c r="C1215" s="79" t="s">
        <v>3232</v>
      </c>
      <c r="D1215" s="79">
        <v>344.04599999999999</v>
      </c>
      <c r="E1215" s="79" t="s">
        <v>8960</v>
      </c>
      <c r="F1215" s="79" t="s">
        <v>8961</v>
      </c>
      <c r="G1215" s="79" t="s">
        <v>8962</v>
      </c>
      <c r="H1215" s="80">
        <v>1</v>
      </c>
      <c r="I1215" s="79" t="s">
        <v>37</v>
      </c>
      <c r="J1215" s="79" t="s">
        <v>38</v>
      </c>
      <c r="K1215" s="80">
        <v>2005</v>
      </c>
      <c r="L1215" s="81" t="str">
        <f t="shared" si="18"/>
        <v>http://ebooks.abc-clio.com/?isbn=9781851097784</v>
      </c>
    </row>
    <row r="1216" spans="1:12" ht="20.100000000000001" customHeight="1">
      <c r="A1216" s="78">
        <v>1215</v>
      </c>
      <c r="B1216" s="79" t="s">
        <v>2696</v>
      </c>
      <c r="C1216" s="79" t="s">
        <v>3232</v>
      </c>
      <c r="D1216" s="79" t="s">
        <v>8963</v>
      </c>
      <c r="E1216" s="79" t="s">
        <v>8964</v>
      </c>
      <c r="F1216" s="79" t="s">
        <v>8965</v>
      </c>
      <c r="G1216" s="79" t="s">
        <v>8966</v>
      </c>
      <c r="H1216" s="80">
        <v>1</v>
      </c>
      <c r="I1216" s="79" t="s">
        <v>3393</v>
      </c>
      <c r="J1216" s="79" t="s">
        <v>38</v>
      </c>
      <c r="K1216" s="80">
        <v>2008</v>
      </c>
      <c r="L1216" s="81" t="str">
        <f t="shared" si="18"/>
        <v>http://ebooks.abc-clio.com/?isbn=9781598841510</v>
      </c>
    </row>
    <row r="1217" spans="1:12" ht="20.100000000000001" customHeight="1">
      <c r="A1217" s="78">
        <v>1216</v>
      </c>
      <c r="B1217" s="79" t="s">
        <v>2696</v>
      </c>
      <c r="C1217" s="79" t="s">
        <v>3232</v>
      </c>
      <c r="D1217" s="79">
        <v>333.79129999999998</v>
      </c>
      <c r="E1217" s="79" t="s">
        <v>8967</v>
      </c>
      <c r="F1217" s="79" t="s">
        <v>8968</v>
      </c>
      <c r="G1217" s="79" t="s">
        <v>8969</v>
      </c>
      <c r="H1217" s="80">
        <v>1</v>
      </c>
      <c r="I1217" s="79" t="s">
        <v>8970</v>
      </c>
      <c r="J1217" s="79" t="s">
        <v>38</v>
      </c>
      <c r="K1217" s="80">
        <v>2007</v>
      </c>
      <c r="L1217" s="81" t="str">
        <f t="shared" si="18"/>
        <v>http://ebooks.abc-clio.com/?isbn=9781851098910</v>
      </c>
    </row>
    <row r="1218" spans="1:12" ht="20.100000000000001" customHeight="1">
      <c r="A1218" s="78">
        <v>1217</v>
      </c>
      <c r="B1218" s="79" t="s">
        <v>2696</v>
      </c>
      <c r="C1218" s="79" t="s">
        <v>3232</v>
      </c>
      <c r="D1218" s="79">
        <v>333.79399999999998</v>
      </c>
      <c r="E1218" s="79" t="s">
        <v>8971</v>
      </c>
      <c r="F1218" s="79" t="s">
        <v>8972</v>
      </c>
      <c r="G1218" s="79" t="s">
        <v>8973</v>
      </c>
      <c r="H1218" s="80">
        <v>1</v>
      </c>
      <c r="I1218" s="79" t="s">
        <v>8974</v>
      </c>
      <c r="J1218" s="79" t="s">
        <v>38</v>
      </c>
      <c r="K1218" s="80">
        <v>2008</v>
      </c>
      <c r="L1218" s="81" t="str">
        <f t="shared" ref="L1218:L1281" si="19">HYPERLINK(CONCATENATE("http://ebooks.abc-clio.com/?isbn=",F1218))</f>
        <v>http://ebooks.abc-clio.com/?isbn=9781598840902</v>
      </c>
    </row>
    <row r="1219" spans="1:12" ht="20.100000000000001" customHeight="1">
      <c r="A1219" s="78">
        <v>1218</v>
      </c>
      <c r="B1219" s="79" t="s">
        <v>2696</v>
      </c>
      <c r="C1219" s="79" t="s">
        <v>8975</v>
      </c>
      <c r="D1219" s="79">
        <v>363</v>
      </c>
      <c r="E1219" s="79" t="s">
        <v>8976</v>
      </c>
      <c r="F1219" s="79" t="s">
        <v>8977</v>
      </c>
      <c r="G1219" s="79" t="s">
        <v>8978</v>
      </c>
      <c r="H1219" s="80">
        <v>1</v>
      </c>
      <c r="I1219" s="79" t="s">
        <v>8979</v>
      </c>
      <c r="J1219" s="79" t="s">
        <v>4439</v>
      </c>
      <c r="K1219" s="80">
        <v>2007</v>
      </c>
      <c r="L1219" s="81" t="str">
        <f t="shared" si="19"/>
        <v>http://ebooks.abc-clio.com/?isbn=9780275996642</v>
      </c>
    </row>
    <row r="1220" spans="1:12" ht="20.100000000000001" customHeight="1">
      <c r="A1220" s="78">
        <v>1219</v>
      </c>
      <c r="B1220" s="79" t="s">
        <v>2696</v>
      </c>
      <c r="C1220" s="79" t="s">
        <v>8975</v>
      </c>
      <c r="D1220" s="79">
        <v>363</v>
      </c>
      <c r="E1220" s="79" t="s">
        <v>8952</v>
      </c>
      <c r="F1220" s="79" t="s">
        <v>8980</v>
      </c>
      <c r="G1220" s="79" t="s">
        <v>8981</v>
      </c>
      <c r="H1220" s="80">
        <v>1</v>
      </c>
      <c r="I1220" s="79" t="s">
        <v>8982</v>
      </c>
      <c r="J1220" s="79" t="s">
        <v>4439</v>
      </c>
      <c r="K1220" s="80">
        <v>2008</v>
      </c>
      <c r="L1220" s="81" t="str">
        <f t="shared" si="19"/>
        <v>http://ebooks.abc-clio.com/?isbn=9780313086021</v>
      </c>
    </row>
    <row r="1221" spans="1:12" ht="20.100000000000001" customHeight="1">
      <c r="A1221" s="78">
        <v>1220</v>
      </c>
      <c r="B1221" s="79" t="s">
        <v>2696</v>
      </c>
      <c r="C1221" s="79" t="s">
        <v>8975</v>
      </c>
      <c r="D1221" s="79">
        <v>363</v>
      </c>
      <c r="E1221" s="79" t="s">
        <v>8983</v>
      </c>
      <c r="F1221" s="79" t="s">
        <v>8984</v>
      </c>
      <c r="G1221" s="79" t="s">
        <v>8985</v>
      </c>
      <c r="H1221" s="80">
        <v>1</v>
      </c>
      <c r="I1221" s="79" t="s">
        <v>8986</v>
      </c>
      <c r="J1221" s="79" t="s">
        <v>4439</v>
      </c>
      <c r="K1221" s="80">
        <v>2007</v>
      </c>
      <c r="L1221" s="81" t="str">
        <f t="shared" si="19"/>
        <v>http://ebooks.abc-clio.com/?isbn=9780313345050</v>
      </c>
    </row>
    <row r="1222" spans="1:12" ht="20.100000000000001" customHeight="1">
      <c r="A1222" s="78">
        <v>1221</v>
      </c>
      <c r="B1222" s="79" t="s">
        <v>2696</v>
      </c>
      <c r="C1222" s="79" t="s">
        <v>8975</v>
      </c>
      <c r="D1222" s="79">
        <v>363</v>
      </c>
      <c r="E1222" s="79" t="s">
        <v>8987</v>
      </c>
      <c r="F1222" s="79" t="s">
        <v>8988</v>
      </c>
      <c r="G1222" s="79" t="s">
        <v>8989</v>
      </c>
      <c r="H1222" s="80">
        <v>1</v>
      </c>
      <c r="I1222" s="79" t="s">
        <v>3377</v>
      </c>
      <c r="J1222" s="79" t="s">
        <v>4439</v>
      </c>
      <c r="K1222" s="80">
        <v>2006</v>
      </c>
      <c r="L1222" s="81" t="str">
        <f t="shared" si="19"/>
        <v>http://ebooks.abc-clio.com/?isbn=9780313049231</v>
      </c>
    </row>
    <row r="1223" spans="1:12" ht="20.100000000000001" customHeight="1">
      <c r="A1223" s="78">
        <v>1222</v>
      </c>
      <c r="B1223" s="79" t="s">
        <v>2696</v>
      </c>
      <c r="C1223" s="79" t="s">
        <v>8975</v>
      </c>
      <c r="D1223" s="79">
        <v>363</v>
      </c>
      <c r="E1223" s="79" t="s">
        <v>8990</v>
      </c>
      <c r="F1223" s="79" t="s">
        <v>8991</v>
      </c>
      <c r="G1223" s="79" t="s">
        <v>8992</v>
      </c>
      <c r="H1223" s="80" t="s">
        <v>8079</v>
      </c>
      <c r="I1223" s="79" t="s">
        <v>8327</v>
      </c>
      <c r="J1223" s="79" t="s">
        <v>4439</v>
      </c>
      <c r="K1223" s="80">
        <v>2007</v>
      </c>
      <c r="L1223" s="81" t="str">
        <f t="shared" si="19"/>
        <v>http://ebooks.abc-clio.com/?isbn=9780313082191</v>
      </c>
    </row>
    <row r="1224" spans="1:12" ht="20.100000000000001" customHeight="1">
      <c r="A1224" s="78">
        <v>1223</v>
      </c>
      <c r="B1224" s="79" t="s">
        <v>2696</v>
      </c>
      <c r="C1224" s="79" t="s">
        <v>8975</v>
      </c>
      <c r="D1224" s="79">
        <v>333</v>
      </c>
      <c r="E1224" s="79" t="s">
        <v>8993</v>
      </c>
      <c r="F1224" s="79" t="s">
        <v>8994</v>
      </c>
      <c r="G1224" s="79" t="s">
        <v>8995</v>
      </c>
      <c r="H1224" s="80">
        <v>1</v>
      </c>
      <c r="I1224" s="79" t="s">
        <v>3377</v>
      </c>
      <c r="J1224" s="79" t="s">
        <v>4439</v>
      </c>
      <c r="K1224" s="80">
        <v>2008</v>
      </c>
      <c r="L1224" s="81" t="str">
        <f t="shared" si="19"/>
        <v>http://ebooks.abc-clio.com/?isbn=9780313352874</v>
      </c>
    </row>
    <row r="1225" spans="1:12" ht="20.100000000000001" customHeight="1">
      <c r="A1225" s="78">
        <v>1224</v>
      </c>
      <c r="B1225" s="79" t="s">
        <v>2696</v>
      </c>
      <c r="C1225" s="79" t="s">
        <v>2827</v>
      </c>
      <c r="D1225" s="79">
        <v>324</v>
      </c>
      <c r="E1225" s="79" t="s">
        <v>8996</v>
      </c>
      <c r="F1225" s="79" t="s">
        <v>8997</v>
      </c>
      <c r="G1225" s="79" t="s">
        <v>8998</v>
      </c>
      <c r="H1225" s="80">
        <v>1</v>
      </c>
      <c r="I1225" s="79" t="s">
        <v>8999</v>
      </c>
      <c r="J1225" s="79" t="s">
        <v>38</v>
      </c>
      <c r="K1225" s="80">
        <v>2005</v>
      </c>
      <c r="L1225" s="81" t="str">
        <f t="shared" si="19"/>
        <v>http://ebooks.abc-clio.com/?isbn=9781851095070</v>
      </c>
    </row>
    <row r="1226" spans="1:12" ht="20.100000000000001" customHeight="1">
      <c r="A1226" s="78">
        <v>1225</v>
      </c>
      <c r="B1226" s="79" t="s">
        <v>2696</v>
      </c>
      <c r="C1226" s="79" t="s">
        <v>2827</v>
      </c>
      <c r="D1226" s="79">
        <v>305.896073</v>
      </c>
      <c r="E1226" s="79" t="s">
        <v>2826</v>
      </c>
      <c r="F1226" s="79" t="s">
        <v>9000</v>
      </c>
      <c r="G1226" s="79" t="s">
        <v>9001</v>
      </c>
      <c r="H1226" s="80">
        <v>1</v>
      </c>
      <c r="I1226" s="79" t="s">
        <v>9002</v>
      </c>
      <c r="J1226" s="79" t="s">
        <v>38</v>
      </c>
      <c r="K1226" s="80">
        <v>2003</v>
      </c>
      <c r="L1226" s="81" t="str">
        <f t="shared" si="19"/>
        <v>http://ebooks.abc-clio.com/?isbn=9781576075784</v>
      </c>
    </row>
    <row r="1227" spans="1:12" ht="20.100000000000001" customHeight="1">
      <c r="A1227" s="78">
        <v>1226</v>
      </c>
      <c r="B1227" s="79" t="s">
        <v>2696</v>
      </c>
      <c r="C1227" s="79" t="s">
        <v>6105</v>
      </c>
      <c r="D1227" s="79">
        <v>364</v>
      </c>
      <c r="E1227" s="79" t="s">
        <v>9003</v>
      </c>
      <c r="F1227" s="79" t="s">
        <v>9004</v>
      </c>
      <c r="G1227" s="79" t="s">
        <v>9005</v>
      </c>
      <c r="H1227" s="80">
        <v>1</v>
      </c>
      <c r="I1227" s="79" t="s">
        <v>9006</v>
      </c>
      <c r="J1227" s="79" t="s">
        <v>4439</v>
      </c>
      <c r="K1227" s="80">
        <v>2008</v>
      </c>
      <c r="L1227" s="81" t="str">
        <f t="shared" si="19"/>
        <v>http://ebooks.abc-clio.com/?isbn=9780313347009</v>
      </c>
    </row>
    <row r="1228" spans="1:12" ht="20.100000000000001" customHeight="1">
      <c r="A1228" s="78">
        <v>1227</v>
      </c>
      <c r="B1228" s="79" t="s">
        <v>2696</v>
      </c>
      <c r="C1228" s="79" t="s">
        <v>6222</v>
      </c>
      <c r="D1228" s="79">
        <v>381</v>
      </c>
      <c r="E1228" s="79" t="s">
        <v>9007</v>
      </c>
      <c r="F1228" s="79" t="s">
        <v>9008</v>
      </c>
      <c r="G1228" s="79" t="s">
        <v>9009</v>
      </c>
      <c r="H1228" s="80">
        <v>1</v>
      </c>
      <c r="I1228" s="79" t="s">
        <v>9010</v>
      </c>
      <c r="J1228" s="79" t="s">
        <v>4439</v>
      </c>
      <c r="K1228" s="80">
        <v>2008</v>
      </c>
      <c r="L1228" s="81" t="str">
        <f t="shared" si="19"/>
        <v>http://ebooks.abc-clio.com/?isbn=9780313071478</v>
      </c>
    </row>
    <row r="1229" spans="1:12" ht="20.100000000000001" customHeight="1">
      <c r="A1229" s="78">
        <v>1228</v>
      </c>
      <c r="B1229" s="79" t="s">
        <v>2696</v>
      </c>
      <c r="C1229" s="79" t="s">
        <v>9011</v>
      </c>
      <c r="D1229" s="79" t="s">
        <v>9012</v>
      </c>
      <c r="E1229" s="79" t="s">
        <v>9013</v>
      </c>
      <c r="F1229" s="79" t="s">
        <v>9014</v>
      </c>
      <c r="G1229" s="79" t="s">
        <v>9015</v>
      </c>
      <c r="H1229" s="80">
        <v>1</v>
      </c>
      <c r="I1229" s="79" t="s">
        <v>9016</v>
      </c>
      <c r="J1229" s="79" t="s">
        <v>38</v>
      </c>
      <c r="K1229" s="80">
        <v>2001</v>
      </c>
      <c r="L1229" s="81" t="str">
        <f t="shared" si="19"/>
        <v>http://ebooks.abc-clio.com/?isbn=9781576075890</v>
      </c>
    </row>
    <row r="1230" spans="1:12" ht="20.100000000000001" customHeight="1">
      <c r="A1230" s="78">
        <v>1229</v>
      </c>
      <c r="B1230" s="79" t="s">
        <v>2696</v>
      </c>
      <c r="C1230" s="79" t="s">
        <v>9011</v>
      </c>
      <c r="D1230" s="79">
        <v>306.85097300000001</v>
      </c>
      <c r="E1230" s="79" t="s">
        <v>2810</v>
      </c>
      <c r="F1230" s="79" t="s">
        <v>9017</v>
      </c>
      <c r="G1230" s="79" t="s">
        <v>9018</v>
      </c>
      <c r="H1230" s="80">
        <v>1</v>
      </c>
      <c r="I1230" s="79" t="s">
        <v>9019</v>
      </c>
      <c r="J1230" s="79" t="s">
        <v>38</v>
      </c>
      <c r="K1230" s="80">
        <v>2002</v>
      </c>
      <c r="L1230" s="81" t="str">
        <f t="shared" si="19"/>
        <v>http://ebooks.abc-clio.com/?isbn=9781576076293</v>
      </c>
    </row>
    <row r="1231" spans="1:12" ht="20.100000000000001" customHeight="1">
      <c r="A1231" s="78">
        <v>1230</v>
      </c>
      <c r="B1231" s="79" t="s">
        <v>2696</v>
      </c>
      <c r="C1231" s="79" t="s">
        <v>9011</v>
      </c>
      <c r="D1231" s="79" t="s">
        <v>9020</v>
      </c>
      <c r="E1231" s="79" t="s">
        <v>9021</v>
      </c>
      <c r="F1231" s="79" t="s">
        <v>9022</v>
      </c>
      <c r="G1231" s="79" t="s">
        <v>9023</v>
      </c>
      <c r="H1231" s="80">
        <v>1</v>
      </c>
      <c r="I1231" s="79" t="s">
        <v>9024</v>
      </c>
      <c r="J1231" s="79" t="s">
        <v>38</v>
      </c>
      <c r="K1231" s="80">
        <v>1999</v>
      </c>
      <c r="L1231" s="81" t="str">
        <f t="shared" si="19"/>
        <v>http://ebooks.abc-clio.com/?isbn=9780585061733</v>
      </c>
    </row>
    <row r="1232" spans="1:12" ht="20.100000000000001" customHeight="1">
      <c r="A1232" s="78">
        <v>1231</v>
      </c>
      <c r="B1232" s="79" t="s">
        <v>2696</v>
      </c>
      <c r="C1232" s="79" t="s">
        <v>9011</v>
      </c>
      <c r="D1232" s="79">
        <v>362.82920000000001</v>
      </c>
      <c r="E1232" s="79" t="s">
        <v>3332</v>
      </c>
      <c r="F1232" s="79" t="s">
        <v>9025</v>
      </c>
      <c r="G1232" s="79" t="s">
        <v>9026</v>
      </c>
      <c r="H1232" s="80">
        <v>2</v>
      </c>
      <c r="I1232" s="79" t="s">
        <v>9027</v>
      </c>
      <c r="J1232" s="79" t="s">
        <v>38</v>
      </c>
      <c r="K1232" s="80">
        <v>2007</v>
      </c>
      <c r="L1232" s="81" t="str">
        <f t="shared" si="19"/>
        <v>http://ebooks.abc-clio.com/?isbn=9781851097845</v>
      </c>
    </row>
    <row r="1233" spans="1:12" ht="20.100000000000001" customHeight="1">
      <c r="A1233" s="78">
        <v>1232</v>
      </c>
      <c r="B1233" s="79" t="s">
        <v>2696</v>
      </c>
      <c r="C1233" s="79" t="s">
        <v>9011</v>
      </c>
      <c r="D1233" s="79">
        <v>362.73409729999997</v>
      </c>
      <c r="E1233" s="79" t="s">
        <v>9028</v>
      </c>
      <c r="F1233" s="79" t="s">
        <v>9029</v>
      </c>
      <c r="G1233" s="79" t="s">
        <v>9030</v>
      </c>
      <c r="H1233" s="80">
        <v>2</v>
      </c>
      <c r="I1233" s="79" t="s">
        <v>9031</v>
      </c>
      <c r="J1233" s="79" t="s">
        <v>38</v>
      </c>
      <c r="K1233" s="80">
        <v>2007</v>
      </c>
      <c r="L1233" s="81" t="str">
        <f t="shared" si="19"/>
        <v>http://ebooks.abc-clio.com/?isbn=9781598840308</v>
      </c>
    </row>
    <row r="1234" spans="1:12" ht="20.100000000000001" customHeight="1">
      <c r="A1234" s="78">
        <v>1233</v>
      </c>
      <c r="B1234" s="79" t="s">
        <v>2696</v>
      </c>
      <c r="C1234" s="79" t="s">
        <v>9032</v>
      </c>
      <c r="D1234" s="79">
        <v>306</v>
      </c>
      <c r="E1234" s="79" t="s">
        <v>9033</v>
      </c>
      <c r="F1234" s="79" t="s">
        <v>9034</v>
      </c>
      <c r="G1234" s="79" t="s">
        <v>9035</v>
      </c>
      <c r="H1234" s="80">
        <v>1</v>
      </c>
      <c r="I1234" s="79" t="s">
        <v>9036</v>
      </c>
      <c r="J1234" s="79" t="s">
        <v>4439</v>
      </c>
      <c r="K1234" s="80">
        <v>2007</v>
      </c>
      <c r="L1234" s="81" t="str">
        <f t="shared" si="19"/>
        <v>http://ebooks.abc-clio.com/?isbn=9780313055751</v>
      </c>
    </row>
    <row r="1235" spans="1:12" ht="20.100000000000001" customHeight="1">
      <c r="A1235" s="78">
        <v>1234</v>
      </c>
      <c r="B1235" s="79" t="s">
        <v>2696</v>
      </c>
      <c r="C1235" s="79" t="s">
        <v>9032</v>
      </c>
      <c r="D1235" s="79">
        <v>306.8</v>
      </c>
      <c r="E1235" s="79" t="s">
        <v>9037</v>
      </c>
      <c r="F1235" s="79" t="s">
        <v>9038</v>
      </c>
      <c r="G1235" s="79" t="s">
        <v>9039</v>
      </c>
      <c r="H1235" s="80">
        <v>1</v>
      </c>
      <c r="I1235" s="79" t="s">
        <v>9040</v>
      </c>
      <c r="J1235" s="79" t="s">
        <v>4514</v>
      </c>
      <c r="K1235" s="80">
        <v>1986</v>
      </c>
      <c r="L1235" s="81" t="str">
        <f t="shared" si="19"/>
        <v>http://ebooks.abc-clio.com/?isbn=9780313044182</v>
      </c>
    </row>
    <row r="1236" spans="1:12" ht="20.100000000000001" customHeight="1">
      <c r="A1236" s="78">
        <v>1235</v>
      </c>
      <c r="B1236" s="79" t="s">
        <v>2696</v>
      </c>
      <c r="C1236" s="79" t="s">
        <v>9032</v>
      </c>
      <c r="D1236" s="79">
        <v>649</v>
      </c>
      <c r="E1236" s="79" t="s">
        <v>8423</v>
      </c>
      <c r="F1236" s="79" t="s">
        <v>9041</v>
      </c>
      <c r="G1236" s="79" t="s">
        <v>9042</v>
      </c>
      <c r="H1236" s="80">
        <v>1</v>
      </c>
      <c r="I1236" s="79" t="s">
        <v>9043</v>
      </c>
      <c r="J1236" s="79" t="s">
        <v>4439</v>
      </c>
      <c r="K1236" s="80">
        <v>2008</v>
      </c>
      <c r="L1236" s="81" t="str">
        <f t="shared" si="19"/>
        <v>http://ebooks.abc-clio.com/?isbn=9780313026805</v>
      </c>
    </row>
    <row r="1237" spans="1:12" ht="20.100000000000001" customHeight="1">
      <c r="A1237" s="78">
        <v>1236</v>
      </c>
      <c r="B1237" s="79" t="s">
        <v>2696</v>
      </c>
      <c r="C1237" s="79" t="s">
        <v>6281</v>
      </c>
      <c r="D1237" s="79">
        <v>302</v>
      </c>
      <c r="E1237" s="79" t="s">
        <v>6302</v>
      </c>
      <c r="F1237" s="79" t="s">
        <v>9044</v>
      </c>
      <c r="G1237" s="79" t="s">
        <v>9045</v>
      </c>
      <c r="H1237" s="80">
        <v>3</v>
      </c>
      <c r="I1237" s="79" t="s">
        <v>9046</v>
      </c>
      <c r="J1237" s="79" t="s">
        <v>4439</v>
      </c>
      <c r="K1237" s="80">
        <v>2001</v>
      </c>
      <c r="L1237" s="81" t="str">
        <f t="shared" si="19"/>
        <v>http://ebooks.abc-clio.com/?isbn=9780313075469</v>
      </c>
    </row>
    <row r="1238" spans="1:12" ht="20.100000000000001" customHeight="1">
      <c r="A1238" s="78">
        <v>1237</v>
      </c>
      <c r="B1238" s="79" t="s">
        <v>2696</v>
      </c>
      <c r="C1238" s="79" t="s">
        <v>6281</v>
      </c>
      <c r="D1238" s="79">
        <v>302</v>
      </c>
      <c r="E1238" s="79" t="s">
        <v>6302</v>
      </c>
      <c r="F1238" s="79" t="s">
        <v>9047</v>
      </c>
      <c r="G1238" s="79" t="s">
        <v>9048</v>
      </c>
      <c r="H1238" s="80">
        <v>1</v>
      </c>
      <c r="I1238" s="79" t="s">
        <v>9049</v>
      </c>
      <c r="J1238" s="79" t="s">
        <v>4439</v>
      </c>
      <c r="K1238" s="80">
        <v>2003</v>
      </c>
      <c r="L1238" s="81" t="str">
        <f t="shared" si="19"/>
        <v>http://ebooks.abc-clio.com/?isbn=9780313057489</v>
      </c>
    </row>
    <row r="1239" spans="1:12" ht="20.100000000000001" customHeight="1">
      <c r="A1239" s="78">
        <v>1238</v>
      </c>
      <c r="B1239" s="79" t="s">
        <v>2696</v>
      </c>
      <c r="C1239" s="79" t="s">
        <v>3204</v>
      </c>
      <c r="D1239" s="79">
        <v>339.3</v>
      </c>
      <c r="E1239" s="79" t="s">
        <v>9050</v>
      </c>
      <c r="F1239" s="79" t="s">
        <v>9051</v>
      </c>
      <c r="G1239" s="79" t="s">
        <v>9052</v>
      </c>
      <c r="H1239" s="80">
        <v>1</v>
      </c>
      <c r="I1239" s="79" t="s">
        <v>9053</v>
      </c>
      <c r="J1239" s="79" t="s">
        <v>4514</v>
      </c>
      <c r="K1239" s="80">
        <v>1994</v>
      </c>
      <c r="L1239" s="81" t="str">
        <f t="shared" si="19"/>
        <v>http://ebooks.abc-clio.com/?isbn=9780313035913</v>
      </c>
    </row>
    <row r="1240" spans="1:12" ht="20.100000000000001" customHeight="1">
      <c r="A1240" s="78">
        <v>1239</v>
      </c>
      <c r="B1240" s="79" t="s">
        <v>2696</v>
      </c>
      <c r="C1240" s="79" t="s">
        <v>3204</v>
      </c>
      <c r="D1240" s="79">
        <v>332</v>
      </c>
      <c r="E1240" s="79" t="s">
        <v>9054</v>
      </c>
      <c r="F1240" s="79" t="s">
        <v>9055</v>
      </c>
      <c r="G1240" s="79" t="s">
        <v>9056</v>
      </c>
      <c r="H1240" s="80">
        <v>1</v>
      </c>
      <c r="I1240" s="79" t="s">
        <v>9057</v>
      </c>
      <c r="J1240" s="79" t="s">
        <v>4439</v>
      </c>
      <c r="K1240" s="80">
        <v>2006</v>
      </c>
      <c r="L1240" s="81" t="str">
        <f t="shared" si="19"/>
        <v>http://ebooks.abc-clio.com/?isbn=9780313080470</v>
      </c>
    </row>
    <row r="1241" spans="1:12" ht="20.100000000000001" customHeight="1">
      <c r="A1241" s="78">
        <v>1240</v>
      </c>
      <c r="B1241" s="79" t="s">
        <v>2696</v>
      </c>
      <c r="C1241" s="79" t="s">
        <v>3204</v>
      </c>
      <c r="D1241" s="79" t="s">
        <v>9058</v>
      </c>
      <c r="E1241" s="79" t="s">
        <v>9059</v>
      </c>
      <c r="F1241" s="79" t="s">
        <v>9060</v>
      </c>
      <c r="G1241" s="79" t="s">
        <v>9061</v>
      </c>
      <c r="H1241" s="80">
        <v>1</v>
      </c>
      <c r="I1241" s="79" t="s">
        <v>8042</v>
      </c>
      <c r="J1241" s="79" t="s">
        <v>4439</v>
      </c>
      <c r="K1241" s="80">
        <v>1998</v>
      </c>
      <c r="L1241" s="81" t="str">
        <f t="shared" si="19"/>
        <v>http://ebooks.abc-clio.com/?isbn=9780313007866</v>
      </c>
    </row>
    <row r="1242" spans="1:12" ht="20.100000000000001" customHeight="1">
      <c r="A1242" s="78">
        <v>1241</v>
      </c>
      <c r="B1242" s="79" t="s">
        <v>2696</v>
      </c>
      <c r="C1242" s="79" t="s">
        <v>6565</v>
      </c>
      <c r="D1242" s="79">
        <v>394</v>
      </c>
      <c r="E1242" s="79" t="s">
        <v>9062</v>
      </c>
      <c r="F1242" s="79" t="s">
        <v>9063</v>
      </c>
      <c r="G1242" s="79" t="s">
        <v>9064</v>
      </c>
      <c r="H1242" s="80" t="s">
        <v>8079</v>
      </c>
      <c r="I1242" s="79" t="s">
        <v>9065</v>
      </c>
      <c r="J1242" s="79" t="s">
        <v>4439</v>
      </c>
      <c r="K1242" s="80">
        <v>2008</v>
      </c>
      <c r="L1242" s="81" t="str">
        <f t="shared" si="19"/>
        <v>http://ebooks.abc-clio.com/?isbn=9780313345432</v>
      </c>
    </row>
    <row r="1243" spans="1:12" ht="20.100000000000001" customHeight="1">
      <c r="A1243" s="78">
        <v>1242</v>
      </c>
      <c r="B1243" s="79" t="s">
        <v>2696</v>
      </c>
      <c r="C1243" s="79" t="s">
        <v>9066</v>
      </c>
      <c r="D1243" s="79">
        <v>363</v>
      </c>
      <c r="E1243" s="79" t="s">
        <v>9067</v>
      </c>
      <c r="F1243" s="79" t="s">
        <v>9068</v>
      </c>
      <c r="G1243" s="79" t="s">
        <v>9069</v>
      </c>
      <c r="H1243" s="80">
        <v>1</v>
      </c>
      <c r="I1243" s="79" t="s">
        <v>9070</v>
      </c>
      <c r="J1243" s="79" t="s">
        <v>4439</v>
      </c>
      <c r="K1243" s="80">
        <v>2008</v>
      </c>
      <c r="L1243" s="81" t="str">
        <f t="shared" si="19"/>
        <v>http://ebooks.abc-clio.com/?isbn=9780313353871</v>
      </c>
    </row>
    <row r="1244" spans="1:12" ht="20.100000000000001" customHeight="1">
      <c r="A1244" s="78">
        <v>1243</v>
      </c>
      <c r="B1244" s="79" t="s">
        <v>2696</v>
      </c>
      <c r="C1244" s="79" t="s">
        <v>9066</v>
      </c>
      <c r="D1244" s="79">
        <v>363</v>
      </c>
      <c r="E1244" s="79" t="s">
        <v>9067</v>
      </c>
      <c r="F1244" s="79" t="s">
        <v>9071</v>
      </c>
      <c r="G1244" s="79" t="s">
        <v>9072</v>
      </c>
      <c r="H1244" s="80" t="s">
        <v>8079</v>
      </c>
      <c r="I1244" s="79" t="s">
        <v>9073</v>
      </c>
      <c r="J1244" s="79" t="s">
        <v>4439</v>
      </c>
      <c r="K1244" s="80">
        <v>2007</v>
      </c>
      <c r="L1244" s="81" t="str">
        <f t="shared" si="19"/>
        <v>http://ebooks.abc-clio.com/?isbn=9780313087646</v>
      </c>
    </row>
    <row r="1245" spans="1:12" ht="20.100000000000001" customHeight="1">
      <c r="A1245" s="78">
        <v>1244</v>
      </c>
      <c r="B1245" s="79" t="s">
        <v>2696</v>
      </c>
      <c r="C1245" s="79" t="s">
        <v>9074</v>
      </c>
      <c r="D1245" s="79">
        <v>306</v>
      </c>
      <c r="E1245" s="79" t="s">
        <v>1691</v>
      </c>
      <c r="F1245" s="79" t="s">
        <v>9075</v>
      </c>
      <c r="G1245" s="79" t="s">
        <v>9076</v>
      </c>
      <c r="H1245" s="80" t="s">
        <v>8079</v>
      </c>
      <c r="I1245" s="79" t="s">
        <v>9077</v>
      </c>
      <c r="J1245" s="79" t="s">
        <v>5205</v>
      </c>
      <c r="K1245" s="80">
        <v>2007</v>
      </c>
      <c r="L1245" s="81" t="str">
        <f t="shared" si="19"/>
        <v>http://ebooks.abc-clio.com/?isbn=9780313088858</v>
      </c>
    </row>
    <row r="1246" spans="1:12" ht="20.100000000000001" customHeight="1">
      <c r="A1246" s="78">
        <v>1245</v>
      </c>
      <c r="B1246" s="79" t="s">
        <v>2696</v>
      </c>
      <c r="C1246" s="79" t="s">
        <v>9074</v>
      </c>
      <c r="D1246" s="79">
        <v>306</v>
      </c>
      <c r="E1246" s="79" t="s">
        <v>1691</v>
      </c>
      <c r="F1246" s="79" t="s">
        <v>9078</v>
      </c>
      <c r="G1246" s="79" t="s">
        <v>9079</v>
      </c>
      <c r="H1246" s="80" t="s">
        <v>8079</v>
      </c>
      <c r="I1246" s="79" t="s">
        <v>9080</v>
      </c>
      <c r="J1246" s="79" t="s">
        <v>4439</v>
      </c>
      <c r="K1246" s="80">
        <v>2008</v>
      </c>
      <c r="L1246" s="81" t="str">
        <f t="shared" si="19"/>
        <v>http://ebooks.abc-clio.com/?isbn=9780313071751</v>
      </c>
    </row>
    <row r="1247" spans="1:12" ht="20.100000000000001" customHeight="1">
      <c r="A1247" s="78">
        <v>1246</v>
      </c>
      <c r="B1247" s="79" t="s">
        <v>2696</v>
      </c>
      <c r="C1247" s="79" t="s">
        <v>9081</v>
      </c>
      <c r="D1247" s="79" t="s">
        <v>9082</v>
      </c>
      <c r="E1247" s="79" t="s">
        <v>7867</v>
      </c>
      <c r="F1247" s="79" t="s">
        <v>9083</v>
      </c>
      <c r="G1247" s="79" t="s">
        <v>9084</v>
      </c>
      <c r="H1247" s="80">
        <v>1</v>
      </c>
      <c r="I1247" s="79" t="s">
        <v>9085</v>
      </c>
      <c r="J1247" s="79" t="s">
        <v>38</v>
      </c>
      <c r="K1247" s="80">
        <v>1999</v>
      </c>
      <c r="L1247" s="81" t="str">
        <f t="shared" si="19"/>
        <v>http://ebooks.abc-clio.com/?isbn=9781576074626</v>
      </c>
    </row>
    <row r="1248" spans="1:12" ht="20.100000000000001" customHeight="1">
      <c r="A1248" s="78">
        <v>1247</v>
      </c>
      <c r="B1248" s="79" t="s">
        <v>2696</v>
      </c>
      <c r="C1248" s="79" t="s">
        <v>9081</v>
      </c>
      <c r="D1248" s="79">
        <v>331.41330972999998</v>
      </c>
      <c r="E1248" s="79" t="s">
        <v>9086</v>
      </c>
      <c r="F1248" s="79" t="s">
        <v>9087</v>
      </c>
      <c r="G1248" s="79" t="s">
        <v>9088</v>
      </c>
      <c r="H1248" s="80">
        <v>1</v>
      </c>
      <c r="I1248" s="79" t="s">
        <v>9089</v>
      </c>
      <c r="J1248" s="79" t="s">
        <v>38</v>
      </c>
      <c r="K1248" s="80">
        <v>2003</v>
      </c>
      <c r="L1248" s="81" t="str">
        <f t="shared" si="19"/>
        <v>http://ebooks.abc-clio.com/?isbn=9781576079386</v>
      </c>
    </row>
    <row r="1249" spans="1:12" ht="20.100000000000001" customHeight="1">
      <c r="A1249" s="78">
        <v>1248</v>
      </c>
      <c r="B1249" s="79" t="s">
        <v>2696</v>
      </c>
      <c r="C1249" s="79" t="s">
        <v>9081</v>
      </c>
      <c r="D1249" s="79">
        <v>305.39999999999998</v>
      </c>
      <c r="E1249" s="79" t="s">
        <v>9090</v>
      </c>
      <c r="F1249" s="79" t="s">
        <v>9091</v>
      </c>
      <c r="G1249" s="79" t="s">
        <v>9092</v>
      </c>
      <c r="H1249" s="80">
        <v>1</v>
      </c>
      <c r="I1249" s="79" t="s">
        <v>9093</v>
      </c>
      <c r="J1249" s="79" t="s">
        <v>38</v>
      </c>
      <c r="K1249" s="80">
        <v>2008</v>
      </c>
      <c r="L1249" s="81" t="str">
        <f t="shared" si="19"/>
        <v>http://ebooks.abc-clio.com/?isbn=9781598840964</v>
      </c>
    </row>
    <row r="1250" spans="1:12" ht="20.100000000000001" customHeight="1">
      <c r="A1250" s="78">
        <v>1249</v>
      </c>
      <c r="B1250" s="79" t="s">
        <v>2696</v>
      </c>
      <c r="C1250" s="79" t="s">
        <v>9081</v>
      </c>
      <c r="D1250" s="79">
        <v>305.31029999999998</v>
      </c>
      <c r="E1250" s="79" t="s">
        <v>9094</v>
      </c>
      <c r="F1250" s="79" t="s">
        <v>9095</v>
      </c>
      <c r="G1250" s="79" t="s">
        <v>9096</v>
      </c>
      <c r="H1250" s="80">
        <v>1</v>
      </c>
      <c r="I1250" s="79" t="s">
        <v>9097</v>
      </c>
      <c r="J1250" s="79" t="s">
        <v>38</v>
      </c>
      <c r="K1250" s="80">
        <v>2003</v>
      </c>
      <c r="L1250" s="81" t="str">
        <f t="shared" si="19"/>
        <v>http://ebooks.abc-clio.com/?isbn=9781576077757</v>
      </c>
    </row>
    <row r="1251" spans="1:12" ht="20.100000000000001" customHeight="1">
      <c r="A1251" s="78">
        <v>1250</v>
      </c>
      <c r="B1251" s="79" t="s">
        <v>2696</v>
      </c>
      <c r="C1251" s="79" t="s">
        <v>9081</v>
      </c>
      <c r="D1251" s="79">
        <v>305.48809009240301</v>
      </c>
      <c r="E1251" s="79" t="s">
        <v>9098</v>
      </c>
      <c r="F1251" s="79" t="s">
        <v>9099</v>
      </c>
      <c r="G1251" s="79" t="s">
        <v>9100</v>
      </c>
      <c r="H1251" s="80">
        <v>1</v>
      </c>
      <c r="I1251" s="79" t="s">
        <v>9101</v>
      </c>
      <c r="J1251" s="79" t="s">
        <v>38</v>
      </c>
      <c r="K1251" s="80">
        <v>2007</v>
      </c>
      <c r="L1251" s="81" t="str">
        <f t="shared" si="19"/>
        <v>http://ebooks.abc-clio.com/?isbn=9781851097777</v>
      </c>
    </row>
    <row r="1252" spans="1:12" ht="20.100000000000001" customHeight="1">
      <c r="A1252" s="78">
        <v>1251</v>
      </c>
      <c r="B1252" s="79" t="s">
        <v>2696</v>
      </c>
      <c r="C1252" s="79" t="s">
        <v>9081</v>
      </c>
      <c r="D1252" s="79">
        <v>305.420973</v>
      </c>
      <c r="E1252" s="79" t="s">
        <v>543</v>
      </c>
      <c r="F1252" s="79" t="s">
        <v>9102</v>
      </c>
      <c r="G1252" s="79" t="s">
        <v>9103</v>
      </c>
      <c r="H1252" s="80">
        <v>1</v>
      </c>
      <c r="I1252" s="79" t="s">
        <v>9104</v>
      </c>
      <c r="J1252" s="79" t="s">
        <v>38</v>
      </c>
      <c r="K1252" s="80">
        <v>2004</v>
      </c>
      <c r="L1252" s="81" t="str">
        <f t="shared" si="19"/>
        <v>http://ebooks.abc-clio.com/?isbn=9781851095971</v>
      </c>
    </row>
    <row r="1253" spans="1:12" ht="20.100000000000001" customHeight="1">
      <c r="A1253" s="78">
        <v>1252</v>
      </c>
      <c r="B1253" s="79" t="s">
        <v>2696</v>
      </c>
      <c r="C1253" s="79" t="s">
        <v>9081</v>
      </c>
      <c r="D1253" s="79" t="s">
        <v>1448</v>
      </c>
      <c r="E1253" s="79" t="s">
        <v>9105</v>
      </c>
      <c r="F1253" s="79" t="s">
        <v>9106</v>
      </c>
      <c r="G1253" s="79" t="s">
        <v>9107</v>
      </c>
      <c r="H1253" s="80">
        <v>1</v>
      </c>
      <c r="I1253" s="79" t="s">
        <v>9108</v>
      </c>
      <c r="J1253" s="79" t="s">
        <v>38</v>
      </c>
      <c r="K1253" s="80">
        <v>1998</v>
      </c>
      <c r="L1253" s="81" t="str">
        <f t="shared" si="19"/>
        <v>http://ebooks.abc-clio.com/?isbn=9780585137759</v>
      </c>
    </row>
    <row r="1254" spans="1:12" ht="20.100000000000001" customHeight="1">
      <c r="A1254" s="78">
        <v>1253</v>
      </c>
      <c r="B1254" s="79" t="s">
        <v>2696</v>
      </c>
      <c r="C1254" s="79" t="s">
        <v>9081</v>
      </c>
      <c r="D1254" s="79" t="s">
        <v>9109</v>
      </c>
      <c r="E1254" s="79" t="s">
        <v>9110</v>
      </c>
      <c r="F1254" s="79" t="s">
        <v>9111</v>
      </c>
      <c r="G1254" s="79" t="s">
        <v>9112</v>
      </c>
      <c r="H1254" s="80">
        <v>1</v>
      </c>
      <c r="I1254" s="79" t="s">
        <v>9024</v>
      </c>
      <c r="J1254" s="79" t="s">
        <v>38</v>
      </c>
      <c r="K1254" s="80">
        <v>1997</v>
      </c>
      <c r="L1254" s="81" t="str">
        <f t="shared" si="19"/>
        <v>http://ebooks.abc-clio.com/?isbn=9780585086019</v>
      </c>
    </row>
    <row r="1255" spans="1:12" ht="20.100000000000001" customHeight="1">
      <c r="A1255" s="78">
        <v>1254</v>
      </c>
      <c r="B1255" s="79" t="s">
        <v>2696</v>
      </c>
      <c r="C1255" s="79" t="s">
        <v>9081</v>
      </c>
      <c r="D1255" s="79" t="s">
        <v>9113</v>
      </c>
      <c r="E1255" s="79" t="s">
        <v>9114</v>
      </c>
      <c r="F1255" s="79" t="s">
        <v>9115</v>
      </c>
      <c r="G1255" s="79" t="s">
        <v>9116</v>
      </c>
      <c r="H1255" s="80">
        <v>1</v>
      </c>
      <c r="I1255" s="79" t="s">
        <v>9117</v>
      </c>
      <c r="J1255" s="79" t="s">
        <v>38</v>
      </c>
      <c r="K1255" s="80">
        <v>2000</v>
      </c>
      <c r="L1255" s="81" t="str">
        <f t="shared" si="19"/>
        <v>http://ebooks.abc-clio.com/?isbn=9781576073902</v>
      </c>
    </row>
    <row r="1256" spans="1:12" ht="20.100000000000001" customHeight="1">
      <c r="A1256" s="78">
        <v>1255</v>
      </c>
      <c r="B1256" s="79" t="s">
        <v>2696</v>
      </c>
      <c r="C1256" s="79" t="s">
        <v>9081</v>
      </c>
      <c r="D1256" s="79" t="s">
        <v>9118</v>
      </c>
      <c r="E1256" s="79" t="s">
        <v>9119</v>
      </c>
      <c r="F1256" s="79" t="s">
        <v>9120</v>
      </c>
      <c r="G1256" s="79" t="s">
        <v>9121</v>
      </c>
      <c r="H1256" s="80">
        <v>2</v>
      </c>
      <c r="I1256" s="79" t="s">
        <v>9122</v>
      </c>
      <c r="J1256" s="79" t="s">
        <v>38</v>
      </c>
      <c r="K1256" s="80">
        <v>1997</v>
      </c>
      <c r="L1256" s="81" t="str">
        <f t="shared" si="19"/>
        <v>http://ebooks.abc-clio.com/?isbn=9780585028651</v>
      </c>
    </row>
    <row r="1257" spans="1:12" ht="20.100000000000001" customHeight="1">
      <c r="A1257" s="78">
        <v>1256</v>
      </c>
      <c r="B1257" s="79" t="s">
        <v>2696</v>
      </c>
      <c r="C1257" s="79" t="s">
        <v>9081</v>
      </c>
      <c r="D1257" s="79">
        <v>305.435</v>
      </c>
      <c r="E1257" s="79" t="s">
        <v>9123</v>
      </c>
      <c r="F1257" s="79" t="s">
        <v>9124</v>
      </c>
      <c r="G1257" s="79" t="s">
        <v>9125</v>
      </c>
      <c r="H1257" s="80">
        <v>1</v>
      </c>
      <c r="I1257" s="79" t="s">
        <v>9126</v>
      </c>
      <c r="J1257" s="79" t="s">
        <v>38</v>
      </c>
      <c r="K1257" s="80">
        <v>2004</v>
      </c>
      <c r="L1257" s="81" t="str">
        <f t="shared" si="19"/>
        <v>http://ebooks.abc-clio.com/?isbn=9781851094653</v>
      </c>
    </row>
    <row r="1258" spans="1:12" ht="20.100000000000001" customHeight="1">
      <c r="A1258" s="78">
        <v>1257</v>
      </c>
      <c r="B1258" s="79" t="s">
        <v>2696</v>
      </c>
      <c r="C1258" s="79" t="s">
        <v>9081</v>
      </c>
      <c r="D1258" s="79" t="s">
        <v>9127</v>
      </c>
      <c r="E1258" s="79" t="s">
        <v>9128</v>
      </c>
      <c r="F1258" s="79" t="s">
        <v>9129</v>
      </c>
      <c r="G1258" s="79" t="s">
        <v>9130</v>
      </c>
      <c r="H1258" s="80">
        <v>1</v>
      </c>
      <c r="I1258" s="79" t="s">
        <v>9131</v>
      </c>
      <c r="J1258" s="79" t="s">
        <v>38</v>
      </c>
      <c r="K1258" s="80">
        <v>2002</v>
      </c>
      <c r="L1258" s="81" t="str">
        <f t="shared" si="19"/>
        <v>http://ebooks.abc-clio.com/?isbn=9781576073933</v>
      </c>
    </row>
    <row r="1259" spans="1:12" ht="20.100000000000001" customHeight="1">
      <c r="A1259" s="78">
        <v>1258</v>
      </c>
      <c r="B1259" s="79" t="s">
        <v>2696</v>
      </c>
      <c r="C1259" s="79" t="s">
        <v>6641</v>
      </c>
      <c r="D1259" s="79">
        <v>361</v>
      </c>
      <c r="E1259" s="79" t="s">
        <v>6702</v>
      </c>
      <c r="F1259" s="79" t="s">
        <v>9132</v>
      </c>
      <c r="G1259" s="79" t="s">
        <v>9133</v>
      </c>
      <c r="H1259" s="80">
        <v>1</v>
      </c>
      <c r="I1259" s="79" t="s">
        <v>9134</v>
      </c>
      <c r="J1259" s="79" t="s">
        <v>4439</v>
      </c>
      <c r="K1259" s="80">
        <v>2003</v>
      </c>
      <c r="L1259" s="81" t="str">
        <f t="shared" si="19"/>
        <v>http://ebooks.abc-clio.com/?isbn=9780313039164</v>
      </c>
    </row>
    <row r="1260" spans="1:12" ht="20.100000000000001" customHeight="1">
      <c r="A1260" s="78">
        <v>1259</v>
      </c>
      <c r="B1260" s="79" t="s">
        <v>2696</v>
      </c>
      <c r="C1260" s="79" t="s">
        <v>6641</v>
      </c>
      <c r="D1260" s="79">
        <v>305</v>
      </c>
      <c r="E1260" s="79" t="s">
        <v>3040</v>
      </c>
      <c r="F1260" s="79" t="s">
        <v>9135</v>
      </c>
      <c r="G1260" s="79" t="s">
        <v>9136</v>
      </c>
      <c r="H1260" s="80">
        <v>1</v>
      </c>
      <c r="I1260" s="79" t="s">
        <v>9137</v>
      </c>
      <c r="J1260" s="79" t="s">
        <v>4439</v>
      </c>
      <c r="K1260" s="80">
        <v>2002</v>
      </c>
      <c r="L1260" s="81" t="str">
        <f t="shared" si="19"/>
        <v>http://ebooks.abc-clio.com/?isbn=9780313013058</v>
      </c>
    </row>
    <row r="1261" spans="1:12" ht="20.100000000000001" customHeight="1">
      <c r="A1261" s="78">
        <v>1260</v>
      </c>
      <c r="B1261" s="79" t="s">
        <v>2696</v>
      </c>
      <c r="C1261" s="79" t="s">
        <v>6641</v>
      </c>
      <c r="D1261" s="79">
        <v>305</v>
      </c>
      <c r="E1261" s="79" t="s">
        <v>9138</v>
      </c>
      <c r="F1261" s="79" t="s">
        <v>9139</v>
      </c>
      <c r="G1261" s="79" t="s">
        <v>9140</v>
      </c>
      <c r="H1261" s="80">
        <v>1</v>
      </c>
      <c r="I1261" s="79" t="s">
        <v>9141</v>
      </c>
      <c r="J1261" s="79" t="s">
        <v>4439</v>
      </c>
      <c r="K1261" s="80">
        <v>2005</v>
      </c>
      <c r="L1261" s="81" t="str">
        <f t="shared" si="19"/>
        <v>http://ebooks.abc-clio.com/?isbn=9780313062773</v>
      </c>
    </row>
    <row r="1262" spans="1:12" ht="20.100000000000001" customHeight="1">
      <c r="A1262" s="78">
        <v>1261</v>
      </c>
      <c r="B1262" s="79" t="s">
        <v>2696</v>
      </c>
      <c r="C1262" s="79" t="s">
        <v>6641</v>
      </c>
      <c r="D1262" s="79">
        <v>362.6</v>
      </c>
      <c r="E1262" s="79" t="s">
        <v>9142</v>
      </c>
      <c r="F1262" s="79" t="s">
        <v>9143</v>
      </c>
      <c r="G1262" s="79" t="s">
        <v>9144</v>
      </c>
      <c r="H1262" s="80">
        <v>1</v>
      </c>
      <c r="I1262" s="79" t="s">
        <v>9145</v>
      </c>
      <c r="J1262" s="79" t="s">
        <v>4514</v>
      </c>
      <c r="K1262" s="80">
        <v>1990</v>
      </c>
      <c r="L1262" s="81" t="str">
        <f t="shared" si="19"/>
        <v>http://ebooks.abc-clio.com/?isbn=9780313034800</v>
      </c>
    </row>
    <row r="1263" spans="1:12" ht="20.100000000000001" customHeight="1">
      <c r="A1263" s="78">
        <v>1262</v>
      </c>
      <c r="B1263" s="79" t="s">
        <v>2696</v>
      </c>
      <c r="C1263" s="79" t="s">
        <v>6641</v>
      </c>
      <c r="D1263" s="79">
        <v>362</v>
      </c>
      <c r="E1263" s="79" t="s">
        <v>9146</v>
      </c>
      <c r="F1263" s="79" t="s">
        <v>9147</v>
      </c>
      <c r="G1263" s="79" t="s">
        <v>9148</v>
      </c>
      <c r="H1263" s="80">
        <v>1</v>
      </c>
      <c r="I1263" s="79" t="s">
        <v>9149</v>
      </c>
      <c r="J1263" s="79" t="s">
        <v>4439</v>
      </c>
      <c r="K1263" s="80">
        <v>2000</v>
      </c>
      <c r="L1263" s="81" t="str">
        <f t="shared" si="19"/>
        <v>http://ebooks.abc-clio.com/?isbn=9780313002564</v>
      </c>
    </row>
    <row r="1264" spans="1:12" ht="20.100000000000001" customHeight="1">
      <c r="A1264" s="78">
        <v>1263</v>
      </c>
      <c r="B1264" s="79" t="s">
        <v>2696</v>
      </c>
      <c r="C1264" s="79" t="s">
        <v>6641</v>
      </c>
      <c r="D1264" s="79">
        <v>361.3</v>
      </c>
      <c r="E1264" s="79" t="s">
        <v>9150</v>
      </c>
      <c r="F1264" s="79" t="s">
        <v>9151</v>
      </c>
      <c r="G1264" s="79" t="s">
        <v>9152</v>
      </c>
      <c r="H1264" s="80">
        <v>1</v>
      </c>
      <c r="I1264" s="79" t="s">
        <v>9153</v>
      </c>
      <c r="J1264" s="79" t="s">
        <v>4514</v>
      </c>
      <c r="K1264" s="80">
        <v>1994</v>
      </c>
      <c r="L1264" s="81" t="str">
        <f t="shared" si="19"/>
        <v>http://ebooks.abc-clio.com/?isbn=9780313037788</v>
      </c>
    </row>
    <row r="1265" spans="1:12" ht="20.100000000000001" customHeight="1">
      <c r="A1265" s="78">
        <v>1264</v>
      </c>
      <c r="B1265" s="79" t="s">
        <v>2696</v>
      </c>
      <c r="C1265" s="79" t="s">
        <v>6641</v>
      </c>
      <c r="D1265" s="79">
        <v>362.2</v>
      </c>
      <c r="E1265" s="79" t="s">
        <v>5444</v>
      </c>
      <c r="F1265" s="79" t="s">
        <v>9154</v>
      </c>
      <c r="G1265" s="79" t="s">
        <v>9155</v>
      </c>
      <c r="H1265" s="80">
        <v>1</v>
      </c>
      <c r="I1265" s="79" t="s">
        <v>9156</v>
      </c>
      <c r="J1265" s="79" t="s">
        <v>4514</v>
      </c>
      <c r="K1265" s="80">
        <v>1995</v>
      </c>
      <c r="L1265" s="81" t="str">
        <f t="shared" si="19"/>
        <v>http://ebooks.abc-clio.com/?isbn=9780313035036</v>
      </c>
    </row>
    <row r="1266" spans="1:12" ht="20.100000000000001" customHeight="1">
      <c r="A1266" s="78">
        <v>1265</v>
      </c>
      <c r="B1266" s="79" t="s">
        <v>2696</v>
      </c>
      <c r="C1266" s="79" t="s">
        <v>9157</v>
      </c>
      <c r="D1266" s="79">
        <v>658</v>
      </c>
      <c r="E1266" s="79" t="s">
        <v>428</v>
      </c>
      <c r="F1266" s="79" t="s">
        <v>9158</v>
      </c>
      <c r="G1266" s="79" t="s">
        <v>9159</v>
      </c>
      <c r="H1266" s="80">
        <v>4</v>
      </c>
      <c r="I1266" s="79" t="s">
        <v>41</v>
      </c>
      <c r="J1266" s="79" t="s">
        <v>4439</v>
      </c>
      <c r="K1266" s="80">
        <v>2008</v>
      </c>
      <c r="L1266" s="81" t="str">
        <f t="shared" si="19"/>
        <v>http://ebooks.abc-clio.com/?isbn=9780313356599</v>
      </c>
    </row>
    <row r="1267" spans="1:12" ht="20.100000000000001" customHeight="1">
      <c r="A1267" s="78">
        <v>1266</v>
      </c>
      <c r="B1267" s="79" t="s">
        <v>2696</v>
      </c>
      <c r="C1267" s="79" t="s">
        <v>9157</v>
      </c>
      <c r="D1267" s="79">
        <v>379</v>
      </c>
      <c r="E1267" s="79" t="s">
        <v>9160</v>
      </c>
      <c r="F1267" s="79" t="s">
        <v>9161</v>
      </c>
      <c r="G1267" s="79" t="s">
        <v>9162</v>
      </c>
      <c r="H1267" s="80" t="s">
        <v>9163</v>
      </c>
      <c r="I1267" s="79" t="s">
        <v>9164</v>
      </c>
      <c r="J1267" s="79" t="s">
        <v>4439</v>
      </c>
      <c r="K1267" s="80">
        <v>2007</v>
      </c>
      <c r="L1267" s="81" t="str">
        <f t="shared" si="19"/>
        <v>http://ebooks.abc-clio.com/?isbn=9780313081606</v>
      </c>
    </row>
    <row r="1268" spans="1:12" ht="20.100000000000001" customHeight="1">
      <c r="A1268" s="78">
        <v>1267</v>
      </c>
      <c r="B1268" s="79" t="s">
        <v>2696</v>
      </c>
      <c r="C1268" s="79" t="s">
        <v>9165</v>
      </c>
      <c r="D1268" s="79">
        <v>331.2</v>
      </c>
      <c r="E1268" s="79" t="s">
        <v>2435</v>
      </c>
      <c r="F1268" s="79" t="s">
        <v>9166</v>
      </c>
      <c r="G1268" s="79" t="s">
        <v>9167</v>
      </c>
      <c r="H1268" s="80">
        <v>1</v>
      </c>
      <c r="I1268" s="79" t="s">
        <v>9168</v>
      </c>
      <c r="J1268" s="79" t="s">
        <v>4514</v>
      </c>
      <c r="K1268" s="80">
        <v>1990</v>
      </c>
      <c r="L1268" s="81" t="str">
        <f t="shared" si="19"/>
        <v>http://ebooks.abc-clio.com/?isbn=9780313037702</v>
      </c>
    </row>
    <row r="1269" spans="1:12" ht="20.100000000000001" customHeight="1">
      <c r="A1269" s="78">
        <v>1268</v>
      </c>
      <c r="B1269" s="79" t="s">
        <v>2696</v>
      </c>
      <c r="C1269" s="79" t="s">
        <v>9165</v>
      </c>
      <c r="D1269" s="79" t="s">
        <v>5347</v>
      </c>
      <c r="E1269" s="79" t="s">
        <v>9169</v>
      </c>
      <c r="F1269" s="79" t="s">
        <v>9170</v>
      </c>
      <c r="G1269" s="79" t="s">
        <v>9171</v>
      </c>
      <c r="H1269" s="80">
        <v>1</v>
      </c>
      <c r="I1269" s="79" t="s">
        <v>9172</v>
      </c>
      <c r="J1269" s="79" t="s">
        <v>4439</v>
      </c>
      <c r="K1269" s="80">
        <v>1995</v>
      </c>
      <c r="L1269" s="81" t="str">
        <f t="shared" si="19"/>
        <v>http://ebooks.abc-clio.com/?isbn=9780313018688</v>
      </c>
    </row>
    <row r="1270" spans="1:12" ht="20.100000000000001" customHeight="1">
      <c r="A1270" s="78">
        <v>1269</v>
      </c>
      <c r="B1270" s="79" t="s">
        <v>2696</v>
      </c>
      <c r="C1270" s="79" t="s">
        <v>9165</v>
      </c>
      <c r="D1270" s="79">
        <v>344</v>
      </c>
      <c r="E1270" s="79" t="s">
        <v>9173</v>
      </c>
      <c r="F1270" s="79" t="s">
        <v>9174</v>
      </c>
      <c r="G1270" s="79" t="s">
        <v>9175</v>
      </c>
      <c r="H1270" s="80">
        <v>1</v>
      </c>
      <c r="I1270" s="79" t="s">
        <v>9176</v>
      </c>
      <c r="J1270" s="79" t="s">
        <v>4439</v>
      </c>
      <c r="K1270" s="80">
        <v>2001</v>
      </c>
      <c r="L1270" s="81" t="str">
        <f t="shared" si="19"/>
        <v>http://ebooks.abc-clio.com/?isbn=9780313003981</v>
      </c>
    </row>
    <row r="1271" spans="1:12" ht="20.100000000000001" customHeight="1">
      <c r="A1271" s="78">
        <v>1270</v>
      </c>
      <c r="B1271" s="79" t="s">
        <v>2696</v>
      </c>
      <c r="C1271" s="79" t="s">
        <v>9165</v>
      </c>
      <c r="D1271" s="79">
        <v>362</v>
      </c>
      <c r="E1271" s="79" t="s">
        <v>9177</v>
      </c>
      <c r="F1271" s="79" t="s">
        <v>9178</v>
      </c>
      <c r="G1271" s="79" t="s">
        <v>9179</v>
      </c>
      <c r="H1271" s="80">
        <v>1</v>
      </c>
      <c r="I1271" s="79" t="s">
        <v>9180</v>
      </c>
      <c r="J1271" s="79" t="s">
        <v>4439</v>
      </c>
      <c r="K1271" s="80">
        <v>2002</v>
      </c>
      <c r="L1271" s="81" t="str">
        <f t="shared" si="19"/>
        <v>http://ebooks.abc-clio.com/?isbn=9780313013034</v>
      </c>
    </row>
    <row r="1272" spans="1:12" ht="20.100000000000001" customHeight="1">
      <c r="A1272" s="78">
        <v>1271</v>
      </c>
      <c r="B1272" s="79" t="s">
        <v>2696</v>
      </c>
      <c r="C1272" s="79" t="s">
        <v>9165</v>
      </c>
      <c r="D1272" s="79">
        <v>362</v>
      </c>
      <c r="E1272" s="79" t="s">
        <v>9181</v>
      </c>
      <c r="F1272" s="79" t="s">
        <v>9182</v>
      </c>
      <c r="G1272" s="79" t="s">
        <v>9183</v>
      </c>
      <c r="H1272" s="80">
        <v>1</v>
      </c>
      <c r="I1272" s="79" t="s">
        <v>9184</v>
      </c>
      <c r="J1272" s="79" t="s">
        <v>4439</v>
      </c>
      <c r="K1272" s="80">
        <v>2000</v>
      </c>
      <c r="L1272" s="81" t="str">
        <f t="shared" si="19"/>
        <v>http://ebooks.abc-clio.com/?isbn=9780313003837</v>
      </c>
    </row>
    <row r="1273" spans="1:12" ht="20.100000000000001" customHeight="1">
      <c r="A1273" s="78">
        <v>1272</v>
      </c>
      <c r="B1273" s="79" t="s">
        <v>2696</v>
      </c>
      <c r="C1273" s="79" t="s">
        <v>3451</v>
      </c>
      <c r="D1273" s="79">
        <v>306</v>
      </c>
      <c r="E1273" s="79" t="s">
        <v>2876</v>
      </c>
      <c r="F1273" s="79" t="s">
        <v>9185</v>
      </c>
      <c r="G1273" s="79" t="s">
        <v>9186</v>
      </c>
      <c r="H1273" s="80">
        <v>1</v>
      </c>
      <c r="I1273" s="79" t="s">
        <v>9187</v>
      </c>
      <c r="J1273" s="79" t="s">
        <v>4439</v>
      </c>
      <c r="K1273" s="80">
        <v>2006</v>
      </c>
      <c r="L1273" s="81" t="str">
        <f t="shared" si="19"/>
        <v>http://ebooks.abc-clio.com/?isbn=9780313082979</v>
      </c>
    </row>
    <row r="1274" spans="1:12" ht="20.100000000000001" customHeight="1">
      <c r="A1274" s="78">
        <v>1273</v>
      </c>
      <c r="B1274" s="79" t="s">
        <v>2696</v>
      </c>
      <c r="C1274" s="79" t="s">
        <v>3451</v>
      </c>
      <c r="D1274" s="79">
        <v>362</v>
      </c>
      <c r="E1274" s="79" t="s">
        <v>9188</v>
      </c>
      <c r="F1274" s="79" t="s">
        <v>9189</v>
      </c>
      <c r="G1274" s="79" t="s">
        <v>9190</v>
      </c>
      <c r="H1274" s="80">
        <v>1</v>
      </c>
      <c r="I1274" s="79" t="s">
        <v>9191</v>
      </c>
      <c r="J1274" s="79" t="s">
        <v>4439</v>
      </c>
      <c r="K1274" s="80">
        <v>2007</v>
      </c>
      <c r="L1274" s="81" t="str">
        <f t="shared" si="19"/>
        <v>http://ebooks.abc-clio.com/?isbn=9780313082207</v>
      </c>
    </row>
    <row r="1275" spans="1:12" ht="20.100000000000001" customHeight="1">
      <c r="A1275" s="78">
        <v>1274</v>
      </c>
      <c r="B1275" s="79" t="s">
        <v>2696</v>
      </c>
      <c r="C1275" s="79" t="s">
        <v>3451</v>
      </c>
      <c r="D1275" s="79">
        <v>362</v>
      </c>
      <c r="E1275" s="79" t="s">
        <v>9192</v>
      </c>
      <c r="F1275" s="79" t="s">
        <v>9193</v>
      </c>
      <c r="G1275" s="79" t="s">
        <v>9194</v>
      </c>
      <c r="H1275" s="80">
        <v>1</v>
      </c>
      <c r="I1275" s="79" t="s">
        <v>9195</v>
      </c>
      <c r="J1275" s="79" t="s">
        <v>4439</v>
      </c>
      <c r="K1275" s="80">
        <v>2007</v>
      </c>
      <c r="L1275" s="81" t="str">
        <f t="shared" si="19"/>
        <v>http://ebooks.abc-clio.com/?isbn=9780313345470</v>
      </c>
    </row>
    <row r="1276" spans="1:12" ht="20.100000000000001" customHeight="1">
      <c r="A1276" s="78">
        <v>1275</v>
      </c>
      <c r="B1276" s="79" t="s">
        <v>2696</v>
      </c>
      <c r="C1276" s="79" t="s">
        <v>3451</v>
      </c>
      <c r="D1276" s="79">
        <v>362.1</v>
      </c>
      <c r="E1276" s="79" t="s">
        <v>9196</v>
      </c>
      <c r="F1276" s="79" t="s">
        <v>9197</v>
      </c>
      <c r="G1276" s="79" t="s">
        <v>9198</v>
      </c>
      <c r="H1276" s="80">
        <v>1</v>
      </c>
      <c r="I1276" s="79" t="s">
        <v>9199</v>
      </c>
      <c r="J1276" s="79" t="s">
        <v>4514</v>
      </c>
      <c r="K1276" s="80">
        <v>1987</v>
      </c>
      <c r="L1276" s="81" t="str">
        <f t="shared" si="19"/>
        <v>http://ebooks.abc-clio.com/?isbn=9780313045165</v>
      </c>
    </row>
    <row r="1277" spans="1:12" ht="20.100000000000001" customHeight="1">
      <c r="A1277" s="78">
        <v>1276</v>
      </c>
      <c r="B1277" s="79" t="s">
        <v>2696</v>
      </c>
      <c r="C1277" s="79" t="s">
        <v>3451</v>
      </c>
      <c r="D1277" s="79">
        <v>362</v>
      </c>
      <c r="E1277" s="79" t="s">
        <v>9200</v>
      </c>
      <c r="F1277" s="79" t="s">
        <v>9201</v>
      </c>
      <c r="G1277" s="79" t="s">
        <v>9202</v>
      </c>
      <c r="H1277" s="80">
        <v>1</v>
      </c>
      <c r="I1277" s="79" t="s">
        <v>9203</v>
      </c>
      <c r="J1277" s="79" t="s">
        <v>4439</v>
      </c>
      <c r="K1277" s="80">
        <v>2003</v>
      </c>
      <c r="L1277" s="81" t="str">
        <f t="shared" si="19"/>
        <v>http://ebooks.abc-clio.com/?isbn=9780313093555</v>
      </c>
    </row>
    <row r="1278" spans="1:12" ht="20.100000000000001" customHeight="1">
      <c r="A1278" s="78">
        <v>1277</v>
      </c>
      <c r="B1278" s="79" t="s">
        <v>2696</v>
      </c>
      <c r="C1278" s="79" t="s">
        <v>3451</v>
      </c>
      <c r="D1278" s="79">
        <v>362</v>
      </c>
      <c r="E1278" s="79" t="s">
        <v>9204</v>
      </c>
      <c r="F1278" s="79" t="s">
        <v>9205</v>
      </c>
      <c r="G1278" s="79" t="s">
        <v>9206</v>
      </c>
      <c r="H1278" s="80">
        <v>1</v>
      </c>
      <c r="I1278" s="79" t="s">
        <v>9207</v>
      </c>
      <c r="J1278" s="79" t="s">
        <v>4439</v>
      </c>
      <c r="K1278" s="80">
        <v>2007</v>
      </c>
      <c r="L1278" s="81" t="str">
        <f t="shared" si="19"/>
        <v>http://ebooks.abc-clio.com/?isbn=9780313083518</v>
      </c>
    </row>
    <row r="1279" spans="1:12" ht="20.100000000000001" customHeight="1">
      <c r="A1279" s="78">
        <v>1278</v>
      </c>
      <c r="B1279" s="79" t="s">
        <v>2696</v>
      </c>
      <c r="C1279" s="79" t="s">
        <v>3451</v>
      </c>
      <c r="D1279" s="79">
        <v>362</v>
      </c>
      <c r="E1279" s="79" t="s">
        <v>9208</v>
      </c>
      <c r="F1279" s="79" t="s">
        <v>9209</v>
      </c>
      <c r="G1279" s="79" t="s">
        <v>9210</v>
      </c>
      <c r="H1279" s="80">
        <v>1</v>
      </c>
      <c r="I1279" s="79" t="s">
        <v>9211</v>
      </c>
      <c r="J1279" s="79" t="s">
        <v>4439</v>
      </c>
      <c r="K1279" s="80">
        <v>2007</v>
      </c>
      <c r="L1279" s="81" t="str">
        <f t="shared" si="19"/>
        <v>http://ebooks.abc-clio.com/?isbn=9781567207293</v>
      </c>
    </row>
    <row r="1280" spans="1:12" ht="20.100000000000001" customHeight="1">
      <c r="A1280" s="78">
        <v>1279</v>
      </c>
      <c r="B1280" s="79" t="s">
        <v>2696</v>
      </c>
      <c r="C1280" s="79" t="s">
        <v>3451</v>
      </c>
      <c r="D1280" s="79">
        <v>362</v>
      </c>
      <c r="E1280" s="79" t="s">
        <v>2544</v>
      </c>
      <c r="F1280" s="79" t="s">
        <v>9212</v>
      </c>
      <c r="G1280" s="79" t="s">
        <v>9213</v>
      </c>
      <c r="H1280" s="80">
        <v>1</v>
      </c>
      <c r="I1280" s="79" t="s">
        <v>9214</v>
      </c>
      <c r="J1280" s="79" t="s">
        <v>4439</v>
      </c>
      <c r="K1280" s="80">
        <v>2007</v>
      </c>
      <c r="L1280" s="81" t="str">
        <f t="shared" si="19"/>
        <v>http://ebooks.abc-clio.com/?isbn=9781567207286</v>
      </c>
    </row>
    <row r="1281" spans="1:12" ht="20.100000000000001" customHeight="1">
      <c r="A1281" s="78">
        <v>1280</v>
      </c>
      <c r="B1281" s="79" t="s">
        <v>2696</v>
      </c>
      <c r="C1281" s="79" t="s">
        <v>3451</v>
      </c>
      <c r="D1281" s="79">
        <v>362</v>
      </c>
      <c r="E1281" s="79" t="s">
        <v>9215</v>
      </c>
      <c r="F1281" s="79" t="s">
        <v>9216</v>
      </c>
      <c r="G1281" s="79" t="s">
        <v>9217</v>
      </c>
      <c r="H1281" s="80">
        <v>1</v>
      </c>
      <c r="I1281" s="79" t="s">
        <v>4067</v>
      </c>
      <c r="J1281" s="79" t="s">
        <v>4439</v>
      </c>
      <c r="K1281" s="80">
        <v>2006</v>
      </c>
      <c r="L1281" s="81" t="str">
        <f t="shared" si="19"/>
        <v>http://ebooks.abc-clio.com/?isbn=9780313081965</v>
      </c>
    </row>
    <row r="1282" spans="1:12" ht="20.100000000000001" customHeight="1">
      <c r="A1282" s="78">
        <v>1281</v>
      </c>
      <c r="B1282" s="79" t="s">
        <v>2696</v>
      </c>
      <c r="C1282" s="79" t="s">
        <v>3451</v>
      </c>
      <c r="D1282" s="79">
        <v>363</v>
      </c>
      <c r="E1282" s="79" t="s">
        <v>9218</v>
      </c>
      <c r="F1282" s="79" t="s">
        <v>9219</v>
      </c>
      <c r="G1282" s="79" t="s">
        <v>9220</v>
      </c>
      <c r="H1282" s="80">
        <v>1</v>
      </c>
      <c r="I1282" s="79" t="s">
        <v>9221</v>
      </c>
      <c r="J1282" s="79" t="s">
        <v>4575</v>
      </c>
      <c r="K1282" s="80">
        <v>2007</v>
      </c>
      <c r="L1282" s="81" t="str">
        <f t="shared" ref="L1282:L1345" si="20">HYPERLINK(CONCATENATE("http://ebooks.abc-clio.com/?isbn=",F1282))</f>
        <v>http://ebooks.abc-clio.com/?isbn=9780275996383</v>
      </c>
    </row>
    <row r="1283" spans="1:12" ht="20.100000000000001" customHeight="1">
      <c r="A1283" s="78">
        <v>1282</v>
      </c>
      <c r="B1283" s="79" t="s">
        <v>2696</v>
      </c>
      <c r="C1283" s="79" t="s">
        <v>3451</v>
      </c>
      <c r="D1283" s="79">
        <v>362.1</v>
      </c>
      <c r="E1283" s="79" t="s">
        <v>2362</v>
      </c>
      <c r="F1283" s="79" t="s">
        <v>9222</v>
      </c>
      <c r="G1283" s="79" t="s">
        <v>9223</v>
      </c>
      <c r="H1283" s="80">
        <v>1</v>
      </c>
      <c r="I1283" s="79" t="s">
        <v>9224</v>
      </c>
      <c r="J1283" s="79" t="s">
        <v>4514</v>
      </c>
      <c r="K1283" s="80">
        <v>1994</v>
      </c>
      <c r="L1283" s="81" t="str">
        <f t="shared" si="20"/>
        <v>http://ebooks.abc-clio.com/?isbn=9780313037764</v>
      </c>
    </row>
    <row r="1284" spans="1:12" ht="20.100000000000001" customHeight="1">
      <c r="A1284" s="78">
        <v>1283</v>
      </c>
      <c r="B1284" s="79" t="s">
        <v>2696</v>
      </c>
      <c r="C1284" s="79" t="s">
        <v>3451</v>
      </c>
      <c r="D1284" s="79">
        <v>362.1</v>
      </c>
      <c r="E1284" s="79" t="s">
        <v>9225</v>
      </c>
      <c r="F1284" s="79" t="s">
        <v>9226</v>
      </c>
      <c r="G1284" s="79" t="s">
        <v>9227</v>
      </c>
      <c r="H1284" s="80">
        <v>1</v>
      </c>
      <c r="I1284" s="79" t="s">
        <v>9228</v>
      </c>
      <c r="J1284" s="79" t="s">
        <v>4514</v>
      </c>
      <c r="K1284" s="80">
        <v>1986</v>
      </c>
      <c r="L1284" s="81" t="str">
        <f t="shared" si="20"/>
        <v>http://ebooks.abc-clio.com/?isbn=9780313043468</v>
      </c>
    </row>
    <row r="1285" spans="1:12" ht="20.100000000000001" customHeight="1">
      <c r="A1285" s="78">
        <v>1284</v>
      </c>
      <c r="B1285" s="79" t="s">
        <v>2696</v>
      </c>
      <c r="C1285" s="79" t="s">
        <v>3451</v>
      </c>
      <c r="D1285" s="79">
        <v>363</v>
      </c>
      <c r="E1285" s="79" t="s">
        <v>9229</v>
      </c>
      <c r="F1285" s="79" t="s">
        <v>9230</v>
      </c>
      <c r="G1285" s="79" t="s">
        <v>9231</v>
      </c>
      <c r="H1285" s="80">
        <v>1</v>
      </c>
      <c r="I1285" s="79" t="s">
        <v>9232</v>
      </c>
      <c r="J1285" s="79" t="s">
        <v>4439</v>
      </c>
      <c r="K1285" s="80">
        <v>2001</v>
      </c>
      <c r="L1285" s="81" t="str">
        <f t="shared" si="20"/>
        <v>http://ebooks.abc-clio.com/?isbn=9780313007040</v>
      </c>
    </row>
    <row r="1286" spans="1:12" ht="20.100000000000001" customHeight="1">
      <c r="A1286" s="78">
        <v>1285</v>
      </c>
      <c r="B1286" s="79" t="s">
        <v>2696</v>
      </c>
      <c r="C1286" s="79" t="s">
        <v>3451</v>
      </c>
      <c r="D1286" s="79">
        <v>362</v>
      </c>
      <c r="E1286" s="79" t="s">
        <v>9233</v>
      </c>
      <c r="F1286" s="79" t="s">
        <v>9234</v>
      </c>
      <c r="G1286" s="79" t="s">
        <v>9235</v>
      </c>
      <c r="H1286" s="80">
        <v>1</v>
      </c>
      <c r="I1286" s="79" t="s">
        <v>1695</v>
      </c>
      <c r="J1286" s="79" t="s">
        <v>4575</v>
      </c>
      <c r="K1286" s="80">
        <v>2008</v>
      </c>
      <c r="L1286" s="81" t="str">
        <f t="shared" si="20"/>
        <v>http://ebooks.abc-clio.com/?isbn=9780313346514</v>
      </c>
    </row>
    <row r="1287" spans="1:12" ht="20.100000000000001" customHeight="1">
      <c r="A1287" s="78">
        <v>1286</v>
      </c>
      <c r="B1287" s="79" t="s">
        <v>2696</v>
      </c>
      <c r="C1287" s="79" t="s">
        <v>3451</v>
      </c>
      <c r="D1287" s="79" t="s">
        <v>3733</v>
      </c>
      <c r="E1287" s="79" t="s">
        <v>9236</v>
      </c>
      <c r="F1287" s="79" t="s">
        <v>9237</v>
      </c>
      <c r="G1287" s="79" t="s">
        <v>9238</v>
      </c>
      <c r="H1287" s="80">
        <v>1</v>
      </c>
      <c r="I1287" s="79" t="s">
        <v>9239</v>
      </c>
      <c r="J1287" s="79" t="s">
        <v>4514</v>
      </c>
      <c r="K1287" s="80">
        <v>1996</v>
      </c>
      <c r="L1287" s="81" t="str">
        <f t="shared" si="20"/>
        <v>http://ebooks.abc-clio.com/?isbn=9780313033506</v>
      </c>
    </row>
    <row r="1288" spans="1:12" ht="20.100000000000001" customHeight="1">
      <c r="A1288" s="78">
        <v>1287</v>
      </c>
      <c r="B1288" s="79" t="s">
        <v>2696</v>
      </c>
      <c r="C1288" s="79" t="s">
        <v>3451</v>
      </c>
      <c r="D1288" s="79" t="s">
        <v>3733</v>
      </c>
      <c r="E1288" s="79" t="s">
        <v>9240</v>
      </c>
      <c r="F1288" s="79" t="s">
        <v>9241</v>
      </c>
      <c r="G1288" s="79" t="s">
        <v>9242</v>
      </c>
      <c r="H1288" s="80">
        <v>1</v>
      </c>
      <c r="I1288" s="79" t="s">
        <v>9243</v>
      </c>
      <c r="J1288" s="79" t="s">
        <v>4514</v>
      </c>
      <c r="K1288" s="80">
        <v>1996</v>
      </c>
      <c r="L1288" s="81" t="str">
        <f t="shared" si="20"/>
        <v>http://ebooks.abc-clio.com/?isbn=9780313033476</v>
      </c>
    </row>
    <row r="1289" spans="1:12" ht="20.100000000000001" customHeight="1">
      <c r="A1289" s="78">
        <v>1288</v>
      </c>
      <c r="B1289" s="79" t="s">
        <v>2696</v>
      </c>
      <c r="C1289" s="79" t="s">
        <v>3271</v>
      </c>
      <c r="D1289" s="79" t="s">
        <v>9244</v>
      </c>
      <c r="E1289" s="79" t="s">
        <v>9245</v>
      </c>
      <c r="F1289" s="79" t="s">
        <v>9246</v>
      </c>
      <c r="G1289" s="79" t="s">
        <v>9247</v>
      </c>
      <c r="H1289" s="80">
        <v>18</v>
      </c>
      <c r="I1289" s="79" t="s">
        <v>9248</v>
      </c>
      <c r="J1289" s="79" t="s">
        <v>4439</v>
      </c>
      <c r="K1289" s="80">
        <v>2008</v>
      </c>
      <c r="L1289" s="81" t="str">
        <f t="shared" si="20"/>
        <v>http://ebooks.abc-clio.com/?isbn=9780313098086</v>
      </c>
    </row>
    <row r="1290" spans="1:12" ht="20.100000000000001" customHeight="1">
      <c r="A1290" s="78">
        <v>1289</v>
      </c>
      <c r="B1290" s="79" t="s">
        <v>2696</v>
      </c>
      <c r="C1290" s="79" t="s">
        <v>3271</v>
      </c>
      <c r="D1290" s="79">
        <v>378</v>
      </c>
      <c r="E1290" s="79" t="s">
        <v>8215</v>
      </c>
      <c r="F1290" s="79" t="s">
        <v>9249</v>
      </c>
      <c r="G1290" s="79" t="s">
        <v>9250</v>
      </c>
      <c r="H1290" s="80" t="s">
        <v>8079</v>
      </c>
      <c r="I1290" s="79" t="s">
        <v>9251</v>
      </c>
      <c r="J1290" s="79" t="s">
        <v>4439</v>
      </c>
      <c r="K1290" s="80">
        <v>2007</v>
      </c>
      <c r="L1290" s="81" t="str">
        <f t="shared" si="20"/>
        <v>http://ebooks.abc-clio.com/?isbn=9780313084751</v>
      </c>
    </row>
    <row r="1291" spans="1:12" ht="20.100000000000001" customHeight="1">
      <c r="A1291" s="78">
        <v>1290</v>
      </c>
      <c r="B1291" s="79" t="s">
        <v>2696</v>
      </c>
      <c r="C1291" s="79" t="s">
        <v>9252</v>
      </c>
      <c r="D1291" s="79">
        <v>305</v>
      </c>
      <c r="E1291" s="79" t="s">
        <v>1691</v>
      </c>
      <c r="F1291" s="79" t="s">
        <v>9253</v>
      </c>
      <c r="G1291" s="79" t="s">
        <v>9254</v>
      </c>
      <c r="H1291" s="80">
        <v>0</v>
      </c>
      <c r="I1291" s="79" t="s">
        <v>9255</v>
      </c>
      <c r="J1291" s="79" t="s">
        <v>4580</v>
      </c>
      <c r="K1291" s="80">
        <v>2002</v>
      </c>
      <c r="L1291" s="81" t="str">
        <f t="shared" si="20"/>
        <v>http://ebooks.abc-clio.com/?isbn=9780313012525</v>
      </c>
    </row>
    <row r="1292" spans="1:12" ht="20.100000000000001" customHeight="1">
      <c r="A1292" s="78">
        <v>1291</v>
      </c>
      <c r="B1292" s="79" t="s">
        <v>2696</v>
      </c>
      <c r="C1292" s="79" t="s">
        <v>9256</v>
      </c>
      <c r="D1292" s="79">
        <v>658</v>
      </c>
      <c r="E1292" s="79" t="s">
        <v>9257</v>
      </c>
      <c r="F1292" s="79" t="s">
        <v>9258</v>
      </c>
      <c r="G1292" s="79" t="s">
        <v>9259</v>
      </c>
      <c r="H1292" s="80">
        <v>1</v>
      </c>
      <c r="I1292" s="79" t="s">
        <v>9260</v>
      </c>
      <c r="J1292" s="79" t="s">
        <v>4439</v>
      </c>
      <c r="K1292" s="80">
        <v>2003</v>
      </c>
      <c r="L1292" s="81" t="str">
        <f t="shared" si="20"/>
        <v>http://ebooks.abc-clio.com/?isbn=9780313053665</v>
      </c>
    </row>
    <row r="1293" spans="1:12" ht="20.100000000000001" customHeight="1">
      <c r="A1293" s="78">
        <v>1292</v>
      </c>
      <c r="B1293" s="79" t="s">
        <v>2696</v>
      </c>
      <c r="C1293" s="79" t="s">
        <v>9256</v>
      </c>
      <c r="D1293" s="79">
        <v>658</v>
      </c>
      <c r="E1293" s="79" t="s">
        <v>9261</v>
      </c>
      <c r="F1293" s="79" t="s">
        <v>9262</v>
      </c>
      <c r="G1293" s="79" t="s">
        <v>9263</v>
      </c>
      <c r="H1293" s="80">
        <v>1</v>
      </c>
      <c r="I1293" s="79" t="s">
        <v>9264</v>
      </c>
      <c r="J1293" s="79" t="s">
        <v>4439</v>
      </c>
      <c r="K1293" s="80">
        <v>2004</v>
      </c>
      <c r="L1293" s="81" t="str">
        <f t="shared" si="20"/>
        <v>http://ebooks.abc-clio.com/?isbn=9780313059223</v>
      </c>
    </row>
    <row r="1294" spans="1:12" ht="20.100000000000001" customHeight="1">
      <c r="A1294" s="78">
        <v>1293</v>
      </c>
      <c r="B1294" s="79" t="s">
        <v>2696</v>
      </c>
      <c r="C1294" s="79" t="s">
        <v>9256</v>
      </c>
      <c r="D1294" s="79">
        <v>650</v>
      </c>
      <c r="E1294" s="79" t="s">
        <v>9265</v>
      </c>
      <c r="F1294" s="79" t="s">
        <v>9266</v>
      </c>
      <c r="G1294" s="79" t="s">
        <v>9267</v>
      </c>
      <c r="H1294" s="80">
        <v>1</v>
      </c>
      <c r="I1294" s="79" t="s">
        <v>9268</v>
      </c>
      <c r="J1294" s="79" t="s">
        <v>4439</v>
      </c>
      <c r="K1294" s="80">
        <v>2003</v>
      </c>
      <c r="L1294" s="81" t="str">
        <f t="shared" si="20"/>
        <v>http://ebooks.abc-clio.com/?isbn=9780313059353</v>
      </c>
    </row>
    <row r="1295" spans="1:12" ht="20.100000000000001" customHeight="1">
      <c r="A1295" s="78">
        <v>1294</v>
      </c>
      <c r="B1295" s="79" t="s">
        <v>2696</v>
      </c>
      <c r="C1295" s="79" t="s">
        <v>9256</v>
      </c>
      <c r="D1295" s="79">
        <v>302.3</v>
      </c>
      <c r="E1295" s="79" t="s">
        <v>9269</v>
      </c>
      <c r="F1295" s="79" t="s">
        <v>9270</v>
      </c>
      <c r="G1295" s="79" t="s">
        <v>9271</v>
      </c>
      <c r="H1295" s="80">
        <v>1</v>
      </c>
      <c r="I1295" s="79" t="s">
        <v>9272</v>
      </c>
      <c r="J1295" s="79" t="s">
        <v>4514</v>
      </c>
      <c r="K1295" s="80">
        <v>1993</v>
      </c>
      <c r="L1295" s="81" t="str">
        <f t="shared" si="20"/>
        <v>http://ebooks.abc-clio.com/?isbn=9780313038006</v>
      </c>
    </row>
    <row r="1296" spans="1:12" ht="20.100000000000001" customHeight="1">
      <c r="A1296" s="78">
        <v>1295</v>
      </c>
      <c r="B1296" s="79" t="s">
        <v>2696</v>
      </c>
      <c r="C1296" s="79" t="s">
        <v>9256</v>
      </c>
      <c r="D1296" s="79">
        <v>331</v>
      </c>
      <c r="E1296" s="79" t="s">
        <v>9273</v>
      </c>
      <c r="F1296" s="79" t="s">
        <v>9274</v>
      </c>
      <c r="G1296" s="79" t="s">
        <v>9275</v>
      </c>
      <c r="H1296" s="80">
        <v>1</v>
      </c>
      <c r="I1296" s="79" t="s">
        <v>9276</v>
      </c>
      <c r="J1296" s="79" t="s">
        <v>4439</v>
      </c>
      <c r="K1296" s="80">
        <v>2000</v>
      </c>
      <c r="L1296" s="81" t="str">
        <f t="shared" si="20"/>
        <v>http://ebooks.abc-clio.com/?isbn=9780313000478</v>
      </c>
    </row>
    <row r="1297" spans="1:12" ht="20.100000000000001" customHeight="1">
      <c r="A1297" s="78">
        <v>1296</v>
      </c>
      <c r="B1297" s="79" t="s">
        <v>2696</v>
      </c>
      <c r="C1297" s="79" t="s">
        <v>9256</v>
      </c>
      <c r="D1297" s="79">
        <v>331.5</v>
      </c>
      <c r="E1297" s="79" t="s">
        <v>9277</v>
      </c>
      <c r="F1297" s="79" t="s">
        <v>9278</v>
      </c>
      <c r="G1297" s="79" t="s">
        <v>9279</v>
      </c>
      <c r="H1297" s="80">
        <v>1</v>
      </c>
      <c r="I1297" s="79" t="s">
        <v>9280</v>
      </c>
      <c r="J1297" s="79" t="s">
        <v>4514</v>
      </c>
      <c r="K1297" s="80">
        <v>1995</v>
      </c>
      <c r="L1297" s="81" t="str">
        <f t="shared" si="20"/>
        <v>http://ebooks.abc-clio.com/?isbn=9780313035678</v>
      </c>
    </row>
    <row r="1298" spans="1:12" ht="20.100000000000001" customHeight="1">
      <c r="A1298" s="78">
        <v>1297</v>
      </c>
      <c r="B1298" s="79" t="s">
        <v>2696</v>
      </c>
      <c r="C1298" s="79" t="s">
        <v>9256</v>
      </c>
      <c r="D1298" s="79">
        <v>363.11</v>
      </c>
      <c r="E1298" s="79" t="s">
        <v>4386</v>
      </c>
      <c r="F1298" s="79" t="s">
        <v>9281</v>
      </c>
      <c r="G1298" s="79" t="s">
        <v>9282</v>
      </c>
      <c r="H1298" s="80">
        <v>1</v>
      </c>
      <c r="I1298" s="79" t="s">
        <v>9283</v>
      </c>
      <c r="J1298" s="79" t="s">
        <v>4514</v>
      </c>
      <c r="K1298" s="80">
        <v>1995</v>
      </c>
      <c r="L1298" s="81" t="str">
        <f t="shared" si="20"/>
        <v>http://ebooks.abc-clio.com/?isbn=9780313035999</v>
      </c>
    </row>
    <row r="1299" spans="1:12" ht="20.100000000000001" customHeight="1">
      <c r="A1299" s="78">
        <v>1298</v>
      </c>
      <c r="B1299" s="79" t="s">
        <v>2696</v>
      </c>
      <c r="C1299" s="79" t="s">
        <v>9256</v>
      </c>
      <c r="D1299" s="79">
        <v>363.11</v>
      </c>
      <c r="E1299" s="79" t="s">
        <v>9284</v>
      </c>
      <c r="F1299" s="79" t="s">
        <v>9285</v>
      </c>
      <c r="G1299" s="79" t="s">
        <v>9286</v>
      </c>
      <c r="H1299" s="80">
        <v>1</v>
      </c>
      <c r="I1299" s="79" t="s">
        <v>9287</v>
      </c>
      <c r="J1299" s="79" t="s">
        <v>4439</v>
      </c>
      <c r="K1299" s="80">
        <v>1990</v>
      </c>
      <c r="L1299" s="81" t="str">
        <f t="shared" si="20"/>
        <v>http://ebooks.abc-clio.com/?isbn=9780313020308</v>
      </c>
    </row>
    <row r="1300" spans="1:12" ht="20.100000000000001" customHeight="1">
      <c r="A1300" s="78">
        <v>1299</v>
      </c>
      <c r="B1300" s="79" t="s">
        <v>2696</v>
      </c>
      <c r="C1300" s="79" t="s">
        <v>9256</v>
      </c>
      <c r="D1300" s="79">
        <v>650</v>
      </c>
      <c r="E1300" s="79" t="s">
        <v>9288</v>
      </c>
      <c r="F1300" s="79" t="s">
        <v>9289</v>
      </c>
      <c r="G1300" s="79" t="s">
        <v>9290</v>
      </c>
      <c r="H1300" s="80">
        <v>1</v>
      </c>
      <c r="I1300" s="79" t="s">
        <v>9291</v>
      </c>
      <c r="J1300" s="79" t="s">
        <v>4439</v>
      </c>
      <c r="K1300" s="80">
        <v>2006</v>
      </c>
      <c r="L1300" s="81" t="str">
        <f t="shared" si="20"/>
        <v>http://ebooks.abc-clio.com/?isbn=9780313080791</v>
      </c>
    </row>
    <row r="1301" spans="1:12" ht="20.100000000000001" customHeight="1">
      <c r="A1301" s="78">
        <v>1300</v>
      </c>
      <c r="B1301" s="79" t="s">
        <v>2696</v>
      </c>
      <c r="C1301" s="79" t="s">
        <v>9256</v>
      </c>
      <c r="D1301" s="79">
        <v>650.14</v>
      </c>
      <c r="E1301" s="79" t="s">
        <v>9288</v>
      </c>
      <c r="F1301" s="79" t="s">
        <v>9292</v>
      </c>
      <c r="G1301" s="79" t="s">
        <v>9293</v>
      </c>
      <c r="H1301" s="80">
        <v>1</v>
      </c>
      <c r="I1301" s="79" t="s">
        <v>9294</v>
      </c>
      <c r="J1301" s="79" t="s">
        <v>4514</v>
      </c>
      <c r="K1301" s="80">
        <v>1994</v>
      </c>
      <c r="L1301" s="81" t="str">
        <f t="shared" si="20"/>
        <v>http://ebooks.abc-clio.com/?isbn=9780313035845</v>
      </c>
    </row>
    <row r="1302" spans="1:12" ht="20.100000000000001" customHeight="1">
      <c r="A1302" s="78">
        <v>1301</v>
      </c>
      <c r="B1302" s="79" t="s">
        <v>2696</v>
      </c>
      <c r="C1302" s="79" t="s">
        <v>9256</v>
      </c>
      <c r="D1302" s="79" t="s">
        <v>9295</v>
      </c>
      <c r="E1302" s="79" t="s">
        <v>9296</v>
      </c>
      <c r="F1302" s="79" t="s">
        <v>9297</v>
      </c>
      <c r="G1302" s="79" t="s">
        <v>9298</v>
      </c>
      <c r="H1302" s="80">
        <v>1</v>
      </c>
      <c r="I1302" s="79" t="s">
        <v>9299</v>
      </c>
      <c r="J1302" s="79" t="s">
        <v>4439</v>
      </c>
      <c r="K1302" s="80">
        <v>2006</v>
      </c>
      <c r="L1302" s="81" t="str">
        <f t="shared" si="20"/>
        <v>http://ebooks.abc-clio.com/?isbn=9780313054891</v>
      </c>
    </row>
    <row r="1303" spans="1:12" ht="20.100000000000001" customHeight="1">
      <c r="A1303" s="78">
        <v>1302</v>
      </c>
      <c r="B1303" s="79" t="s">
        <v>2696</v>
      </c>
      <c r="C1303" s="79" t="s">
        <v>9256</v>
      </c>
      <c r="D1303" s="79">
        <v>658</v>
      </c>
      <c r="E1303" s="79" t="s">
        <v>1160</v>
      </c>
      <c r="F1303" s="79" t="s">
        <v>9300</v>
      </c>
      <c r="G1303" s="79" t="s">
        <v>9301</v>
      </c>
      <c r="H1303" s="80">
        <v>1</v>
      </c>
      <c r="I1303" s="79" t="s">
        <v>9302</v>
      </c>
      <c r="J1303" s="79" t="s">
        <v>4514</v>
      </c>
      <c r="K1303" s="80">
        <v>1997</v>
      </c>
      <c r="L1303" s="81" t="str">
        <f t="shared" si="20"/>
        <v>http://ebooks.abc-clio.com/?isbn=9780313035272</v>
      </c>
    </row>
    <row r="1304" spans="1:12" ht="20.100000000000001" customHeight="1">
      <c r="A1304" s="78">
        <v>1303</v>
      </c>
      <c r="B1304" s="79" t="s">
        <v>2696</v>
      </c>
      <c r="C1304" s="79" t="s">
        <v>9256</v>
      </c>
      <c r="D1304" s="79">
        <v>658</v>
      </c>
      <c r="E1304" s="79" t="s">
        <v>1160</v>
      </c>
      <c r="F1304" s="79" t="s">
        <v>9303</v>
      </c>
      <c r="G1304" s="79" t="s">
        <v>9304</v>
      </c>
      <c r="H1304" s="80">
        <v>1</v>
      </c>
      <c r="I1304" s="79" t="s">
        <v>9305</v>
      </c>
      <c r="J1304" s="79" t="s">
        <v>4439</v>
      </c>
      <c r="K1304" s="80">
        <v>2004</v>
      </c>
      <c r="L1304" s="81" t="str">
        <f t="shared" si="20"/>
        <v>http://ebooks.abc-clio.com/?isbn=9780313039232</v>
      </c>
    </row>
    <row r="1305" spans="1:12" ht="20.100000000000001" customHeight="1">
      <c r="A1305" s="78">
        <v>1304</v>
      </c>
      <c r="B1305" s="79" t="s">
        <v>2696</v>
      </c>
      <c r="C1305" s="79" t="s">
        <v>9256</v>
      </c>
      <c r="D1305" s="79">
        <v>658</v>
      </c>
      <c r="E1305" s="79" t="s">
        <v>1160</v>
      </c>
      <c r="F1305" s="79" t="s">
        <v>9306</v>
      </c>
      <c r="G1305" s="79" t="s">
        <v>9307</v>
      </c>
      <c r="H1305" s="80">
        <v>1</v>
      </c>
      <c r="I1305" s="79" t="s">
        <v>9308</v>
      </c>
      <c r="J1305" s="79" t="s">
        <v>4514</v>
      </c>
      <c r="K1305" s="80">
        <v>1996</v>
      </c>
      <c r="L1305" s="81" t="str">
        <f t="shared" si="20"/>
        <v>http://ebooks.abc-clio.com/?isbn=9780313036125</v>
      </c>
    </row>
    <row r="1306" spans="1:12" ht="20.100000000000001" customHeight="1">
      <c r="A1306" s="78">
        <v>1305</v>
      </c>
      <c r="B1306" s="79" t="s">
        <v>2696</v>
      </c>
      <c r="C1306" s="79" t="s">
        <v>9256</v>
      </c>
      <c r="D1306" s="79">
        <v>658.3</v>
      </c>
      <c r="E1306" s="79" t="s">
        <v>1160</v>
      </c>
      <c r="F1306" s="79" t="s">
        <v>9309</v>
      </c>
      <c r="G1306" s="79" t="s">
        <v>9310</v>
      </c>
      <c r="H1306" s="80">
        <v>1</v>
      </c>
      <c r="I1306" s="79" t="s">
        <v>9272</v>
      </c>
      <c r="J1306" s="79" t="s">
        <v>4514</v>
      </c>
      <c r="K1306" s="80">
        <v>1995</v>
      </c>
      <c r="L1306" s="81" t="str">
        <f t="shared" si="20"/>
        <v>http://ebooks.abc-clio.com/?isbn=9780313035807</v>
      </c>
    </row>
    <row r="1307" spans="1:12" ht="20.100000000000001" customHeight="1">
      <c r="A1307" s="78">
        <v>1306</v>
      </c>
      <c r="B1307" s="79" t="s">
        <v>2696</v>
      </c>
      <c r="C1307" s="79" t="s">
        <v>9256</v>
      </c>
      <c r="D1307" s="79">
        <v>658</v>
      </c>
      <c r="E1307" s="79" t="s">
        <v>1160</v>
      </c>
      <c r="F1307" s="79" t="s">
        <v>9311</v>
      </c>
      <c r="G1307" s="79" t="s">
        <v>9312</v>
      </c>
      <c r="H1307" s="80">
        <v>1</v>
      </c>
      <c r="I1307" s="79" t="s">
        <v>9313</v>
      </c>
      <c r="J1307" s="79" t="s">
        <v>4439</v>
      </c>
      <c r="K1307" s="80">
        <v>1996</v>
      </c>
      <c r="L1307" s="81" t="str">
        <f t="shared" si="20"/>
        <v>http://ebooks.abc-clio.com/?isbn=9780313024252</v>
      </c>
    </row>
    <row r="1308" spans="1:12" ht="20.100000000000001" customHeight="1">
      <c r="A1308" s="78">
        <v>1307</v>
      </c>
      <c r="B1308" s="79" t="s">
        <v>2696</v>
      </c>
      <c r="C1308" s="79" t="s">
        <v>9256</v>
      </c>
      <c r="D1308" s="79">
        <v>658</v>
      </c>
      <c r="E1308" s="79" t="s">
        <v>1160</v>
      </c>
      <c r="F1308" s="79" t="s">
        <v>9314</v>
      </c>
      <c r="G1308" s="79" t="s">
        <v>9315</v>
      </c>
      <c r="H1308" s="80">
        <v>1</v>
      </c>
      <c r="I1308" s="79" t="s">
        <v>9316</v>
      </c>
      <c r="J1308" s="79" t="s">
        <v>4439</v>
      </c>
      <c r="K1308" s="80">
        <v>2003</v>
      </c>
      <c r="L1308" s="81" t="str">
        <f t="shared" si="20"/>
        <v>http://ebooks.abc-clio.com/?isbn=9780313072536</v>
      </c>
    </row>
    <row r="1309" spans="1:12" ht="20.100000000000001" customHeight="1">
      <c r="A1309" s="78">
        <v>1308</v>
      </c>
      <c r="B1309" s="79" t="s">
        <v>2696</v>
      </c>
      <c r="C1309" s="79" t="s">
        <v>9256</v>
      </c>
      <c r="D1309" s="79" t="s">
        <v>9317</v>
      </c>
      <c r="E1309" s="79" t="s">
        <v>9318</v>
      </c>
      <c r="F1309" s="79" t="s">
        <v>9319</v>
      </c>
      <c r="G1309" s="79" t="s">
        <v>9320</v>
      </c>
      <c r="H1309" s="80">
        <v>1</v>
      </c>
      <c r="I1309" s="79" t="s">
        <v>1453</v>
      </c>
      <c r="J1309" s="79" t="s">
        <v>4439</v>
      </c>
      <c r="K1309" s="80">
        <v>2006</v>
      </c>
      <c r="L1309" s="81" t="str">
        <f t="shared" si="20"/>
        <v>http://ebooks.abc-clio.com/?isbn=9780313081590</v>
      </c>
    </row>
    <row r="1310" spans="1:12" ht="20.100000000000001" customHeight="1">
      <c r="A1310" s="78">
        <v>1309</v>
      </c>
      <c r="B1310" s="79" t="s">
        <v>2696</v>
      </c>
      <c r="C1310" s="79" t="s">
        <v>9256</v>
      </c>
      <c r="D1310" s="79" t="s">
        <v>4385</v>
      </c>
      <c r="E1310" s="79" t="s">
        <v>9321</v>
      </c>
      <c r="F1310" s="79" t="s">
        <v>9322</v>
      </c>
      <c r="G1310" s="79" t="s">
        <v>9323</v>
      </c>
      <c r="H1310" s="80">
        <v>1</v>
      </c>
      <c r="I1310" s="79" t="s">
        <v>9324</v>
      </c>
      <c r="J1310" s="79" t="s">
        <v>4439</v>
      </c>
      <c r="K1310" s="80">
        <v>2008</v>
      </c>
      <c r="L1310" s="81" t="str">
        <f t="shared" si="20"/>
        <v>http://ebooks.abc-clio.com/?isbn=9780313086403</v>
      </c>
    </row>
    <row r="1311" spans="1:12" ht="20.100000000000001" customHeight="1">
      <c r="A1311" s="78">
        <v>1310</v>
      </c>
      <c r="B1311" s="79" t="s">
        <v>2696</v>
      </c>
      <c r="C1311" s="79" t="s">
        <v>9256</v>
      </c>
      <c r="D1311" s="79">
        <v>646</v>
      </c>
      <c r="E1311" s="79" t="s">
        <v>9138</v>
      </c>
      <c r="F1311" s="79" t="s">
        <v>9325</v>
      </c>
      <c r="G1311" s="79" t="s">
        <v>9326</v>
      </c>
      <c r="H1311" s="80">
        <v>1</v>
      </c>
      <c r="I1311" s="79" t="s">
        <v>9327</v>
      </c>
      <c r="J1311" s="79" t="s">
        <v>4439</v>
      </c>
      <c r="K1311" s="80">
        <v>2003</v>
      </c>
      <c r="L1311" s="81" t="str">
        <f t="shared" si="20"/>
        <v>http://ebooks.abc-clio.com/?isbn=9780313094057</v>
      </c>
    </row>
    <row r="1312" spans="1:12" ht="20.100000000000001" customHeight="1">
      <c r="A1312" s="78">
        <v>1311</v>
      </c>
      <c r="B1312" s="79" t="s">
        <v>2696</v>
      </c>
      <c r="C1312" s="79" t="s">
        <v>9256</v>
      </c>
      <c r="D1312" s="79">
        <v>340</v>
      </c>
      <c r="E1312" s="79" t="s">
        <v>9328</v>
      </c>
      <c r="F1312" s="79" t="s">
        <v>9329</v>
      </c>
      <c r="G1312" s="79" t="s">
        <v>9330</v>
      </c>
      <c r="H1312" s="80">
        <v>1</v>
      </c>
      <c r="I1312" s="79" t="s">
        <v>9331</v>
      </c>
      <c r="J1312" s="79" t="s">
        <v>4514</v>
      </c>
      <c r="K1312" s="80">
        <v>1995</v>
      </c>
      <c r="L1312" s="81" t="str">
        <f t="shared" si="20"/>
        <v>http://ebooks.abc-clio.com/?isbn=9780313035937</v>
      </c>
    </row>
    <row r="1313" spans="1:12" ht="20.100000000000001" customHeight="1">
      <c r="A1313" s="78">
        <v>1312</v>
      </c>
      <c r="B1313" s="79" t="s">
        <v>2696</v>
      </c>
      <c r="C1313" s="79" t="s">
        <v>9256</v>
      </c>
      <c r="D1313" s="79">
        <v>344</v>
      </c>
      <c r="E1313" s="79" t="s">
        <v>9332</v>
      </c>
      <c r="F1313" s="79" t="s">
        <v>9333</v>
      </c>
      <c r="G1313" s="79" t="s">
        <v>9334</v>
      </c>
      <c r="H1313" s="80">
        <v>1</v>
      </c>
      <c r="I1313" s="79" t="s">
        <v>9335</v>
      </c>
      <c r="J1313" s="79" t="s">
        <v>4514</v>
      </c>
      <c r="K1313" s="80">
        <v>1996</v>
      </c>
      <c r="L1313" s="81" t="str">
        <f t="shared" si="20"/>
        <v>http://ebooks.abc-clio.com/?isbn=9780313035203</v>
      </c>
    </row>
    <row r="1314" spans="1:12" ht="20.100000000000001" customHeight="1">
      <c r="A1314" s="78">
        <v>1313</v>
      </c>
      <c r="B1314" s="79" t="s">
        <v>2696</v>
      </c>
      <c r="C1314" s="79" t="s">
        <v>9256</v>
      </c>
      <c r="D1314" s="79">
        <v>344</v>
      </c>
      <c r="E1314" s="79" t="s">
        <v>9336</v>
      </c>
      <c r="F1314" s="79" t="s">
        <v>9337</v>
      </c>
      <c r="G1314" s="79" t="s">
        <v>9338</v>
      </c>
      <c r="H1314" s="80">
        <v>1</v>
      </c>
      <c r="I1314" s="79" t="s">
        <v>9339</v>
      </c>
      <c r="J1314" s="79" t="s">
        <v>4514</v>
      </c>
      <c r="K1314" s="80">
        <v>1998</v>
      </c>
      <c r="L1314" s="81" t="str">
        <f t="shared" si="20"/>
        <v>http://ebooks.abc-clio.com/?isbn=9780313035265</v>
      </c>
    </row>
    <row r="1315" spans="1:12" ht="20.100000000000001" customHeight="1">
      <c r="A1315" s="78">
        <v>1314</v>
      </c>
      <c r="B1315" s="79" t="s">
        <v>2696</v>
      </c>
      <c r="C1315" s="79" t="s">
        <v>9256</v>
      </c>
      <c r="D1315" s="79">
        <v>344</v>
      </c>
      <c r="E1315" s="79" t="s">
        <v>9340</v>
      </c>
      <c r="F1315" s="79" t="s">
        <v>9341</v>
      </c>
      <c r="G1315" s="79" t="s">
        <v>9342</v>
      </c>
      <c r="H1315" s="80">
        <v>1</v>
      </c>
      <c r="I1315" s="79" t="s">
        <v>9343</v>
      </c>
      <c r="J1315" s="79" t="s">
        <v>4514</v>
      </c>
      <c r="K1315" s="80">
        <v>1998</v>
      </c>
      <c r="L1315" s="81" t="str">
        <f t="shared" si="20"/>
        <v>http://ebooks.abc-clio.com/?isbn=9780313035388</v>
      </c>
    </row>
    <row r="1316" spans="1:12" ht="20.100000000000001" customHeight="1">
      <c r="A1316" s="78">
        <v>1315</v>
      </c>
      <c r="B1316" s="79" t="s">
        <v>2696</v>
      </c>
      <c r="C1316" s="79" t="s">
        <v>9256</v>
      </c>
      <c r="D1316" s="79">
        <v>344</v>
      </c>
      <c r="E1316" s="79" t="s">
        <v>9344</v>
      </c>
      <c r="F1316" s="79" t="s">
        <v>9345</v>
      </c>
      <c r="G1316" s="79" t="s">
        <v>9346</v>
      </c>
      <c r="H1316" s="80">
        <v>1</v>
      </c>
      <c r="I1316" s="79" t="s">
        <v>9347</v>
      </c>
      <c r="J1316" s="79" t="s">
        <v>4514</v>
      </c>
      <c r="K1316" s="80">
        <v>1998</v>
      </c>
      <c r="L1316" s="81" t="str">
        <f t="shared" si="20"/>
        <v>http://ebooks.abc-clio.com/?isbn=9780313035302</v>
      </c>
    </row>
    <row r="1317" spans="1:12" ht="20.100000000000001" customHeight="1">
      <c r="A1317" s="78">
        <v>1316</v>
      </c>
      <c r="B1317" s="79" t="s">
        <v>2696</v>
      </c>
      <c r="C1317" s="79" t="s">
        <v>9348</v>
      </c>
      <c r="D1317" s="79">
        <v>306</v>
      </c>
      <c r="E1317" s="79" t="s">
        <v>9349</v>
      </c>
      <c r="F1317" s="79" t="s">
        <v>9350</v>
      </c>
      <c r="G1317" s="79" t="s">
        <v>9351</v>
      </c>
      <c r="H1317" s="80">
        <v>1</v>
      </c>
      <c r="I1317" s="79" t="s">
        <v>2251</v>
      </c>
      <c r="J1317" s="79" t="s">
        <v>4439</v>
      </c>
      <c r="K1317" s="80">
        <v>2006</v>
      </c>
      <c r="L1317" s="81" t="str">
        <f t="shared" si="20"/>
        <v>http://ebooks.abc-clio.com/?isbn=9780313054631</v>
      </c>
    </row>
    <row r="1318" spans="1:12" ht="20.100000000000001" customHeight="1">
      <c r="A1318" s="78">
        <v>1317</v>
      </c>
      <c r="B1318" s="79" t="s">
        <v>2696</v>
      </c>
      <c r="C1318" s="79" t="s">
        <v>9348</v>
      </c>
      <c r="D1318" s="79">
        <v>364</v>
      </c>
      <c r="E1318" s="79" t="s">
        <v>9352</v>
      </c>
      <c r="F1318" s="79" t="s">
        <v>9353</v>
      </c>
      <c r="G1318" s="79" t="s">
        <v>9354</v>
      </c>
      <c r="H1318" s="80">
        <v>1</v>
      </c>
      <c r="I1318" s="79" t="s">
        <v>9355</v>
      </c>
      <c r="J1318" s="79" t="s">
        <v>4439</v>
      </c>
      <c r="K1318" s="80">
        <v>2008</v>
      </c>
      <c r="L1318" s="81" t="str">
        <f t="shared" si="20"/>
        <v>http://ebooks.abc-clio.com/?isbn=9780313086977</v>
      </c>
    </row>
    <row r="1319" spans="1:12" ht="20.100000000000001" customHeight="1">
      <c r="A1319" s="78">
        <v>1318</v>
      </c>
      <c r="B1319" s="79" t="s">
        <v>2696</v>
      </c>
      <c r="C1319" s="79" t="s">
        <v>6726</v>
      </c>
      <c r="D1319" s="79" t="s">
        <v>9356</v>
      </c>
      <c r="E1319" s="79" t="s">
        <v>324</v>
      </c>
      <c r="F1319" s="79" t="s">
        <v>9357</v>
      </c>
      <c r="G1319" s="79" t="s">
        <v>9358</v>
      </c>
      <c r="H1319" s="80">
        <v>1</v>
      </c>
      <c r="I1319" s="79" t="s">
        <v>9359</v>
      </c>
      <c r="J1319" s="79" t="s">
        <v>4431</v>
      </c>
      <c r="K1319" s="80">
        <v>2007</v>
      </c>
      <c r="L1319" s="81" t="str">
        <f t="shared" si="20"/>
        <v>http://ebooks.abc-clio.com/?isbn=9780313096839</v>
      </c>
    </row>
    <row r="1320" spans="1:12" ht="20.100000000000001" customHeight="1">
      <c r="A1320" s="78">
        <v>1319</v>
      </c>
      <c r="B1320" s="79" t="s">
        <v>2696</v>
      </c>
      <c r="C1320" s="79" t="s">
        <v>9360</v>
      </c>
      <c r="D1320" s="79">
        <v>338</v>
      </c>
      <c r="E1320" s="79" t="s">
        <v>9361</v>
      </c>
      <c r="F1320" s="79" t="s">
        <v>9362</v>
      </c>
      <c r="G1320" s="79" t="s">
        <v>9363</v>
      </c>
      <c r="H1320" s="80">
        <v>1</v>
      </c>
      <c r="I1320" s="79" t="s">
        <v>9364</v>
      </c>
      <c r="J1320" s="79" t="s">
        <v>4439</v>
      </c>
      <c r="K1320" s="80">
        <v>1998</v>
      </c>
      <c r="L1320" s="81" t="str">
        <f t="shared" si="20"/>
        <v>http://ebooks.abc-clio.com/?isbn=9780313007798</v>
      </c>
    </row>
    <row r="1321" spans="1:12" ht="20.100000000000001" customHeight="1">
      <c r="A1321" s="78">
        <v>1320</v>
      </c>
      <c r="B1321" s="79" t="s">
        <v>2696</v>
      </c>
      <c r="C1321" s="79" t="s">
        <v>9360</v>
      </c>
      <c r="D1321" s="79">
        <v>658</v>
      </c>
      <c r="E1321" s="79" t="s">
        <v>9365</v>
      </c>
      <c r="F1321" s="79" t="s">
        <v>9366</v>
      </c>
      <c r="G1321" s="79" t="s">
        <v>9367</v>
      </c>
      <c r="H1321" s="80">
        <v>1</v>
      </c>
      <c r="I1321" s="79" t="s">
        <v>9368</v>
      </c>
      <c r="J1321" s="79" t="s">
        <v>4439</v>
      </c>
      <c r="K1321" s="80">
        <v>1998</v>
      </c>
      <c r="L1321" s="81" t="str">
        <f t="shared" si="20"/>
        <v>http://ebooks.abc-clio.com/?isbn=9780313008061</v>
      </c>
    </row>
    <row r="1322" spans="1:12" ht="20.100000000000001" customHeight="1">
      <c r="A1322" s="78">
        <v>1321</v>
      </c>
      <c r="B1322" s="79" t="s">
        <v>2696</v>
      </c>
      <c r="C1322" s="79" t="s">
        <v>9360</v>
      </c>
      <c r="D1322" s="79">
        <v>338</v>
      </c>
      <c r="E1322" s="79" t="s">
        <v>9369</v>
      </c>
      <c r="F1322" s="79" t="s">
        <v>9370</v>
      </c>
      <c r="G1322" s="79" t="s">
        <v>9371</v>
      </c>
      <c r="H1322" s="80">
        <v>1</v>
      </c>
      <c r="I1322" s="79" t="s">
        <v>9372</v>
      </c>
      <c r="J1322" s="79" t="s">
        <v>4439</v>
      </c>
      <c r="K1322" s="80">
        <v>2002</v>
      </c>
      <c r="L1322" s="81" t="str">
        <f t="shared" si="20"/>
        <v>http://ebooks.abc-clio.com/?isbn=9780313006852</v>
      </c>
    </row>
    <row r="1323" spans="1:12" ht="20.100000000000001" customHeight="1">
      <c r="A1323" s="78">
        <v>1322</v>
      </c>
      <c r="B1323" s="79" t="s">
        <v>2696</v>
      </c>
      <c r="C1323" s="79" t="s">
        <v>9360</v>
      </c>
      <c r="D1323" s="79">
        <v>658</v>
      </c>
      <c r="E1323" s="79" t="s">
        <v>8940</v>
      </c>
      <c r="F1323" s="79" t="s">
        <v>9373</v>
      </c>
      <c r="G1323" s="79" t="s">
        <v>9374</v>
      </c>
      <c r="H1323" s="80">
        <v>1</v>
      </c>
      <c r="I1323" s="79" t="s">
        <v>9375</v>
      </c>
      <c r="J1323" s="79" t="s">
        <v>4514</v>
      </c>
      <c r="K1323" s="80">
        <v>1996</v>
      </c>
      <c r="L1323" s="81" t="str">
        <f t="shared" si="20"/>
        <v>http://ebooks.abc-clio.com/?isbn=9780313036088</v>
      </c>
    </row>
    <row r="1324" spans="1:12" ht="20.100000000000001" customHeight="1">
      <c r="A1324" s="78">
        <v>1323</v>
      </c>
      <c r="B1324" s="79" t="s">
        <v>2696</v>
      </c>
      <c r="C1324" s="79" t="s">
        <v>9360</v>
      </c>
      <c r="D1324" s="79">
        <v>338</v>
      </c>
      <c r="E1324" s="79" t="s">
        <v>8940</v>
      </c>
      <c r="F1324" s="79" t="s">
        <v>9376</v>
      </c>
      <c r="G1324" s="79" t="s">
        <v>9377</v>
      </c>
      <c r="H1324" s="80">
        <v>1</v>
      </c>
      <c r="I1324" s="79" t="s">
        <v>9378</v>
      </c>
      <c r="J1324" s="79" t="s">
        <v>4439</v>
      </c>
      <c r="K1324" s="80">
        <v>2004</v>
      </c>
      <c r="L1324" s="81" t="str">
        <f t="shared" si="20"/>
        <v>http://ebooks.abc-clio.com/?isbn=9780313059780</v>
      </c>
    </row>
    <row r="1325" spans="1:12" ht="20.100000000000001" customHeight="1">
      <c r="A1325" s="78">
        <v>1324</v>
      </c>
      <c r="B1325" s="79" t="s">
        <v>2696</v>
      </c>
      <c r="C1325" s="79" t="s">
        <v>9360</v>
      </c>
      <c r="D1325" s="79">
        <v>658</v>
      </c>
      <c r="E1325" s="79" t="s">
        <v>8940</v>
      </c>
      <c r="F1325" s="79" t="s">
        <v>9379</v>
      </c>
      <c r="G1325" s="79" t="s">
        <v>9380</v>
      </c>
      <c r="H1325" s="80">
        <v>1</v>
      </c>
      <c r="I1325" s="79" t="s">
        <v>9381</v>
      </c>
      <c r="J1325" s="79" t="s">
        <v>4514</v>
      </c>
      <c r="K1325" s="80">
        <v>1996</v>
      </c>
      <c r="L1325" s="81" t="str">
        <f t="shared" si="20"/>
        <v>http://ebooks.abc-clio.com/?isbn=9780313035753</v>
      </c>
    </row>
    <row r="1326" spans="1:12" ht="20.100000000000001" customHeight="1">
      <c r="A1326" s="78">
        <v>1325</v>
      </c>
      <c r="B1326" s="79" t="s">
        <v>2696</v>
      </c>
      <c r="C1326" s="79" t="s">
        <v>9360</v>
      </c>
      <c r="D1326" s="79">
        <v>338</v>
      </c>
      <c r="E1326" s="79" t="s">
        <v>9382</v>
      </c>
      <c r="F1326" s="79" t="s">
        <v>9383</v>
      </c>
      <c r="G1326" s="79" t="s">
        <v>9384</v>
      </c>
      <c r="H1326" s="80">
        <v>1</v>
      </c>
      <c r="I1326" s="79" t="s">
        <v>9385</v>
      </c>
      <c r="J1326" s="79" t="s">
        <v>4439</v>
      </c>
      <c r="K1326" s="80">
        <v>2000</v>
      </c>
      <c r="L1326" s="81" t="str">
        <f t="shared" si="20"/>
        <v>http://ebooks.abc-clio.com/?isbn=9780313003035</v>
      </c>
    </row>
    <row r="1327" spans="1:12" ht="20.100000000000001" customHeight="1">
      <c r="A1327" s="78">
        <v>1326</v>
      </c>
      <c r="B1327" s="79" t="s">
        <v>2696</v>
      </c>
      <c r="C1327" s="79" t="s">
        <v>9360</v>
      </c>
      <c r="D1327" s="79">
        <v>658</v>
      </c>
      <c r="E1327" s="79" t="s">
        <v>9382</v>
      </c>
      <c r="F1327" s="79" t="s">
        <v>9386</v>
      </c>
      <c r="G1327" s="79" t="s">
        <v>9387</v>
      </c>
      <c r="H1327" s="80">
        <v>1</v>
      </c>
      <c r="I1327" s="79" t="s">
        <v>9388</v>
      </c>
      <c r="J1327" s="79" t="s">
        <v>4514</v>
      </c>
      <c r="K1327" s="80">
        <v>1994</v>
      </c>
      <c r="L1327" s="81" t="str">
        <f t="shared" si="20"/>
        <v>http://ebooks.abc-clio.com/?isbn=9780313035685</v>
      </c>
    </row>
    <row r="1328" spans="1:12" ht="20.100000000000001" customHeight="1">
      <c r="A1328" s="78">
        <v>1327</v>
      </c>
      <c r="B1328" s="79" t="s">
        <v>2696</v>
      </c>
      <c r="C1328" s="79" t="s">
        <v>9360</v>
      </c>
      <c r="D1328" s="79">
        <v>333</v>
      </c>
      <c r="E1328" s="79" t="s">
        <v>8919</v>
      </c>
      <c r="F1328" s="79" t="s">
        <v>9389</v>
      </c>
      <c r="G1328" s="79" t="s">
        <v>9390</v>
      </c>
      <c r="H1328" s="80">
        <v>1</v>
      </c>
      <c r="I1328" s="79" t="s">
        <v>9391</v>
      </c>
      <c r="J1328" s="79" t="s">
        <v>4439</v>
      </c>
      <c r="K1328" s="80">
        <v>1997</v>
      </c>
      <c r="L1328" s="81" t="str">
        <f t="shared" si="20"/>
        <v>http://ebooks.abc-clio.com/?isbn=9780313008214</v>
      </c>
    </row>
    <row r="1329" spans="1:12" ht="20.100000000000001" customHeight="1">
      <c r="A1329" s="78">
        <v>1328</v>
      </c>
      <c r="B1329" s="79" t="s">
        <v>2696</v>
      </c>
      <c r="C1329" s="79" t="s">
        <v>9360</v>
      </c>
      <c r="D1329" s="79">
        <v>332.6</v>
      </c>
      <c r="E1329" s="79" t="s">
        <v>8653</v>
      </c>
      <c r="F1329" s="79" t="s">
        <v>9392</v>
      </c>
      <c r="G1329" s="79" t="s">
        <v>9393</v>
      </c>
      <c r="H1329" s="80">
        <v>1</v>
      </c>
      <c r="I1329" s="79" t="s">
        <v>9394</v>
      </c>
      <c r="J1329" s="79" t="s">
        <v>4514</v>
      </c>
      <c r="K1329" s="80">
        <v>1995</v>
      </c>
      <c r="L1329" s="81" t="str">
        <f t="shared" si="20"/>
        <v>http://ebooks.abc-clio.com/?isbn=9780313035661</v>
      </c>
    </row>
    <row r="1330" spans="1:12" ht="20.100000000000001" customHeight="1">
      <c r="A1330" s="78">
        <v>1329</v>
      </c>
      <c r="B1330" s="79" t="s">
        <v>2696</v>
      </c>
      <c r="C1330" s="79" t="s">
        <v>9360</v>
      </c>
      <c r="D1330" s="79">
        <v>382</v>
      </c>
      <c r="E1330" s="79" t="s">
        <v>9395</v>
      </c>
      <c r="F1330" s="79" t="s">
        <v>9396</v>
      </c>
      <c r="G1330" s="79" t="s">
        <v>9397</v>
      </c>
      <c r="H1330" s="80">
        <v>1</v>
      </c>
      <c r="I1330" s="79" t="s">
        <v>9398</v>
      </c>
      <c r="J1330" s="79" t="s">
        <v>4439</v>
      </c>
      <c r="K1330" s="80">
        <v>1990</v>
      </c>
      <c r="L1330" s="81" t="str">
        <f t="shared" si="20"/>
        <v>http://ebooks.abc-clio.com/?isbn=9780313028946</v>
      </c>
    </row>
    <row r="1331" spans="1:12" ht="20.100000000000001" customHeight="1">
      <c r="A1331" s="78">
        <v>1330</v>
      </c>
      <c r="B1331" s="79" t="s">
        <v>2696</v>
      </c>
      <c r="C1331" s="79" t="s">
        <v>9360</v>
      </c>
      <c r="D1331" s="79">
        <v>337</v>
      </c>
      <c r="E1331" s="79" t="s">
        <v>9399</v>
      </c>
      <c r="F1331" s="79" t="s">
        <v>9400</v>
      </c>
      <c r="G1331" s="79" t="s">
        <v>9401</v>
      </c>
      <c r="H1331" s="80">
        <v>1</v>
      </c>
      <c r="I1331" s="79" t="s">
        <v>9402</v>
      </c>
      <c r="J1331" s="79" t="s">
        <v>4514</v>
      </c>
      <c r="K1331" s="80">
        <v>1998</v>
      </c>
      <c r="L1331" s="81" t="str">
        <f t="shared" si="20"/>
        <v>http://ebooks.abc-clio.com/?isbn=9780313035333</v>
      </c>
    </row>
    <row r="1332" spans="1:12" ht="20.100000000000001" customHeight="1">
      <c r="A1332" s="78">
        <v>1331</v>
      </c>
      <c r="B1332" s="79" t="s">
        <v>2696</v>
      </c>
      <c r="C1332" s="79" t="s">
        <v>9403</v>
      </c>
      <c r="D1332" s="79">
        <v>364</v>
      </c>
      <c r="E1332" s="79" t="s">
        <v>9352</v>
      </c>
      <c r="F1332" s="79" t="s">
        <v>9404</v>
      </c>
      <c r="G1332" s="79" t="s">
        <v>9405</v>
      </c>
      <c r="H1332" s="80" t="s">
        <v>8079</v>
      </c>
      <c r="I1332" s="79" t="s">
        <v>9406</v>
      </c>
      <c r="J1332" s="79" t="s">
        <v>4439</v>
      </c>
      <c r="K1332" s="80">
        <v>2007</v>
      </c>
      <c r="L1332" s="81" t="str">
        <f t="shared" si="20"/>
        <v>http://ebooks.abc-clio.com/?isbn=9780313065415</v>
      </c>
    </row>
    <row r="1333" spans="1:12" ht="20.100000000000001" customHeight="1">
      <c r="A1333" s="78">
        <v>1332</v>
      </c>
      <c r="B1333" s="79" t="s">
        <v>2696</v>
      </c>
      <c r="C1333" s="79" t="s">
        <v>9407</v>
      </c>
      <c r="D1333" s="79">
        <v>338</v>
      </c>
      <c r="E1333" s="79" t="s">
        <v>9408</v>
      </c>
      <c r="F1333" s="79" t="s">
        <v>9409</v>
      </c>
      <c r="G1333" s="79" t="s">
        <v>9410</v>
      </c>
      <c r="H1333" s="80">
        <v>1</v>
      </c>
      <c r="I1333" s="79" t="s">
        <v>9411</v>
      </c>
      <c r="J1333" s="79" t="s">
        <v>4439</v>
      </c>
      <c r="K1333" s="80">
        <v>2000</v>
      </c>
      <c r="L1333" s="81" t="str">
        <f t="shared" si="20"/>
        <v>http://ebooks.abc-clio.com/?isbn=9780313028830</v>
      </c>
    </row>
    <row r="1334" spans="1:12" ht="20.100000000000001" customHeight="1">
      <c r="A1334" s="78">
        <v>1333</v>
      </c>
      <c r="B1334" s="79" t="s">
        <v>2696</v>
      </c>
      <c r="C1334" s="79" t="s">
        <v>9407</v>
      </c>
      <c r="D1334" s="79">
        <v>382</v>
      </c>
      <c r="E1334" s="79" t="s">
        <v>8527</v>
      </c>
      <c r="F1334" s="79" t="s">
        <v>9412</v>
      </c>
      <c r="G1334" s="79" t="s">
        <v>9413</v>
      </c>
      <c r="H1334" s="80">
        <v>1</v>
      </c>
      <c r="I1334" s="79" t="s">
        <v>9414</v>
      </c>
      <c r="J1334" s="79" t="s">
        <v>4439</v>
      </c>
      <c r="K1334" s="80">
        <v>2000</v>
      </c>
      <c r="L1334" s="81" t="str">
        <f t="shared" si="20"/>
        <v>http://ebooks.abc-clio.com/?isbn=9780313001499</v>
      </c>
    </row>
    <row r="1335" spans="1:12" ht="20.100000000000001" customHeight="1">
      <c r="A1335" s="78">
        <v>1334</v>
      </c>
      <c r="B1335" s="79" t="s">
        <v>2696</v>
      </c>
      <c r="C1335" s="79" t="s">
        <v>9407</v>
      </c>
      <c r="D1335" s="79" t="s">
        <v>9415</v>
      </c>
      <c r="E1335" s="79" t="s">
        <v>9416</v>
      </c>
      <c r="F1335" s="79" t="s">
        <v>9417</v>
      </c>
      <c r="G1335" s="79" t="s">
        <v>9418</v>
      </c>
      <c r="H1335" s="80">
        <v>5</v>
      </c>
      <c r="I1335" s="79" t="s">
        <v>9419</v>
      </c>
      <c r="J1335" s="79" t="s">
        <v>4439</v>
      </c>
      <c r="K1335" s="80">
        <v>2000</v>
      </c>
      <c r="L1335" s="81" t="str">
        <f t="shared" si="20"/>
        <v>http://ebooks.abc-clio.com/?isbn=9780313019401</v>
      </c>
    </row>
    <row r="1336" spans="1:12" ht="20.100000000000001" customHeight="1">
      <c r="A1336" s="78">
        <v>1335</v>
      </c>
      <c r="B1336" s="79" t="s">
        <v>2696</v>
      </c>
      <c r="C1336" s="79" t="s">
        <v>9407</v>
      </c>
      <c r="D1336" s="79">
        <v>332</v>
      </c>
      <c r="E1336" s="79" t="s">
        <v>9420</v>
      </c>
      <c r="F1336" s="79" t="s">
        <v>9421</v>
      </c>
      <c r="G1336" s="79" t="s">
        <v>9422</v>
      </c>
      <c r="H1336" s="80">
        <v>1</v>
      </c>
      <c r="I1336" s="79" t="s">
        <v>9423</v>
      </c>
      <c r="J1336" s="79" t="s">
        <v>4439</v>
      </c>
      <c r="K1336" s="80">
        <v>2000</v>
      </c>
      <c r="L1336" s="81" t="str">
        <f t="shared" si="20"/>
        <v>http://ebooks.abc-clio.com/?isbn=9780313000980</v>
      </c>
    </row>
    <row r="1337" spans="1:12" ht="20.100000000000001" customHeight="1">
      <c r="A1337" s="78">
        <v>1336</v>
      </c>
      <c r="B1337" s="79" t="s">
        <v>2696</v>
      </c>
      <c r="C1337" s="79" t="s">
        <v>9407</v>
      </c>
      <c r="D1337" s="79">
        <v>332.1</v>
      </c>
      <c r="E1337" s="79" t="s">
        <v>9420</v>
      </c>
      <c r="F1337" s="79" t="s">
        <v>9424</v>
      </c>
      <c r="G1337" s="79" t="s">
        <v>9425</v>
      </c>
      <c r="H1337" s="80">
        <v>1</v>
      </c>
      <c r="I1337" s="79" t="s">
        <v>9426</v>
      </c>
      <c r="J1337" s="79" t="s">
        <v>4514</v>
      </c>
      <c r="K1337" s="80">
        <v>1987</v>
      </c>
      <c r="L1337" s="81" t="str">
        <f t="shared" si="20"/>
        <v>http://ebooks.abc-clio.com/?isbn=9780313046025</v>
      </c>
    </row>
    <row r="1338" spans="1:12" ht="20.100000000000001" customHeight="1">
      <c r="A1338" s="78">
        <v>1337</v>
      </c>
      <c r="B1338" s="79" t="s">
        <v>2696</v>
      </c>
      <c r="C1338" s="79" t="s">
        <v>9407</v>
      </c>
      <c r="D1338" s="79">
        <v>332.1</v>
      </c>
      <c r="E1338" s="79" t="s">
        <v>9420</v>
      </c>
      <c r="F1338" s="79" t="s">
        <v>9427</v>
      </c>
      <c r="G1338" s="79" t="s">
        <v>9428</v>
      </c>
      <c r="H1338" s="80">
        <v>1</v>
      </c>
      <c r="I1338" s="79" t="s">
        <v>9429</v>
      </c>
      <c r="J1338" s="79" t="s">
        <v>4514</v>
      </c>
      <c r="K1338" s="80">
        <v>1987</v>
      </c>
      <c r="L1338" s="81" t="str">
        <f t="shared" si="20"/>
        <v>http://ebooks.abc-clio.com/?isbn=9780313045745</v>
      </c>
    </row>
    <row r="1339" spans="1:12" ht="20.100000000000001" customHeight="1">
      <c r="A1339" s="78">
        <v>1338</v>
      </c>
      <c r="B1339" s="79" t="s">
        <v>2696</v>
      </c>
      <c r="C1339" s="79" t="s">
        <v>9407</v>
      </c>
      <c r="D1339" s="79">
        <v>303</v>
      </c>
      <c r="E1339" s="79" t="s">
        <v>9430</v>
      </c>
      <c r="F1339" s="79" t="s">
        <v>9431</v>
      </c>
      <c r="G1339" s="79" t="s">
        <v>9432</v>
      </c>
      <c r="H1339" s="80">
        <v>1</v>
      </c>
      <c r="I1339" s="79" t="s">
        <v>9433</v>
      </c>
      <c r="J1339" s="79" t="s">
        <v>4439</v>
      </c>
      <c r="K1339" s="80">
        <v>2002</v>
      </c>
      <c r="L1339" s="81" t="str">
        <f t="shared" si="20"/>
        <v>http://ebooks.abc-clio.com/?isbn=9780313010798</v>
      </c>
    </row>
    <row r="1340" spans="1:12" ht="20.100000000000001" customHeight="1">
      <c r="A1340" s="78">
        <v>1339</v>
      </c>
      <c r="B1340" s="79" t="s">
        <v>2696</v>
      </c>
      <c r="C1340" s="79" t="s">
        <v>9434</v>
      </c>
      <c r="D1340" s="79">
        <v>343</v>
      </c>
      <c r="E1340" s="79" t="s">
        <v>8211</v>
      </c>
      <c r="F1340" s="79" t="s">
        <v>9435</v>
      </c>
      <c r="G1340" s="79" t="s">
        <v>9436</v>
      </c>
      <c r="H1340" s="80">
        <v>1</v>
      </c>
      <c r="I1340" s="79" t="s">
        <v>9437</v>
      </c>
      <c r="J1340" s="79" t="s">
        <v>4575</v>
      </c>
      <c r="K1340" s="80">
        <v>2008</v>
      </c>
      <c r="L1340" s="81" t="str">
        <f t="shared" si="20"/>
        <v>http://ebooks.abc-clio.com/?isbn=9780275998158</v>
      </c>
    </row>
    <row r="1341" spans="1:12" ht="20.100000000000001" customHeight="1">
      <c r="A1341" s="78">
        <v>1340</v>
      </c>
      <c r="B1341" s="79" t="s">
        <v>2696</v>
      </c>
      <c r="C1341" s="79" t="s">
        <v>9434</v>
      </c>
      <c r="D1341" s="79">
        <v>345</v>
      </c>
      <c r="E1341" s="79" t="s">
        <v>9438</v>
      </c>
      <c r="F1341" s="79" t="s">
        <v>9439</v>
      </c>
      <c r="G1341" s="79" t="s">
        <v>9440</v>
      </c>
      <c r="H1341" s="80">
        <v>1</v>
      </c>
      <c r="I1341" s="79" t="s">
        <v>9441</v>
      </c>
      <c r="J1341" s="79" t="s">
        <v>4575</v>
      </c>
      <c r="K1341" s="80">
        <v>2008</v>
      </c>
      <c r="L1341" s="81" t="str">
        <f t="shared" si="20"/>
        <v>http://ebooks.abc-clio.com/?isbn=9780313362576</v>
      </c>
    </row>
    <row r="1342" spans="1:12" ht="20.100000000000001" customHeight="1">
      <c r="A1342" s="78">
        <v>1341</v>
      </c>
      <c r="B1342" s="79" t="s">
        <v>2696</v>
      </c>
      <c r="C1342" s="79" t="s">
        <v>9434</v>
      </c>
      <c r="D1342" s="79" t="s">
        <v>9442</v>
      </c>
      <c r="E1342" s="79" t="s">
        <v>9443</v>
      </c>
      <c r="F1342" s="79" t="s">
        <v>9444</v>
      </c>
      <c r="G1342" s="79" t="s">
        <v>9445</v>
      </c>
      <c r="H1342" s="80">
        <v>1</v>
      </c>
      <c r="I1342" s="79" t="s">
        <v>9446</v>
      </c>
      <c r="J1342" s="79" t="s">
        <v>4514</v>
      </c>
      <c r="K1342" s="80">
        <v>1990</v>
      </c>
      <c r="L1342" s="81" t="str">
        <f t="shared" si="20"/>
        <v>http://ebooks.abc-clio.com/?isbn=9780313037979</v>
      </c>
    </row>
    <row r="1343" spans="1:12" ht="20.100000000000001" customHeight="1">
      <c r="A1343" s="78">
        <v>1342</v>
      </c>
      <c r="B1343" s="79" t="s">
        <v>2696</v>
      </c>
      <c r="C1343" s="79" t="s">
        <v>3002</v>
      </c>
      <c r="D1343" s="79">
        <v>327</v>
      </c>
      <c r="E1343" s="79" t="s">
        <v>9447</v>
      </c>
      <c r="F1343" s="79" t="s">
        <v>9448</v>
      </c>
      <c r="G1343" s="79" t="s">
        <v>9449</v>
      </c>
      <c r="H1343" s="80" t="s">
        <v>8079</v>
      </c>
      <c r="I1343" s="79" t="s">
        <v>9450</v>
      </c>
      <c r="J1343" s="79" t="s">
        <v>4575</v>
      </c>
      <c r="K1343" s="80">
        <v>2008</v>
      </c>
      <c r="L1343" s="81" t="str">
        <f t="shared" si="20"/>
        <v>http://ebooks.abc-clio.com/?isbn=9780275999179</v>
      </c>
    </row>
    <row r="1344" spans="1:12" ht="20.100000000000001" customHeight="1">
      <c r="A1344" s="78">
        <v>1343</v>
      </c>
      <c r="B1344" s="79" t="s">
        <v>2696</v>
      </c>
      <c r="C1344" s="79" t="s">
        <v>3002</v>
      </c>
      <c r="D1344" s="79">
        <v>327</v>
      </c>
      <c r="E1344" s="79" t="s">
        <v>9451</v>
      </c>
      <c r="F1344" s="79" t="s">
        <v>9452</v>
      </c>
      <c r="G1344" s="79" t="s">
        <v>9453</v>
      </c>
      <c r="H1344" s="80" t="s">
        <v>8079</v>
      </c>
      <c r="I1344" s="79" t="s">
        <v>9454</v>
      </c>
      <c r="J1344" s="79" t="s">
        <v>4575</v>
      </c>
      <c r="K1344" s="80">
        <v>2008</v>
      </c>
      <c r="L1344" s="81" t="str">
        <f t="shared" si="20"/>
        <v>http://ebooks.abc-clio.com/?isbn=9781567207576</v>
      </c>
    </row>
    <row r="1345" spans="1:12" ht="20.100000000000001" customHeight="1">
      <c r="A1345" s="78">
        <v>1344</v>
      </c>
      <c r="B1345" s="79" t="s">
        <v>2696</v>
      </c>
      <c r="C1345" s="79" t="s">
        <v>3002</v>
      </c>
      <c r="D1345" s="79">
        <v>347</v>
      </c>
      <c r="E1345" s="79" t="s">
        <v>4645</v>
      </c>
      <c r="F1345" s="79" t="s">
        <v>9455</v>
      </c>
      <c r="G1345" s="79" t="s">
        <v>9456</v>
      </c>
      <c r="H1345" s="80">
        <v>1</v>
      </c>
      <c r="I1345" s="79" t="s">
        <v>9457</v>
      </c>
      <c r="J1345" s="79" t="s">
        <v>4575</v>
      </c>
      <c r="K1345" s="80">
        <v>2008</v>
      </c>
      <c r="L1345" s="81" t="str">
        <f t="shared" si="20"/>
        <v>http://ebooks.abc-clio.com/?isbn=9780313352423</v>
      </c>
    </row>
    <row r="1346" spans="1:12" ht="20.100000000000001" customHeight="1">
      <c r="A1346" s="78">
        <v>1345</v>
      </c>
      <c r="B1346" s="79" t="s">
        <v>2696</v>
      </c>
      <c r="C1346" s="79" t="s">
        <v>3002</v>
      </c>
      <c r="D1346" s="79">
        <v>327</v>
      </c>
      <c r="E1346" s="79" t="s">
        <v>4645</v>
      </c>
      <c r="F1346" s="79" t="s">
        <v>9458</v>
      </c>
      <c r="G1346" s="79" t="s">
        <v>9459</v>
      </c>
      <c r="H1346" s="80">
        <v>1</v>
      </c>
      <c r="I1346" s="79" t="s">
        <v>9460</v>
      </c>
      <c r="J1346" s="79" t="s">
        <v>4575</v>
      </c>
      <c r="K1346" s="80">
        <v>2007</v>
      </c>
      <c r="L1346" s="81" t="str">
        <f t="shared" ref="L1346:L1409" si="21">HYPERLINK(CONCATENATE("http://ebooks.abc-clio.com/?isbn=",F1346))</f>
        <v>http://ebooks.abc-clio.com/?isbn=9780313348211</v>
      </c>
    </row>
    <row r="1347" spans="1:12" ht="20.100000000000001" customHeight="1">
      <c r="A1347" s="78">
        <v>1346</v>
      </c>
      <c r="B1347" s="79" t="s">
        <v>2696</v>
      </c>
      <c r="C1347" s="79" t="s">
        <v>3002</v>
      </c>
      <c r="D1347" s="79">
        <v>327</v>
      </c>
      <c r="E1347" s="79" t="s">
        <v>8098</v>
      </c>
      <c r="F1347" s="79" t="s">
        <v>9461</v>
      </c>
      <c r="G1347" s="79" t="s">
        <v>9462</v>
      </c>
      <c r="H1347" s="80" t="s">
        <v>8079</v>
      </c>
      <c r="I1347" s="79" t="s">
        <v>9463</v>
      </c>
      <c r="J1347" s="79" t="s">
        <v>4575</v>
      </c>
      <c r="K1347" s="80">
        <v>2007</v>
      </c>
      <c r="L1347" s="81" t="str">
        <f t="shared" si="21"/>
        <v>http://ebooks.abc-clio.com/?isbn=9780275995881</v>
      </c>
    </row>
    <row r="1348" spans="1:12" ht="20.100000000000001" customHeight="1">
      <c r="A1348" s="78">
        <v>1347</v>
      </c>
      <c r="B1348" s="79" t="s">
        <v>2696</v>
      </c>
      <c r="C1348" s="79" t="s">
        <v>3002</v>
      </c>
      <c r="D1348" s="79">
        <v>980</v>
      </c>
      <c r="E1348" s="79" t="s">
        <v>9464</v>
      </c>
      <c r="F1348" s="79" t="s">
        <v>9465</v>
      </c>
      <c r="G1348" s="79" t="s">
        <v>9466</v>
      </c>
      <c r="H1348" s="80" t="s">
        <v>8079</v>
      </c>
      <c r="I1348" s="79" t="s">
        <v>9467</v>
      </c>
      <c r="J1348" s="79" t="s">
        <v>4439</v>
      </c>
      <c r="K1348" s="80">
        <v>2008</v>
      </c>
      <c r="L1348" s="81" t="str">
        <f t="shared" si="21"/>
        <v>http://ebooks.abc-clio.com/?isbn=9780313056307</v>
      </c>
    </row>
    <row r="1349" spans="1:12" ht="20.100000000000001" customHeight="1">
      <c r="A1349" s="78">
        <v>1348</v>
      </c>
      <c r="B1349" s="79" t="s">
        <v>2696</v>
      </c>
      <c r="C1349" s="79" t="s">
        <v>3002</v>
      </c>
      <c r="D1349" s="79">
        <v>333</v>
      </c>
      <c r="E1349" s="79" t="s">
        <v>9468</v>
      </c>
      <c r="F1349" s="79" t="s">
        <v>9469</v>
      </c>
      <c r="G1349" s="79" t="s">
        <v>9470</v>
      </c>
      <c r="H1349" s="80" t="s">
        <v>8079</v>
      </c>
      <c r="I1349" s="79" t="s">
        <v>9471</v>
      </c>
      <c r="J1349" s="79" t="s">
        <v>4575</v>
      </c>
      <c r="K1349" s="80">
        <v>2008</v>
      </c>
      <c r="L1349" s="81" t="str">
        <f t="shared" si="21"/>
        <v>http://ebooks.abc-clio.com/?isbn=9780313352232</v>
      </c>
    </row>
    <row r="1350" spans="1:12" ht="20.100000000000001" customHeight="1">
      <c r="A1350" s="78">
        <v>1349</v>
      </c>
      <c r="B1350" s="79" t="s">
        <v>2696</v>
      </c>
      <c r="C1350" s="79" t="s">
        <v>3002</v>
      </c>
      <c r="D1350" s="79">
        <v>305</v>
      </c>
      <c r="E1350" s="79" t="s">
        <v>9472</v>
      </c>
      <c r="F1350" s="79" t="s">
        <v>9473</v>
      </c>
      <c r="G1350" s="79" t="s">
        <v>9474</v>
      </c>
      <c r="H1350" s="80" t="s">
        <v>8079</v>
      </c>
      <c r="I1350" s="79" t="s">
        <v>4057</v>
      </c>
      <c r="J1350" s="79" t="s">
        <v>4575</v>
      </c>
      <c r="K1350" s="80">
        <v>2007</v>
      </c>
      <c r="L1350" s="81" t="str">
        <f t="shared" si="21"/>
        <v>http://ebooks.abc-clio.com/?isbn=9780275995263</v>
      </c>
    </row>
    <row r="1351" spans="1:12" ht="20.100000000000001" customHeight="1">
      <c r="A1351" s="78">
        <v>1350</v>
      </c>
      <c r="B1351" s="79" t="s">
        <v>2696</v>
      </c>
      <c r="C1351" s="79" t="s">
        <v>3002</v>
      </c>
      <c r="D1351" s="79">
        <v>320</v>
      </c>
      <c r="E1351" s="79" t="s">
        <v>9475</v>
      </c>
      <c r="F1351" s="79" t="s">
        <v>9476</v>
      </c>
      <c r="G1351" s="79" t="s">
        <v>9477</v>
      </c>
      <c r="H1351" s="80">
        <v>1</v>
      </c>
      <c r="I1351" s="79" t="s">
        <v>9478</v>
      </c>
      <c r="J1351" s="79" t="s">
        <v>4575</v>
      </c>
      <c r="K1351" s="80">
        <v>2008</v>
      </c>
      <c r="L1351" s="81" t="str">
        <f t="shared" si="21"/>
        <v>http://ebooks.abc-clio.com/?isbn=9780275998295</v>
      </c>
    </row>
    <row r="1352" spans="1:12" ht="20.100000000000001" customHeight="1">
      <c r="A1352" s="78">
        <v>1351</v>
      </c>
      <c r="B1352" s="79" t="s">
        <v>2696</v>
      </c>
      <c r="C1352" s="79" t="s">
        <v>3002</v>
      </c>
      <c r="D1352" s="79">
        <v>327</v>
      </c>
      <c r="E1352" s="79" t="s">
        <v>9479</v>
      </c>
      <c r="F1352" s="79" t="s">
        <v>9480</v>
      </c>
      <c r="G1352" s="79" t="s">
        <v>9481</v>
      </c>
      <c r="H1352" s="80" t="s">
        <v>8079</v>
      </c>
      <c r="I1352" s="79" t="s">
        <v>9482</v>
      </c>
      <c r="J1352" s="79" t="s">
        <v>4575</v>
      </c>
      <c r="K1352" s="80">
        <v>2007</v>
      </c>
      <c r="L1352" s="81" t="str">
        <f t="shared" si="21"/>
        <v>http://ebooks.abc-clio.com/?isbn=9780313345937</v>
      </c>
    </row>
    <row r="1353" spans="1:12" ht="20.100000000000001" customHeight="1">
      <c r="A1353" s="78">
        <v>1352</v>
      </c>
      <c r="B1353" s="79" t="s">
        <v>2696</v>
      </c>
      <c r="C1353" s="79" t="s">
        <v>3002</v>
      </c>
      <c r="D1353" s="79">
        <v>355</v>
      </c>
      <c r="E1353" s="79" t="s">
        <v>9483</v>
      </c>
      <c r="F1353" s="79" t="s">
        <v>9484</v>
      </c>
      <c r="G1353" s="79" t="s">
        <v>9485</v>
      </c>
      <c r="H1353" s="80">
        <v>1</v>
      </c>
      <c r="I1353" s="79" t="s">
        <v>9486</v>
      </c>
      <c r="J1353" s="79" t="s">
        <v>4575</v>
      </c>
      <c r="K1353" s="80">
        <v>2008</v>
      </c>
      <c r="L1353" s="81" t="str">
        <f t="shared" si="21"/>
        <v>http://ebooks.abc-clio.com/?isbn=9780313083747</v>
      </c>
    </row>
    <row r="1354" spans="1:12" ht="20.100000000000001" customHeight="1">
      <c r="A1354" s="78">
        <v>1353</v>
      </c>
      <c r="B1354" s="79" t="s">
        <v>2696</v>
      </c>
      <c r="C1354" s="79" t="s">
        <v>3002</v>
      </c>
      <c r="D1354" s="79">
        <v>355</v>
      </c>
      <c r="E1354" s="79" t="s">
        <v>9487</v>
      </c>
      <c r="F1354" s="79" t="s">
        <v>9488</v>
      </c>
      <c r="G1354" s="79" t="s">
        <v>9489</v>
      </c>
      <c r="H1354" s="80" t="s">
        <v>8079</v>
      </c>
      <c r="I1354" s="79" t="s">
        <v>9490</v>
      </c>
      <c r="J1354" s="79" t="s">
        <v>4575</v>
      </c>
      <c r="K1354" s="80">
        <v>2007</v>
      </c>
      <c r="L1354" s="81" t="str">
        <f t="shared" si="21"/>
        <v>http://ebooks.abc-clio.com/?isbn=9780275999575</v>
      </c>
    </row>
    <row r="1355" spans="1:12" ht="20.100000000000001" customHeight="1">
      <c r="A1355" s="78">
        <v>1354</v>
      </c>
      <c r="B1355" s="79" t="s">
        <v>2696</v>
      </c>
      <c r="C1355" s="79" t="s">
        <v>3002</v>
      </c>
      <c r="D1355" s="79">
        <v>341</v>
      </c>
      <c r="E1355" s="79" t="s">
        <v>9491</v>
      </c>
      <c r="F1355" s="79" t="s">
        <v>9492</v>
      </c>
      <c r="G1355" s="79" t="s">
        <v>9493</v>
      </c>
      <c r="H1355" s="80">
        <v>1</v>
      </c>
      <c r="I1355" s="79" t="s">
        <v>9494</v>
      </c>
      <c r="J1355" s="79" t="s">
        <v>4575</v>
      </c>
      <c r="K1355" s="80">
        <v>2007</v>
      </c>
      <c r="L1355" s="81" t="str">
        <f t="shared" si="21"/>
        <v>http://ebooks.abc-clio.com/?isbn=9780275996994</v>
      </c>
    </row>
    <row r="1356" spans="1:12" ht="20.100000000000001" customHeight="1">
      <c r="A1356" s="78">
        <v>1355</v>
      </c>
      <c r="B1356" s="79" t="s">
        <v>2696</v>
      </c>
      <c r="C1356" s="79" t="s">
        <v>3002</v>
      </c>
      <c r="D1356" s="79">
        <v>355</v>
      </c>
      <c r="E1356" s="79" t="s">
        <v>9495</v>
      </c>
      <c r="F1356" s="79" t="s">
        <v>9496</v>
      </c>
      <c r="G1356" s="79" t="s">
        <v>9497</v>
      </c>
      <c r="H1356" s="80">
        <v>1</v>
      </c>
      <c r="I1356" s="79" t="s">
        <v>9498</v>
      </c>
      <c r="J1356" s="79" t="s">
        <v>4575</v>
      </c>
      <c r="K1356" s="80">
        <v>2008</v>
      </c>
      <c r="L1356" s="81" t="str">
        <f t="shared" si="21"/>
        <v>http://ebooks.abc-clio.com/?isbn=9781567207613</v>
      </c>
    </row>
    <row r="1357" spans="1:12" ht="20.100000000000001" customHeight="1">
      <c r="A1357" s="78">
        <v>1356</v>
      </c>
      <c r="B1357" s="79" t="s">
        <v>2696</v>
      </c>
      <c r="C1357" s="79" t="s">
        <v>6730</v>
      </c>
      <c r="D1357" s="79" t="s">
        <v>9499</v>
      </c>
      <c r="E1357" s="79" t="s">
        <v>9500</v>
      </c>
      <c r="F1357" s="79" t="s">
        <v>9501</v>
      </c>
      <c r="G1357" s="79" t="s">
        <v>9502</v>
      </c>
      <c r="H1357" s="80">
        <v>1</v>
      </c>
      <c r="I1357" s="79" t="s">
        <v>9503</v>
      </c>
      <c r="J1357" s="79" t="s">
        <v>4431</v>
      </c>
      <c r="K1357" s="80">
        <v>2008</v>
      </c>
      <c r="L1357" s="81" t="str">
        <f t="shared" si="21"/>
        <v>http://ebooks.abc-clio.com/?isbn=9780313363498</v>
      </c>
    </row>
    <row r="1358" spans="1:12" ht="20.100000000000001" customHeight="1">
      <c r="A1358" s="78">
        <v>1357</v>
      </c>
      <c r="B1358" s="79" t="s">
        <v>2696</v>
      </c>
      <c r="C1358" s="79" t="s">
        <v>9504</v>
      </c>
      <c r="D1358" s="79">
        <v>364</v>
      </c>
      <c r="E1358" s="79" t="s">
        <v>9505</v>
      </c>
      <c r="F1358" s="79" t="s">
        <v>9506</v>
      </c>
      <c r="G1358" s="79" t="s">
        <v>9507</v>
      </c>
      <c r="H1358" s="80">
        <v>1</v>
      </c>
      <c r="I1358" s="79" t="s">
        <v>9508</v>
      </c>
      <c r="J1358" s="79" t="s">
        <v>4439</v>
      </c>
      <c r="K1358" s="80">
        <v>2008</v>
      </c>
      <c r="L1358" s="81" t="str">
        <f t="shared" si="21"/>
        <v>http://ebooks.abc-clio.com/?isbn=9780313348549</v>
      </c>
    </row>
    <row r="1359" spans="1:12" ht="20.100000000000001" customHeight="1">
      <c r="A1359" s="78">
        <v>1358</v>
      </c>
      <c r="B1359" s="79" t="s">
        <v>2696</v>
      </c>
      <c r="C1359" s="79" t="s">
        <v>9509</v>
      </c>
      <c r="D1359" s="79">
        <v>331</v>
      </c>
      <c r="E1359" s="79" t="s">
        <v>9510</v>
      </c>
      <c r="F1359" s="79" t="s">
        <v>9511</v>
      </c>
      <c r="G1359" s="79" t="s">
        <v>9512</v>
      </c>
      <c r="H1359" s="80">
        <v>1</v>
      </c>
      <c r="I1359" s="79" t="s">
        <v>9513</v>
      </c>
      <c r="J1359" s="79" t="s">
        <v>4439</v>
      </c>
      <c r="K1359" s="80">
        <v>2008</v>
      </c>
      <c r="L1359" s="81" t="str">
        <f t="shared" si="21"/>
        <v>http://ebooks.abc-clio.com/?isbn=9780313359033</v>
      </c>
    </row>
    <row r="1360" spans="1:12" ht="20.100000000000001" customHeight="1">
      <c r="A1360" s="78">
        <v>1359</v>
      </c>
      <c r="B1360" s="79" t="s">
        <v>2696</v>
      </c>
      <c r="C1360" s="79" t="s">
        <v>6789</v>
      </c>
      <c r="D1360" s="79">
        <v>304</v>
      </c>
      <c r="E1360" s="79" t="s">
        <v>9514</v>
      </c>
      <c r="F1360" s="79" t="s">
        <v>9515</v>
      </c>
      <c r="G1360" s="79" t="s">
        <v>9516</v>
      </c>
      <c r="H1360" s="80">
        <v>1</v>
      </c>
      <c r="I1360" s="79" t="s">
        <v>9517</v>
      </c>
      <c r="J1360" s="79" t="s">
        <v>4439</v>
      </c>
      <c r="K1360" s="80">
        <v>2008</v>
      </c>
      <c r="L1360" s="81" t="str">
        <f t="shared" si="21"/>
        <v>http://ebooks.abc-clio.com/?isbn=9780313345111</v>
      </c>
    </row>
    <row r="1361" spans="1:12" ht="20.100000000000001" customHeight="1">
      <c r="A1361" s="78">
        <v>1360</v>
      </c>
      <c r="B1361" s="79" t="s">
        <v>2696</v>
      </c>
      <c r="C1361" s="79" t="s">
        <v>9518</v>
      </c>
      <c r="D1361" s="79">
        <v>327</v>
      </c>
      <c r="E1361" s="79" t="s">
        <v>9519</v>
      </c>
      <c r="F1361" s="79" t="s">
        <v>9520</v>
      </c>
      <c r="G1361" s="79" t="s">
        <v>9521</v>
      </c>
      <c r="H1361" s="80">
        <v>4</v>
      </c>
      <c r="I1361" s="79" t="s">
        <v>9522</v>
      </c>
      <c r="J1361" s="79" t="s">
        <v>4439</v>
      </c>
      <c r="K1361" s="80">
        <v>2008</v>
      </c>
      <c r="L1361" s="81" t="str">
        <f t="shared" si="21"/>
        <v>http://ebooks.abc-clio.com/?isbn=9781567207156</v>
      </c>
    </row>
    <row r="1362" spans="1:12" ht="20.100000000000001" customHeight="1">
      <c r="A1362" s="78">
        <v>1361</v>
      </c>
      <c r="B1362" s="79" t="s">
        <v>2696</v>
      </c>
      <c r="C1362" s="79" t="s">
        <v>6809</v>
      </c>
      <c r="D1362" s="79">
        <v>305</v>
      </c>
      <c r="E1362" s="79" t="s">
        <v>4581</v>
      </c>
      <c r="F1362" s="79" t="s">
        <v>9523</v>
      </c>
      <c r="G1362" s="79" t="s">
        <v>9524</v>
      </c>
      <c r="H1362" s="80" t="s">
        <v>8079</v>
      </c>
      <c r="I1362" s="79" t="s">
        <v>9525</v>
      </c>
      <c r="J1362" s="79" t="s">
        <v>4439</v>
      </c>
      <c r="K1362" s="80">
        <v>2007</v>
      </c>
      <c r="L1362" s="81" t="str">
        <f t="shared" si="21"/>
        <v>http://ebooks.abc-clio.com/?isbn=9781567207675</v>
      </c>
    </row>
    <row r="1363" spans="1:12" ht="20.100000000000001" customHeight="1">
      <c r="A1363" s="78">
        <v>1362</v>
      </c>
      <c r="B1363" s="79" t="s">
        <v>2696</v>
      </c>
      <c r="C1363" s="79" t="s">
        <v>2822</v>
      </c>
      <c r="D1363" s="79" t="s">
        <v>9526</v>
      </c>
      <c r="E1363" s="79" t="s">
        <v>9527</v>
      </c>
      <c r="F1363" s="79" t="s">
        <v>9528</v>
      </c>
      <c r="G1363" s="79" t="s">
        <v>9529</v>
      </c>
      <c r="H1363" s="80">
        <v>2</v>
      </c>
      <c r="I1363" s="79" t="s">
        <v>9024</v>
      </c>
      <c r="J1363" s="79" t="s">
        <v>38</v>
      </c>
      <c r="K1363" s="80">
        <v>2008</v>
      </c>
      <c r="L1363" s="81" t="str">
        <f t="shared" si="21"/>
        <v>http://ebooks.abc-clio.com/?isbn=9781598841268</v>
      </c>
    </row>
    <row r="1364" spans="1:12" ht="20.100000000000001" customHeight="1">
      <c r="A1364" s="78">
        <v>1363</v>
      </c>
      <c r="B1364" s="79" t="s">
        <v>2696</v>
      </c>
      <c r="C1364" s="79" t="s">
        <v>2822</v>
      </c>
      <c r="D1364" s="79">
        <v>364.10599999999999</v>
      </c>
      <c r="E1364" s="79" t="s">
        <v>9530</v>
      </c>
      <c r="F1364" s="79" t="s">
        <v>9531</v>
      </c>
      <c r="G1364" s="79" t="s">
        <v>9532</v>
      </c>
      <c r="H1364" s="80">
        <v>1</v>
      </c>
      <c r="I1364" s="79" t="s">
        <v>9533</v>
      </c>
      <c r="J1364" s="79" t="s">
        <v>38</v>
      </c>
      <c r="K1364" s="80">
        <v>2007</v>
      </c>
      <c r="L1364" s="81" t="str">
        <f t="shared" si="21"/>
        <v>http://ebooks.abc-clio.com/?isbn=9781598841022</v>
      </c>
    </row>
    <row r="1365" spans="1:12" ht="20.100000000000001" customHeight="1">
      <c r="A1365" s="78">
        <v>1364</v>
      </c>
      <c r="B1365" s="79" t="s">
        <v>2696</v>
      </c>
      <c r="C1365" s="79" t="s">
        <v>2822</v>
      </c>
      <c r="D1365" s="79">
        <v>364.60973000000001</v>
      </c>
      <c r="E1365" s="79" t="s">
        <v>9534</v>
      </c>
      <c r="F1365" s="79" t="s">
        <v>9535</v>
      </c>
      <c r="G1365" s="79" t="s">
        <v>9536</v>
      </c>
      <c r="H1365" s="80">
        <v>1</v>
      </c>
      <c r="I1365" s="79" t="s">
        <v>9537</v>
      </c>
      <c r="J1365" s="79" t="s">
        <v>38</v>
      </c>
      <c r="K1365" s="80">
        <v>2005</v>
      </c>
      <c r="L1365" s="81" t="str">
        <f t="shared" si="21"/>
        <v>http://ebooks.abc-clio.com/?isbn=9781851096817</v>
      </c>
    </row>
    <row r="1366" spans="1:12" ht="20.100000000000001" customHeight="1">
      <c r="A1366" s="78">
        <v>1365</v>
      </c>
      <c r="B1366" s="79" t="s">
        <v>2696</v>
      </c>
      <c r="C1366" s="79" t="s">
        <v>2822</v>
      </c>
      <c r="D1366" s="79">
        <v>323.44809729999997</v>
      </c>
      <c r="E1366" s="79" t="s">
        <v>9538</v>
      </c>
      <c r="F1366" s="79" t="s">
        <v>9539</v>
      </c>
      <c r="G1366" s="79" t="s">
        <v>9540</v>
      </c>
      <c r="H1366" s="80">
        <v>1</v>
      </c>
      <c r="I1366" s="79" t="s">
        <v>9541</v>
      </c>
      <c r="J1366" s="79" t="s">
        <v>38</v>
      </c>
      <c r="K1366" s="80">
        <v>2005</v>
      </c>
      <c r="L1366" s="81" t="str">
        <f t="shared" si="21"/>
        <v>http://ebooks.abc-clio.com/?isbn=9781851096350</v>
      </c>
    </row>
    <row r="1367" spans="1:12" ht="20.100000000000001" customHeight="1">
      <c r="A1367" s="78">
        <v>1366</v>
      </c>
      <c r="B1367" s="79" t="s">
        <v>2696</v>
      </c>
      <c r="C1367" s="79" t="s">
        <v>2822</v>
      </c>
      <c r="D1367" s="79">
        <v>341.69</v>
      </c>
      <c r="E1367" s="79" t="s">
        <v>9542</v>
      </c>
      <c r="F1367" s="79" t="s">
        <v>9543</v>
      </c>
      <c r="G1367" s="79" t="s">
        <v>9544</v>
      </c>
      <c r="H1367" s="80">
        <v>1</v>
      </c>
      <c r="I1367" s="79" t="s">
        <v>9545</v>
      </c>
      <c r="J1367" s="79" t="s">
        <v>38</v>
      </c>
      <c r="K1367" s="80">
        <v>2002</v>
      </c>
      <c r="L1367" s="81" t="str">
        <f t="shared" si="21"/>
        <v>http://ebooks.abc-clio.com/?isbn=9781576079003</v>
      </c>
    </row>
    <row r="1368" spans="1:12" ht="20.100000000000001" customHeight="1">
      <c r="A1368" s="78">
        <v>1367</v>
      </c>
      <c r="B1368" s="79" t="s">
        <v>2696</v>
      </c>
      <c r="C1368" s="79" t="s">
        <v>2822</v>
      </c>
      <c r="D1368" s="79">
        <v>346.73039999999997</v>
      </c>
      <c r="E1368" s="79" t="s">
        <v>9546</v>
      </c>
      <c r="F1368" s="79" t="s">
        <v>9547</v>
      </c>
      <c r="G1368" s="79" t="s">
        <v>9548</v>
      </c>
      <c r="H1368" s="80">
        <v>1</v>
      </c>
      <c r="I1368" s="79" t="s">
        <v>37</v>
      </c>
      <c r="J1368" s="79" t="s">
        <v>38</v>
      </c>
      <c r="K1368" s="80">
        <v>2007</v>
      </c>
      <c r="L1368" s="81" t="str">
        <f t="shared" si="21"/>
        <v>http://ebooks.abc-clio.com/?isbn=9781598840469</v>
      </c>
    </row>
    <row r="1369" spans="1:12" ht="20.100000000000001" customHeight="1">
      <c r="A1369" s="78">
        <v>1368</v>
      </c>
      <c r="B1369" s="79" t="s">
        <v>2696</v>
      </c>
      <c r="C1369" s="79" t="s">
        <v>2822</v>
      </c>
      <c r="D1369" s="79">
        <v>344.73041000000001</v>
      </c>
      <c r="E1369" s="79" t="s">
        <v>8204</v>
      </c>
      <c r="F1369" s="79" t="s">
        <v>9549</v>
      </c>
      <c r="G1369" s="79" t="s">
        <v>9550</v>
      </c>
      <c r="H1369" s="80">
        <v>1</v>
      </c>
      <c r="I1369" s="79" t="s">
        <v>9551</v>
      </c>
      <c r="J1369" s="79" t="s">
        <v>38</v>
      </c>
      <c r="K1369" s="80">
        <v>2004</v>
      </c>
      <c r="L1369" s="81" t="str">
        <f t="shared" si="21"/>
        <v>http://ebooks.abc-clio.com/?isbn=9781851095698</v>
      </c>
    </row>
    <row r="1370" spans="1:12" ht="20.100000000000001" customHeight="1">
      <c r="A1370" s="78">
        <v>1369</v>
      </c>
      <c r="B1370" s="79" t="s">
        <v>2696</v>
      </c>
      <c r="C1370" s="79" t="s">
        <v>2822</v>
      </c>
      <c r="D1370" s="79">
        <v>344.73041940000002</v>
      </c>
      <c r="E1370" s="79" t="s">
        <v>9552</v>
      </c>
      <c r="F1370" s="79" t="s">
        <v>9553</v>
      </c>
      <c r="G1370" s="79" t="s">
        <v>9554</v>
      </c>
      <c r="H1370" s="80">
        <v>1</v>
      </c>
      <c r="I1370" s="79" t="s">
        <v>9555</v>
      </c>
      <c r="J1370" s="79" t="s">
        <v>38</v>
      </c>
      <c r="K1370" s="80">
        <v>2002</v>
      </c>
      <c r="L1370" s="81" t="str">
        <f t="shared" si="21"/>
        <v>http://ebooks.abc-clio.com/?isbn=9781851093663</v>
      </c>
    </row>
    <row r="1371" spans="1:12" ht="20.100000000000001" customHeight="1">
      <c r="A1371" s="78">
        <v>1370</v>
      </c>
      <c r="B1371" s="79" t="s">
        <v>2696</v>
      </c>
      <c r="C1371" s="79" t="s">
        <v>2822</v>
      </c>
      <c r="D1371" s="79" t="s">
        <v>9556</v>
      </c>
      <c r="E1371" s="79" t="s">
        <v>9557</v>
      </c>
      <c r="F1371" s="79" t="s">
        <v>9558</v>
      </c>
      <c r="G1371" s="79" t="s">
        <v>9559</v>
      </c>
      <c r="H1371" s="80">
        <v>1</v>
      </c>
      <c r="I1371" s="79" t="s">
        <v>9560</v>
      </c>
      <c r="J1371" s="79" t="s">
        <v>38</v>
      </c>
      <c r="K1371" s="80">
        <v>2007</v>
      </c>
      <c r="L1371" s="81" t="str">
        <f t="shared" si="21"/>
        <v>http://ebooks.abc-clio.com/?isbn=9781851098644</v>
      </c>
    </row>
    <row r="1372" spans="1:12" ht="20.100000000000001" customHeight="1">
      <c r="A1372" s="78">
        <v>1371</v>
      </c>
      <c r="B1372" s="79" t="s">
        <v>2696</v>
      </c>
      <c r="C1372" s="79" t="s">
        <v>2822</v>
      </c>
      <c r="D1372" s="79">
        <v>342.73085200000003</v>
      </c>
      <c r="E1372" s="79" t="s">
        <v>9561</v>
      </c>
      <c r="F1372" s="79" t="s">
        <v>9562</v>
      </c>
      <c r="G1372" s="79" t="s">
        <v>9563</v>
      </c>
      <c r="H1372" s="80">
        <v>1</v>
      </c>
      <c r="I1372" s="79" t="s">
        <v>63</v>
      </c>
      <c r="J1372" s="79" t="s">
        <v>38</v>
      </c>
      <c r="K1372" s="80">
        <v>2003</v>
      </c>
      <c r="L1372" s="81" t="str">
        <f t="shared" si="21"/>
        <v>http://ebooks.abc-clio.com/?isbn=9781851094967</v>
      </c>
    </row>
    <row r="1373" spans="1:12" ht="20.100000000000001" customHeight="1">
      <c r="A1373" s="78">
        <v>1372</v>
      </c>
      <c r="B1373" s="79" t="s">
        <v>2696</v>
      </c>
      <c r="C1373" s="79" t="s">
        <v>2822</v>
      </c>
      <c r="D1373" s="79">
        <v>346.73016000000001</v>
      </c>
      <c r="E1373" s="79" t="s">
        <v>9564</v>
      </c>
      <c r="F1373" s="79" t="s">
        <v>9565</v>
      </c>
      <c r="G1373" s="79" t="s">
        <v>9566</v>
      </c>
      <c r="H1373" s="80">
        <v>1</v>
      </c>
      <c r="I1373" s="79" t="s">
        <v>9567</v>
      </c>
      <c r="J1373" s="79" t="s">
        <v>38</v>
      </c>
      <c r="K1373" s="80">
        <v>2005</v>
      </c>
      <c r="L1373" s="81" t="str">
        <f t="shared" si="21"/>
        <v>http://ebooks.abc-clio.com/?isbn=9781851096152</v>
      </c>
    </row>
    <row r="1374" spans="1:12" ht="20.100000000000001" customHeight="1">
      <c r="A1374" s="78">
        <v>1373</v>
      </c>
      <c r="B1374" s="79" t="s">
        <v>2696</v>
      </c>
      <c r="C1374" s="79" t="s">
        <v>2822</v>
      </c>
      <c r="D1374" s="79">
        <v>342.73087199999998</v>
      </c>
      <c r="E1374" s="79" t="s">
        <v>9568</v>
      </c>
      <c r="F1374" s="79" t="s">
        <v>9569</v>
      </c>
      <c r="G1374" s="79" t="s">
        <v>9570</v>
      </c>
      <c r="H1374" s="80">
        <v>1</v>
      </c>
      <c r="I1374" s="79" t="s">
        <v>9571</v>
      </c>
      <c r="J1374" s="79" t="s">
        <v>38</v>
      </c>
      <c r="K1374" s="80">
        <v>2007</v>
      </c>
      <c r="L1374" s="81" t="str">
        <f t="shared" si="21"/>
        <v>http://ebooks.abc-clio.com/?isbn=9781576078815</v>
      </c>
    </row>
    <row r="1375" spans="1:12" ht="20.100000000000001" customHeight="1">
      <c r="A1375" s="78">
        <v>1374</v>
      </c>
      <c r="B1375" s="79" t="s">
        <v>2696</v>
      </c>
      <c r="C1375" s="79" t="s">
        <v>2822</v>
      </c>
      <c r="D1375" s="79">
        <v>342.73087199999998</v>
      </c>
      <c r="E1375" s="79" t="s">
        <v>9572</v>
      </c>
      <c r="F1375" s="79" t="s">
        <v>9573</v>
      </c>
      <c r="G1375" s="79" t="s">
        <v>9574</v>
      </c>
      <c r="H1375" s="80">
        <v>1</v>
      </c>
      <c r="I1375" s="79" t="s">
        <v>9575</v>
      </c>
      <c r="J1375" s="79" t="s">
        <v>38</v>
      </c>
      <c r="K1375" s="80">
        <v>2003</v>
      </c>
      <c r="L1375" s="81" t="str">
        <f t="shared" si="21"/>
        <v>http://ebooks.abc-clio.com/?isbn=9781576076255</v>
      </c>
    </row>
    <row r="1376" spans="1:12" ht="20.100000000000001" customHeight="1">
      <c r="A1376" s="78">
        <v>1375</v>
      </c>
      <c r="B1376" s="79" t="s">
        <v>2696</v>
      </c>
      <c r="C1376" s="79" t="s">
        <v>2822</v>
      </c>
      <c r="D1376" s="79">
        <v>347.73099999999999</v>
      </c>
      <c r="E1376" s="79" t="s">
        <v>9576</v>
      </c>
      <c r="F1376" s="79" t="s">
        <v>9577</v>
      </c>
      <c r="G1376" s="79" t="s">
        <v>9578</v>
      </c>
      <c r="H1376" s="80">
        <v>1</v>
      </c>
      <c r="I1376" s="79" t="s">
        <v>9579</v>
      </c>
      <c r="J1376" s="79" t="s">
        <v>38</v>
      </c>
      <c r="K1376" s="80">
        <v>2003</v>
      </c>
      <c r="L1376" s="81" t="str">
        <f t="shared" si="21"/>
        <v>http://ebooks.abc-clio.com/?isbn=9781576079348</v>
      </c>
    </row>
    <row r="1377" spans="1:12" ht="20.100000000000001" customHeight="1">
      <c r="A1377" s="78">
        <v>1376</v>
      </c>
      <c r="B1377" s="79" t="s">
        <v>2696</v>
      </c>
      <c r="C1377" s="79" t="s">
        <v>2822</v>
      </c>
      <c r="D1377" s="79">
        <v>347.73260900000002</v>
      </c>
      <c r="E1377" s="79" t="s">
        <v>2137</v>
      </c>
      <c r="F1377" s="79" t="s">
        <v>9580</v>
      </c>
      <c r="G1377" s="79" t="s">
        <v>9581</v>
      </c>
      <c r="H1377" s="80">
        <v>1</v>
      </c>
      <c r="I1377" s="79" t="s">
        <v>9582</v>
      </c>
      <c r="J1377" s="79" t="s">
        <v>38</v>
      </c>
      <c r="K1377" s="80">
        <v>2004</v>
      </c>
      <c r="L1377" s="81" t="str">
        <f t="shared" si="21"/>
        <v>http://ebooks.abc-clio.com/?isbn=9781576078228</v>
      </c>
    </row>
    <row r="1378" spans="1:12" ht="20.100000000000001" customHeight="1">
      <c r="A1378" s="78">
        <v>1377</v>
      </c>
      <c r="B1378" s="79" t="s">
        <v>2696</v>
      </c>
      <c r="C1378" s="79" t="s">
        <v>2822</v>
      </c>
      <c r="D1378" s="79">
        <v>347.73260900000002</v>
      </c>
      <c r="E1378" s="79" t="s">
        <v>2137</v>
      </c>
      <c r="F1378" s="79" t="s">
        <v>9583</v>
      </c>
      <c r="G1378" s="79" t="s">
        <v>9584</v>
      </c>
      <c r="H1378" s="80">
        <v>1</v>
      </c>
      <c r="I1378" s="79" t="s">
        <v>9585</v>
      </c>
      <c r="J1378" s="79" t="s">
        <v>38</v>
      </c>
      <c r="K1378" s="80">
        <v>2003</v>
      </c>
      <c r="L1378" s="81" t="str">
        <f t="shared" si="21"/>
        <v>http://ebooks.abc-clio.com/?isbn=9781576077153</v>
      </c>
    </row>
    <row r="1379" spans="1:12" ht="20.100000000000001" customHeight="1">
      <c r="A1379" s="78">
        <v>1378</v>
      </c>
      <c r="B1379" s="79" t="s">
        <v>2696</v>
      </c>
      <c r="C1379" s="79" t="s">
        <v>2822</v>
      </c>
      <c r="D1379" s="79">
        <v>347.73260900000002</v>
      </c>
      <c r="E1379" s="79" t="s">
        <v>2137</v>
      </c>
      <c r="F1379" s="79" t="s">
        <v>9586</v>
      </c>
      <c r="G1379" s="79" t="s">
        <v>9587</v>
      </c>
      <c r="H1379" s="80">
        <v>1</v>
      </c>
      <c r="I1379" s="79" t="s">
        <v>9588</v>
      </c>
      <c r="J1379" s="79" t="s">
        <v>38</v>
      </c>
      <c r="K1379" s="80">
        <v>2008</v>
      </c>
      <c r="L1379" s="81" t="str">
        <f t="shared" si="21"/>
        <v>http://ebooks.abc-clio.com/?isbn=9781576078426</v>
      </c>
    </row>
    <row r="1380" spans="1:12" ht="20.100000000000001" customHeight="1">
      <c r="A1380" s="78">
        <v>1379</v>
      </c>
      <c r="B1380" s="79" t="s">
        <v>2696</v>
      </c>
      <c r="C1380" s="79" t="s">
        <v>2822</v>
      </c>
      <c r="D1380" s="79">
        <v>347.73140921999999</v>
      </c>
      <c r="E1380" s="79" t="s">
        <v>9589</v>
      </c>
      <c r="F1380" s="79" t="s">
        <v>9590</v>
      </c>
      <c r="G1380" s="79" t="s">
        <v>9591</v>
      </c>
      <c r="H1380" s="80">
        <v>1</v>
      </c>
      <c r="I1380" s="79" t="s">
        <v>9592</v>
      </c>
      <c r="J1380" s="79" t="s">
        <v>38</v>
      </c>
      <c r="K1380" s="80">
        <v>2003</v>
      </c>
      <c r="L1380" s="81" t="str">
        <f t="shared" si="21"/>
        <v>http://ebooks.abc-clio.com/?isbn=9781576079904</v>
      </c>
    </row>
    <row r="1381" spans="1:12" ht="20.100000000000001" customHeight="1">
      <c r="A1381" s="78">
        <v>1380</v>
      </c>
      <c r="B1381" s="79" t="s">
        <v>2696</v>
      </c>
      <c r="C1381" s="79" t="s">
        <v>2822</v>
      </c>
      <c r="D1381" s="79">
        <v>345.73050000000001</v>
      </c>
      <c r="E1381" s="79" t="s">
        <v>9593</v>
      </c>
      <c r="F1381" s="79" t="s">
        <v>9594</v>
      </c>
      <c r="G1381" s="79" t="s">
        <v>9595</v>
      </c>
      <c r="H1381" s="80">
        <v>1</v>
      </c>
      <c r="I1381" s="79" t="s">
        <v>9596</v>
      </c>
      <c r="J1381" s="79" t="s">
        <v>38</v>
      </c>
      <c r="K1381" s="80">
        <v>2004</v>
      </c>
      <c r="L1381" s="81" t="str">
        <f t="shared" si="21"/>
        <v>http://ebooks.abc-clio.com/?isbn=9781576079805</v>
      </c>
    </row>
    <row r="1382" spans="1:12" ht="20.100000000000001" customHeight="1">
      <c r="A1382" s="78">
        <v>1381</v>
      </c>
      <c r="B1382" s="79" t="s">
        <v>2696</v>
      </c>
      <c r="C1382" s="79" t="s">
        <v>2822</v>
      </c>
      <c r="D1382" s="79">
        <v>345.730773</v>
      </c>
      <c r="E1382" s="79" t="s">
        <v>9597</v>
      </c>
      <c r="F1382" s="79" t="s">
        <v>9598</v>
      </c>
      <c r="G1382" s="79" t="s">
        <v>9599</v>
      </c>
      <c r="H1382" s="80">
        <v>1</v>
      </c>
      <c r="I1382" s="79" t="s">
        <v>9600</v>
      </c>
      <c r="J1382" s="79" t="s">
        <v>38</v>
      </c>
      <c r="K1382" s="80">
        <v>2005</v>
      </c>
      <c r="L1382" s="81" t="str">
        <f t="shared" si="21"/>
        <v>http://ebooks.abc-clio.com/?isbn=9781851096114</v>
      </c>
    </row>
    <row r="1383" spans="1:12" ht="20.100000000000001" customHeight="1">
      <c r="A1383" s="78">
        <v>1382</v>
      </c>
      <c r="B1383" s="79" t="s">
        <v>2696</v>
      </c>
      <c r="C1383" s="79" t="s">
        <v>2822</v>
      </c>
      <c r="D1383" s="79" t="s">
        <v>9601</v>
      </c>
      <c r="E1383" s="79" t="s">
        <v>9602</v>
      </c>
      <c r="F1383" s="79" t="s">
        <v>9603</v>
      </c>
      <c r="G1383" s="79" t="s">
        <v>9604</v>
      </c>
      <c r="H1383" s="80">
        <v>1</v>
      </c>
      <c r="I1383" s="79" t="s">
        <v>9605</v>
      </c>
      <c r="J1383" s="79" t="s">
        <v>38</v>
      </c>
      <c r="K1383" s="80">
        <v>2004</v>
      </c>
      <c r="L1383" s="81" t="str">
        <f t="shared" si="21"/>
        <v>http://ebooks.abc-clio.com/?isbn=9781576079362</v>
      </c>
    </row>
    <row r="1384" spans="1:12" ht="20.100000000000001" customHeight="1">
      <c r="A1384" s="78">
        <v>1383</v>
      </c>
      <c r="B1384" s="79" t="s">
        <v>2696</v>
      </c>
      <c r="C1384" s="79" t="s">
        <v>6820</v>
      </c>
      <c r="D1384" s="79">
        <v>344</v>
      </c>
      <c r="E1384" s="79" t="s">
        <v>9606</v>
      </c>
      <c r="F1384" s="79" t="s">
        <v>9607</v>
      </c>
      <c r="G1384" s="79" t="s">
        <v>9608</v>
      </c>
      <c r="H1384" s="80">
        <v>5</v>
      </c>
      <c r="I1384" s="79" t="s">
        <v>9609</v>
      </c>
      <c r="J1384" s="79" t="s">
        <v>4439</v>
      </c>
      <c r="K1384" s="80">
        <v>2006</v>
      </c>
      <c r="L1384" s="81" t="str">
        <f t="shared" si="21"/>
        <v>http://ebooks.abc-clio.com/?isbn=9780313083730</v>
      </c>
    </row>
    <row r="1385" spans="1:12" ht="20.100000000000001" customHeight="1">
      <c r="A1385" s="78">
        <v>1384</v>
      </c>
      <c r="B1385" s="79" t="s">
        <v>2696</v>
      </c>
      <c r="C1385" s="79" t="s">
        <v>9610</v>
      </c>
      <c r="D1385" s="79">
        <v>343.73099439999999</v>
      </c>
      <c r="E1385" s="79" t="s">
        <v>451</v>
      </c>
      <c r="F1385" s="79" t="s">
        <v>9611</v>
      </c>
      <c r="G1385" s="79" t="s">
        <v>9612</v>
      </c>
      <c r="H1385" s="80">
        <v>0</v>
      </c>
      <c r="I1385" s="79" t="s">
        <v>37</v>
      </c>
      <c r="J1385" s="79" t="s">
        <v>6667</v>
      </c>
      <c r="K1385" s="80">
        <v>2005</v>
      </c>
      <c r="L1385" s="81" t="str">
        <f t="shared" si="21"/>
        <v>http://ebooks.abc-clio.com/?isbn=9781851097364</v>
      </c>
    </row>
    <row r="1386" spans="1:12" ht="20.100000000000001" customHeight="1">
      <c r="A1386" s="78">
        <v>1385</v>
      </c>
      <c r="B1386" s="79" t="s">
        <v>2696</v>
      </c>
      <c r="C1386" s="79" t="s">
        <v>9613</v>
      </c>
      <c r="D1386" s="79">
        <v>158</v>
      </c>
      <c r="E1386" s="79" t="s">
        <v>8367</v>
      </c>
      <c r="F1386" s="79" t="s">
        <v>9614</v>
      </c>
      <c r="G1386" s="79" t="s">
        <v>9615</v>
      </c>
      <c r="H1386" s="80">
        <v>0</v>
      </c>
      <c r="I1386" s="79" t="s">
        <v>9616</v>
      </c>
      <c r="J1386" s="79" t="s">
        <v>4580</v>
      </c>
      <c r="K1386" s="80">
        <v>2007</v>
      </c>
      <c r="L1386" s="81" t="str">
        <f t="shared" si="21"/>
        <v>http://ebooks.abc-clio.com/?isbn=9780275998653</v>
      </c>
    </row>
    <row r="1387" spans="1:12" ht="20.100000000000001" customHeight="1">
      <c r="A1387" s="78">
        <v>1386</v>
      </c>
      <c r="B1387" s="79" t="s">
        <v>2696</v>
      </c>
      <c r="C1387" s="79" t="s">
        <v>3129</v>
      </c>
      <c r="D1387" s="79">
        <v>330</v>
      </c>
      <c r="E1387" s="79" t="s">
        <v>9617</v>
      </c>
      <c r="F1387" s="79" t="s">
        <v>9618</v>
      </c>
      <c r="G1387" s="79" t="s">
        <v>9619</v>
      </c>
      <c r="H1387" s="80">
        <v>1</v>
      </c>
      <c r="I1387" s="79" t="s">
        <v>9620</v>
      </c>
      <c r="J1387" s="79" t="s">
        <v>4439</v>
      </c>
      <c r="K1387" s="80">
        <v>2008</v>
      </c>
      <c r="L1387" s="81" t="str">
        <f t="shared" si="21"/>
        <v>http://ebooks.abc-clio.com/?isbn=9780313357794</v>
      </c>
    </row>
    <row r="1388" spans="1:12" ht="20.100000000000001" customHeight="1">
      <c r="A1388" s="78">
        <v>1387</v>
      </c>
      <c r="B1388" s="79" t="s">
        <v>2696</v>
      </c>
      <c r="C1388" s="79" t="s">
        <v>3129</v>
      </c>
      <c r="D1388" s="79">
        <v>658.4</v>
      </c>
      <c r="E1388" s="79" t="s">
        <v>8527</v>
      </c>
      <c r="F1388" s="79" t="s">
        <v>9621</v>
      </c>
      <c r="G1388" s="79" t="s">
        <v>9622</v>
      </c>
      <c r="H1388" s="80">
        <v>1</v>
      </c>
      <c r="I1388" s="79" t="s">
        <v>9623</v>
      </c>
      <c r="J1388" s="79" t="s">
        <v>4439</v>
      </c>
      <c r="K1388" s="80">
        <v>1995</v>
      </c>
      <c r="L1388" s="81" t="str">
        <f t="shared" si="21"/>
        <v>http://ebooks.abc-clio.com/?isbn=9780313008504</v>
      </c>
    </row>
    <row r="1389" spans="1:12" ht="20.100000000000001" customHeight="1">
      <c r="A1389" s="78">
        <v>1388</v>
      </c>
      <c r="B1389" s="79" t="s">
        <v>2696</v>
      </c>
      <c r="C1389" s="79" t="s">
        <v>3129</v>
      </c>
      <c r="D1389" s="79">
        <v>338</v>
      </c>
      <c r="E1389" s="79" t="s">
        <v>9624</v>
      </c>
      <c r="F1389" s="79" t="s">
        <v>9625</v>
      </c>
      <c r="G1389" s="79" t="s">
        <v>9626</v>
      </c>
      <c r="H1389" s="80">
        <v>1</v>
      </c>
      <c r="I1389" s="79" t="s">
        <v>3174</v>
      </c>
      <c r="J1389" s="79" t="s">
        <v>4439</v>
      </c>
      <c r="K1389" s="80">
        <v>2007</v>
      </c>
      <c r="L1389" s="81" t="str">
        <f t="shared" si="21"/>
        <v>http://ebooks.abc-clio.com/?isbn=9780313345036</v>
      </c>
    </row>
    <row r="1390" spans="1:12" ht="20.100000000000001" customHeight="1">
      <c r="A1390" s="78">
        <v>1389</v>
      </c>
      <c r="B1390" s="79" t="s">
        <v>2696</v>
      </c>
      <c r="C1390" s="79" t="s">
        <v>3129</v>
      </c>
      <c r="D1390" s="79">
        <v>658.4</v>
      </c>
      <c r="E1390" s="79" t="s">
        <v>3128</v>
      </c>
      <c r="F1390" s="79" t="s">
        <v>9627</v>
      </c>
      <c r="G1390" s="79" t="s">
        <v>9628</v>
      </c>
      <c r="H1390" s="80">
        <v>1</v>
      </c>
      <c r="I1390" s="79" t="s">
        <v>9629</v>
      </c>
      <c r="J1390" s="79" t="s">
        <v>4514</v>
      </c>
      <c r="K1390" s="80">
        <v>1990</v>
      </c>
      <c r="L1390" s="81" t="str">
        <f t="shared" si="21"/>
        <v>http://ebooks.abc-clio.com/?isbn=9780313034862</v>
      </c>
    </row>
    <row r="1391" spans="1:12" ht="20.100000000000001" customHeight="1">
      <c r="A1391" s="78">
        <v>1390</v>
      </c>
      <c r="B1391" s="79" t="s">
        <v>2696</v>
      </c>
      <c r="C1391" s="79" t="s">
        <v>3129</v>
      </c>
      <c r="D1391" s="79">
        <v>658</v>
      </c>
      <c r="E1391" s="79" t="s">
        <v>9630</v>
      </c>
      <c r="F1391" s="79" t="s">
        <v>9631</v>
      </c>
      <c r="G1391" s="79" t="s">
        <v>9632</v>
      </c>
      <c r="H1391" s="80">
        <v>1</v>
      </c>
      <c r="I1391" s="79" t="s">
        <v>9633</v>
      </c>
      <c r="J1391" s="79" t="s">
        <v>4439</v>
      </c>
      <c r="K1391" s="80">
        <v>2008</v>
      </c>
      <c r="L1391" s="81" t="str">
        <f t="shared" si="21"/>
        <v>http://ebooks.abc-clio.com/?isbn=9780313068058</v>
      </c>
    </row>
    <row r="1392" spans="1:12" ht="20.100000000000001" customHeight="1">
      <c r="A1392" s="78">
        <v>1391</v>
      </c>
      <c r="B1392" s="79" t="s">
        <v>2696</v>
      </c>
      <c r="C1392" s="79" t="s">
        <v>3129</v>
      </c>
      <c r="D1392" s="79">
        <v>658</v>
      </c>
      <c r="E1392" s="79" t="s">
        <v>3362</v>
      </c>
      <c r="F1392" s="79" t="s">
        <v>9634</v>
      </c>
      <c r="G1392" s="79" t="s">
        <v>9635</v>
      </c>
      <c r="H1392" s="80">
        <v>1</v>
      </c>
      <c r="I1392" s="79" t="s">
        <v>1826</v>
      </c>
      <c r="J1392" s="79" t="s">
        <v>4439</v>
      </c>
      <c r="K1392" s="80">
        <v>2008</v>
      </c>
      <c r="L1392" s="81" t="str">
        <f t="shared" si="21"/>
        <v>http://ebooks.abc-clio.com/?isbn=9780313356636</v>
      </c>
    </row>
    <row r="1393" spans="1:12" ht="20.100000000000001" customHeight="1">
      <c r="A1393" s="78">
        <v>1392</v>
      </c>
      <c r="B1393" s="79" t="s">
        <v>2696</v>
      </c>
      <c r="C1393" s="79" t="s">
        <v>3129</v>
      </c>
      <c r="D1393" s="79">
        <v>658</v>
      </c>
      <c r="E1393" s="79" t="s">
        <v>9636</v>
      </c>
      <c r="F1393" s="79" t="s">
        <v>9637</v>
      </c>
      <c r="G1393" s="79" t="s">
        <v>9638</v>
      </c>
      <c r="H1393" s="80">
        <v>1</v>
      </c>
      <c r="I1393" s="79" t="s">
        <v>9639</v>
      </c>
      <c r="J1393" s="79" t="s">
        <v>4439</v>
      </c>
      <c r="K1393" s="80">
        <v>2008</v>
      </c>
      <c r="L1393" s="81" t="str">
        <f t="shared" si="21"/>
        <v>http://ebooks.abc-clio.com/?isbn=9780313346033</v>
      </c>
    </row>
    <row r="1394" spans="1:12" ht="20.100000000000001" customHeight="1">
      <c r="A1394" s="78">
        <v>1393</v>
      </c>
      <c r="B1394" s="79" t="s">
        <v>2696</v>
      </c>
      <c r="C1394" s="79" t="s">
        <v>3129</v>
      </c>
      <c r="D1394" s="79">
        <v>658</v>
      </c>
      <c r="E1394" s="79" t="s">
        <v>9640</v>
      </c>
      <c r="F1394" s="79" t="s">
        <v>9641</v>
      </c>
      <c r="G1394" s="79" t="s">
        <v>9642</v>
      </c>
      <c r="H1394" s="80">
        <v>1</v>
      </c>
      <c r="I1394" s="79" t="s">
        <v>3047</v>
      </c>
      <c r="J1394" s="79" t="s">
        <v>4439</v>
      </c>
      <c r="K1394" s="80">
        <v>2008</v>
      </c>
      <c r="L1394" s="81" t="str">
        <f t="shared" si="21"/>
        <v>http://ebooks.abc-clio.com/?isbn=9780275998851</v>
      </c>
    </row>
    <row r="1395" spans="1:12" ht="20.100000000000001" customHeight="1">
      <c r="A1395" s="78">
        <v>1394</v>
      </c>
      <c r="B1395" s="79" t="s">
        <v>2696</v>
      </c>
      <c r="C1395" s="79" t="s">
        <v>3129</v>
      </c>
      <c r="D1395" s="79">
        <v>658</v>
      </c>
      <c r="E1395" s="79" t="s">
        <v>8367</v>
      </c>
      <c r="F1395" s="79" t="s">
        <v>9643</v>
      </c>
      <c r="G1395" s="79" t="s">
        <v>9644</v>
      </c>
      <c r="H1395" s="80">
        <v>1</v>
      </c>
      <c r="I1395" s="79" t="s">
        <v>9645</v>
      </c>
      <c r="J1395" s="79" t="s">
        <v>4439</v>
      </c>
      <c r="K1395" s="80">
        <v>2007</v>
      </c>
      <c r="L1395" s="81" t="str">
        <f t="shared" si="21"/>
        <v>http://ebooks.abc-clio.com/?isbn=9780275997779</v>
      </c>
    </row>
    <row r="1396" spans="1:12" ht="20.100000000000001" customHeight="1">
      <c r="A1396" s="78">
        <v>1395</v>
      </c>
      <c r="B1396" s="79" t="s">
        <v>2696</v>
      </c>
      <c r="C1396" s="79" t="s">
        <v>3129</v>
      </c>
      <c r="D1396" s="79">
        <v>658</v>
      </c>
      <c r="E1396" s="79" t="s">
        <v>8367</v>
      </c>
      <c r="F1396" s="79" t="s">
        <v>9646</v>
      </c>
      <c r="G1396" s="79" t="s">
        <v>9647</v>
      </c>
      <c r="H1396" s="80">
        <v>1</v>
      </c>
      <c r="I1396" s="79" t="s">
        <v>3047</v>
      </c>
      <c r="J1396" s="79" t="s">
        <v>4439</v>
      </c>
      <c r="K1396" s="80">
        <v>2004</v>
      </c>
      <c r="L1396" s="81" t="str">
        <f t="shared" si="21"/>
        <v>http://ebooks.abc-clio.com/?isbn=9780313039577</v>
      </c>
    </row>
    <row r="1397" spans="1:12" ht="20.100000000000001" customHeight="1">
      <c r="A1397" s="78">
        <v>1396</v>
      </c>
      <c r="B1397" s="79" t="s">
        <v>2696</v>
      </c>
      <c r="C1397" s="79" t="s">
        <v>3129</v>
      </c>
      <c r="D1397" s="79">
        <v>658</v>
      </c>
      <c r="E1397" s="79" t="s">
        <v>8367</v>
      </c>
      <c r="F1397" s="79" t="s">
        <v>9648</v>
      </c>
      <c r="G1397" s="79" t="s">
        <v>9649</v>
      </c>
      <c r="H1397" s="80">
        <v>1</v>
      </c>
      <c r="I1397" s="79" t="s">
        <v>9650</v>
      </c>
      <c r="J1397" s="79" t="s">
        <v>4439</v>
      </c>
      <c r="K1397" s="80">
        <v>2006</v>
      </c>
      <c r="L1397" s="81" t="str">
        <f t="shared" si="21"/>
        <v>http://ebooks.abc-clio.com/?isbn=9780313050183</v>
      </c>
    </row>
    <row r="1398" spans="1:12" ht="20.100000000000001" customHeight="1">
      <c r="A1398" s="78">
        <v>1397</v>
      </c>
      <c r="B1398" s="79" t="s">
        <v>2696</v>
      </c>
      <c r="C1398" s="79" t="s">
        <v>3129</v>
      </c>
      <c r="D1398" s="79">
        <v>658</v>
      </c>
      <c r="E1398" s="79" t="s">
        <v>9651</v>
      </c>
      <c r="F1398" s="79" t="s">
        <v>9652</v>
      </c>
      <c r="G1398" s="79" t="s">
        <v>9653</v>
      </c>
      <c r="H1398" s="80">
        <v>1</v>
      </c>
      <c r="I1398" s="79" t="s">
        <v>9654</v>
      </c>
      <c r="J1398" s="79" t="s">
        <v>4439</v>
      </c>
      <c r="K1398" s="80">
        <v>2007</v>
      </c>
      <c r="L1398" s="81" t="str">
        <f t="shared" si="21"/>
        <v>http://ebooks.abc-clio.com/?isbn=9781567207163</v>
      </c>
    </row>
    <row r="1399" spans="1:12" ht="20.100000000000001" customHeight="1">
      <c r="A1399" s="78">
        <v>1398</v>
      </c>
      <c r="B1399" s="79" t="s">
        <v>2696</v>
      </c>
      <c r="C1399" s="79" t="s">
        <v>3129</v>
      </c>
      <c r="D1399" s="79">
        <v>338</v>
      </c>
      <c r="E1399" s="79" t="s">
        <v>9655</v>
      </c>
      <c r="F1399" s="79" t="s">
        <v>9656</v>
      </c>
      <c r="G1399" s="79" t="s">
        <v>9657</v>
      </c>
      <c r="H1399" s="80">
        <v>1</v>
      </c>
      <c r="I1399" s="79" t="s">
        <v>9658</v>
      </c>
      <c r="J1399" s="79" t="s">
        <v>4514</v>
      </c>
      <c r="K1399" s="80">
        <v>2000</v>
      </c>
      <c r="L1399" s="81" t="str">
        <f t="shared" si="21"/>
        <v>http://ebooks.abc-clio.com/?isbn=9780313035456</v>
      </c>
    </row>
    <row r="1400" spans="1:12" ht="20.100000000000001" customHeight="1">
      <c r="A1400" s="78">
        <v>1399</v>
      </c>
      <c r="B1400" s="79" t="s">
        <v>2696</v>
      </c>
      <c r="C1400" s="79" t="s">
        <v>9659</v>
      </c>
      <c r="D1400" s="79">
        <v>658.8</v>
      </c>
      <c r="E1400" s="79" t="s">
        <v>11</v>
      </c>
      <c r="F1400" s="79" t="s">
        <v>9660</v>
      </c>
      <c r="G1400" s="79" t="s">
        <v>9661</v>
      </c>
      <c r="H1400" s="80">
        <v>1</v>
      </c>
      <c r="I1400" s="79" t="s">
        <v>9662</v>
      </c>
      <c r="J1400" s="79" t="s">
        <v>4514</v>
      </c>
      <c r="K1400" s="80">
        <v>1994</v>
      </c>
      <c r="L1400" s="81" t="str">
        <f t="shared" si="21"/>
        <v>http://ebooks.abc-clio.com/?isbn=9780313035579</v>
      </c>
    </row>
    <row r="1401" spans="1:12" ht="20.100000000000001" customHeight="1">
      <c r="A1401" s="78">
        <v>1400</v>
      </c>
      <c r="B1401" s="79" t="s">
        <v>2696</v>
      </c>
      <c r="C1401" s="79" t="s">
        <v>9659</v>
      </c>
      <c r="D1401" s="79">
        <v>658</v>
      </c>
      <c r="E1401" s="79" t="s">
        <v>11</v>
      </c>
      <c r="F1401" s="79" t="s">
        <v>9663</v>
      </c>
      <c r="G1401" s="79" t="s">
        <v>9664</v>
      </c>
      <c r="H1401" s="80">
        <v>1</v>
      </c>
      <c r="I1401" s="79" t="s">
        <v>9665</v>
      </c>
      <c r="J1401" s="79" t="s">
        <v>4439</v>
      </c>
      <c r="K1401" s="80">
        <v>2003</v>
      </c>
      <c r="L1401" s="81" t="str">
        <f t="shared" si="21"/>
        <v>http://ebooks.abc-clio.com/?isbn=9780313053801</v>
      </c>
    </row>
    <row r="1402" spans="1:12" ht="20.100000000000001" customHeight="1">
      <c r="A1402" s="78">
        <v>1401</v>
      </c>
      <c r="B1402" s="79" t="s">
        <v>2696</v>
      </c>
      <c r="C1402" s="79" t="s">
        <v>9659</v>
      </c>
      <c r="D1402" s="79">
        <v>658.8</v>
      </c>
      <c r="E1402" s="79" t="s">
        <v>11</v>
      </c>
      <c r="F1402" s="79" t="s">
        <v>9666</v>
      </c>
      <c r="G1402" s="79" t="s">
        <v>9667</v>
      </c>
      <c r="H1402" s="80">
        <v>1</v>
      </c>
      <c r="I1402" s="79" t="s">
        <v>9668</v>
      </c>
      <c r="J1402" s="79" t="s">
        <v>4514</v>
      </c>
      <c r="K1402" s="80">
        <v>1994</v>
      </c>
      <c r="L1402" s="81" t="str">
        <f t="shared" si="21"/>
        <v>http://ebooks.abc-clio.com/?isbn=9780313035517</v>
      </c>
    </row>
    <row r="1403" spans="1:12" ht="20.100000000000001" customHeight="1">
      <c r="A1403" s="78">
        <v>1402</v>
      </c>
      <c r="B1403" s="79" t="s">
        <v>2696</v>
      </c>
      <c r="C1403" s="79" t="s">
        <v>9659</v>
      </c>
      <c r="D1403" s="79">
        <v>658</v>
      </c>
      <c r="E1403" s="79" t="s">
        <v>11</v>
      </c>
      <c r="F1403" s="79" t="s">
        <v>9669</v>
      </c>
      <c r="G1403" s="79" t="s">
        <v>9670</v>
      </c>
      <c r="H1403" s="80">
        <v>1</v>
      </c>
      <c r="I1403" s="79" t="s">
        <v>59</v>
      </c>
      <c r="J1403" s="79" t="s">
        <v>4439</v>
      </c>
      <c r="K1403" s="80">
        <v>2007</v>
      </c>
      <c r="L1403" s="81" t="str">
        <f t="shared" si="21"/>
        <v>http://ebooks.abc-clio.com/?isbn=9780313086441</v>
      </c>
    </row>
    <row r="1404" spans="1:12" ht="20.100000000000001" customHeight="1">
      <c r="A1404" s="78">
        <v>1403</v>
      </c>
      <c r="B1404" s="79" t="s">
        <v>2696</v>
      </c>
      <c r="C1404" s="79" t="s">
        <v>9659</v>
      </c>
      <c r="D1404" s="79">
        <v>658.8</v>
      </c>
      <c r="E1404" s="79" t="s">
        <v>11</v>
      </c>
      <c r="F1404" s="79" t="s">
        <v>9671</v>
      </c>
      <c r="G1404" s="79" t="s">
        <v>9672</v>
      </c>
      <c r="H1404" s="80">
        <v>1</v>
      </c>
      <c r="I1404" s="79" t="s">
        <v>9673</v>
      </c>
      <c r="J1404" s="79" t="s">
        <v>4514</v>
      </c>
      <c r="K1404" s="80">
        <v>1994</v>
      </c>
      <c r="L1404" s="81" t="str">
        <f t="shared" si="21"/>
        <v>http://ebooks.abc-clio.com/?isbn=9780313035838</v>
      </c>
    </row>
    <row r="1405" spans="1:12" ht="20.100000000000001" customHeight="1">
      <c r="A1405" s="78">
        <v>1404</v>
      </c>
      <c r="B1405" s="79" t="s">
        <v>2696</v>
      </c>
      <c r="C1405" s="79" t="s">
        <v>9659</v>
      </c>
      <c r="D1405" s="79">
        <v>658</v>
      </c>
      <c r="E1405" s="79" t="s">
        <v>11</v>
      </c>
      <c r="F1405" s="79" t="s">
        <v>9674</v>
      </c>
      <c r="G1405" s="79" t="s">
        <v>9675</v>
      </c>
      <c r="H1405" s="80">
        <v>2</v>
      </c>
      <c r="I1405" s="79" t="s">
        <v>9676</v>
      </c>
      <c r="J1405" s="79" t="s">
        <v>4439</v>
      </c>
      <c r="K1405" s="80">
        <v>2003</v>
      </c>
      <c r="L1405" s="81" t="str">
        <f t="shared" si="21"/>
        <v>http://ebooks.abc-clio.com/?isbn=9780313059308</v>
      </c>
    </row>
    <row r="1406" spans="1:12" ht="20.100000000000001" customHeight="1">
      <c r="A1406" s="78">
        <v>1405</v>
      </c>
      <c r="B1406" s="79" t="s">
        <v>2696</v>
      </c>
      <c r="C1406" s="79" t="s">
        <v>9659</v>
      </c>
      <c r="D1406" s="79">
        <v>658.8</v>
      </c>
      <c r="E1406" s="79" t="s">
        <v>11</v>
      </c>
      <c r="F1406" s="79" t="s">
        <v>9677</v>
      </c>
      <c r="G1406" s="79" t="s">
        <v>9678</v>
      </c>
      <c r="H1406" s="80">
        <v>1</v>
      </c>
      <c r="I1406" s="79" t="s">
        <v>9679</v>
      </c>
      <c r="J1406" s="79" t="s">
        <v>4514</v>
      </c>
      <c r="K1406" s="80">
        <v>1995</v>
      </c>
      <c r="L1406" s="81" t="str">
        <f t="shared" si="21"/>
        <v>http://ebooks.abc-clio.com/?isbn=9780313036040</v>
      </c>
    </row>
    <row r="1407" spans="1:12" ht="20.100000000000001" customHeight="1">
      <c r="A1407" s="78">
        <v>1406</v>
      </c>
      <c r="B1407" s="79" t="s">
        <v>2696</v>
      </c>
      <c r="C1407" s="79" t="s">
        <v>9659</v>
      </c>
      <c r="D1407" s="79">
        <v>658</v>
      </c>
      <c r="E1407" s="79" t="s">
        <v>11</v>
      </c>
      <c r="F1407" s="79" t="s">
        <v>9680</v>
      </c>
      <c r="G1407" s="79" t="s">
        <v>9681</v>
      </c>
      <c r="H1407" s="80">
        <v>1</v>
      </c>
      <c r="I1407" s="79" t="s">
        <v>9682</v>
      </c>
      <c r="J1407" s="79" t="s">
        <v>4439</v>
      </c>
      <c r="K1407" s="80">
        <v>2003</v>
      </c>
      <c r="L1407" s="81" t="str">
        <f t="shared" si="21"/>
        <v>http://ebooks.abc-clio.com/?isbn=9780313057786</v>
      </c>
    </row>
    <row r="1408" spans="1:12" ht="20.100000000000001" customHeight="1">
      <c r="A1408" s="78">
        <v>1407</v>
      </c>
      <c r="B1408" s="79" t="s">
        <v>2696</v>
      </c>
      <c r="C1408" s="79" t="s">
        <v>9659</v>
      </c>
      <c r="D1408" s="79">
        <v>658.8</v>
      </c>
      <c r="E1408" s="79" t="s">
        <v>9007</v>
      </c>
      <c r="F1408" s="79" t="s">
        <v>9683</v>
      </c>
      <c r="G1408" s="79" t="s">
        <v>9684</v>
      </c>
      <c r="H1408" s="80">
        <v>1</v>
      </c>
      <c r="I1408" s="79" t="s">
        <v>9685</v>
      </c>
      <c r="J1408" s="79" t="s">
        <v>4514</v>
      </c>
      <c r="K1408" s="80">
        <v>1994</v>
      </c>
      <c r="L1408" s="81" t="str">
        <f t="shared" si="21"/>
        <v>http://ebooks.abc-clio.com/?isbn=9780313035524</v>
      </c>
    </row>
    <row r="1409" spans="1:12" ht="20.100000000000001" customHeight="1">
      <c r="A1409" s="78">
        <v>1408</v>
      </c>
      <c r="B1409" s="79" t="s">
        <v>2696</v>
      </c>
      <c r="C1409" s="79" t="s">
        <v>9659</v>
      </c>
      <c r="D1409" s="79">
        <v>658</v>
      </c>
      <c r="E1409" s="79" t="s">
        <v>9007</v>
      </c>
      <c r="F1409" s="79" t="s">
        <v>9686</v>
      </c>
      <c r="G1409" s="79" t="s">
        <v>9687</v>
      </c>
      <c r="H1409" s="80">
        <v>1</v>
      </c>
      <c r="I1409" s="79" t="s">
        <v>9665</v>
      </c>
      <c r="J1409" s="79" t="s">
        <v>4514</v>
      </c>
      <c r="K1409" s="80">
        <v>1995</v>
      </c>
      <c r="L1409" s="81" t="str">
        <f t="shared" si="21"/>
        <v>http://ebooks.abc-clio.com/?isbn=9780313035746</v>
      </c>
    </row>
    <row r="1410" spans="1:12" ht="20.100000000000001" customHeight="1">
      <c r="A1410" s="78">
        <v>1409</v>
      </c>
      <c r="B1410" s="79" t="s">
        <v>2696</v>
      </c>
      <c r="C1410" s="79" t="s">
        <v>9659</v>
      </c>
      <c r="D1410" s="79">
        <v>659</v>
      </c>
      <c r="E1410" s="79" t="s">
        <v>9688</v>
      </c>
      <c r="F1410" s="79" t="s">
        <v>9689</v>
      </c>
      <c r="G1410" s="79" t="s">
        <v>9690</v>
      </c>
      <c r="H1410" s="80">
        <v>1</v>
      </c>
      <c r="I1410" s="79" t="s">
        <v>3143</v>
      </c>
      <c r="J1410" s="79" t="s">
        <v>4439</v>
      </c>
      <c r="K1410" s="80">
        <v>2008</v>
      </c>
      <c r="L1410" s="81" t="str">
        <f t="shared" ref="L1410:L1473" si="22">HYPERLINK(CONCATENATE("http://ebooks.abc-clio.com/?isbn=",F1410))</f>
        <v>http://ebooks.abc-clio.com/?isbn=9780313352973</v>
      </c>
    </row>
    <row r="1411" spans="1:12" ht="20.100000000000001" customHeight="1">
      <c r="A1411" s="78">
        <v>1410</v>
      </c>
      <c r="B1411" s="79" t="s">
        <v>2696</v>
      </c>
      <c r="C1411" s="79" t="s">
        <v>9659</v>
      </c>
      <c r="D1411" s="79">
        <v>658</v>
      </c>
      <c r="E1411" s="79" t="s">
        <v>9691</v>
      </c>
      <c r="F1411" s="79" t="s">
        <v>9692</v>
      </c>
      <c r="G1411" s="79" t="s">
        <v>9693</v>
      </c>
      <c r="H1411" s="80">
        <v>1</v>
      </c>
      <c r="I1411" s="79" t="s">
        <v>9375</v>
      </c>
      <c r="J1411" s="79" t="s">
        <v>4514</v>
      </c>
      <c r="K1411" s="80">
        <v>1996</v>
      </c>
      <c r="L1411" s="81" t="str">
        <f t="shared" si="22"/>
        <v>http://ebooks.abc-clio.com/?isbn=9780313036149</v>
      </c>
    </row>
    <row r="1412" spans="1:12" ht="20.100000000000001" customHeight="1">
      <c r="A1412" s="78">
        <v>1411</v>
      </c>
      <c r="B1412" s="79" t="s">
        <v>2696</v>
      </c>
      <c r="C1412" s="79" t="s">
        <v>9659</v>
      </c>
      <c r="D1412" s="79">
        <v>347.73</v>
      </c>
      <c r="E1412" s="79" t="s">
        <v>9694</v>
      </c>
      <c r="F1412" s="79" t="s">
        <v>9695</v>
      </c>
      <c r="G1412" s="79" t="s">
        <v>9696</v>
      </c>
      <c r="H1412" s="80">
        <v>1</v>
      </c>
      <c r="I1412" s="79" t="s">
        <v>9697</v>
      </c>
      <c r="J1412" s="79" t="s">
        <v>4514</v>
      </c>
      <c r="K1412" s="80">
        <v>1990</v>
      </c>
      <c r="L1412" s="81" t="str">
        <f t="shared" si="22"/>
        <v>http://ebooks.abc-clio.com/?isbn=9780313038020</v>
      </c>
    </row>
    <row r="1413" spans="1:12" ht="20.100000000000001" customHeight="1">
      <c r="A1413" s="78">
        <v>1412</v>
      </c>
      <c r="B1413" s="79" t="s">
        <v>2696</v>
      </c>
      <c r="C1413" s="79" t="s">
        <v>6945</v>
      </c>
      <c r="D1413" s="79">
        <v>328</v>
      </c>
      <c r="E1413" s="79" t="s">
        <v>2826</v>
      </c>
      <c r="F1413" s="79" t="s">
        <v>9698</v>
      </c>
      <c r="G1413" s="79" t="s">
        <v>9699</v>
      </c>
      <c r="H1413" s="80">
        <v>1</v>
      </c>
      <c r="I1413" s="79" t="s">
        <v>9700</v>
      </c>
      <c r="J1413" s="79" t="s">
        <v>4439</v>
      </c>
      <c r="K1413" s="80">
        <v>2000</v>
      </c>
      <c r="L1413" s="81" t="str">
        <f t="shared" si="22"/>
        <v>http://ebooks.abc-clio.com/?isbn=9780313028847</v>
      </c>
    </row>
    <row r="1414" spans="1:12" ht="20.100000000000001" customHeight="1">
      <c r="A1414" s="78">
        <v>1413</v>
      </c>
      <c r="B1414" s="79" t="s">
        <v>2696</v>
      </c>
      <c r="C1414" s="79" t="s">
        <v>6945</v>
      </c>
      <c r="D1414" s="79">
        <v>659</v>
      </c>
      <c r="E1414" s="79" t="s">
        <v>9701</v>
      </c>
      <c r="F1414" s="79" t="s">
        <v>9702</v>
      </c>
      <c r="G1414" s="79" t="s">
        <v>9703</v>
      </c>
      <c r="H1414" s="80">
        <v>1</v>
      </c>
      <c r="I1414" s="79" t="s">
        <v>6780</v>
      </c>
      <c r="J1414" s="79" t="s">
        <v>4439</v>
      </c>
      <c r="K1414" s="80">
        <v>1998</v>
      </c>
      <c r="L1414" s="81" t="str">
        <f t="shared" si="22"/>
        <v>http://ebooks.abc-clio.com/?isbn=9780313029943</v>
      </c>
    </row>
    <row r="1415" spans="1:12" ht="20.100000000000001" customHeight="1">
      <c r="A1415" s="78">
        <v>1414</v>
      </c>
      <c r="B1415" s="79" t="s">
        <v>2696</v>
      </c>
      <c r="C1415" s="79" t="s">
        <v>6945</v>
      </c>
      <c r="D1415" s="79">
        <v>303.3</v>
      </c>
      <c r="E1415" s="79" t="s">
        <v>9704</v>
      </c>
      <c r="F1415" s="79" t="s">
        <v>9705</v>
      </c>
      <c r="G1415" s="79" t="s">
        <v>9706</v>
      </c>
      <c r="H1415" s="80">
        <v>1</v>
      </c>
      <c r="I1415" s="79" t="s">
        <v>9707</v>
      </c>
      <c r="J1415" s="79" t="s">
        <v>4514</v>
      </c>
      <c r="K1415" s="80">
        <v>1996</v>
      </c>
      <c r="L1415" s="81" t="str">
        <f t="shared" si="22"/>
        <v>http://ebooks.abc-clio.com/?isbn=9780313033117</v>
      </c>
    </row>
    <row r="1416" spans="1:12" ht="20.100000000000001" customHeight="1">
      <c r="A1416" s="78">
        <v>1415</v>
      </c>
      <c r="B1416" s="79" t="s">
        <v>2696</v>
      </c>
      <c r="C1416" s="79" t="s">
        <v>6945</v>
      </c>
      <c r="D1416" s="79">
        <v>302</v>
      </c>
      <c r="E1416" s="79" t="s">
        <v>6702</v>
      </c>
      <c r="F1416" s="79" t="s">
        <v>9708</v>
      </c>
      <c r="G1416" s="79" t="s">
        <v>9709</v>
      </c>
      <c r="H1416" s="80">
        <v>1</v>
      </c>
      <c r="I1416" s="79" t="s">
        <v>9710</v>
      </c>
      <c r="J1416" s="79" t="s">
        <v>4439</v>
      </c>
      <c r="K1416" s="80">
        <v>2000</v>
      </c>
      <c r="L1416" s="81" t="str">
        <f t="shared" si="22"/>
        <v>http://ebooks.abc-clio.com/?isbn=9780313002519</v>
      </c>
    </row>
    <row r="1417" spans="1:12" ht="20.100000000000001" customHeight="1">
      <c r="A1417" s="78">
        <v>1416</v>
      </c>
      <c r="B1417" s="79" t="s">
        <v>2696</v>
      </c>
      <c r="C1417" s="79" t="s">
        <v>6945</v>
      </c>
      <c r="D1417" s="79">
        <v>302.23</v>
      </c>
      <c r="E1417" s="79" t="s">
        <v>9711</v>
      </c>
      <c r="F1417" s="79" t="s">
        <v>9712</v>
      </c>
      <c r="G1417" s="79" t="s">
        <v>9713</v>
      </c>
      <c r="H1417" s="80">
        <v>1</v>
      </c>
      <c r="I1417" s="79" t="s">
        <v>9714</v>
      </c>
      <c r="J1417" s="79" t="s">
        <v>4514</v>
      </c>
      <c r="K1417" s="80">
        <v>1994</v>
      </c>
      <c r="L1417" s="81" t="str">
        <f t="shared" si="22"/>
        <v>http://ebooks.abc-clio.com/?isbn=9780313034879</v>
      </c>
    </row>
    <row r="1418" spans="1:12" ht="20.100000000000001" customHeight="1">
      <c r="A1418" s="78">
        <v>1417</v>
      </c>
      <c r="B1418" s="79" t="s">
        <v>2696</v>
      </c>
      <c r="C1418" s="79" t="s">
        <v>6945</v>
      </c>
      <c r="D1418" s="79">
        <v>321.8</v>
      </c>
      <c r="E1418" s="79" t="s">
        <v>8983</v>
      </c>
      <c r="F1418" s="79" t="s">
        <v>9715</v>
      </c>
      <c r="G1418" s="79" t="s">
        <v>9716</v>
      </c>
      <c r="H1418" s="80">
        <v>1</v>
      </c>
      <c r="I1418" s="79" t="s">
        <v>9717</v>
      </c>
      <c r="J1418" s="79" t="s">
        <v>4514</v>
      </c>
      <c r="K1418" s="80">
        <v>1985</v>
      </c>
      <c r="L1418" s="81" t="str">
        <f t="shared" si="22"/>
        <v>http://ebooks.abc-clio.com/?isbn=9780313042560</v>
      </c>
    </row>
    <row r="1419" spans="1:12" ht="20.100000000000001" customHeight="1">
      <c r="A1419" s="78">
        <v>1418</v>
      </c>
      <c r="B1419" s="79" t="s">
        <v>2696</v>
      </c>
      <c r="C1419" s="79" t="s">
        <v>6945</v>
      </c>
      <c r="D1419" s="79">
        <v>345</v>
      </c>
      <c r="E1419" s="79" t="s">
        <v>9718</v>
      </c>
      <c r="F1419" s="79" t="s">
        <v>9719</v>
      </c>
      <c r="G1419" s="79" t="s">
        <v>9720</v>
      </c>
      <c r="H1419" s="80">
        <v>1</v>
      </c>
      <c r="I1419" s="79" t="s">
        <v>9721</v>
      </c>
      <c r="J1419" s="79" t="s">
        <v>4439</v>
      </c>
      <c r="K1419" s="80">
        <v>2003</v>
      </c>
      <c r="L1419" s="81" t="str">
        <f t="shared" si="22"/>
        <v>http://ebooks.abc-clio.com/?isbn=9780313057052</v>
      </c>
    </row>
    <row r="1420" spans="1:12" ht="20.100000000000001" customHeight="1">
      <c r="A1420" s="78">
        <v>1419</v>
      </c>
      <c r="B1420" s="79" t="s">
        <v>2696</v>
      </c>
      <c r="C1420" s="79" t="s">
        <v>6945</v>
      </c>
      <c r="D1420" s="79">
        <v>345</v>
      </c>
      <c r="E1420" s="79" t="s">
        <v>9718</v>
      </c>
      <c r="F1420" s="79" t="s">
        <v>9722</v>
      </c>
      <c r="G1420" s="79" t="s">
        <v>9723</v>
      </c>
      <c r="H1420" s="80">
        <v>1</v>
      </c>
      <c r="I1420" s="79" t="s">
        <v>3710</v>
      </c>
      <c r="J1420" s="79" t="s">
        <v>4439</v>
      </c>
      <c r="K1420" s="80">
        <v>1997</v>
      </c>
      <c r="L1420" s="81" t="str">
        <f t="shared" si="22"/>
        <v>http://ebooks.abc-clio.com/?isbn=9780313019166</v>
      </c>
    </row>
    <row r="1421" spans="1:12" ht="20.100000000000001" customHeight="1">
      <c r="A1421" s="78">
        <v>1420</v>
      </c>
      <c r="B1421" s="79" t="s">
        <v>2696</v>
      </c>
      <c r="C1421" s="79" t="s">
        <v>6945</v>
      </c>
      <c r="D1421" s="79">
        <v>302</v>
      </c>
      <c r="E1421" s="79" t="s">
        <v>9724</v>
      </c>
      <c r="F1421" s="79" t="s">
        <v>9725</v>
      </c>
      <c r="G1421" s="79" t="s">
        <v>9726</v>
      </c>
      <c r="H1421" s="80">
        <v>1</v>
      </c>
      <c r="I1421" s="79" t="s">
        <v>9727</v>
      </c>
      <c r="J1421" s="79" t="s">
        <v>4439</v>
      </c>
      <c r="K1421" s="80">
        <v>2000</v>
      </c>
      <c r="L1421" s="81" t="str">
        <f t="shared" si="22"/>
        <v>http://ebooks.abc-clio.com/?isbn=9780313002717</v>
      </c>
    </row>
    <row r="1422" spans="1:12" ht="20.100000000000001" customHeight="1">
      <c r="A1422" s="78">
        <v>1421</v>
      </c>
      <c r="B1422" s="79" t="s">
        <v>2696</v>
      </c>
      <c r="C1422" s="79" t="s">
        <v>6945</v>
      </c>
      <c r="D1422" s="79">
        <v>302</v>
      </c>
      <c r="E1422" s="79" t="s">
        <v>8509</v>
      </c>
      <c r="F1422" s="79" t="s">
        <v>9728</v>
      </c>
      <c r="G1422" s="79" t="s">
        <v>9729</v>
      </c>
      <c r="H1422" s="80">
        <v>1</v>
      </c>
      <c r="I1422" s="79" t="s">
        <v>9730</v>
      </c>
      <c r="J1422" s="79" t="s">
        <v>4439</v>
      </c>
      <c r="K1422" s="80">
        <v>1998</v>
      </c>
      <c r="L1422" s="81" t="str">
        <f t="shared" si="22"/>
        <v>http://ebooks.abc-clio.com/?isbn=9780313028007</v>
      </c>
    </row>
    <row r="1423" spans="1:12" ht="20.100000000000001" customHeight="1">
      <c r="A1423" s="78">
        <v>1422</v>
      </c>
      <c r="B1423" s="79" t="s">
        <v>2696</v>
      </c>
      <c r="C1423" s="79" t="s">
        <v>6945</v>
      </c>
      <c r="D1423" s="79">
        <v>302</v>
      </c>
      <c r="E1423" s="79" t="s">
        <v>8509</v>
      </c>
      <c r="F1423" s="79" t="s">
        <v>9731</v>
      </c>
      <c r="G1423" s="79" t="s">
        <v>9732</v>
      </c>
      <c r="H1423" s="80">
        <v>1</v>
      </c>
      <c r="I1423" s="79" t="s">
        <v>9733</v>
      </c>
      <c r="J1423" s="79" t="s">
        <v>4514</v>
      </c>
      <c r="K1423" s="80">
        <v>1996</v>
      </c>
      <c r="L1423" s="81" t="str">
        <f t="shared" si="22"/>
        <v>http://ebooks.abc-clio.com/?isbn=9780313037924</v>
      </c>
    </row>
    <row r="1424" spans="1:12" ht="20.100000000000001" customHeight="1">
      <c r="A1424" s="78">
        <v>1423</v>
      </c>
      <c r="B1424" s="79" t="s">
        <v>2696</v>
      </c>
      <c r="C1424" s="79" t="s">
        <v>6945</v>
      </c>
      <c r="D1424" s="79" t="s">
        <v>538</v>
      </c>
      <c r="E1424" s="79" t="s">
        <v>9734</v>
      </c>
      <c r="F1424" s="79" t="s">
        <v>9735</v>
      </c>
      <c r="G1424" s="79" t="s">
        <v>9736</v>
      </c>
      <c r="H1424" s="80">
        <v>1</v>
      </c>
      <c r="I1424" s="79" t="s">
        <v>9737</v>
      </c>
      <c r="J1424" s="79" t="s">
        <v>4439</v>
      </c>
      <c r="K1424" s="80">
        <v>2007</v>
      </c>
      <c r="L1424" s="81" t="str">
        <f t="shared" si="22"/>
        <v>http://ebooks.abc-clio.com/?isbn=9781567207460</v>
      </c>
    </row>
    <row r="1425" spans="1:12" ht="20.100000000000001" customHeight="1">
      <c r="A1425" s="78">
        <v>1424</v>
      </c>
      <c r="B1425" s="79" t="s">
        <v>2696</v>
      </c>
      <c r="C1425" s="79" t="s">
        <v>6945</v>
      </c>
      <c r="D1425" s="79">
        <v>303</v>
      </c>
      <c r="E1425" s="79" t="s">
        <v>9738</v>
      </c>
      <c r="F1425" s="79" t="s">
        <v>9739</v>
      </c>
      <c r="G1425" s="79" t="s">
        <v>9740</v>
      </c>
      <c r="H1425" s="80">
        <v>2</v>
      </c>
      <c r="I1425" s="79" t="s">
        <v>9741</v>
      </c>
      <c r="J1425" s="79" t="s">
        <v>4439</v>
      </c>
      <c r="K1425" s="80">
        <v>2003</v>
      </c>
      <c r="L1425" s="81" t="str">
        <f t="shared" si="22"/>
        <v>http://ebooks.abc-clio.com/?isbn=9780313059599</v>
      </c>
    </row>
    <row r="1426" spans="1:12" ht="20.100000000000001" customHeight="1">
      <c r="A1426" s="78">
        <v>1425</v>
      </c>
      <c r="B1426" s="79" t="s">
        <v>2696</v>
      </c>
      <c r="C1426" s="79" t="s">
        <v>6945</v>
      </c>
      <c r="D1426" s="79">
        <v>302</v>
      </c>
      <c r="E1426" s="79" t="s">
        <v>9738</v>
      </c>
      <c r="F1426" s="79" t="s">
        <v>9742</v>
      </c>
      <c r="G1426" s="79" t="s">
        <v>9743</v>
      </c>
      <c r="H1426" s="80">
        <v>1</v>
      </c>
      <c r="I1426" s="79" t="s">
        <v>4165</v>
      </c>
      <c r="J1426" s="79" t="s">
        <v>4439</v>
      </c>
      <c r="K1426" s="80">
        <v>2008</v>
      </c>
      <c r="L1426" s="81" t="str">
        <f t="shared" si="22"/>
        <v>http://ebooks.abc-clio.com/?isbn=9780313347665</v>
      </c>
    </row>
    <row r="1427" spans="1:12" ht="20.100000000000001" customHeight="1">
      <c r="A1427" s="78">
        <v>1426</v>
      </c>
      <c r="B1427" s="79" t="s">
        <v>2696</v>
      </c>
      <c r="C1427" s="79" t="s">
        <v>6945</v>
      </c>
      <c r="D1427" s="79">
        <v>305</v>
      </c>
      <c r="E1427" s="79" t="s">
        <v>9738</v>
      </c>
      <c r="F1427" s="79" t="s">
        <v>9744</v>
      </c>
      <c r="G1427" s="79" t="s">
        <v>9745</v>
      </c>
      <c r="H1427" s="80">
        <v>1</v>
      </c>
      <c r="I1427" s="79" t="s">
        <v>9746</v>
      </c>
      <c r="J1427" s="79" t="s">
        <v>4439</v>
      </c>
      <c r="K1427" s="80">
        <v>1999</v>
      </c>
      <c r="L1427" s="81" t="str">
        <f t="shared" si="22"/>
        <v>http://ebooks.abc-clio.com/?isbn=9780313024986</v>
      </c>
    </row>
    <row r="1428" spans="1:12" ht="20.100000000000001" customHeight="1">
      <c r="A1428" s="78">
        <v>1427</v>
      </c>
      <c r="B1428" s="79" t="s">
        <v>2696</v>
      </c>
      <c r="C1428" s="79" t="s">
        <v>6945</v>
      </c>
      <c r="D1428" s="79" t="s">
        <v>6946</v>
      </c>
      <c r="E1428" s="79" t="s">
        <v>9747</v>
      </c>
      <c r="F1428" s="79" t="s">
        <v>9748</v>
      </c>
      <c r="G1428" s="79" t="s">
        <v>9749</v>
      </c>
      <c r="H1428" s="80">
        <v>1</v>
      </c>
      <c r="I1428" s="79" t="s">
        <v>9750</v>
      </c>
      <c r="J1428" s="79" t="s">
        <v>4439</v>
      </c>
      <c r="K1428" s="80">
        <v>1990</v>
      </c>
      <c r="L1428" s="81" t="str">
        <f t="shared" si="22"/>
        <v>http://ebooks.abc-clio.com/?isbn=9780313019708</v>
      </c>
    </row>
    <row r="1429" spans="1:12" ht="20.100000000000001" customHeight="1">
      <c r="A1429" s="78">
        <v>1428</v>
      </c>
      <c r="B1429" s="79" t="s">
        <v>2696</v>
      </c>
      <c r="C1429" s="79" t="s">
        <v>6945</v>
      </c>
      <c r="D1429" s="79">
        <v>303.60000000000002</v>
      </c>
      <c r="E1429" s="79" t="s">
        <v>9751</v>
      </c>
      <c r="F1429" s="79" t="s">
        <v>9752</v>
      </c>
      <c r="G1429" s="79" t="s">
        <v>9753</v>
      </c>
      <c r="H1429" s="80">
        <v>1</v>
      </c>
      <c r="I1429" s="79" t="s">
        <v>8512</v>
      </c>
      <c r="J1429" s="79" t="s">
        <v>4439</v>
      </c>
      <c r="K1429" s="80">
        <v>1988</v>
      </c>
      <c r="L1429" s="81" t="str">
        <f t="shared" si="22"/>
        <v>http://ebooks.abc-clio.com/?isbn=9780313015977</v>
      </c>
    </row>
    <row r="1430" spans="1:12" ht="20.100000000000001" customHeight="1">
      <c r="A1430" s="78">
        <v>1429</v>
      </c>
      <c r="B1430" s="79" t="s">
        <v>2696</v>
      </c>
      <c r="C1430" s="79" t="s">
        <v>9754</v>
      </c>
      <c r="D1430" s="79">
        <v>306</v>
      </c>
      <c r="E1430" s="79" t="s">
        <v>9755</v>
      </c>
      <c r="F1430" s="79" t="s">
        <v>9756</v>
      </c>
      <c r="G1430" s="79" t="s">
        <v>9757</v>
      </c>
      <c r="H1430" s="80">
        <v>1</v>
      </c>
      <c r="I1430" s="79" t="s">
        <v>9758</v>
      </c>
      <c r="J1430" s="79" t="s">
        <v>4575</v>
      </c>
      <c r="K1430" s="80">
        <v>2008</v>
      </c>
      <c r="L1430" s="81" t="str">
        <f t="shared" si="22"/>
        <v>http://ebooks.abc-clio.com/?isbn=9780313355912</v>
      </c>
    </row>
    <row r="1431" spans="1:12" ht="20.100000000000001" customHeight="1">
      <c r="A1431" s="78">
        <v>1430</v>
      </c>
      <c r="B1431" s="79" t="s">
        <v>2696</v>
      </c>
      <c r="C1431" s="79" t="s">
        <v>9759</v>
      </c>
      <c r="D1431" s="79">
        <v>363</v>
      </c>
      <c r="E1431" s="79" t="s">
        <v>9760</v>
      </c>
      <c r="F1431" s="79" t="s">
        <v>9761</v>
      </c>
      <c r="G1431" s="79" t="s">
        <v>9762</v>
      </c>
      <c r="H1431" s="80">
        <v>1</v>
      </c>
      <c r="I1431" s="79" t="s">
        <v>9763</v>
      </c>
      <c r="J1431" s="79" t="s">
        <v>4575</v>
      </c>
      <c r="K1431" s="80">
        <v>2008</v>
      </c>
      <c r="L1431" s="81" t="str">
        <f t="shared" si="22"/>
        <v>http://ebooks.abc-clio.com/?isbn=9780275998950</v>
      </c>
    </row>
    <row r="1432" spans="1:12" ht="20.100000000000001" customHeight="1">
      <c r="A1432" s="78">
        <v>1431</v>
      </c>
      <c r="B1432" s="79" t="s">
        <v>2696</v>
      </c>
      <c r="C1432" s="79" t="s">
        <v>9759</v>
      </c>
      <c r="D1432" s="79">
        <v>327</v>
      </c>
      <c r="E1432" s="79" t="s">
        <v>9764</v>
      </c>
      <c r="F1432" s="79" t="s">
        <v>9765</v>
      </c>
      <c r="G1432" s="79" t="s">
        <v>9766</v>
      </c>
      <c r="H1432" s="80">
        <v>1</v>
      </c>
      <c r="I1432" s="79" t="s">
        <v>9767</v>
      </c>
      <c r="J1432" s="79" t="s">
        <v>4575</v>
      </c>
      <c r="K1432" s="80">
        <v>2006</v>
      </c>
      <c r="L1432" s="81" t="str">
        <f t="shared" si="22"/>
        <v>http://ebooks.abc-clio.com/?isbn=9780313084843</v>
      </c>
    </row>
    <row r="1433" spans="1:12" ht="20.100000000000001" customHeight="1">
      <c r="A1433" s="78">
        <v>1432</v>
      </c>
      <c r="B1433" s="79" t="s">
        <v>2696</v>
      </c>
      <c r="C1433" s="79" t="s">
        <v>9759</v>
      </c>
      <c r="D1433" s="79">
        <v>355</v>
      </c>
      <c r="E1433" s="79" t="s">
        <v>9768</v>
      </c>
      <c r="F1433" s="79" t="s">
        <v>9769</v>
      </c>
      <c r="G1433" s="79" t="s">
        <v>9770</v>
      </c>
      <c r="H1433" s="80">
        <v>1</v>
      </c>
      <c r="I1433" s="79" t="s">
        <v>9771</v>
      </c>
      <c r="J1433" s="79" t="s">
        <v>4575</v>
      </c>
      <c r="K1433" s="80">
        <v>2008</v>
      </c>
      <c r="L1433" s="81" t="str">
        <f t="shared" si="22"/>
        <v>http://ebooks.abc-clio.com/?isbn=9780313355257</v>
      </c>
    </row>
    <row r="1434" spans="1:12" ht="20.100000000000001" customHeight="1">
      <c r="A1434" s="78">
        <v>1433</v>
      </c>
      <c r="B1434" s="79" t="s">
        <v>2696</v>
      </c>
      <c r="C1434" s="79" t="s">
        <v>9759</v>
      </c>
      <c r="D1434" s="79">
        <v>355</v>
      </c>
      <c r="E1434" s="79" t="s">
        <v>9772</v>
      </c>
      <c r="F1434" s="79" t="s">
        <v>9773</v>
      </c>
      <c r="G1434" s="79" t="s">
        <v>9774</v>
      </c>
      <c r="H1434" s="80" t="s">
        <v>8079</v>
      </c>
      <c r="I1434" s="79" t="s">
        <v>9775</v>
      </c>
      <c r="J1434" s="79" t="s">
        <v>4575</v>
      </c>
      <c r="K1434" s="80">
        <v>2008</v>
      </c>
      <c r="L1434" s="81" t="str">
        <f t="shared" si="22"/>
        <v>http://ebooks.abc-clio.com/?isbn=9780313346156</v>
      </c>
    </row>
    <row r="1435" spans="1:12" ht="20.100000000000001" customHeight="1">
      <c r="A1435" s="78">
        <v>1434</v>
      </c>
      <c r="B1435" s="79" t="s">
        <v>2696</v>
      </c>
      <c r="C1435" s="79" t="s">
        <v>9759</v>
      </c>
      <c r="D1435" s="79">
        <v>327</v>
      </c>
      <c r="E1435" s="79" t="s">
        <v>296</v>
      </c>
      <c r="F1435" s="79" t="s">
        <v>9776</v>
      </c>
      <c r="G1435" s="79" t="s">
        <v>9777</v>
      </c>
      <c r="H1435" s="80" t="s">
        <v>8079</v>
      </c>
      <c r="I1435" s="79" t="s">
        <v>9778</v>
      </c>
      <c r="J1435" s="79" t="s">
        <v>4575</v>
      </c>
      <c r="K1435" s="80">
        <v>2007</v>
      </c>
      <c r="L1435" s="81" t="str">
        <f t="shared" si="22"/>
        <v>http://ebooks.abc-clio.com/?isbn=9780275999612</v>
      </c>
    </row>
    <row r="1436" spans="1:12" ht="20.100000000000001" customHeight="1">
      <c r="A1436" s="78">
        <v>1435</v>
      </c>
      <c r="B1436" s="79" t="s">
        <v>2696</v>
      </c>
      <c r="C1436" s="79" t="s">
        <v>9759</v>
      </c>
      <c r="D1436" s="79">
        <v>302</v>
      </c>
      <c r="E1436" s="79" t="s">
        <v>9738</v>
      </c>
      <c r="F1436" s="79" t="s">
        <v>9779</v>
      </c>
      <c r="G1436" s="79" t="s">
        <v>9780</v>
      </c>
      <c r="H1436" s="80">
        <v>1</v>
      </c>
      <c r="I1436" s="79" t="s">
        <v>9781</v>
      </c>
      <c r="J1436" s="79" t="s">
        <v>4575</v>
      </c>
      <c r="K1436" s="80">
        <v>2007</v>
      </c>
      <c r="L1436" s="81" t="str">
        <f t="shared" si="22"/>
        <v>http://ebooks.abc-clio.com/?isbn=9781573567732</v>
      </c>
    </row>
    <row r="1437" spans="1:12" ht="20.100000000000001" customHeight="1">
      <c r="A1437" s="78">
        <v>1436</v>
      </c>
      <c r="B1437" s="79" t="s">
        <v>2696</v>
      </c>
      <c r="C1437" s="79" t="s">
        <v>9759</v>
      </c>
      <c r="D1437" s="79" t="s">
        <v>9782</v>
      </c>
      <c r="E1437" s="79" t="s">
        <v>9783</v>
      </c>
      <c r="F1437" s="79" t="s">
        <v>9784</v>
      </c>
      <c r="G1437" s="79" t="s">
        <v>9785</v>
      </c>
      <c r="H1437" s="80">
        <v>1</v>
      </c>
      <c r="I1437" s="79" t="s">
        <v>9786</v>
      </c>
      <c r="J1437" s="79" t="s">
        <v>4575</v>
      </c>
      <c r="K1437" s="80">
        <v>2006</v>
      </c>
      <c r="L1437" s="81" t="str">
        <f t="shared" si="22"/>
        <v>http://ebooks.abc-clio.com/?isbn=9780313081460</v>
      </c>
    </row>
    <row r="1438" spans="1:12" ht="20.100000000000001" customHeight="1">
      <c r="A1438" s="78">
        <v>1437</v>
      </c>
      <c r="B1438" s="79" t="s">
        <v>2696</v>
      </c>
      <c r="C1438" s="79" t="s">
        <v>4198</v>
      </c>
      <c r="D1438" s="79">
        <v>355</v>
      </c>
      <c r="E1438" s="79" t="s">
        <v>9787</v>
      </c>
      <c r="F1438" s="79" t="s">
        <v>9788</v>
      </c>
      <c r="G1438" s="79" t="s">
        <v>9789</v>
      </c>
      <c r="H1438" s="80" t="s">
        <v>8079</v>
      </c>
      <c r="I1438" s="79" t="s">
        <v>9790</v>
      </c>
      <c r="J1438" s="79" t="s">
        <v>4575</v>
      </c>
      <c r="K1438" s="80">
        <v>2007</v>
      </c>
      <c r="L1438" s="81" t="str">
        <f t="shared" si="22"/>
        <v>http://ebooks.abc-clio.com/?isbn=9780313038877</v>
      </c>
    </row>
    <row r="1439" spans="1:12" ht="20.100000000000001" customHeight="1">
      <c r="A1439" s="78">
        <v>1438</v>
      </c>
      <c r="B1439" s="79" t="s">
        <v>2696</v>
      </c>
      <c r="C1439" s="79" t="s">
        <v>4198</v>
      </c>
      <c r="D1439" s="79">
        <v>954.04</v>
      </c>
      <c r="E1439" s="79" t="s">
        <v>9791</v>
      </c>
      <c r="F1439" s="79" t="s">
        <v>9792</v>
      </c>
      <c r="G1439" s="79" t="s">
        <v>9793</v>
      </c>
      <c r="H1439" s="80">
        <v>1</v>
      </c>
      <c r="I1439" s="79" t="s">
        <v>9794</v>
      </c>
      <c r="J1439" s="79" t="s">
        <v>38</v>
      </c>
      <c r="K1439" s="80">
        <v>2008</v>
      </c>
      <c r="L1439" s="81" t="str">
        <f t="shared" si="22"/>
        <v>http://ebooks.abc-clio.com/?isbn=9781576077139</v>
      </c>
    </row>
    <row r="1440" spans="1:12" ht="20.100000000000001" customHeight="1">
      <c r="A1440" s="78">
        <v>1439</v>
      </c>
      <c r="B1440" s="79" t="s">
        <v>2696</v>
      </c>
      <c r="C1440" s="79" t="s">
        <v>4198</v>
      </c>
      <c r="D1440" s="79">
        <v>355</v>
      </c>
      <c r="E1440" s="79" t="s">
        <v>9795</v>
      </c>
      <c r="F1440" s="79" t="s">
        <v>9796</v>
      </c>
      <c r="G1440" s="79" t="s">
        <v>9797</v>
      </c>
      <c r="H1440" s="80" t="s">
        <v>8079</v>
      </c>
      <c r="I1440" s="79" t="s">
        <v>9798</v>
      </c>
      <c r="J1440" s="79" t="s">
        <v>4575</v>
      </c>
      <c r="K1440" s="80">
        <v>2006</v>
      </c>
      <c r="L1440" s="81" t="str">
        <f t="shared" si="22"/>
        <v>http://ebooks.abc-clio.com/?isbn=9780313050763</v>
      </c>
    </row>
    <row r="1441" spans="1:12" ht="20.100000000000001" customHeight="1">
      <c r="A1441" s="78">
        <v>1440</v>
      </c>
      <c r="B1441" s="79" t="s">
        <v>2696</v>
      </c>
      <c r="C1441" s="79" t="s">
        <v>4198</v>
      </c>
      <c r="D1441" s="79" t="s">
        <v>9799</v>
      </c>
      <c r="E1441" s="79" t="s">
        <v>9800</v>
      </c>
      <c r="F1441" s="79" t="s">
        <v>9801</v>
      </c>
      <c r="G1441" s="79" t="s">
        <v>9802</v>
      </c>
      <c r="H1441" s="80">
        <v>1</v>
      </c>
      <c r="I1441" s="79" t="s">
        <v>855</v>
      </c>
      <c r="J1441" s="79" t="s">
        <v>38</v>
      </c>
      <c r="K1441" s="80">
        <v>2008</v>
      </c>
      <c r="L1441" s="81" t="str">
        <f t="shared" si="22"/>
        <v>http://ebooks.abc-clio.com/?isbn=9781598840070</v>
      </c>
    </row>
    <row r="1442" spans="1:12" ht="20.100000000000001" customHeight="1">
      <c r="A1442" s="78">
        <v>1441</v>
      </c>
      <c r="B1442" s="79" t="s">
        <v>2696</v>
      </c>
      <c r="C1442" s="79" t="s">
        <v>9803</v>
      </c>
      <c r="D1442" s="79">
        <v>303</v>
      </c>
      <c r="E1442" s="79" t="s">
        <v>9804</v>
      </c>
      <c r="F1442" s="79" t="s">
        <v>9805</v>
      </c>
      <c r="G1442" s="79" t="s">
        <v>9806</v>
      </c>
      <c r="H1442" s="80">
        <v>1</v>
      </c>
      <c r="I1442" s="79" t="s">
        <v>9807</v>
      </c>
      <c r="J1442" s="79" t="s">
        <v>4575</v>
      </c>
      <c r="K1442" s="80">
        <v>2007</v>
      </c>
      <c r="L1442" s="81" t="str">
        <f t="shared" si="22"/>
        <v>http://ebooks.abc-clio.com/?isbn=9781567206876</v>
      </c>
    </row>
    <row r="1443" spans="1:12" ht="20.100000000000001" customHeight="1">
      <c r="A1443" s="78">
        <v>1442</v>
      </c>
      <c r="B1443" s="79" t="s">
        <v>2696</v>
      </c>
      <c r="C1443" s="79" t="s">
        <v>9803</v>
      </c>
      <c r="D1443" s="79">
        <v>364</v>
      </c>
      <c r="E1443" s="79" t="s">
        <v>9808</v>
      </c>
      <c r="F1443" s="79" t="s">
        <v>9809</v>
      </c>
      <c r="G1443" s="79" t="s">
        <v>9810</v>
      </c>
      <c r="H1443" s="80">
        <v>1</v>
      </c>
      <c r="I1443" s="79" t="s">
        <v>8138</v>
      </c>
      <c r="J1443" s="79" t="s">
        <v>4439</v>
      </c>
      <c r="K1443" s="80">
        <v>2008</v>
      </c>
      <c r="L1443" s="81" t="str">
        <f t="shared" si="22"/>
        <v>http://ebooks.abc-clio.com/?isbn=9780313342936</v>
      </c>
    </row>
    <row r="1444" spans="1:12" ht="20.100000000000001" customHeight="1">
      <c r="A1444" s="78">
        <v>1443</v>
      </c>
      <c r="B1444" s="79" t="s">
        <v>2696</v>
      </c>
      <c r="C1444" s="79" t="s">
        <v>9811</v>
      </c>
      <c r="D1444" s="79">
        <v>355</v>
      </c>
      <c r="E1444" s="79" t="s">
        <v>9812</v>
      </c>
      <c r="F1444" s="79" t="s">
        <v>9813</v>
      </c>
      <c r="G1444" s="79" t="s">
        <v>9814</v>
      </c>
      <c r="H1444" s="80" t="s">
        <v>8079</v>
      </c>
      <c r="I1444" s="79" t="s">
        <v>9815</v>
      </c>
      <c r="J1444" s="79" t="s">
        <v>4575</v>
      </c>
      <c r="K1444" s="80">
        <v>2008</v>
      </c>
      <c r="L1444" s="81" t="str">
        <f t="shared" si="22"/>
        <v>http://ebooks.abc-clio.com/?isbn=9780313353833</v>
      </c>
    </row>
    <row r="1445" spans="1:12" ht="20.100000000000001" customHeight="1">
      <c r="A1445" s="78">
        <v>1444</v>
      </c>
      <c r="B1445" s="79" t="s">
        <v>2696</v>
      </c>
      <c r="C1445" s="79" t="s">
        <v>9811</v>
      </c>
      <c r="D1445" s="79">
        <v>940</v>
      </c>
      <c r="E1445" s="79" t="s">
        <v>4610</v>
      </c>
      <c r="F1445" s="79" t="s">
        <v>9816</v>
      </c>
      <c r="G1445" s="79" t="s">
        <v>9817</v>
      </c>
      <c r="H1445" s="80" t="s">
        <v>8079</v>
      </c>
      <c r="I1445" s="79" t="s">
        <v>9818</v>
      </c>
      <c r="J1445" s="79" t="s">
        <v>4575</v>
      </c>
      <c r="K1445" s="80">
        <v>2008</v>
      </c>
      <c r="L1445" s="81" t="str">
        <f t="shared" si="22"/>
        <v>http://ebooks.abc-clio.com/?isbn=9780313076190</v>
      </c>
    </row>
    <row r="1446" spans="1:12" ht="20.100000000000001" customHeight="1">
      <c r="A1446" s="78">
        <v>1445</v>
      </c>
      <c r="B1446" s="79" t="s">
        <v>2696</v>
      </c>
      <c r="C1446" s="79" t="s">
        <v>9811</v>
      </c>
      <c r="D1446" s="79">
        <v>355</v>
      </c>
      <c r="E1446" s="79" t="s">
        <v>9819</v>
      </c>
      <c r="F1446" s="79" t="s">
        <v>9820</v>
      </c>
      <c r="G1446" s="79" t="s">
        <v>9821</v>
      </c>
      <c r="H1446" s="80" t="s">
        <v>8079</v>
      </c>
      <c r="I1446" s="79" t="s">
        <v>9822</v>
      </c>
      <c r="J1446" s="79" t="s">
        <v>4575</v>
      </c>
      <c r="K1446" s="80">
        <v>2007</v>
      </c>
      <c r="L1446" s="81" t="str">
        <f t="shared" si="22"/>
        <v>http://ebooks.abc-clio.com/?isbn=9780313054587</v>
      </c>
    </row>
    <row r="1447" spans="1:12" ht="20.100000000000001" customHeight="1">
      <c r="A1447" s="78">
        <v>1446</v>
      </c>
      <c r="B1447" s="79" t="s">
        <v>2696</v>
      </c>
      <c r="C1447" s="79" t="s">
        <v>9811</v>
      </c>
      <c r="D1447" s="79">
        <v>973</v>
      </c>
      <c r="E1447" s="79" t="s">
        <v>9823</v>
      </c>
      <c r="F1447" s="79" t="s">
        <v>9824</v>
      </c>
      <c r="G1447" s="79" t="s">
        <v>9825</v>
      </c>
      <c r="H1447" s="80" t="s">
        <v>8079</v>
      </c>
      <c r="I1447" s="79" t="s">
        <v>9826</v>
      </c>
      <c r="J1447" s="79" t="s">
        <v>4439</v>
      </c>
      <c r="K1447" s="80">
        <v>2007</v>
      </c>
      <c r="L1447" s="81" t="str">
        <f t="shared" si="22"/>
        <v>http://ebooks.abc-clio.com/?isbn=9780313345913</v>
      </c>
    </row>
    <row r="1448" spans="1:12" ht="20.100000000000001" customHeight="1">
      <c r="A1448" s="78">
        <v>1447</v>
      </c>
      <c r="B1448" s="79" t="s">
        <v>2696</v>
      </c>
      <c r="C1448" s="79" t="s">
        <v>9811</v>
      </c>
      <c r="D1448" s="79">
        <v>355</v>
      </c>
      <c r="E1448" s="79" t="s">
        <v>2905</v>
      </c>
      <c r="F1448" s="79" t="s">
        <v>9827</v>
      </c>
      <c r="G1448" s="79" t="s">
        <v>9828</v>
      </c>
      <c r="H1448" s="80">
        <v>1</v>
      </c>
      <c r="I1448" s="79" t="s">
        <v>9829</v>
      </c>
      <c r="J1448" s="79" t="s">
        <v>4575</v>
      </c>
      <c r="K1448" s="80">
        <v>2007</v>
      </c>
      <c r="L1448" s="81" t="str">
        <f t="shared" si="22"/>
        <v>http://ebooks.abc-clio.com/?isbn=9780275998974</v>
      </c>
    </row>
    <row r="1449" spans="1:12" ht="20.100000000000001" customHeight="1">
      <c r="A1449" s="78">
        <v>1448</v>
      </c>
      <c r="B1449" s="79" t="s">
        <v>2696</v>
      </c>
      <c r="C1449" s="79" t="s">
        <v>9811</v>
      </c>
      <c r="D1449" s="79">
        <v>333</v>
      </c>
      <c r="E1449" s="79" t="s">
        <v>9468</v>
      </c>
      <c r="F1449" s="79" t="s">
        <v>9830</v>
      </c>
      <c r="G1449" s="79" t="s">
        <v>9831</v>
      </c>
      <c r="H1449" s="80" t="s">
        <v>8079</v>
      </c>
      <c r="I1449" s="79" t="s">
        <v>9832</v>
      </c>
      <c r="J1449" s="79" t="s">
        <v>4575</v>
      </c>
      <c r="K1449" s="80">
        <v>2008</v>
      </c>
      <c r="L1449" s="81" t="str">
        <f t="shared" si="22"/>
        <v>http://ebooks.abc-clio.com/?isbn=9780275996468</v>
      </c>
    </row>
    <row r="1450" spans="1:12" ht="20.100000000000001" customHeight="1">
      <c r="A1450" s="78">
        <v>1449</v>
      </c>
      <c r="B1450" s="79" t="s">
        <v>2696</v>
      </c>
      <c r="C1450" s="79" t="s">
        <v>9811</v>
      </c>
      <c r="D1450" s="79">
        <v>355</v>
      </c>
      <c r="E1450" s="79" t="s">
        <v>9833</v>
      </c>
      <c r="F1450" s="79" t="s">
        <v>9834</v>
      </c>
      <c r="G1450" s="79" t="s">
        <v>9835</v>
      </c>
      <c r="H1450" s="80">
        <v>1</v>
      </c>
      <c r="I1450" s="79" t="s">
        <v>9836</v>
      </c>
      <c r="J1450" s="79" t="s">
        <v>4575</v>
      </c>
      <c r="K1450" s="80">
        <v>2008</v>
      </c>
      <c r="L1450" s="81" t="str">
        <f t="shared" si="22"/>
        <v>http://ebooks.abc-clio.com/?isbn=9780275999469</v>
      </c>
    </row>
    <row r="1451" spans="1:12" ht="20.100000000000001" customHeight="1">
      <c r="A1451" s="78">
        <v>1450</v>
      </c>
      <c r="B1451" s="79" t="s">
        <v>2696</v>
      </c>
      <c r="C1451" s="79" t="s">
        <v>9811</v>
      </c>
      <c r="D1451" s="79">
        <v>363</v>
      </c>
      <c r="E1451" s="79" t="s">
        <v>9760</v>
      </c>
      <c r="F1451" s="79" t="s">
        <v>9837</v>
      </c>
      <c r="G1451" s="79" t="s">
        <v>9838</v>
      </c>
      <c r="H1451" s="80" t="s">
        <v>8079</v>
      </c>
      <c r="I1451" s="79" t="s">
        <v>9839</v>
      </c>
      <c r="J1451" s="79" t="s">
        <v>4575</v>
      </c>
      <c r="K1451" s="80">
        <v>2008</v>
      </c>
      <c r="L1451" s="81" t="str">
        <f t="shared" si="22"/>
        <v>http://ebooks.abc-clio.com/?isbn=9780313353239</v>
      </c>
    </row>
    <row r="1452" spans="1:12" ht="20.100000000000001" customHeight="1">
      <c r="A1452" s="78">
        <v>1451</v>
      </c>
      <c r="B1452" s="79" t="s">
        <v>2696</v>
      </c>
      <c r="C1452" s="79" t="s">
        <v>9811</v>
      </c>
      <c r="D1452" s="79">
        <v>363</v>
      </c>
      <c r="E1452" s="79" t="s">
        <v>9472</v>
      </c>
      <c r="F1452" s="79" t="s">
        <v>9840</v>
      </c>
      <c r="G1452" s="79" t="s">
        <v>9841</v>
      </c>
      <c r="H1452" s="80">
        <v>1</v>
      </c>
      <c r="I1452" s="79" t="s">
        <v>9842</v>
      </c>
      <c r="J1452" s="79" t="s">
        <v>4575</v>
      </c>
      <c r="K1452" s="80">
        <v>2008</v>
      </c>
      <c r="L1452" s="81" t="str">
        <f t="shared" si="22"/>
        <v>http://ebooks.abc-clio.com/?isbn=9780313087677</v>
      </c>
    </row>
    <row r="1453" spans="1:12" ht="20.100000000000001" customHeight="1">
      <c r="A1453" s="78">
        <v>1452</v>
      </c>
      <c r="B1453" s="79" t="s">
        <v>2696</v>
      </c>
      <c r="C1453" s="79" t="s">
        <v>9811</v>
      </c>
      <c r="D1453" s="79">
        <v>355</v>
      </c>
      <c r="E1453" s="79" t="s">
        <v>7563</v>
      </c>
      <c r="F1453" s="79" t="s">
        <v>9843</v>
      </c>
      <c r="G1453" s="79" t="s">
        <v>9844</v>
      </c>
      <c r="H1453" s="80">
        <v>1</v>
      </c>
      <c r="I1453" s="79" t="s">
        <v>9845</v>
      </c>
      <c r="J1453" s="79" t="s">
        <v>4575</v>
      </c>
      <c r="K1453" s="80">
        <v>2007</v>
      </c>
      <c r="L1453" s="81" t="str">
        <f t="shared" si="22"/>
        <v>http://ebooks.abc-clio.com/?isbn=9780275995249</v>
      </c>
    </row>
    <row r="1454" spans="1:12" ht="20.100000000000001" customHeight="1">
      <c r="A1454" s="78">
        <v>1453</v>
      </c>
      <c r="B1454" s="79" t="s">
        <v>2696</v>
      </c>
      <c r="C1454" s="79" t="s">
        <v>9811</v>
      </c>
      <c r="D1454" s="79">
        <v>327</v>
      </c>
      <c r="E1454" s="79" t="s">
        <v>9846</v>
      </c>
      <c r="F1454" s="79" t="s">
        <v>9847</v>
      </c>
      <c r="G1454" s="79" t="s">
        <v>9848</v>
      </c>
      <c r="H1454" s="80" t="s">
        <v>8079</v>
      </c>
      <c r="I1454" s="79" t="s">
        <v>9849</v>
      </c>
      <c r="J1454" s="79" t="s">
        <v>4575</v>
      </c>
      <c r="K1454" s="80">
        <v>2008</v>
      </c>
      <c r="L1454" s="81" t="str">
        <f t="shared" si="22"/>
        <v>http://ebooks.abc-clio.com/?isbn=9780313356858</v>
      </c>
    </row>
    <row r="1455" spans="1:12" ht="20.100000000000001" customHeight="1">
      <c r="A1455" s="78">
        <v>1454</v>
      </c>
      <c r="B1455" s="79" t="s">
        <v>2696</v>
      </c>
      <c r="C1455" s="79" t="s">
        <v>9811</v>
      </c>
      <c r="D1455" s="79">
        <v>327</v>
      </c>
      <c r="E1455" s="79" t="s">
        <v>9846</v>
      </c>
      <c r="F1455" s="79" t="s">
        <v>9850</v>
      </c>
      <c r="G1455" s="79" t="s">
        <v>9851</v>
      </c>
      <c r="H1455" s="80" t="s">
        <v>8079</v>
      </c>
      <c r="I1455" s="79" t="s">
        <v>9852</v>
      </c>
      <c r="J1455" s="79" t="s">
        <v>4575</v>
      </c>
      <c r="K1455" s="80">
        <v>2007</v>
      </c>
      <c r="L1455" s="81" t="str">
        <f t="shared" si="22"/>
        <v>http://ebooks.abc-clio.com/?isbn=9780313081354</v>
      </c>
    </row>
    <row r="1456" spans="1:12" ht="20.100000000000001" customHeight="1">
      <c r="A1456" s="78">
        <v>1455</v>
      </c>
      <c r="B1456" s="79" t="s">
        <v>2696</v>
      </c>
      <c r="C1456" s="79" t="s">
        <v>9811</v>
      </c>
      <c r="D1456" s="79">
        <v>355</v>
      </c>
      <c r="E1456" s="79" t="s">
        <v>9853</v>
      </c>
      <c r="F1456" s="79" t="s">
        <v>9854</v>
      </c>
      <c r="G1456" s="79" t="s">
        <v>9855</v>
      </c>
      <c r="H1456" s="80" t="s">
        <v>8079</v>
      </c>
      <c r="I1456" s="79" t="s">
        <v>9778</v>
      </c>
      <c r="J1456" s="79" t="s">
        <v>4575</v>
      </c>
      <c r="K1456" s="80">
        <v>2008</v>
      </c>
      <c r="L1456" s="81" t="str">
        <f t="shared" si="22"/>
        <v>http://ebooks.abc-clio.com/?isbn=9780313355813</v>
      </c>
    </row>
    <row r="1457" spans="1:12" ht="20.100000000000001" customHeight="1">
      <c r="A1457" s="78">
        <v>1456</v>
      </c>
      <c r="B1457" s="79" t="s">
        <v>2696</v>
      </c>
      <c r="C1457" s="79" t="s">
        <v>9811</v>
      </c>
      <c r="D1457" s="79">
        <v>355</v>
      </c>
      <c r="E1457" s="79" t="s">
        <v>8304</v>
      </c>
      <c r="F1457" s="79" t="s">
        <v>9856</v>
      </c>
      <c r="G1457" s="79" t="s">
        <v>9857</v>
      </c>
      <c r="H1457" s="80" t="s">
        <v>8079</v>
      </c>
      <c r="I1457" s="79" t="s">
        <v>9858</v>
      </c>
      <c r="J1457" s="79" t="s">
        <v>4575</v>
      </c>
      <c r="K1457" s="80">
        <v>2008</v>
      </c>
      <c r="L1457" s="81" t="str">
        <f t="shared" si="22"/>
        <v>http://ebooks.abc-clio.com/?isbn=9780313358463</v>
      </c>
    </row>
    <row r="1458" spans="1:12" ht="20.100000000000001" customHeight="1">
      <c r="A1458" s="78">
        <v>1457</v>
      </c>
      <c r="B1458" s="79" t="s">
        <v>2696</v>
      </c>
      <c r="C1458" s="79" t="s">
        <v>2857</v>
      </c>
      <c r="D1458" s="79">
        <v>370</v>
      </c>
      <c r="E1458" s="79" t="s">
        <v>8888</v>
      </c>
      <c r="F1458" s="79" t="s">
        <v>9859</v>
      </c>
      <c r="G1458" s="79" t="s">
        <v>9860</v>
      </c>
      <c r="H1458" s="80">
        <v>1</v>
      </c>
      <c r="I1458" s="79" t="s">
        <v>8818</v>
      </c>
      <c r="J1458" s="79" t="s">
        <v>4514</v>
      </c>
      <c r="K1458" s="80">
        <v>2000</v>
      </c>
      <c r="L1458" s="81" t="str">
        <f t="shared" si="22"/>
        <v>http://ebooks.abc-clio.com/?isbn=9780313032486</v>
      </c>
    </row>
    <row r="1459" spans="1:12" ht="20.100000000000001" customHeight="1">
      <c r="A1459" s="78">
        <v>1458</v>
      </c>
      <c r="B1459" s="79" t="s">
        <v>2696</v>
      </c>
      <c r="C1459" s="79" t="s">
        <v>2857</v>
      </c>
      <c r="D1459" s="79">
        <v>370</v>
      </c>
      <c r="E1459" s="79" t="s">
        <v>8888</v>
      </c>
      <c r="F1459" s="79" t="s">
        <v>9861</v>
      </c>
      <c r="G1459" s="79" t="s">
        <v>9862</v>
      </c>
      <c r="H1459" s="80">
        <v>1</v>
      </c>
      <c r="I1459" s="79" t="s">
        <v>9863</v>
      </c>
      <c r="J1459" s="79" t="s">
        <v>4439</v>
      </c>
      <c r="K1459" s="80">
        <v>1997</v>
      </c>
      <c r="L1459" s="81" t="str">
        <f t="shared" si="22"/>
        <v>http://ebooks.abc-clio.com/?isbn=9780313024306</v>
      </c>
    </row>
    <row r="1460" spans="1:12" ht="20.100000000000001" customHeight="1">
      <c r="A1460" s="78">
        <v>1459</v>
      </c>
      <c r="B1460" s="79" t="s">
        <v>2696</v>
      </c>
      <c r="C1460" s="79" t="s">
        <v>2857</v>
      </c>
      <c r="D1460" s="79">
        <v>370.19</v>
      </c>
      <c r="E1460" s="79" t="s">
        <v>9864</v>
      </c>
      <c r="F1460" s="79" t="s">
        <v>9865</v>
      </c>
      <c r="G1460" s="79" t="s">
        <v>9866</v>
      </c>
      <c r="H1460" s="80">
        <v>1</v>
      </c>
      <c r="I1460" s="79" t="s">
        <v>9867</v>
      </c>
      <c r="J1460" s="79" t="s">
        <v>4439</v>
      </c>
      <c r="K1460" s="80">
        <v>1995</v>
      </c>
      <c r="L1460" s="81" t="str">
        <f t="shared" si="22"/>
        <v>http://ebooks.abc-clio.com/?isbn=9780313005022</v>
      </c>
    </row>
    <row r="1461" spans="1:12" ht="20.100000000000001" customHeight="1">
      <c r="A1461" s="78">
        <v>1460</v>
      </c>
      <c r="B1461" s="79" t="s">
        <v>2696</v>
      </c>
      <c r="C1461" s="79" t="s">
        <v>2857</v>
      </c>
      <c r="D1461" s="79">
        <v>372</v>
      </c>
      <c r="E1461" s="79" t="s">
        <v>9868</v>
      </c>
      <c r="F1461" s="79" t="s">
        <v>9869</v>
      </c>
      <c r="G1461" s="79" t="s">
        <v>9870</v>
      </c>
      <c r="H1461" s="80">
        <v>1</v>
      </c>
      <c r="I1461" s="79" t="s">
        <v>9871</v>
      </c>
      <c r="J1461" s="79" t="s">
        <v>4439</v>
      </c>
      <c r="K1461" s="80">
        <v>2000</v>
      </c>
      <c r="L1461" s="81" t="str">
        <f t="shared" si="22"/>
        <v>http://ebooks.abc-clio.com/?isbn=9780313001673</v>
      </c>
    </row>
    <row r="1462" spans="1:12" ht="20.100000000000001" customHeight="1">
      <c r="A1462" s="78">
        <v>1461</v>
      </c>
      <c r="B1462" s="79" t="s">
        <v>2696</v>
      </c>
      <c r="C1462" s="79" t="s">
        <v>2857</v>
      </c>
      <c r="D1462" s="79">
        <v>371</v>
      </c>
      <c r="E1462" s="79" t="s">
        <v>8777</v>
      </c>
      <c r="F1462" s="79" t="s">
        <v>9872</v>
      </c>
      <c r="G1462" s="79" t="s">
        <v>9873</v>
      </c>
      <c r="H1462" s="80">
        <v>1</v>
      </c>
      <c r="I1462" s="79" t="s">
        <v>9874</v>
      </c>
      <c r="J1462" s="79" t="s">
        <v>4439</v>
      </c>
      <c r="K1462" s="80">
        <v>1990</v>
      </c>
      <c r="L1462" s="81" t="str">
        <f t="shared" si="22"/>
        <v>http://ebooks.abc-clio.com/?isbn=9780313019777</v>
      </c>
    </row>
    <row r="1463" spans="1:12" ht="20.100000000000001" customHeight="1">
      <c r="A1463" s="78">
        <v>1462</v>
      </c>
      <c r="B1463" s="79" t="s">
        <v>2696</v>
      </c>
      <c r="C1463" s="79" t="s">
        <v>2857</v>
      </c>
      <c r="D1463" s="79">
        <v>371</v>
      </c>
      <c r="E1463" s="79" t="s">
        <v>8777</v>
      </c>
      <c r="F1463" s="79" t="s">
        <v>9875</v>
      </c>
      <c r="G1463" s="79" t="s">
        <v>9876</v>
      </c>
      <c r="H1463" s="80">
        <v>1</v>
      </c>
      <c r="I1463" s="79" t="s">
        <v>8651</v>
      </c>
      <c r="J1463" s="79" t="s">
        <v>4439</v>
      </c>
      <c r="K1463" s="80">
        <v>1998</v>
      </c>
      <c r="L1463" s="81" t="str">
        <f t="shared" si="22"/>
        <v>http://ebooks.abc-clio.com/?isbn=9780313019371</v>
      </c>
    </row>
    <row r="1464" spans="1:12" ht="20.100000000000001" customHeight="1">
      <c r="A1464" s="78">
        <v>1463</v>
      </c>
      <c r="B1464" s="79" t="s">
        <v>2696</v>
      </c>
      <c r="C1464" s="79" t="s">
        <v>2857</v>
      </c>
      <c r="D1464" s="79">
        <v>370</v>
      </c>
      <c r="E1464" s="79" t="s">
        <v>9877</v>
      </c>
      <c r="F1464" s="79" t="s">
        <v>9878</v>
      </c>
      <c r="G1464" s="79" t="s">
        <v>9879</v>
      </c>
      <c r="H1464" s="80">
        <v>1</v>
      </c>
      <c r="I1464" s="79" t="s">
        <v>9880</v>
      </c>
      <c r="J1464" s="79" t="s">
        <v>4439</v>
      </c>
      <c r="K1464" s="80">
        <v>2002</v>
      </c>
      <c r="L1464" s="81" t="str">
        <f t="shared" si="22"/>
        <v>http://ebooks.abc-clio.com/?isbn=9780313012815</v>
      </c>
    </row>
    <row r="1465" spans="1:12" ht="20.100000000000001" customHeight="1">
      <c r="A1465" s="78">
        <v>1464</v>
      </c>
      <c r="B1465" s="79" t="s">
        <v>2696</v>
      </c>
      <c r="C1465" s="79" t="s">
        <v>2857</v>
      </c>
      <c r="D1465" s="79">
        <v>370</v>
      </c>
      <c r="E1465" s="79" t="s">
        <v>9877</v>
      </c>
      <c r="F1465" s="79" t="s">
        <v>9881</v>
      </c>
      <c r="G1465" s="79" t="s">
        <v>9882</v>
      </c>
      <c r="H1465" s="80">
        <v>1</v>
      </c>
      <c r="I1465" s="79" t="s">
        <v>9883</v>
      </c>
      <c r="J1465" s="79" t="s">
        <v>4439</v>
      </c>
      <c r="K1465" s="80">
        <v>2008</v>
      </c>
      <c r="L1465" s="81" t="str">
        <f t="shared" si="22"/>
        <v>http://ebooks.abc-clio.com/?isbn=9780313063411</v>
      </c>
    </row>
    <row r="1466" spans="1:12" ht="20.100000000000001" customHeight="1">
      <c r="A1466" s="78">
        <v>1465</v>
      </c>
      <c r="B1466" s="79" t="s">
        <v>2696</v>
      </c>
      <c r="C1466" s="79" t="s">
        <v>9884</v>
      </c>
      <c r="D1466" s="79">
        <v>941</v>
      </c>
      <c r="E1466" s="79" t="s">
        <v>9885</v>
      </c>
      <c r="F1466" s="79" t="s">
        <v>9886</v>
      </c>
      <c r="G1466" s="79" t="s">
        <v>9887</v>
      </c>
      <c r="H1466" s="80" t="s">
        <v>8079</v>
      </c>
      <c r="I1466" s="79" t="s">
        <v>9888</v>
      </c>
      <c r="J1466" s="79" t="s">
        <v>5205</v>
      </c>
      <c r="K1466" s="80">
        <v>2007</v>
      </c>
      <c r="L1466" s="81" t="str">
        <f t="shared" si="22"/>
        <v>http://ebooks.abc-clio.com/?isbn=9780313088865</v>
      </c>
    </row>
    <row r="1467" spans="1:12" ht="20.100000000000001" customHeight="1">
      <c r="A1467" s="78">
        <v>1466</v>
      </c>
      <c r="B1467" s="79" t="s">
        <v>2696</v>
      </c>
      <c r="C1467" s="79" t="s">
        <v>9884</v>
      </c>
      <c r="D1467" s="79">
        <v>394</v>
      </c>
      <c r="E1467" s="79" t="s">
        <v>7266</v>
      </c>
      <c r="F1467" s="79" t="s">
        <v>9889</v>
      </c>
      <c r="G1467" s="79" t="s">
        <v>9890</v>
      </c>
      <c r="H1467" s="80">
        <v>1</v>
      </c>
      <c r="I1467" s="79" t="s">
        <v>9891</v>
      </c>
      <c r="J1467" s="79" t="s">
        <v>4439</v>
      </c>
      <c r="K1467" s="80">
        <v>2004</v>
      </c>
      <c r="L1467" s="81" t="str">
        <f t="shared" si="22"/>
        <v>http://ebooks.abc-clio.com/?isbn=9780313085406</v>
      </c>
    </row>
    <row r="1468" spans="1:12" ht="20.100000000000001" customHeight="1">
      <c r="A1468" s="78">
        <v>1467</v>
      </c>
      <c r="B1468" s="79" t="s">
        <v>2696</v>
      </c>
      <c r="C1468" s="79" t="s">
        <v>9884</v>
      </c>
      <c r="D1468" s="79">
        <v>304</v>
      </c>
      <c r="E1468" s="79" t="s">
        <v>9892</v>
      </c>
      <c r="F1468" s="79" t="s">
        <v>9893</v>
      </c>
      <c r="G1468" s="79" t="s">
        <v>9894</v>
      </c>
      <c r="H1468" s="80">
        <v>1</v>
      </c>
      <c r="I1468" s="79" t="s">
        <v>6725</v>
      </c>
      <c r="J1468" s="79" t="s">
        <v>4439</v>
      </c>
      <c r="K1468" s="80">
        <v>2007</v>
      </c>
      <c r="L1468" s="81" t="str">
        <f t="shared" si="22"/>
        <v>http://ebooks.abc-clio.com/?isbn=9780313346415</v>
      </c>
    </row>
    <row r="1469" spans="1:12" ht="20.100000000000001" customHeight="1">
      <c r="A1469" s="78">
        <v>1468</v>
      </c>
      <c r="B1469" s="79" t="s">
        <v>2696</v>
      </c>
      <c r="C1469" s="79" t="s">
        <v>9884</v>
      </c>
      <c r="D1469" s="79">
        <v>304</v>
      </c>
      <c r="E1469" s="79" t="s">
        <v>9895</v>
      </c>
      <c r="F1469" s="79" t="s">
        <v>9896</v>
      </c>
      <c r="G1469" s="79" t="s">
        <v>9897</v>
      </c>
      <c r="H1469" s="80">
        <v>1</v>
      </c>
      <c r="I1469" s="79" t="s">
        <v>9898</v>
      </c>
      <c r="J1469" s="79" t="s">
        <v>4439</v>
      </c>
      <c r="K1469" s="80">
        <v>2004</v>
      </c>
      <c r="L1469" s="81" t="str">
        <f t="shared" si="22"/>
        <v>http://ebooks.abc-clio.com/?isbn=9780313053016</v>
      </c>
    </row>
    <row r="1470" spans="1:12" ht="20.100000000000001" customHeight="1">
      <c r="A1470" s="78">
        <v>1469</v>
      </c>
      <c r="B1470" s="79" t="s">
        <v>2696</v>
      </c>
      <c r="C1470" s="79" t="s">
        <v>9884</v>
      </c>
      <c r="D1470" s="79">
        <v>781</v>
      </c>
      <c r="E1470" s="79" t="s">
        <v>7034</v>
      </c>
      <c r="F1470" s="79" t="s">
        <v>9899</v>
      </c>
      <c r="G1470" s="79" t="s">
        <v>9900</v>
      </c>
      <c r="H1470" s="80" t="s">
        <v>8079</v>
      </c>
      <c r="I1470" s="79" t="s">
        <v>7037</v>
      </c>
      <c r="J1470" s="79" t="s">
        <v>4439</v>
      </c>
      <c r="K1470" s="80">
        <v>2007</v>
      </c>
      <c r="L1470" s="81" t="str">
        <f t="shared" si="22"/>
        <v>http://ebooks.abc-clio.com/?isbn=9780313022517</v>
      </c>
    </row>
    <row r="1471" spans="1:12" ht="20.100000000000001" customHeight="1">
      <c r="A1471" s="78">
        <v>1470</v>
      </c>
      <c r="B1471" s="79" t="s">
        <v>2696</v>
      </c>
      <c r="C1471" s="79" t="s">
        <v>9901</v>
      </c>
      <c r="D1471" s="79" t="s">
        <v>9902</v>
      </c>
      <c r="E1471" s="79" t="s">
        <v>3128</v>
      </c>
      <c r="F1471" s="79" t="s">
        <v>9903</v>
      </c>
      <c r="G1471" s="79" t="s">
        <v>9904</v>
      </c>
      <c r="H1471" s="80">
        <v>0</v>
      </c>
      <c r="I1471" s="79" t="s">
        <v>9905</v>
      </c>
      <c r="J1471" s="79" t="s">
        <v>4580</v>
      </c>
      <c r="K1471" s="80">
        <v>2008</v>
      </c>
      <c r="L1471" s="81" t="str">
        <f t="shared" si="22"/>
        <v>http://ebooks.abc-clio.com/?isbn=9780275995461</v>
      </c>
    </row>
    <row r="1472" spans="1:12" ht="20.100000000000001" customHeight="1">
      <c r="A1472" s="78">
        <v>1471</v>
      </c>
      <c r="B1472" s="79" t="s">
        <v>2696</v>
      </c>
      <c r="C1472" s="79" t="s">
        <v>9906</v>
      </c>
      <c r="D1472" s="79">
        <v>394</v>
      </c>
      <c r="E1472" s="79" t="s">
        <v>8367</v>
      </c>
      <c r="F1472" s="79" t="s">
        <v>9907</v>
      </c>
      <c r="G1472" s="79" t="s">
        <v>9908</v>
      </c>
      <c r="H1472" s="80">
        <v>1</v>
      </c>
      <c r="I1472" s="79" t="s">
        <v>9909</v>
      </c>
      <c r="J1472" s="79" t="s">
        <v>4439</v>
      </c>
      <c r="K1472" s="80">
        <v>2002</v>
      </c>
      <c r="L1472" s="81" t="str">
        <f t="shared" si="22"/>
        <v>http://ebooks.abc-clio.com/?isbn=9780313011726</v>
      </c>
    </row>
    <row r="1473" spans="1:12" ht="20.100000000000001" customHeight="1">
      <c r="A1473" s="78">
        <v>1472</v>
      </c>
      <c r="B1473" s="79" t="s">
        <v>2696</v>
      </c>
      <c r="C1473" s="79" t="s">
        <v>9906</v>
      </c>
      <c r="D1473" s="79">
        <v>658</v>
      </c>
      <c r="E1473" s="79" t="s">
        <v>8945</v>
      </c>
      <c r="F1473" s="79" t="s">
        <v>9910</v>
      </c>
      <c r="G1473" s="79" t="s">
        <v>9911</v>
      </c>
      <c r="H1473" s="80">
        <v>1</v>
      </c>
      <c r="I1473" s="79" t="s">
        <v>8556</v>
      </c>
      <c r="J1473" s="79" t="s">
        <v>4439</v>
      </c>
      <c r="K1473" s="80">
        <v>2007</v>
      </c>
      <c r="L1473" s="81" t="str">
        <f t="shared" si="22"/>
        <v>http://ebooks.abc-clio.com/?isbn=9780275997076</v>
      </c>
    </row>
    <row r="1474" spans="1:12" ht="20.100000000000001" customHeight="1">
      <c r="A1474" s="78">
        <v>1473</v>
      </c>
      <c r="B1474" s="79" t="s">
        <v>2696</v>
      </c>
      <c r="C1474" s="79" t="s">
        <v>9906</v>
      </c>
      <c r="D1474" s="79">
        <v>158</v>
      </c>
      <c r="E1474" s="79" t="s">
        <v>1160</v>
      </c>
      <c r="F1474" s="79" t="s">
        <v>9912</v>
      </c>
      <c r="G1474" s="79" t="s">
        <v>9913</v>
      </c>
      <c r="H1474" s="80">
        <v>1</v>
      </c>
      <c r="I1474" s="79" t="s">
        <v>9914</v>
      </c>
      <c r="J1474" s="79" t="s">
        <v>4439</v>
      </c>
      <c r="K1474" s="80">
        <v>2002</v>
      </c>
      <c r="L1474" s="81" t="str">
        <f t="shared" ref="L1474:L1537" si="23">HYPERLINK(CONCATENATE("http://ebooks.abc-clio.com/?isbn=",F1474))</f>
        <v>http://ebooks.abc-clio.com/?isbn=9780313012822</v>
      </c>
    </row>
    <row r="1475" spans="1:12" ht="20.100000000000001" customHeight="1">
      <c r="A1475" s="78">
        <v>1474</v>
      </c>
      <c r="B1475" s="79" t="s">
        <v>2696</v>
      </c>
      <c r="C1475" s="79" t="s">
        <v>9915</v>
      </c>
      <c r="D1475" s="79">
        <v>303</v>
      </c>
      <c r="E1475" s="79" t="s">
        <v>9916</v>
      </c>
      <c r="F1475" s="79" t="s">
        <v>9917</v>
      </c>
      <c r="G1475" s="79" t="s">
        <v>9918</v>
      </c>
      <c r="H1475" s="80">
        <v>1</v>
      </c>
      <c r="I1475" s="79" t="s">
        <v>9919</v>
      </c>
      <c r="J1475" s="79" t="s">
        <v>4439</v>
      </c>
      <c r="K1475" s="80">
        <v>1998</v>
      </c>
      <c r="L1475" s="81" t="str">
        <f t="shared" si="23"/>
        <v>http://ebooks.abc-clio.com/?isbn=9780313019357</v>
      </c>
    </row>
    <row r="1476" spans="1:12" ht="20.100000000000001" customHeight="1">
      <c r="A1476" s="78">
        <v>1475</v>
      </c>
      <c r="B1476" s="79" t="s">
        <v>2696</v>
      </c>
      <c r="C1476" s="79" t="s">
        <v>9920</v>
      </c>
      <c r="D1476" s="79" t="s">
        <v>3733</v>
      </c>
      <c r="E1476" s="79" t="s">
        <v>6850</v>
      </c>
      <c r="F1476" s="79" t="s">
        <v>9921</v>
      </c>
      <c r="G1476" s="79" t="s">
        <v>9922</v>
      </c>
      <c r="H1476" s="80">
        <v>1</v>
      </c>
      <c r="I1476" s="79" t="s">
        <v>9923</v>
      </c>
      <c r="J1476" s="79" t="s">
        <v>4514</v>
      </c>
      <c r="K1476" s="80">
        <v>1997</v>
      </c>
      <c r="L1476" s="81" t="str">
        <f t="shared" si="23"/>
        <v>http://ebooks.abc-clio.com/?isbn=9780313032134</v>
      </c>
    </row>
    <row r="1477" spans="1:12" ht="20.100000000000001" customHeight="1">
      <c r="A1477" s="78">
        <v>1476</v>
      </c>
      <c r="B1477" s="79" t="s">
        <v>2696</v>
      </c>
      <c r="C1477" s="79" t="s">
        <v>9924</v>
      </c>
      <c r="D1477" s="79">
        <v>303</v>
      </c>
      <c r="E1477" s="79" t="s">
        <v>6702</v>
      </c>
      <c r="F1477" s="79" t="s">
        <v>9925</v>
      </c>
      <c r="G1477" s="79" t="s">
        <v>9926</v>
      </c>
      <c r="H1477" s="80">
        <v>1</v>
      </c>
      <c r="I1477" s="79" t="s">
        <v>9927</v>
      </c>
      <c r="J1477" s="79" t="s">
        <v>4439</v>
      </c>
      <c r="K1477" s="80">
        <v>2008</v>
      </c>
      <c r="L1477" s="81" t="str">
        <f t="shared" si="23"/>
        <v>http://ebooks.abc-clio.com/?isbn=9780313083198</v>
      </c>
    </row>
    <row r="1478" spans="1:12" ht="20.100000000000001" customHeight="1">
      <c r="A1478" s="78">
        <v>1477</v>
      </c>
      <c r="B1478" s="79" t="s">
        <v>2696</v>
      </c>
      <c r="C1478" s="79" t="s">
        <v>9924</v>
      </c>
      <c r="D1478" s="79">
        <v>973</v>
      </c>
      <c r="E1478" s="79" t="s">
        <v>9928</v>
      </c>
      <c r="F1478" s="79" t="s">
        <v>9929</v>
      </c>
      <c r="G1478" s="79" t="s">
        <v>9930</v>
      </c>
      <c r="H1478" s="80" t="s">
        <v>8079</v>
      </c>
      <c r="I1478" s="79" t="s">
        <v>9931</v>
      </c>
      <c r="J1478" s="79" t="s">
        <v>4575</v>
      </c>
      <c r="K1478" s="80">
        <v>2008</v>
      </c>
      <c r="L1478" s="81" t="str">
        <f t="shared" si="23"/>
        <v>http://ebooks.abc-clio.com/?isbn=9781567206692</v>
      </c>
    </row>
    <row r="1479" spans="1:12" ht="20.100000000000001" customHeight="1">
      <c r="A1479" s="78">
        <v>1478</v>
      </c>
      <c r="B1479" s="79" t="s">
        <v>2696</v>
      </c>
      <c r="C1479" s="79" t="s">
        <v>9924</v>
      </c>
      <c r="D1479" s="79">
        <v>320</v>
      </c>
      <c r="E1479" s="79" t="s">
        <v>9932</v>
      </c>
      <c r="F1479" s="79" t="s">
        <v>9933</v>
      </c>
      <c r="G1479" s="79" t="s">
        <v>9934</v>
      </c>
      <c r="H1479" s="80" t="s">
        <v>8079</v>
      </c>
      <c r="I1479" s="79" t="s">
        <v>9935</v>
      </c>
      <c r="J1479" s="79" t="s">
        <v>4575</v>
      </c>
      <c r="K1479" s="80">
        <v>2007</v>
      </c>
      <c r="L1479" s="81" t="str">
        <f t="shared" si="23"/>
        <v>http://ebooks.abc-clio.com/?isbn=9780313345951</v>
      </c>
    </row>
    <row r="1480" spans="1:12" ht="20.100000000000001" customHeight="1">
      <c r="A1480" s="78">
        <v>1479</v>
      </c>
      <c r="B1480" s="79" t="s">
        <v>2696</v>
      </c>
      <c r="C1480" s="79" t="s">
        <v>9936</v>
      </c>
      <c r="D1480" s="79">
        <v>368.4300973</v>
      </c>
      <c r="E1480" s="79" t="s">
        <v>9937</v>
      </c>
      <c r="F1480" s="79" t="s">
        <v>9938</v>
      </c>
      <c r="G1480" s="79" t="s">
        <v>9939</v>
      </c>
      <c r="H1480" s="80">
        <v>1</v>
      </c>
      <c r="I1480" s="79" t="s">
        <v>9940</v>
      </c>
      <c r="J1480" s="79" t="s">
        <v>38</v>
      </c>
      <c r="K1480" s="80">
        <v>2008</v>
      </c>
      <c r="L1480" s="81" t="str">
        <f t="shared" si="23"/>
        <v>http://ebooks.abc-clio.com/?isbn=9781598841206</v>
      </c>
    </row>
    <row r="1481" spans="1:12" ht="20.100000000000001" customHeight="1">
      <c r="A1481" s="78">
        <v>1480</v>
      </c>
      <c r="B1481" s="79" t="s">
        <v>2696</v>
      </c>
      <c r="C1481" s="79" t="s">
        <v>9936</v>
      </c>
      <c r="D1481" s="79">
        <v>363.34097300000002</v>
      </c>
      <c r="E1481" s="79" t="s">
        <v>9941</v>
      </c>
      <c r="F1481" s="79" t="s">
        <v>9942</v>
      </c>
      <c r="G1481" s="79" t="s">
        <v>9943</v>
      </c>
      <c r="H1481" s="80">
        <v>1</v>
      </c>
      <c r="I1481" s="79" t="s">
        <v>9944</v>
      </c>
      <c r="J1481" s="79" t="s">
        <v>38</v>
      </c>
      <c r="K1481" s="80">
        <v>2008</v>
      </c>
      <c r="L1481" s="81" t="str">
        <f t="shared" si="23"/>
        <v>http://ebooks.abc-clio.com/?isbn=9781598841114</v>
      </c>
    </row>
    <row r="1482" spans="1:12" ht="20.100000000000001" customHeight="1">
      <c r="A1482" s="78">
        <v>1481</v>
      </c>
      <c r="B1482" s="79" t="s">
        <v>2696</v>
      </c>
      <c r="C1482" s="79" t="s">
        <v>9936</v>
      </c>
      <c r="D1482" s="79">
        <v>328.73</v>
      </c>
      <c r="E1482" s="79" t="s">
        <v>9945</v>
      </c>
      <c r="F1482" s="79" t="s">
        <v>9946</v>
      </c>
      <c r="G1482" s="79" t="s">
        <v>9947</v>
      </c>
      <c r="H1482" s="80">
        <v>1</v>
      </c>
      <c r="I1482" s="79" t="s">
        <v>9600</v>
      </c>
      <c r="J1482" s="79" t="s">
        <v>38</v>
      </c>
      <c r="K1482" s="80">
        <v>2008</v>
      </c>
      <c r="L1482" s="81" t="str">
        <f t="shared" si="23"/>
        <v>http://ebooks.abc-clio.com/?isbn=9781851097173</v>
      </c>
    </row>
    <row r="1483" spans="1:12" ht="20.100000000000001" customHeight="1">
      <c r="A1483" s="78">
        <v>1482</v>
      </c>
      <c r="B1483" s="79" t="s">
        <v>2696</v>
      </c>
      <c r="C1483" s="79" t="s">
        <v>9936</v>
      </c>
      <c r="D1483" s="79">
        <v>303.48200000000003</v>
      </c>
      <c r="E1483" s="79" t="s">
        <v>9430</v>
      </c>
      <c r="F1483" s="79" t="s">
        <v>9948</v>
      </c>
      <c r="G1483" s="79" t="s">
        <v>9949</v>
      </c>
      <c r="H1483" s="80">
        <v>1</v>
      </c>
      <c r="I1483" s="79" t="s">
        <v>9950</v>
      </c>
      <c r="J1483" s="79" t="s">
        <v>38</v>
      </c>
      <c r="K1483" s="80">
        <v>2008</v>
      </c>
      <c r="L1483" s="81" t="str">
        <f t="shared" si="23"/>
        <v>http://ebooks.abc-clio.com/?isbn=9781598840742</v>
      </c>
    </row>
    <row r="1484" spans="1:12" ht="20.100000000000001" customHeight="1">
      <c r="A1484" s="78">
        <v>1483</v>
      </c>
      <c r="B1484" s="79" t="s">
        <v>2696</v>
      </c>
      <c r="C1484" s="79" t="s">
        <v>9951</v>
      </c>
      <c r="D1484" s="79">
        <v>342.73085800000001</v>
      </c>
      <c r="E1484" s="79" t="s">
        <v>9952</v>
      </c>
      <c r="F1484" s="79" t="s">
        <v>9953</v>
      </c>
      <c r="G1484" s="79" t="s">
        <v>9954</v>
      </c>
      <c r="H1484" s="80">
        <v>1</v>
      </c>
      <c r="I1484" s="79" t="s">
        <v>9955</v>
      </c>
      <c r="J1484" s="79" t="s">
        <v>38</v>
      </c>
      <c r="K1484" s="80">
        <v>2003</v>
      </c>
      <c r="L1484" s="81" t="str">
        <f t="shared" si="23"/>
        <v>http://ebooks.abc-clio.com/?isbn=9781576077177</v>
      </c>
    </row>
    <row r="1485" spans="1:12" ht="20.100000000000001" customHeight="1">
      <c r="A1485" s="78">
        <v>1484</v>
      </c>
      <c r="B1485" s="79" t="s">
        <v>2696</v>
      </c>
      <c r="C1485" s="79" t="s">
        <v>9956</v>
      </c>
      <c r="D1485" s="79">
        <v>973</v>
      </c>
      <c r="E1485" s="79" t="s">
        <v>9957</v>
      </c>
      <c r="F1485" s="79" t="s">
        <v>9958</v>
      </c>
      <c r="G1485" s="79" t="s">
        <v>9959</v>
      </c>
      <c r="H1485" s="80">
        <v>1</v>
      </c>
      <c r="I1485" s="79" t="s">
        <v>9960</v>
      </c>
      <c r="J1485" s="79" t="s">
        <v>4514</v>
      </c>
      <c r="K1485" s="80">
        <v>1996</v>
      </c>
      <c r="L1485" s="81" t="str">
        <f t="shared" si="23"/>
        <v>http://ebooks.abc-clio.com/?isbn=9780313032790</v>
      </c>
    </row>
    <row r="1486" spans="1:12" ht="20.100000000000001" customHeight="1">
      <c r="A1486" s="78">
        <v>1485</v>
      </c>
      <c r="B1486" s="79" t="s">
        <v>2696</v>
      </c>
      <c r="C1486" s="79" t="s">
        <v>3392</v>
      </c>
      <c r="D1486" s="79">
        <v>128</v>
      </c>
      <c r="E1486" s="79" t="s">
        <v>9961</v>
      </c>
      <c r="F1486" s="79" t="s">
        <v>9962</v>
      </c>
      <c r="G1486" s="79" t="s">
        <v>9963</v>
      </c>
      <c r="H1486" s="80">
        <v>1</v>
      </c>
      <c r="I1486" s="79" t="s">
        <v>9964</v>
      </c>
      <c r="J1486" s="79" t="s">
        <v>4439</v>
      </c>
      <c r="K1486" s="80">
        <v>2008</v>
      </c>
      <c r="L1486" s="81" t="str">
        <f t="shared" si="23"/>
        <v>http://ebooks.abc-clio.com/?isbn=9780313360183</v>
      </c>
    </row>
    <row r="1487" spans="1:12" ht="20.100000000000001" customHeight="1">
      <c r="A1487" s="78">
        <v>1486</v>
      </c>
      <c r="B1487" s="79" t="s">
        <v>2696</v>
      </c>
      <c r="C1487" s="79" t="s">
        <v>3392</v>
      </c>
      <c r="D1487" s="79">
        <v>154</v>
      </c>
      <c r="E1487" s="79" t="s">
        <v>9965</v>
      </c>
      <c r="F1487" s="79" t="s">
        <v>9966</v>
      </c>
      <c r="G1487" s="79" t="s">
        <v>9967</v>
      </c>
      <c r="H1487" s="80">
        <v>1</v>
      </c>
      <c r="I1487" s="79" t="s">
        <v>1435</v>
      </c>
      <c r="J1487" s="79" t="s">
        <v>4439</v>
      </c>
      <c r="K1487" s="80">
        <v>2002</v>
      </c>
      <c r="L1487" s="81" t="str">
        <f t="shared" si="23"/>
        <v>http://ebooks.abc-clio.com/?isbn=9780313012105</v>
      </c>
    </row>
    <row r="1488" spans="1:12" ht="20.100000000000001" customHeight="1">
      <c r="A1488" s="78">
        <v>1487</v>
      </c>
      <c r="B1488" s="79" t="s">
        <v>2696</v>
      </c>
      <c r="C1488" s="79" t="s">
        <v>3392</v>
      </c>
      <c r="D1488" s="79">
        <v>105</v>
      </c>
      <c r="E1488" s="79" t="s">
        <v>9968</v>
      </c>
      <c r="F1488" s="79" t="s">
        <v>9969</v>
      </c>
      <c r="G1488" s="79" t="s">
        <v>9970</v>
      </c>
      <c r="H1488" s="80">
        <v>1</v>
      </c>
      <c r="I1488" s="79" t="s">
        <v>9971</v>
      </c>
      <c r="J1488" s="79" t="s">
        <v>4439</v>
      </c>
      <c r="K1488" s="80">
        <v>2002</v>
      </c>
      <c r="L1488" s="81" t="str">
        <f t="shared" si="23"/>
        <v>http://ebooks.abc-clio.com/?isbn=9780313010613</v>
      </c>
    </row>
    <row r="1489" spans="1:12" ht="20.100000000000001" customHeight="1">
      <c r="A1489" s="78">
        <v>1488</v>
      </c>
      <c r="B1489" s="79" t="s">
        <v>2696</v>
      </c>
      <c r="C1489" s="79" t="s">
        <v>3392</v>
      </c>
      <c r="D1489" s="79">
        <v>153</v>
      </c>
      <c r="E1489" s="79" t="s">
        <v>9972</v>
      </c>
      <c r="F1489" s="79" t="s">
        <v>9973</v>
      </c>
      <c r="G1489" s="79" t="s">
        <v>9974</v>
      </c>
      <c r="H1489" s="80">
        <v>1</v>
      </c>
      <c r="I1489" s="79" t="s">
        <v>9975</v>
      </c>
      <c r="J1489" s="79" t="s">
        <v>4514</v>
      </c>
      <c r="K1489" s="80">
        <v>2000</v>
      </c>
      <c r="L1489" s="81" t="str">
        <f t="shared" si="23"/>
        <v>http://ebooks.abc-clio.com/?isbn=9780313032592</v>
      </c>
    </row>
    <row r="1490" spans="1:12" ht="20.100000000000001" customHeight="1">
      <c r="A1490" s="78">
        <v>1489</v>
      </c>
      <c r="B1490" s="79" t="s">
        <v>2696</v>
      </c>
      <c r="C1490" s="79" t="s">
        <v>3392</v>
      </c>
      <c r="D1490" s="79">
        <v>646</v>
      </c>
      <c r="E1490" s="79" t="s">
        <v>7181</v>
      </c>
      <c r="F1490" s="79" t="s">
        <v>9976</v>
      </c>
      <c r="G1490" s="79" t="s">
        <v>9977</v>
      </c>
      <c r="H1490" s="80">
        <v>1</v>
      </c>
      <c r="I1490" s="79" t="s">
        <v>9978</v>
      </c>
      <c r="J1490" s="79" t="s">
        <v>4439</v>
      </c>
      <c r="K1490" s="80">
        <v>2008</v>
      </c>
      <c r="L1490" s="81" t="str">
        <f t="shared" si="23"/>
        <v>http://ebooks.abc-clio.com/?isbn=9780313355974</v>
      </c>
    </row>
    <row r="1491" spans="1:12" ht="20.100000000000001" customHeight="1">
      <c r="A1491" s="78">
        <v>1490</v>
      </c>
      <c r="B1491" s="79" t="s">
        <v>2696</v>
      </c>
      <c r="C1491" s="79" t="s">
        <v>3392</v>
      </c>
      <c r="D1491" s="79">
        <v>303</v>
      </c>
      <c r="E1491" s="79" t="s">
        <v>5432</v>
      </c>
      <c r="F1491" s="79" t="s">
        <v>9979</v>
      </c>
      <c r="G1491" s="79" t="s">
        <v>9980</v>
      </c>
      <c r="H1491" s="80">
        <v>1</v>
      </c>
      <c r="I1491" s="79" t="s">
        <v>9981</v>
      </c>
      <c r="J1491" s="79" t="s">
        <v>4514</v>
      </c>
      <c r="K1491" s="80">
        <v>1999</v>
      </c>
      <c r="L1491" s="81" t="str">
        <f t="shared" si="23"/>
        <v>http://ebooks.abc-clio.com/?isbn=9780313033339</v>
      </c>
    </row>
    <row r="1492" spans="1:12" ht="20.100000000000001" customHeight="1">
      <c r="A1492" s="78">
        <v>1491</v>
      </c>
      <c r="B1492" s="79" t="s">
        <v>2696</v>
      </c>
      <c r="C1492" s="79" t="s">
        <v>3392</v>
      </c>
      <c r="D1492" s="79">
        <v>658</v>
      </c>
      <c r="E1492" s="79" t="s">
        <v>5432</v>
      </c>
      <c r="F1492" s="79" t="s">
        <v>9982</v>
      </c>
      <c r="G1492" s="79" t="s">
        <v>9983</v>
      </c>
      <c r="H1492" s="80">
        <v>1</v>
      </c>
      <c r="I1492" s="79" t="s">
        <v>9984</v>
      </c>
      <c r="J1492" s="79" t="s">
        <v>4439</v>
      </c>
      <c r="K1492" s="80">
        <v>2008</v>
      </c>
      <c r="L1492" s="81" t="str">
        <f t="shared" si="23"/>
        <v>http://ebooks.abc-clio.com/?isbn=9780275999353</v>
      </c>
    </row>
    <row r="1493" spans="1:12" ht="20.100000000000001" customHeight="1">
      <c r="A1493" s="78">
        <v>1492</v>
      </c>
      <c r="B1493" s="79" t="s">
        <v>2696</v>
      </c>
      <c r="C1493" s="79" t="s">
        <v>3392</v>
      </c>
      <c r="D1493" s="79">
        <v>155</v>
      </c>
      <c r="E1493" s="79" t="s">
        <v>7192</v>
      </c>
      <c r="F1493" s="79" t="s">
        <v>9985</v>
      </c>
      <c r="G1493" s="79" t="s">
        <v>9986</v>
      </c>
      <c r="H1493" s="80">
        <v>1</v>
      </c>
      <c r="I1493" s="79" t="s">
        <v>9987</v>
      </c>
      <c r="J1493" s="79" t="s">
        <v>4439</v>
      </c>
      <c r="K1493" s="80">
        <v>2008</v>
      </c>
      <c r="L1493" s="81" t="str">
        <f t="shared" si="23"/>
        <v>http://ebooks.abc-clio.com/?isbn=9780313345098</v>
      </c>
    </row>
    <row r="1494" spans="1:12" ht="20.100000000000001" customHeight="1">
      <c r="A1494" s="78">
        <v>1493</v>
      </c>
      <c r="B1494" s="79" t="s">
        <v>2696</v>
      </c>
      <c r="C1494" s="79" t="s">
        <v>3392</v>
      </c>
      <c r="D1494" s="79">
        <v>150</v>
      </c>
      <c r="E1494" s="79" t="s">
        <v>9988</v>
      </c>
      <c r="F1494" s="79" t="s">
        <v>9989</v>
      </c>
      <c r="G1494" s="79" t="s">
        <v>9990</v>
      </c>
      <c r="H1494" s="80">
        <v>1</v>
      </c>
      <c r="I1494" s="79" t="s">
        <v>9991</v>
      </c>
      <c r="J1494" s="79" t="s">
        <v>4514</v>
      </c>
      <c r="K1494" s="80">
        <v>1982</v>
      </c>
      <c r="L1494" s="81" t="str">
        <f t="shared" si="23"/>
        <v>http://ebooks.abc-clio.com/?isbn=9780313040481</v>
      </c>
    </row>
    <row r="1495" spans="1:12" ht="20.100000000000001" customHeight="1">
      <c r="A1495" s="78">
        <v>1494</v>
      </c>
      <c r="B1495" s="79" t="s">
        <v>2696</v>
      </c>
      <c r="C1495" s="79" t="s">
        <v>3392</v>
      </c>
      <c r="D1495" s="79" t="s">
        <v>9992</v>
      </c>
      <c r="E1495" s="79" t="s">
        <v>7380</v>
      </c>
      <c r="F1495" s="79" t="s">
        <v>9993</v>
      </c>
      <c r="G1495" s="79" t="s">
        <v>9994</v>
      </c>
      <c r="H1495" s="80">
        <v>1</v>
      </c>
      <c r="I1495" s="79" t="s">
        <v>9995</v>
      </c>
      <c r="J1495" s="79" t="s">
        <v>4439</v>
      </c>
      <c r="K1495" s="80">
        <v>2006</v>
      </c>
      <c r="L1495" s="81" t="str">
        <f t="shared" si="23"/>
        <v>http://ebooks.abc-clio.com/?isbn=9780313049590</v>
      </c>
    </row>
    <row r="1496" spans="1:12" ht="20.100000000000001" customHeight="1">
      <c r="A1496" s="78">
        <v>1495</v>
      </c>
      <c r="B1496" s="79" t="s">
        <v>2696</v>
      </c>
      <c r="C1496" s="79" t="s">
        <v>3392</v>
      </c>
      <c r="D1496" s="79">
        <v>179</v>
      </c>
      <c r="E1496" s="79" t="s">
        <v>9996</v>
      </c>
      <c r="F1496" s="79" t="s">
        <v>9997</v>
      </c>
      <c r="G1496" s="79" t="s">
        <v>9998</v>
      </c>
      <c r="H1496" s="80">
        <v>1</v>
      </c>
      <c r="I1496" s="79" t="s">
        <v>1981</v>
      </c>
      <c r="J1496" s="79" t="s">
        <v>4439</v>
      </c>
      <c r="K1496" s="80">
        <v>2008</v>
      </c>
      <c r="L1496" s="81" t="str">
        <f t="shared" si="23"/>
        <v>http://ebooks.abc-clio.com/?isbn=9780313352799</v>
      </c>
    </row>
    <row r="1497" spans="1:12" ht="20.100000000000001" customHeight="1">
      <c r="A1497" s="78">
        <v>1496</v>
      </c>
      <c r="B1497" s="79" t="s">
        <v>2696</v>
      </c>
      <c r="C1497" s="79" t="s">
        <v>3392</v>
      </c>
      <c r="D1497" s="79">
        <v>201</v>
      </c>
      <c r="E1497" s="79" t="s">
        <v>3881</v>
      </c>
      <c r="F1497" s="79" t="s">
        <v>9999</v>
      </c>
      <c r="G1497" s="79" t="s">
        <v>10000</v>
      </c>
      <c r="H1497" s="80" t="s">
        <v>8079</v>
      </c>
      <c r="I1497" s="79" t="s">
        <v>941</v>
      </c>
      <c r="J1497" s="79" t="s">
        <v>4439</v>
      </c>
      <c r="K1497" s="80">
        <v>2007</v>
      </c>
      <c r="L1497" s="81" t="str">
        <f t="shared" si="23"/>
        <v>http://ebooks.abc-clio.com/?isbn=9780275997090</v>
      </c>
    </row>
    <row r="1498" spans="1:12" ht="20.100000000000001" customHeight="1">
      <c r="A1498" s="78">
        <v>1497</v>
      </c>
      <c r="B1498" s="79" t="s">
        <v>2696</v>
      </c>
      <c r="C1498" s="79" t="s">
        <v>3392</v>
      </c>
      <c r="D1498" s="79">
        <v>363</v>
      </c>
      <c r="E1498" s="79" t="s">
        <v>7586</v>
      </c>
      <c r="F1498" s="79" t="s">
        <v>10001</v>
      </c>
      <c r="G1498" s="79" t="s">
        <v>10002</v>
      </c>
      <c r="H1498" s="80">
        <v>1</v>
      </c>
      <c r="I1498" s="79" t="s">
        <v>10003</v>
      </c>
      <c r="J1498" s="79" t="s">
        <v>4575</v>
      </c>
      <c r="K1498" s="80">
        <v>2008</v>
      </c>
      <c r="L1498" s="81" t="str">
        <f t="shared" si="23"/>
        <v>http://ebooks.abc-clio.com/?isbn=9780313344817</v>
      </c>
    </row>
    <row r="1499" spans="1:12" ht="20.100000000000001" customHeight="1">
      <c r="A1499" s="78">
        <v>1498</v>
      </c>
      <c r="B1499" s="79" t="s">
        <v>2696</v>
      </c>
      <c r="C1499" s="79" t="s">
        <v>3392</v>
      </c>
      <c r="D1499" s="79">
        <v>940</v>
      </c>
      <c r="E1499" s="79" t="s">
        <v>5276</v>
      </c>
      <c r="F1499" s="79" t="s">
        <v>10004</v>
      </c>
      <c r="G1499" s="79" t="s">
        <v>10005</v>
      </c>
      <c r="H1499" s="80" t="s">
        <v>8079</v>
      </c>
      <c r="I1499" s="79" t="s">
        <v>10006</v>
      </c>
      <c r="J1499" s="79" t="s">
        <v>4439</v>
      </c>
      <c r="K1499" s="80">
        <v>2007</v>
      </c>
      <c r="L1499" s="81" t="str">
        <f t="shared" si="23"/>
        <v>http://ebooks.abc-clio.com/?isbn=9781567206524</v>
      </c>
    </row>
    <row r="1500" spans="1:12" ht="20.100000000000001" customHeight="1">
      <c r="A1500" s="78">
        <v>1499</v>
      </c>
      <c r="B1500" s="79" t="s">
        <v>2696</v>
      </c>
      <c r="C1500" s="79" t="s">
        <v>3392</v>
      </c>
      <c r="D1500" s="79">
        <v>305</v>
      </c>
      <c r="E1500" s="79" t="s">
        <v>10007</v>
      </c>
      <c r="F1500" s="79" t="s">
        <v>10008</v>
      </c>
      <c r="G1500" s="79" t="s">
        <v>10009</v>
      </c>
      <c r="H1500" s="80">
        <v>1</v>
      </c>
      <c r="I1500" s="79" t="s">
        <v>10010</v>
      </c>
      <c r="J1500" s="79" t="s">
        <v>4439</v>
      </c>
      <c r="K1500" s="80">
        <v>2008</v>
      </c>
      <c r="L1500" s="81" t="str">
        <f t="shared" si="23"/>
        <v>http://ebooks.abc-clio.com/?isbn=9780313353857</v>
      </c>
    </row>
    <row r="1501" spans="1:12" ht="20.100000000000001" customHeight="1">
      <c r="A1501" s="78">
        <v>1500</v>
      </c>
      <c r="B1501" s="79" t="s">
        <v>2696</v>
      </c>
      <c r="C1501" s="79" t="s">
        <v>3392</v>
      </c>
      <c r="D1501" s="79">
        <v>155</v>
      </c>
      <c r="E1501" s="79" t="s">
        <v>10011</v>
      </c>
      <c r="F1501" s="79" t="s">
        <v>10012</v>
      </c>
      <c r="G1501" s="79" t="s">
        <v>10013</v>
      </c>
      <c r="H1501" s="80">
        <v>1</v>
      </c>
      <c r="I1501" s="79" t="s">
        <v>10014</v>
      </c>
      <c r="J1501" s="79" t="s">
        <v>4439</v>
      </c>
      <c r="K1501" s="80">
        <v>2004</v>
      </c>
      <c r="L1501" s="81" t="str">
        <f t="shared" si="23"/>
        <v>http://ebooks.abc-clio.com/?isbn=9780313072963</v>
      </c>
    </row>
    <row r="1502" spans="1:12" ht="20.100000000000001" customHeight="1">
      <c r="A1502" s="78">
        <v>1501</v>
      </c>
      <c r="B1502" s="79" t="s">
        <v>2696</v>
      </c>
      <c r="C1502" s="79" t="s">
        <v>3392</v>
      </c>
      <c r="D1502" s="79">
        <v>306</v>
      </c>
      <c r="E1502" s="79" t="s">
        <v>10015</v>
      </c>
      <c r="F1502" s="79" t="s">
        <v>10016</v>
      </c>
      <c r="G1502" s="79" t="s">
        <v>10017</v>
      </c>
      <c r="H1502" s="80">
        <v>1</v>
      </c>
      <c r="I1502" s="79" t="s">
        <v>10018</v>
      </c>
      <c r="J1502" s="79" t="s">
        <v>4439</v>
      </c>
      <c r="K1502" s="80">
        <v>1994</v>
      </c>
      <c r="L1502" s="81" t="str">
        <f t="shared" si="23"/>
        <v>http://ebooks.abc-clio.com/?isbn=9780313030734</v>
      </c>
    </row>
    <row r="1503" spans="1:12" ht="20.100000000000001" customHeight="1">
      <c r="A1503" s="78">
        <v>1502</v>
      </c>
      <c r="B1503" s="79" t="s">
        <v>2696</v>
      </c>
      <c r="C1503" s="79" t="s">
        <v>3392</v>
      </c>
      <c r="D1503" s="79">
        <v>158</v>
      </c>
      <c r="E1503" s="79" t="s">
        <v>10019</v>
      </c>
      <c r="F1503" s="79" t="s">
        <v>10020</v>
      </c>
      <c r="G1503" s="79" t="s">
        <v>10021</v>
      </c>
      <c r="H1503" s="80">
        <v>1</v>
      </c>
      <c r="I1503" s="79" t="s">
        <v>1453</v>
      </c>
      <c r="J1503" s="79" t="s">
        <v>4439</v>
      </c>
      <c r="K1503" s="80">
        <v>2008</v>
      </c>
      <c r="L1503" s="81" t="str">
        <f t="shared" si="23"/>
        <v>http://ebooks.abc-clio.com/?isbn=9780275996789</v>
      </c>
    </row>
    <row r="1504" spans="1:12" ht="20.100000000000001" customHeight="1">
      <c r="A1504" s="78">
        <v>1503</v>
      </c>
      <c r="B1504" s="79" t="s">
        <v>2696</v>
      </c>
      <c r="C1504" s="79" t="s">
        <v>3392</v>
      </c>
      <c r="D1504" s="79">
        <v>158.69999999999999</v>
      </c>
      <c r="E1504" s="79" t="s">
        <v>10022</v>
      </c>
      <c r="F1504" s="79" t="s">
        <v>10023</v>
      </c>
      <c r="G1504" s="79" t="s">
        <v>10024</v>
      </c>
      <c r="H1504" s="80">
        <v>1</v>
      </c>
      <c r="I1504" s="79" t="s">
        <v>10025</v>
      </c>
      <c r="J1504" s="79" t="s">
        <v>4439</v>
      </c>
      <c r="K1504" s="80">
        <v>1990</v>
      </c>
      <c r="L1504" s="81" t="str">
        <f t="shared" si="23"/>
        <v>http://ebooks.abc-clio.com/?isbn=9780313020049</v>
      </c>
    </row>
    <row r="1505" spans="1:12" ht="20.100000000000001" customHeight="1">
      <c r="A1505" s="78">
        <v>1504</v>
      </c>
      <c r="B1505" s="79" t="s">
        <v>2696</v>
      </c>
      <c r="C1505" s="79" t="s">
        <v>3392</v>
      </c>
      <c r="D1505" s="79">
        <v>658</v>
      </c>
      <c r="E1505" s="79" t="s">
        <v>1160</v>
      </c>
      <c r="F1505" s="79" t="s">
        <v>10026</v>
      </c>
      <c r="G1505" s="79" t="s">
        <v>10027</v>
      </c>
      <c r="H1505" s="80">
        <v>1</v>
      </c>
      <c r="I1505" s="79" t="s">
        <v>1530</v>
      </c>
      <c r="J1505" s="79" t="s">
        <v>4439</v>
      </c>
      <c r="K1505" s="80">
        <v>2008</v>
      </c>
      <c r="L1505" s="81" t="str">
        <f t="shared" si="23"/>
        <v>http://ebooks.abc-clio.com/?isbn=9780313352836</v>
      </c>
    </row>
    <row r="1506" spans="1:12" ht="20.100000000000001" customHeight="1">
      <c r="A1506" s="78">
        <v>1505</v>
      </c>
      <c r="B1506" s="79" t="s">
        <v>2696</v>
      </c>
      <c r="C1506" s="79" t="s">
        <v>3392</v>
      </c>
      <c r="D1506" s="79">
        <v>302</v>
      </c>
      <c r="E1506" s="79" t="s">
        <v>10028</v>
      </c>
      <c r="F1506" s="79" t="s">
        <v>10029</v>
      </c>
      <c r="G1506" s="79" t="s">
        <v>10030</v>
      </c>
      <c r="H1506" s="80">
        <v>1</v>
      </c>
      <c r="I1506" s="79" t="s">
        <v>10031</v>
      </c>
      <c r="J1506" s="79" t="s">
        <v>4439</v>
      </c>
      <c r="K1506" s="80">
        <v>2003</v>
      </c>
      <c r="L1506" s="81" t="str">
        <f t="shared" si="23"/>
        <v>http://ebooks.abc-clio.com/?isbn=9780313015670</v>
      </c>
    </row>
    <row r="1507" spans="1:12" ht="20.100000000000001" customHeight="1">
      <c r="A1507" s="78">
        <v>1506</v>
      </c>
      <c r="B1507" s="79" t="s">
        <v>2696</v>
      </c>
      <c r="C1507" s="79" t="s">
        <v>3392</v>
      </c>
      <c r="D1507" s="79">
        <v>304</v>
      </c>
      <c r="E1507" s="79" t="s">
        <v>10032</v>
      </c>
      <c r="F1507" s="79" t="s">
        <v>10033</v>
      </c>
      <c r="G1507" s="79" t="s">
        <v>10034</v>
      </c>
      <c r="H1507" s="80" t="s">
        <v>8079</v>
      </c>
      <c r="I1507" s="79" t="s">
        <v>10035</v>
      </c>
      <c r="J1507" s="79" t="s">
        <v>4575</v>
      </c>
      <c r="K1507" s="80">
        <v>2007</v>
      </c>
      <c r="L1507" s="81" t="str">
        <f t="shared" si="23"/>
        <v>http://ebooks.abc-clio.com/?isbn=9780313071492</v>
      </c>
    </row>
    <row r="1508" spans="1:12" ht="20.100000000000001" customHeight="1">
      <c r="A1508" s="78">
        <v>1507</v>
      </c>
      <c r="B1508" s="79" t="s">
        <v>2696</v>
      </c>
      <c r="C1508" s="79" t="s">
        <v>3392</v>
      </c>
      <c r="D1508" s="79">
        <v>303.3</v>
      </c>
      <c r="E1508" s="79" t="s">
        <v>10036</v>
      </c>
      <c r="F1508" s="79" t="s">
        <v>10037</v>
      </c>
      <c r="G1508" s="79" t="s">
        <v>10038</v>
      </c>
      <c r="H1508" s="80">
        <v>1</v>
      </c>
      <c r="I1508" s="79" t="s">
        <v>10039</v>
      </c>
      <c r="J1508" s="79" t="s">
        <v>4514</v>
      </c>
      <c r="K1508" s="80">
        <v>1983</v>
      </c>
      <c r="L1508" s="81" t="str">
        <f t="shared" si="23"/>
        <v>http://ebooks.abc-clio.com/?isbn=9780313040672</v>
      </c>
    </row>
    <row r="1509" spans="1:12" ht="20.100000000000001" customHeight="1">
      <c r="A1509" s="78">
        <v>1508</v>
      </c>
      <c r="B1509" s="79" t="s">
        <v>2696</v>
      </c>
      <c r="C1509" s="79" t="s">
        <v>3392</v>
      </c>
      <c r="D1509" s="79">
        <v>155</v>
      </c>
      <c r="E1509" s="79" t="s">
        <v>1134</v>
      </c>
      <c r="F1509" s="79" t="s">
        <v>10040</v>
      </c>
      <c r="G1509" s="79" t="s">
        <v>10041</v>
      </c>
      <c r="H1509" s="80">
        <v>1</v>
      </c>
      <c r="I1509" s="79" t="s">
        <v>10042</v>
      </c>
      <c r="J1509" s="79" t="s">
        <v>4439</v>
      </c>
      <c r="K1509" s="80">
        <v>2008</v>
      </c>
      <c r="L1509" s="81" t="str">
        <f t="shared" si="23"/>
        <v>http://ebooks.abc-clio.com/?isbn=9780313346019</v>
      </c>
    </row>
    <row r="1510" spans="1:12" ht="20.100000000000001" customHeight="1">
      <c r="A1510" s="78">
        <v>1509</v>
      </c>
      <c r="B1510" s="79" t="s">
        <v>2696</v>
      </c>
      <c r="C1510" s="79" t="s">
        <v>3392</v>
      </c>
      <c r="D1510" s="79">
        <v>363</v>
      </c>
      <c r="E1510" s="79" t="s">
        <v>9760</v>
      </c>
      <c r="F1510" s="79" t="s">
        <v>10043</v>
      </c>
      <c r="G1510" s="79" t="s">
        <v>10044</v>
      </c>
      <c r="H1510" s="80">
        <v>1</v>
      </c>
      <c r="I1510" s="79" t="s">
        <v>10045</v>
      </c>
      <c r="J1510" s="79" t="s">
        <v>4575</v>
      </c>
      <c r="K1510" s="80">
        <v>2008</v>
      </c>
      <c r="L1510" s="81" t="str">
        <f t="shared" si="23"/>
        <v>http://ebooks.abc-clio.com/?isbn=9780275996918</v>
      </c>
    </row>
    <row r="1511" spans="1:12" ht="20.100000000000001" customHeight="1">
      <c r="A1511" s="78">
        <v>1510</v>
      </c>
      <c r="B1511" s="79" t="s">
        <v>2696</v>
      </c>
      <c r="C1511" s="79" t="s">
        <v>3392</v>
      </c>
      <c r="D1511" s="79">
        <v>362</v>
      </c>
      <c r="E1511" s="79" t="s">
        <v>10046</v>
      </c>
      <c r="F1511" s="79" t="s">
        <v>10047</v>
      </c>
      <c r="G1511" s="79" t="s">
        <v>10048</v>
      </c>
      <c r="H1511" s="80">
        <v>1</v>
      </c>
      <c r="I1511" s="79" t="s">
        <v>1423</v>
      </c>
      <c r="J1511" s="79" t="s">
        <v>4439</v>
      </c>
      <c r="K1511" s="80">
        <v>2007</v>
      </c>
      <c r="L1511" s="81" t="str">
        <f t="shared" si="23"/>
        <v>http://ebooks.abc-clio.com/?isbn=9780275997212</v>
      </c>
    </row>
    <row r="1512" spans="1:12" ht="20.100000000000001" customHeight="1">
      <c r="A1512" s="78">
        <v>1511</v>
      </c>
      <c r="B1512" s="79" t="s">
        <v>2696</v>
      </c>
      <c r="C1512" s="79" t="s">
        <v>3392</v>
      </c>
      <c r="D1512" s="79">
        <v>364</v>
      </c>
      <c r="E1512" s="79" t="s">
        <v>9808</v>
      </c>
      <c r="F1512" s="79" t="s">
        <v>10049</v>
      </c>
      <c r="G1512" s="79" t="s">
        <v>10050</v>
      </c>
      <c r="H1512" s="80">
        <v>1</v>
      </c>
      <c r="I1512" s="79" t="s">
        <v>10051</v>
      </c>
      <c r="J1512" s="79" t="s">
        <v>4439</v>
      </c>
      <c r="K1512" s="80">
        <v>2008</v>
      </c>
      <c r="L1512" s="81" t="str">
        <f t="shared" si="23"/>
        <v>http://ebooks.abc-clio.com/?isbn=9780313345159</v>
      </c>
    </row>
    <row r="1513" spans="1:12" ht="20.100000000000001" customHeight="1">
      <c r="A1513" s="78">
        <v>1512</v>
      </c>
      <c r="B1513" s="79" t="s">
        <v>2696</v>
      </c>
      <c r="C1513" s="79" t="s">
        <v>3392</v>
      </c>
      <c r="D1513" s="79">
        <v>362</v>
      </c>
      <c r="E1513" s="79" t="s">
        <v>8411</v>
      </c>
      <c r="F1513" s="79" t="s">
        <v>10052</v>
      </c>
      <c r="G1513" s="79" t="s">
        <v>10053</v>
      </c>
      <c r="H1513" s="80">
        <v>1</v>
      </c>
      <c r="I1513" s="79" t="s">
        <v>10054</v>
      </c>
      <c r="J1513" s="79" t="s">
        <v>4439</v>
      </c>
      <c r="K1513" s="80">
        <v>2005</v>
      </c>
      <c r="L1513" s="81" t="str">
        <f t="shared" si="23"/>
        <v>http://ebooks.abc-clio.com/?isbn=9780313068850</v>
      </c>
    </row>
    <row r="1514" spans="1:12" ht="20.100000000000001" customHeight="1">
      <c r="A1514" s="78">
        <v>1513</v>
      </c>
      <c r="B1514" s="79" t="s">
        <v>2696</v>
      </c>
      <c r="C1514" s="79" t="s">
        <v>3392</v>
      </c>
      <c r="D1514" s="79">
        <v>378</v>
      </c>
      <c r="E1514" s="79" t="s">
        <v>8494</v>
      </c>
      <c r="F1514" s="79" t="s">
        <v>10055</v>
      </c>
      <c r="G1514" s="79" t="s">
        <v>10056</v>
      </c>
      <c r="H1514" s="80" t="s">
        <v>8079</v>
      </c>
      <c r="I1514" s="79" t="s">
        <v>10057</v>
      </c>
      <c r="J1514" s="79" t="s">
        <v>4439</v>
      </c>
      <c r="K1514" s="80">
        <v>2007</v>
      </c>
      <c r="L1514" s="81" t="str">
        <f t="shared" si="23"/>
        <v>http://ebooks.abc-clio.com/?isbn=9780313081620</v>
      </c>
    </row>
    <row r="1515" spans="1:12" ht="20.100000000000001" customHeight="1">
      <c r="A1515" s="78">
        <v>1514</v>
      </c>
      <c r="B1515" s="79" t="s">
        <v>2696</v>
      </c>
      <c r="C1515" s="79" t="s">
        <v>3392</v>
      </c>
      <c r="D1515" s="79">
        <v>371</v>
      </c>
      <c r="E1515" s="79" t="s">
        <v>10058</v>
      </c>
      <c r="F1515" s="79" t="s">
        <v>10059</v>
      </c>
      <c r="G1515" s="79" t="s">
        <v>10060</v>
      </c>
      <c r="H1515" s="80">
        <v>1</v>
      </c>
      <c r="I1515" s="79" t="s">
        <v>10061</v>
      </c>
      <c r="J1515" s="79" t="s">
        <v>4439</v>
      </c>
      <c r="K1515" s="80">
        <v>2007</v>
      </c>
      <c r="L1515" s="81" t="str">
        <f t="shared" si="23"/>
        <v>http://ebooks.abc-clio.com/?isbn=9780313084799</v>
      </c>
    </row>
    <row r="1516" spans="1:12" ht="20.100000000000001" customHeight="1">
      <c r="A1516" s="78">
        <v>1515</v>
      </c>
      <c r="B1516" s="79" t="s">
        <v>2696</v>
      </c>
      <c r="C1516" s="79" t="s">
        <v>3392</v>
      </c>
      <c r="D1516" s="79">
        <v>370</v>
      </c>
      <c r="E1516" s="79" t="s">
        <v>10062</v>
      </c>
      <c r="F1516" s="79" t="s">
        <v>10063</v>
      </c>
      <c r="G1516" s="79" t="s">
        <v>10064</v>
      </c>
      <c r="H1516" s="80">
        <v>1</v>
      </c>
      <c r="I1516" s="79" t="s">
        <v>10065</v>
      </c>
      <c r="J1516" s="79" t="s">
        <v>4439</v>
      </c>
      <c r="K1516" s="80">
        <v>2007</v>
      </c>
      <c r="L1516" s="81" t="str">
        <f t="shared" si="23"/>
        <v>http://ebooks.abc-clio.com/?isbn=9780313080753</v>
      </c>
    </row>
    <row r="1517" spans="1:12" ht="20.100000000000001" customHeight="1">
      <c r="A1517" s="78">
        <v>1516</v>
      </c>
      <c r="B1517" s="79" t="s">
        <v>2696</v>
      </c>
      <c r="C1517" s="79" t="s">
        <v>3392</v>
      </c>
      <c r="D1517" s="79">
        <v>155</v>
      </c>
      <c r="E1517" s="79" t="s">
        <v>6650</v>
      </c>
      <c r="F1517" s="79" t="s">
        <v>10066</v>
      </c>
      <c r="G1517" s="79" t="s">
        <v>10067</v>
      </c>
      <c r="H1517" s="80">
        <v>1</v>
      </c>
      <c r="I1517" s="79" t="s">
        <v>10068</v>
      </c>
      <c r="J1517" s="79" t="s">
        <v>4439</v>
      </c>
      <c r="K1517" s="80">
        <v>2003</v>
      </c>
      <c r="L1517" s="81" t="str">
        <f t="shared" si="23"/>
        <v>http://ebooks.abc-clio.com/?isbn=9780313093586</v>
      </c>
    </row>
    <row r="1518" spans="1:12" ht="20.100000000000001" customHeight="1">
      <c r="A1518" s="78">
        <v>1517</v>
      </c>
      <c r="B1518" s="79" t="s">
        <v>2696</v>
      </c>
      <c r="C1518" s="79" t="s">
        <v>3392</v>
      </c>
      <c r="D1518" s="79">
        <v>363</v>
      </c>
      <c r="E1518" s="79" t="s">
        <v>2925</v>
      </c>
      <c r="F1518" s="79" t="s">
        <v>10069</v>
      </c>
      <c r="G1518" s="79" t="s">
        <v>10070</v>
      </c>
      <c r="H1518" s="80">
        <v>1</v>
      </c>
      <c r="I1518" s="79" t="s">
        <v>10010</v>
      </c>
      <c r="J1518" s="79" t="s">
        <v>4575</v>
      </c>
      <c r="K1518" s="80">
        <v>2008</v>
      </c>
      <c r="L1518" s="81" t="str">
        <f t="shared" si="23"/>
        <v>http://ebooks.abc-clio.com/?isbn=9780313357657</v>
      </c>
    </row>
    <row r="1519" spans="1:12" ht="20.100000000000001" customHeight="1">
      <c r="A1519" s="78">
        <v>1518</v>
      </c>
      <c r="B1519" s="79" t="s">
        <v>2696</v>
      </c>
      <c r="C1519" s="79" t="s">
        <v>3392</v>
      </c>
      <c r="D1519" s="79">
        <v>618</v>
      </c>
      <c r="E1519" s="79" t="s">
        <v>5325</v>
      </c>
      <c r="F1519" s="79" t="s">
        <v>10071</v>
      </c>
      <c r="G1519" s="79" t="s">
        <v>10072</v>
      </c>
      <c r="H1519" s="80">
        <v>1</v>
      </c>
      <c r="I1519" s="79" t="s">
        <v>1138</v>
      </c>
      <c r="J1519" s="79" t="s">
        <v>4439</v>
      </c>
      <c r="K1519" s="80">
        <v>2007</v>
      </c>
      <c r="L1519" s="81" t="str">
        <f t="shared" si="23"/>
        <v>http://ebooks.abc-clio.com/?isbn=9780275997311</v>
      </c>
    </row>
    <row r="1520" spans="1:12" ht="20.100000000000001" customHeight="1">
      <c r="A1520" s="78">
        <v>1519</v>
      </c>
      <c r="B1520" s="79" t="s">
        <v>2696</v>
      </c>
      <c r="C1520" s="79" t="s">
        <v>3392</v>
      </c>
      <c r="D1520" s="79">
        <v>362</v>
      </c>
      <c r="E1520" s="79" t="s">
        <v>5325</v>
      </c>
      <c r="F1520" s="79" t="s">
        <v>10073</v>
      </c>
      <c r="G1520" s="79" t="s">
        <v>10074</v>
      </c>
      <c r="H1520" s="80" t="s">
        <v>8079</v>
      </c>
      <c r="I1520" s="79" t="s">
        <v>10075</v>
      </c>
      <c r="J1520" s="79" t="s">
        <v>4439</v>
      </c>
      <c r="K1520" s="80">
        <v>2007</v>
      </c>
      <c r="L1520" s="81" t="str">
        <f t="shared" si="23"/>
        <v>http://ebooks.abc-clio.com/?isbn=9780313348563</v>
      </c>
    </row>
    <row r="1521" spans="1:12" ht="20.100000000000001" customHeight="1">
      <c r="A1521" s="78">
        <v>1520</v>
      </c>
      <c r="B1521" s="79" t="s">
        <v>2696</v>
      </c>
      <c r="C1521" s="79" t="s">
        <v>3392</v>
      </c>
      <c r="D1521" s="79">
        <v>636</v>
      </c>
      <c r="E1521" s="79" t="s">
        <v>10076</v>
      </c>
      <c r="F1521" s="79" t="s">
        <v>10077</v>
      </c>
      <c r="G1521" s="79" t="s">
        <v>10078</v>
      </c>
      <c r="H1521" s="80">
        <v>1</v>
      </c>
      <c r="I1521" s="79" t="s">
        <v>10079</v>
      </c>
      <c r="J1521" s="79" t="s">
        <v>4439</v>
      </c>
      <c r="K1521" s="80">
        <v>2008</v>
      </c>
      <c r="L1521" s="81" t="str">
        <f t="shared" si="23"/>
        <v>http://ebooks.abc-clio.com/?isbn=9780313056505</v>
      </c>
    </row>
    <row r="1522" spans="1:12" ht="20.100000000000001" customHeight="1">
      <c r="A1522" s="78">
        <v>1521</v>
      </c>
      <c r="B1522" s="79" t="s">
        <v>2696</v>
      </c>
      <c r="C1522" s="79" t="s">
        <v>10080</v>
      </c>
      <c r="D1522" s="79">
        <v>155</v>
      </c>
      <c r="E1522" s="79" t="s">
        <v>10081</v>
      </c>
      <c r="F1522" s="79" t="s">
        <v>10082</v>
      </c>
      <c r="G1522" s="79" t="s">
        <v>10083</v>
      </c>
      <c r="H1522" s="80">
        <v>0</v>
      </c>
      <c r="I1522" s="79" t="s">
        <v>10084</v>
      </c>
      <c r="J1522" s="79" t="s">
        <v>5153</v>
      </c>
      <c r="K1522" s="80">
        <v>2003</v>
      </c>
      <c r="L1522" s="81" t="str">
        <f t="shared" si="23"/>
        <v>http://ebooks.abc-clio.com/?isbn=9780313057519</v>
      </c>
    </row>
    <row r="1523" spans="1:12" ht="20.100000000000001" customHeight="1">
      <c r="A1523" s="78">
        <v>1522</v>
      </c>
      <c r="B1523" s="79" t="s">
        <v>2696</v>
      </c>
      <c r="C1523" s="79" t="s">
        <v>10085</v>
      </c>
      <c r="D1523" s="79">
        <v>338.97300000000001</v>
      </c>
      <c r="E1523" s="79" t="s">
        <v>8694</v>
      </c>
      <c r="F1523" s="79" t="s">
        <v>10086</v>
      </c>
      <c r="G1523" s="79" t="s">
        <v>10087</v>
      </c>
      <c r="H1523" s="80">
        <v>1</v>
      </c>
      <c r="I1523" s="79" t="s">
        <v>10088</v>
      </c>
      <c r="J1523" s="79" t="s">
        <v>4439</v>
      </c>
      <c r="K1523" s="80">
        <v>1993</v>
      </c>
      <c r="L1523" s="81" t="str">
        <f t="shared" si="23"/>
        <v>http://ebooks.abc-clio.com/?isbn=9780313020667</v>
      </c>
    </row>
    <row r="1524" spans="1:12" ht="20.100000000000001" customHeight="1">
      <c r="A1524" s="78">
        <v>1523</v>
      </c>
      <c r="B1524" s="79" t="s">
        <v>2696</v>
      </c>
      <c r="C1524" s="79" t="s">
        <v>10085</v>
      </c>
      <c r="D1524" s="79">
        <v>658.4</v>
      </c>
      <c r="E1524" s="79" t="s">
        <v>8936</v>
      </c>
      <c r="F1524" s="79" t="s">
        <v>10089</v>
      </c>
      <c r="G1524" s="79" t="s">
        <v>10090</v>
      </c>
      <c r="H1524" s="80">
        <v>1</v>
      </c>
      <c r="I1524" s="79" t="s">
        <v>3003</v>
      </c>
      <c r="J1524" s="79" t="s">
        <v>4439</v>
      </c>
      <c r="K1524" s="80">
        <v>1994</v>
      </c>
      <c r="L1524" s="81" t="str">
        <f t="shared" si="23"/>
        <v>http://ebooks.abc-clio.com/?isbn=9780313021480</v>
      </c>
    </row>
    <row r="1525" spans="1:12" ht="20.100000000000001" customHeight="1">
      <c r="A1525" s="78">
        <v>1524</v>
      </c>
      <c r="B1525" s="79" t="s">
        <v>2696</v>
      </c>
      <c r="C1525" s="79" t="s">
        <v>10085</v>
      </c>
      <c r="D1525" s="79">
        <v>307.10000000000002</v>
      </c>
      <c r="E1525" s="79" t="s">
        <v>10091</v>
      </c>
      <c r="F1525" s="79" t="s">
        <v>10092</v>
      </c>
      <c r="G1525" s="79" t="s">
        <v>10093</v>
      </c>
      <c r="H1525" s="80">
        <v>1</v>
      </c>
      <c r="I1525" s="79" t="s">
        <v>10094</v>
      </c>
      <c r="J1525" s="79" t="s">
        <v>4439</v>
      </c>
      <c r="K1525" s="80">
        <v>1994</v>
      </c>
      <c r="L1525" s="81" t="str">
        <f t="shared" si="23"/>
        <v>http://ebooks.abc-clio.com/?isbn=9780313018596</v>
      </c>
    </row>
    <row r="1526" spans="1:12" ht="20.100000000000001" customHeight="1">
      <c r="A1526" s="78">
        <v>1525</v>
      </c>
      <c r="B1526" s="79" t="s">
        <v>2696</v>
      </c>
      <c r="C1526" s="79" t="s">
        <v>10085</v>
      </c>
      <c r="D1526" s="79">
        <v>350</v>
      </c>
      <c r="E1526" s="79" t="s">
        <v>10095</v>
      </c>
      <c r="F1526" s="79" t="s">
        <v>10096</v>
      </c>
      <c r="G1526" s="79" t="s">
        <v>10097</v>
      </c>
      <c r="H1526" s="80">
        <v>1</v>
      </c>
      <c r="I1526" s="79" t="s">
        <v>10098</v>
      </c>
      <c r="J1526" s="79" t="s">
        <v>4439</v>
      </c>
      <c r="K1526" s="80">
        <v>1990</v>
      </c>
      <c r="L1526" s="81" t="str">
        <f t="shared" si="23"/>
        <v>http://ebooks.abc-clio.com/?isbn=9780313018275</v>
      </c>
    </row>
    <row r="1527" spans="1:12" ht="20.100000000000001" customHeight="1">
      <c r="A1527" s="78">
        <v>1526</v>
      </c>
      <c r="B1527" s="79" t="s">
        <v>2696</v>
      </c>
      <c r="C1527" s="79" t="s">
        <v>10085</v>
      </c>
      <c r="D1527" s="79">
        <v>351</v>
      </c>
      <c r="E1527" s="79" t="s">
        <v>10095</v>
      </c>
      <c r="F1527" s="79" t="s">
        <v>10099</v>
      </c>
      <c r="G1527" s="79" t="s">
        <v>10100</v>
      </c>
      <c r="H1527" s="80">
        <v>2</v>
      </c>
      <c r="I1527" s="79" t="s">
        <v>10101</v>
      </c>
      <c r="J1527" s="79" t="s">
        <v>4439</v>
      </c>
      <c r="K1527" s="80">
        <v>1998</v>
      </c>
      <c r="L1527" s="81" t="str">
        <f t="shared" si="23"/>
        <v>http://ebooks.abc-clio.com/?isbn=9780313018992</v>
      </c>
    </row>
    <row r="1528" spans="1:12" ht="20.100000000000001" customHeight="1">
      <c r="A1528" s="78">
        <v>1527</v>
      </c>
      <c r="B1528" s="79" t="s">
        <v>2696</v>
      </c>
      <c r="C1528" s="79" t="s">
        <v>10085</v>
      </c>
      <c r="D1528" s="79">
        <v>364</v>
      </c>
      <c r="E1528" s="79" t="s">
        <v>9764</v>
      </c>
      <c r="F1528" s="79" t="s">
        <v>10102</v>
      </c>
      <c r="G1528" s="79" t="s">
        <v>10103</v>
      </c>
      <c r="H1528" s="80">
        <v>1</v>
      </c>
      <c r="I1528" s="79" t="s">
        <v>10104</v>
      </c>
      <c r="J1528" s="79" t="s">
        <v>4439</v>
      </c>
      <c r="K1528" s="80">
        <v>2000</v>
      </c>
      <c r="L1528" s="81" t="str">
        <f t="shared" si="23"/>
        <v>http://ebooks.abc-clio.com/?isbn=9780313002908</v>
      </c>
    </row>
    <row r="1529" spans="1:12" ht="20.100000000000001" customHeight="1">
      <c r="A1529" s="78">
        <v>1528</v>
      </c>
      <c r="B1529" s="79" t="s">
        <v>2696</v>
      </c>
      <c r="C1529" s="79" t="s">
        <v>10105</v>
      </c>
      <c r="D1529" s="79">
        <v>363</v>
      </c>
      <c r="E1529" s="79" t="s">
        <v>10106</v>
      </c>
      <c r="F1529" s="79" t="s">
        <v>10107</v>
      </c>
      <c r="G1529" s="79" t="s">
        <v>10108</v>
      </c>
      <c r="H1529" s="80">
        <v>1</v>
      </c>
      <c r="I1529" s="79" t="s">
        <v>2605</v>
      </c>
      <c r="J1529" s="79" t="s">
        <v>4439</v>
      </c>
      <c r="K1529" s="80">
        <v>2006</v>
      </c>
      <c r="L1529" s="81" t="str">
        <f t="shared" si="23"/>
        <v>http://ebooks.abc-clio.com/?isbn=9780313077524</v>
      </c>
    </row>
    <row r="1530" spans="1:12" ht="20.100000000000001" customHeight="1">
      <c r="A1530" s="78">
        <v>1529</v>
      </c>
      <c r="B1530" s="79" t="s">
        <v>2696</v>
      </c>
      <c r="C1530" s="79" t="s">
        <v>10105</v>
      </c>
      <c r="D1530" s="79">
        <v>362</v>
      </c>
      <c r="E1530" s="79" t="s">
        <v>9188</v>
      </c>
      <c r="F1530" s="79" t="s">
        <v>10109</v>
      </c>
      <c r="G1530" s="79" t="s">
        <v>10110</v>
      </c>
      <c r="H1530" s="80">
        <v>1</v>
      </c>
      <c r="I1530" s="79" t="s">
        <v>10111</v>
      </c>
      <c r="J1530" s="79" t="s">
        <v>4439</v>
      </c>
      <c r="K1530" s="80">
        <v>2003</v>
      </c>
      <c r="L1530" s="81" t="str">
        <f t="shared" si="23"/>
        <v>http://ebooks.abc-clio.com/?isbn=9780313072468</v>
      </c>
    </row>
    <row r="1531" spans="1:12" ht="20.100000000000001" customHeight="1">
      <c r="A1531" s="78">
        <v>1530</v>
      </c>
      <c r="B1531" s="79" t="s">
        <v>2696</v>
      </c>
      <c r="C1531" s="79" t="s">
        <v>10105</v>
      </c>
      <c r="D1531" s="79">
        <v>362.1</v>
      </c>
      <c r="E1531" s="79" t="s">
        <v>10112</v>
      </c>
      <c r="F1531" s="79" t="s">
        <v>10113</v>
      </c>
      <c r="G1531" s="79" t="s">
        <v>10114</v>
      </c>
      <c r="H1531" s="80">
        <v>1</v>
      </c>
      <c r="I1531" s="79" t="s">
        <v>10115</v>
      </c>
      <c r="J1531" s="79" t="s">
        <v>4514</v>
      </c>
      <c r="K1531" s="80">
        <v>1995</v>
      </c>
      <c r="L1531" s="81" t="str">
        <f t="shared" si="23"/>
        <v>http://ebooks.abc-clio.com/?isbn=9780313032929</v>
      </c>
    </row>
    <row r="1532" spans="1:12" ht="20.100000000000001" customHeight="1">
      <c r="A1532" s="78">
        <v>1531</v>
      </c>
      <c r="B1532" s="79" t="s">
        <v>2696</v>
      </c>
      <c r="C1532" s="79" t="s">
        <v>10105</v>
      </c>
      <c r="D1532" s="79">
        <v>362</v>
      </c>
      <c r="E1532" s="79" t="s">
        <v>10116</v>
      </c>
      <c r="F1532" s="79" t="s">
        <v>10117</v>
      </c>
      <c r="G1532" s="79" t="s">
        <v>10118</v>
      </c>
      <c r="H1532" s="80">
        <v>1</v>
      </c>
      <c r="I1532" s="79" t="s">
        <v>10119</v>
      </c>
      <c r="J1532" s="79" t="s">
        <v>4439</v>
      </c>
      <c r="K1532" s="80">
        <v>2003</v>
      </c>
      <c r="L1532" s="81" t="str">
        <f t="shared" si="23"/>
        <v>http://ebooks.abc-clio.com/?isbn=9780313039201</v>
      </c>
    </row>
    <row r="1533" spans="1:12" ht="20.100000000000001" customHeight="1">
      <c r="A1533" s="78">
        <v>1532</v>
      </c>
      <c r="B1533" s="79" t="s">
        <v>2696</v>
      </c>
      <c r="C1533" s="79" t="s">
        <v>10105</v>
      </c>
      <c r="D1533" s="79">
        <v>362</v>
      </c>
      <c r="E1533" s="79" t="s">
        <v>2500</v>
      </c>
      <c r="F1533" s="79" t="s">
        <v>10120</v>
      </c>
      <c r="G1533" s="79" t="s">
        <v>10121</v>
      </c>
      <c r="H1533" s="80">
        <v>1</v>
      </c>
      <c r="I1533" s="79" t="s">
        <v>2978</v>
      </c>
      <c r="J1533" s="79" t="s">
        <v>4439</v>
      </c>
      <c r="K1533" s="80">
        <v>2006</v>
      </c>
      <c r="L1533" s="81" t="str">
        <f t="shared" si="23"/>
        <v>http://ebooks.abc-clio.com/?isbn=9780313016325</v>
      </c>
    </row>
    <row r="1534" spans="1:12" ht="20.100000000000001" customHeight="1">
      <c r="A1534" s="78">
        <v>1533</v>
      </c>
      <c r="B1534" s="79" t="s">
        <v>2696</v>
      </c>
      <c r="C1534" s="79" t="s">
        <v>10105</v>
      </c>
      <c r="D1534" s="79">
        <v>362</v>
      </c>
      <c r="E1534" s="79" t="s">
        <v>2500</v>
      </c>
      <c r="F1534" s="79" t="s">
        <v>10122</v>
      </c>
      <c r="G1534" s="79" t="s">
        <v>10123</v>
      </c>
      <c r="H1534" s="80">
        <v>1</v>
      </c>
      <c r="I1534" s="79" t="s">
        <v>10124</v>
      </c>
      <c r="J1534" s="79" t="s">
        <v>4439</v>
      </c>
      <c r="K1534" s="80">
        <v>2007</v>
      </c>
      <c r="L1534" s="81" t="str">
        <f t="shared" si="23"/>
        <v>http://ebooks.abc-clio.com/?isbn=9780313082184</v>
      </c>
    </row>
    <row r="1535" spans="1:12" ht="20.100000000000001" customHeight="1">
      <c r="A1535" s="78">
        <v>1534</v>
      </c>
      <c r="B1535" s="79" t="s">
        <v>2696</v>
      </c>
      <c r="C1535" s="79" t="s">
        <v>10105</v>
      </c>
      <c r="D1535" s="79">
        <v>362</v>
      </c>
      <c r="E1535" s="79" t="s">
        <v>2544</v>
      </c>
      <c r="F1535" s="79" t="s">
        <v>10125</v>
      </c>
      <c r="G1535" s="79" t="s">
        <v>10126</v>
      </c>
      <c r="H1535" s="80">
        <v>1</v>
      </c>
      <c r="I1535" s="79" t="s">
        <v>10127</v>
      </c>
      <c r="J1535" s="79" t="s">
        <v>4439</v>
      </c>
      <c r="K1535" s="80">
        <v>2008</v>
      </c>
      <c r="L1535" s="81" t="str">
        <f t="shared" si="23"/>
        <v>http://ebooks.abc-clio.com/?isbn=9780275997892</v>
      </c>
    </row>
    <row r="1536" spans="1:12" ht="20.100000000000001" customHeight="1">
      <c r="A1536" s="78">
        <v>1535</v>
      </c>
      <c r="B1536" s="79" t="s">
        <v>2696</v>
      </c>
      <c r="C1536" s="79" t="s">
        <v>10128</v>
      </c>
      <c r="D1536" s="79">
        <v>658</v>
      </c>
      <c r="E1536" s="79" t="s">
        <v>8940</v>
      </c>
      <c r="F1536" s="79" t="s">
        <v>10129</v>
      </c>
      <c r="G1536" s="79" t="s">
        <v>10130</v>
      </c>
      <c r="H1536" s="80">
        <v>1</v>
      </c>
      <c r="I1536" s="79" t="s">
        <v>10131</v>
      </c>
      <c r="J1536" s="79" t="s">
        <v>4439</v>
      </c>
      <c r="K1536" s="80">
        <v>2007</v>
      </c>
      <c r="L1536" s="81" t="str">
        <f t="shared" si="23"/>
        <v>http://ebooks.abc-clio.com/?isbn=9780313348525</v>
      </c>
    </row>
    <row r="1537" spans="1:12" ht="20.100000000000001" customHeight="1">
      <c r="A1537" s="78">
        <v>1536</v>
      </c>
      <c r="B1537" s="79" t="s">
        <v>2696</v>
      </c>
      <c r="C1537" s="79" t="s">
        <v>10128</v>
      </c>
      <c r="D1537" s="79">
        <v>658</v>
      </c>
      <c r="E1537" s="79" t="s">
        <v>8940</v>
      </c>
      <c r="F1537" s="79" t="s">
        <v>10132</v>
      </c>
      <c r="G1537" s="79" t="s">
        <v>10133</v>
      </c>
      <c r="H1537" s="80">
        <v>1</v>
      </c>
      <c r="I1537" s="79" t="s">
        <v>10134</v>
      </c>
      <c r="J1537" s="79" t="s">
        <v>4439</v>
      </c>
      <c r="K1537" s="80">
        <v>1998</v>
      </c>
      <c r="L1537" s="81" t="str">
        <f t="shared" si="23"/>
        <v>http://ebooks.abc-clio.com/?isbn=9780313025402</v>
      </c>
    </row>
    <row r="1538" spans="1:12" ht="20.100000000000001" customHeight="1">
      <c r="A1538" s="78">
        <v>1537</v>
      </c>
      <c r="B1538" s="79" t="s">
        <v>2696</v>
      </c>
      <c r="C1538" s="79" t="s">
        <v>10128</v>
      </c>
      <c r="D1538" s="79">
        <v>336.1</v>
      </c>
      <c r="E1538" s="79" t="s">
        <v>8131</v>
      </c>
      <c r="F1538" s="79" t="s">
        <v>10135</v>
      </c>
      <c r="G1538" s="79" t="s">
        <v>10136</v>
      </c>
      <c r="H1538" s="80">
        <v>1</v>
      </c>
      <c r="I1538" s="79" t="s">
        <v>10137</v>
      </c>
      <c r="J1538" s="79" t="s">
        <v>4514</v>
      </c>
      <c r="K1538" s="80">
        <v>1994</v>
      </c>
      <c r="L1538" s="81" t="str">
        <f t="shared" ref="L1538:L1601" si="24">HYPERLINK(CONCATENATE("http://ebooks.abc-clio.com/?isbn=",F1538))</f>
        <v>http://ebooks.abc-clio.com/?isbn=9780313035692</v>
      </c>
    </row>
    <row r="1539" spans="1:12" ht="20.100000000000001" customHeight="1">
      <c r="A1539" s="78">
        <v>1538</v>
      </c>
      <c r="B1539" s="79" t="s">
        <v>2696</v>
      </c>
      <c r="C1539" s="79" t="s">
        <v>10128</v>
      </c>
      <c r="D1539" s="79">
        <v>361.7</v>
      </c>
      <c r="E1539" s="79" t="s">
        <v>8712</v>
      </c>
      <c r="F1539" s="79" t="s">
        <v>10138</v>
      </c>
      <c r="G1539" s="79" t="s">
        <v>10139</v>
      </c>
      <c r="H1539" s="80">
        <v>1</v>
      </c>
      <c r="I1539" s="79" t="s">
        <v>10140</v>
      </c>
      <c r="J1539" s="79" t="s">
        <v>4514</v>
      </c>
      <c r="K1539" s="80">
        <v>1990</v>
      </c>
      <c r="L1539" s="81" t="str">
        <f t="shared" si="24"/>
        <v>http://ebooks.abc-clio.com/?isbn=9780313036279</v>
      </c>
    </row>
    <row r="1540" spans="1:12" ht="20.100000000000001" customHeight="1">
      <c r="A1540" s="78">
        <v>1539</v>
      </c>
      <c r="B1540" s="79" t="s">
        <v>2696</v>
      </c>
      <c r="C1540" s="79" t="s">
        <v>10128</v>
      </c>
      <c r="D1540" s="79">
        <v>362</v>
      </c>
      <c r="E1540" s="79" t="s">
        <v>10141</v>
      </c>
      <c r="F1540" s="79" t="s">
        <v>10142</v>
      </c>
      <c r="G1540" s="79" t="s">
        <v>10143</v>
      </c>
      <c r="H1540" s="80">
        <v>1</v>
      </c>
      <c r="I1540" s="79" t="s">
        <v>8315</v>
      </c>
      <c r="J1540" s="79" t="s">
        <v>4514</v>
      </c>
      <c r="K1540" s="80">
        <v>1996</v>
      </c>
      <c r="L1540" s="81" t="str">
        <f t="shared" si="24"/>
        <v>http://ebooks.abc-clio.com/?isbn=9780313035975</v>
      </c>
    </row>
    <row r="1541" spans="1:12" ht="20.100000000000001" customHeight="1">
      <c r="A1541" s="78">
        <v>1540</v>
      </c>
      <c r="B1541" s="79" t="s">
        <v>2696</v>
      </c>
      <c r="C1541" s="79" t="s">
        <v>10128</v>
      </c>
      <c r="D1541" s="79">
        <v>352</v>
      </c>
      <c r="E1541" s="79" t="s">
        <v>10095</v>
      </c>
      <c r="F1541" s="79" t="s">
        <v>10144</v>
      </c>
      <c r="G1541" s="79" t="s">
        <v>10145</v>
      </c>
      <c r="H1541" s="80">
        <v>1</v>
      </c>
      <c r="I1541" s="79" t="s">
        <v>10146</v>
      </c>
      <c r="J1541" s="79" t="s">
        <v>4514</v>
      </c>
      <c r="K1541" s="80">
        <v>2000</v>
      </c>
      <c r="L1541" s="81" t="str">
        <f t="shared" si="24"/>
        <v>http://ebooks.abc-clio.com/?isbn=9780313035463</v>
      </c>
    </row>
    <row r="1542" spans="1:12" ht="20.100000000000001" customHeight="1">
      <c r="A1542" s="78">
        <v>1541</v>
      </c>
      <c r="B1542" s="79" t="s">
        <v>2696</v>
      </c>
      <c r="C1542" s="79" t="s">
        <v>10128</v>
      </c>
      <c r="D1542" s="79">
        <v>342.73</v>
      </c>
      <c r="E1542" s="79" t="s">
        <v>10147</v>
      </c>
      <c r="F1542" s="79" t="s">
        <v>10148</v>
      </c>
      <c r="G1542" s="79" t="s">
        <v>10149</v>
      </c>
      <c r="H1542" s="80">
        <v>1</v>
      </c>
      <c r="I1542" s="79" t="s">
        <v>10150</v>
      </c>
      <c r="J1542" s="79" t="s">
        <v>4439</v>
      </c>
      <c r="K1542" s="80">
        <v>1990</v>
      </c>
      <c r="L1542" s="81" t="str">
        <f t="shared" si="24"/>
        <v>http://ebooks.abc-clio.com/?isbn=9780313029202</v>
      </c>
    </row>
    <row r="1543" spans="1:12" ht="20.100000000000001" customHeight="1">
      <c r="A1543" s="78">
        <v>1542</v>
      </c>
      <c r="B1543" s="79" t="s">
        <v>2696</v>
      </c>
      <c r="C1543" s="79" t="s">
        <v>10128</v>
      </c>
      <c r="D1543" s="79">
        <v>306</v>
      </c>
      <c r="E1543" s="79" t="s">
        <v>10151</v>
      </c>
      <c r="F1543" s="79" t="s">
        <v>10152</v>
      </c>
      <c r="G1543" s="79" t="s">
        <v>10153</v>
      </c>
      <c r="H1543" s="80">
        <v>1</v>
      </c>
      <c r="I1543" s="79" t="s">
        <v>10154</v>
      </c>
      <c r="J1543" s="79" t="s">
        <v>4439</v>
      </c>
      <c r="K1543" s="80">
        <v>2003</v>
      </c>
      <c r="L1543" s="81" t="str">
        <f t="shared" si="24"/>
        <v>http://ebooks.abc-clio.com/?isbn=9780313056833</v>
      </c>
    </row>
    <row r="1544" spans="1:12" ht="20.100000000000001" customHeight="1">
      <c r="A1544" s="78">
        <v>1543</v>
      </c>
      <c r="B1544" s="79" t="s">
        <v>2696</v>
      </c>
      <c r="C1544" s="79" t="s">
        <v>10155</v>
      </c>
      <c r="D1544" s="79">
        <v>320</v>
      </c>
      <c r="E1544" s="79" t="s">
        <v>10156</v>
      </c>
      <c r="F1544" s="79" t="s">
        <v>10157</v>
      </c>
      <c r="G1544" s="79" t="s">
        <v>10158</v>
      </c>
      <c r="H1544" s="80">
        <v>1</v>
      </c>
      <c r="I1544" s="79" t="s">
        <v>10159</v>
      </c>
      <c r="J1544" s="79" t="s">
        <v>4514</v>
      </c>
      <c r="K1544" s="80">
        <v>1990</v>
      </c>
      <c r="L1544" s="81" t="str">
        <f t="shared" si="24"/>
        <v>http://ebooks.abc-clio.com/?isbn=9780313034701</v>
      </c>
    </row>
    <row r="1545" spans="1:12" ht="20.100000000000001" customHeight="1">
      <c r="A1545" s="78">
        <v>1544</v>
      </c>
      <c r="B1545" s="79" t="s">
        <v>2696</v>
      </c>
      <c r="C1545" s="79" t="s">
        <v>10155</v>
      </c>
      <c r="D1545" s="79">
        <v>320.60000000000002</v>
      </c>
      <c r="E1545" s="79" t="s">
        <v>10156</v>
      </c>
      <c r="F1545" s="79" t="s">
        <v>10160</v>
      </c>
      <c r="G1545" s="79" t="s">
        <v>10161</v>
      </c>
      <c r="H1545" s="80">
        <v>1</v>
      </c>
      <c r="I1545" s="79" t="s">
        <v>10162</v>
      </c>
      <c r="J1545" s="79" t="s">
        <v>4514</v>
      </c>
      <c r="K1545" s="80">
        <v>1990</v>
      </c>
      <c r="L1545" s="81" t="str">
        <f t="shared" si="24"/>
        <v>http://ebooks.abc-clio.com/?isbn=9780313035043</v>
      </c>
    </row>
    <row r="1546" spans="1:12" ht="20.100000000000001" customHeight="1">
      <c r="A1546" s="78">
        <v>1545</v>
      </c>
      <c r="B1546" s="79" t="s">
        <v>2696</v>
      </c>
      <c r="C1546" s="79" t="s">
        <v>10155</v>
      </c>
      <c r="D1546" s="79">
        <v>333</v>
      </c>
      <c r="E1546" s="79" t="s">
        <v>2905</v>
      </c>
      <c r="F1546" s="79" t="s">
        <v>10163</v>
      </c>
      <c r="G1546" s="79" t="s">
        <v>10164</v>
      </c>
      <c r="H1546" s="80">
        <v>1</v>
      </c>
      <c r="I1546" s="79" t="s">
        <v>10165</v>
      </c>
      <c r="J1546" s="79" t="s">
        <v>4439</v>
      </c>
      <c r="K1546" s="80">
        <v>2002</v>
      </c>
      <c r="L1546" s="81" t="str">
        <f t="shared" si="24"/>
        <v>http://ebooks.abc-clio.com/?isbn=9780313014154</v>
      </c>
    </row>
    <row r="1547" spans="1:12" ht="20.100000000000001" customHeight="1">
      <c r="A1547" s="78">
        <v>1546</v>
      </c>
      <c r="B1547" s="79" t="s">
        <v>2696</v>
      </c>
      <c r="C1547" s="79" t="s">
        <v>10155</v>
      </c>
      <c r="D1547" s="79">
        <v>368</v>
      </c>
      <c r="E1547" s="79" t="s">
        <v>10166</v>
      </c>
      <c r="F1547" s="79" t="s">
        <v>10167</v>
      </c>
      <c r="G1547" s="79" t="s">
        <v>10168</v>
      </c>
      <c r="H1547" s="80">
        <v>1</v>
      </c>
      <c r="I1547" s="79" t="s">
        <v>10169</v>
      </c>
      <c r="J1547" s="79" t="s">
        <v>4514</v>
      </c>
      <c r="K1547" s="80">
        <v>1997</v>
      </c>
      <c r="L1547" s="81" t="str">
        <f t="shared" si="24"/>
        <v>http://ebooks.abc-clio.com/?isbn=9780313037818</v>
      </c>
    </row>
    <row r="1548" spans="1:12" ht="20.100000000000001" customHeight="1">
      <c r="A1548" s="78">
        <v>1547</v>
      </c>
      <c r="B1548" s="79" t="s">
        <v>2696</v>
      </c>
      <c r="C1548" s="79" t="s">
        <v>10155</v>
      </c>
      <c r="D1548" s="79">
        <v>303</v>
      </c>
      <c r="E1548" s="79" t="s">
        <v>10032</v>
      </c>
      <c r="F1548" s="79" t="s">
        <v>10170</v>
      </c>
      <c r="G1548" s="79" t="s">
        <v>10171</v>
      </c>
      <c r="H1548" s="80">
        <v>1</v>
      </c>
      <c r="I1548" s="79" t="s">
        <v>10172</v>
      </c>
      <c r="J1548" s="79" t="s">
        <v>4439</v>
      </c>
      <c r="K1548" s="80">
        <v>2003</v>
      </c>
      <c r="L1548" s="81" t="str">
        <f t="shared" si="24"/>
        <v>http://ebooks.abc-clio.com/?isbn=9780313057038</v>
      </c>
    </row>
    <row r="1549" spans="1:12" ht="20.100000000000001" customHeight="1">
      <c r="A1549" s="78">
        <v>1548</v>
      </c>
      <c r="B1549" s="79" t="s">
        <v>2696</v>
      </c>
      <c r="C1549" s="79" t="s">
        <v>10155</v>
      </c>
      <c r="D1549" s="79">
        <v>363</v>
      </c>
      <c r="E1549" s="79" t="s">
        <v>8131</v>
      </c>
      <c r="F1549" s="79" t="s">
        <v>10173</v>
      </c>
      <c r="G1549" s="79" t="s">
        <v>10174</v>
      </c>
      <c r="H1549" s="80">
        <v>1</v>
      </c>
      <c r="I1549" s="79" t="s">
        <v>10175</v>
      </c>
      <c r="J1549" s="79" t="s">
        <v>4439</v>
      </c>
      <c r="K1549" s="80">
        <v>2002</v>
      </c>
      <c r="L1549" s="81" t="str">
        <f t="shared" si="24"/>
        <v>http://ebooks.abc-clio.com/?isbn=9780313013256</v>
      </c>
    </row>
    <row r="1550" spans="1:12" ht="20.100000000000001" customHeight="1">
      <c r="A1550" s="78">
        <v>1549</v>
      </c>
      <c r="B1550" s="79" t="s">
        <v>2696</v>
      </c>
      <c r="C1550" s="79" t="s">
        <v>10155</v>
      </c>
      <c r="D1550" s="79">
        <v>304</v>
      </c>
      <c r="E1550" s="79" t="s">
        <v>10176</v>
      </c>
      <c r="F1550" s="79" t="s">
        <v>10177</v>
      </c>
      <c r="G1550" s="79" t="s">
        <v>10178</v>
      </c>
      <c r="H1550" s="80">
        <v>1</v>
      </c>
      <c r="I1550" s="79" t="s">
        <v>10179</v>
      </c>
      <c r="J1550" s="79" t="s">
        <v>4439</v>
      </c>
      <c r="K1550" s="80">
        <v>1996</v>
      </c>
      <c r="L1550" s="81" t="str">
        <f t="shared" si="24"/>
        <v>http://ebooks.abc-clio.com/?isbn=9780313020650</v>
      </c>
    </row>
    <row r="1551" spans="1:12" ht="20.100000000000001" customHeight="1">
      <c r="A1551" s="78">
        <v>1550</v>
      </c>
      <c r="B1551" s="79" t="s">
        <v>2696</v>
      </c>
      <c r="C1551" s="79" t="s">
        <v>10155</v>
      </c>
      <c r="D1551" s="79">
        <v>325</v>
      </c>
      <c r="E1551" s="79" t="s">
        <v>8621</v>
      </c>
      <c r="F1551" s="79" t="s">
        <v>10180</v>
      </c>
      <c r="G1551" s="79" t="s">
        <v>10181</v>
      </c>
      <c r="H1551" s="80">
        <v>1</v>
      </c>
      <c r="I1551" s="79" t="s">
        <v>10182</v>
      </c>
      <c r="J1551" s="79" t="s">
        <v>4439</v>
      </c>
      <c r="K1551" s="80">
        <v>1998</v>
      </c>
      <c r="L1551" s="81" t="str">
        <f t="shared" si="24"/>
        <v>http://ebooks.abc-clio.com/?isbn=9780313028212</v>
      </c>
    </row>
    <row r="1552" spans="1:12" ht="20.100000000000001" customHeight="1">
      <c r="A1552" s="78">
        <v>1551</v>
      </c>
      <c r="B1552" s="79" t="s">
        <v>2696</v>
      </c>
      <c r="C1552" s="79" t="s">
        <v>10183</v>
      </c>
      <c r="D1552" s="79">
        <v>305</v>
      </c>
      <c r="E1552" s="79" t="s">
        <v>4581</v>
      </c>
      <c r="F1552" s="79" t="s">
        <v>10184</v>
      </c>
      <c r="G1552" s="79" t="s">
        <v>10185</v>
      </c>
      <c r="H1552" s="80">
        <v>1</v>
      </c>
      <c r="I1552" s="79" t="s">
        <v>10186</v>
      </c>
      <c r="J1552" s="79" t="s">
        <v>4439</v>
      </c>
      <c r="K1552" s="80">
        <v>2008</v>
      </c>
      <c r="L1552" s="81" t="str">
        <f t="shared" si="24"/>
        <v>http://ebooks.abc-clio.com/?isbn=9780313086076</v>
      </c>
    </row>
    <row r="1553" spans="1:12" ht="20.100000000000001" customHeight="1">
      <c r="A1553" s="78">
        <v>1552</v>
      </c>
      <c r="B1553" s="79" t="s">
        <v>2696</v>
      </c>
      <c r="C1553" s="79" t="s">
        <v>10183</v>
      </c>
      <c r="D1553" s="79">
        <v>305</v>
      </c>
      <c r="E1553" s="79" t="s">
        <v>4581</v>
      </c>
      <c r="F1553" s="79" t="s">
        <v>10187</v>
      </c>
      <c r="G1553" s="79" t="s">
        <v>10188</v>
      </c>
      <c r="H1553" s="80">
        <v>1</v>
      </c>
      <c r="I1553" s="79" t="s">
        <v>10189</v>
      </c>
      <c r="J1553" s="79" t="s">
        <v>4439</v>
      </c>
      <c r="K1553" s="80">
        <v>2008</v>
      </c>
      <c r="L1553" s="81" t="str">
        <f t="shared" si="24"/>
        <v>http://ebooks.abc-clio.com/?isbn=9780313081934</v>
      </c>
    </row>
    <row r="1554" spans="1:12" ht="20.100000000000001" customHeight="1">
      <c r="A1554" s="78">
        <v>1553</v>
      </c>
      <c r="B1554" s="79" t="s">
        <v>2696</v>
      </c>
      <c r="C1554" s="79" t="s">
        <v>10183</v>
      </c>
      <c r="D1554" s="79">
        <v>305</v>
      </c>
      <c r="E1554" s="79" t="s">
        <v>4581</v>
      </c>
      <c r="F1554" s="79" t="s">
        <v>10190</v>
      </c>
      <c r="G1554" s="79" t="s">
        <v>10191</v>
      </c>
      <c r="H1554" s="80">
        <v>1</v>
      </c>
      <c r="I1554" s="79" t="s">
        <v>10192</v>
      </c>
      <c r="J1554" s="79" t="s">
        <v>4439</v>
      </c>
      <c r="K1554" s="80">
        <v>2007</v>
      </c>
      <c r="L1554" s="81" t="str">
        <f t="shared" si="24"/>
        <v>http://ebooks.abc-clio.com/?isbn=9780313341724</v>
      </c>
    </row>
    <row r="1555" spans="1:12" ht="20.100000000000001" customHeight="1">
      <c r="A1555" s="78">
        <v>1554</v>
      </c>
      <c r="B1555" s="79" t="s">
        <v>2696</v>
      </c>
      <c r="C1555" s="79" t="s">
        <v>10183</v>
      </c>
      <c r="D1555" s="79">
        <v>305</v>
      </c>
      <c r="E1555" s="79" t="s">
        <v>4581</v>
      </c>
      <c r="F1555" s="79" t="s">
        <v>10193</v>
      </c>
      <c r="G1555" s="79" t="s">
        <v>10194</v>
      </c>
      <c r="H1555" s="80">
        <v>1</v>
      </c>
      <c r="I1555" s="79" t="s">
        <v>10195</v>
      </c>
      <c r="J1555" s="79" t="s">
        <v>4439</v>
      </c>
      <c r="K1555" s="80">
        <v>2008</v>
      </c>
      <c r="L1555" s="81" t="str">
        <f t="shared" si="24"/>
        <v>http://ebooks.abc-clio.com/?isbn=9780313343124</v>
      </c>
    </row>
    <row r="1556" spans="1:12" ht="20.100000000000001" customHeight="1">
      <c r="A1556" s="78">
        <v>1555</v>
      </c>
      <c r="B1556" s="79" t="s">
        <v>2696</v>
      </c>
      <c r="C1556" s="79" t="s">
        <v>10196</v>
      </c>
      <c r="D1556" s="79">
        <v>643</v>
      </c>
      <c r="E1556" s="79" t="s">
        <v>10197</v>
      </c>
      <c r="F1556" s="79" t="s">
        <v>10198</v>
      </c>
      <c r="G1556" s="79" t="s">
        <v>10199</v>
      </c>
      <c r="H1556" s="80">
        <v>1</v>
      </c>
      <c r="I1556" s="79" t="s">
        <v>10200</v>
      </c>
      <c r="J1556" s="79" t="s">
        <v>4439</v>
      </c>
      <c r="K1556" s="80">
        <v>2000</v>
      </c>
      <c r="L1556" s="81" t="str">
        <f t="shared" si="24"/>
        <v>http://ebooks.abc-clio.com/?isbn=9780313030697</v>
      </c>
    </row>
    <row r="1557" spans="1:12" ht="20.100000000000001" customHeight="1">
      <c r="A1557" s="78">
        <v>1556</v>
      </c>
      <c r="B1557" s="79" t="s">
        <v>2696</v>
      </c>
      <c r="C1557" s="79" t="s">
        <v>7441</v>
      </c>
      <c r="D1557" s="79">
        <v>363</v>
      </c>
      <c r="E1557" s="79" t="s">
        <v>8987</v>
      </c>
      <c r="F1557" s="79" t="s">
        <v>10201</v>
      </c>
      <c r="G1557" s="79" t="s">
        <v>10202</v>
      </c>
      <c r="H1557" s="80">
        <v>1</v>
      </c>
      <c r="I1557" s="79" t="s">
        <v>3377</v>
      </c>
      <c r="J1557" s="79" t="s">
        <v>4439</v>
      </c>
      <c r="K1557" s="80">
        <v>2008</v>
      </c>
      <c r="L1557" s="81" t="str">
        <f t="shared" si="24"/>
        <v>http://ebooks.abc-clio.com/?isbn=9780313346910</v>
      </c>
    </row>
    <row r="1558" spans="1:12" ht="20.100000000000001" customHeight="1">
      <c r="A1558" s="78">
        <v>1557</v>
      </c>
      <c r="B1558" s="79" t="s">
        <v>2696</v>
      </c>
      <c r="C1558" s="79" t="s">
        <v>10203</v>
      </c>
      <c r="D1558" s="79" t="s">
        <v>10204</v>
      </c>
      <c r="E1558" s="79" t="s">
        <v>10205</v>
      </c>
      <c r="F1558" s="79" t="s">
        <v>10206</v>
      </c>
      <c r="G1558" s="79" t="s">
        <v>10207</v>
      </c>
      <c r="H1558" s="80">
        <v>2</v>
      </c>
      <c r="I1558" s="79" t="s">
        <v>10208</v>
      </c>
      <c r="J1558" s="79" t="s">
        <v>4431</v>
      </c>
      <c r="K1558" s="80">
        <v>2000</v>
      </c>
      <c r="L1558" s="81" t="str">
        <f t="shared" si="24"/>
        <v>http://ebooks.abc-clio.com/?isbn=9780313022777</v>
      </c>
    </row>
    <row r="1559" spans="1:12" ht="20.100000000000001" customHeight="1">
      <c r="A1559" s="78">
        <v>1558</v>
      </c>
      <c r="B1559" s="79" t="s">
        <v>2696</v>
      </c>
      <c r="C1559" s="79" t="s">
        <v>10203</v>
      </c>
      <c r="D1559" s="79" t="s">
        <v>10209</v>
      </c>
      <c r="E1559" s="79" t="s">
        <v>10210</v>
      </c>
      <c r="F1559" s="79" t="s">
        <v>10211</v>
      </c>
      <c r="G1559" s="79" t="s">
        <v>10212</v>
      </c>
      <c r="H1559" s="80">
        <v>3</v>
      </c>
      <c r="I1559" s="79" t="s">
        <v>10213</v>
      </c>
      <c r="J1559" s="79" t="s">
        <v>4431</v>
      </c>
      <c r="K1559" s="80">
        <v>2004</v>
      </c>
      <c r="L1559" s="81" t="str">
        <f t="shared" si="24"/>
        <v>http://ebooks.abc-clio.com/?isbn=9780313072932</v>
      </c>
    </row>
    <row r="1560" spans="1:12" ht="20.100000000000001" customHeight="1">
      <c r="A1560" s="78">
        <v>1559</v>
      </c>
      <c r="B1560" s="79" t="s">
        <v>2696</v>
      </c>
      <c r="C1560" s="79" t="s">
        <v>3397</v>
      </c>
      <c r="D1560" s="79">
        <v>364.16800000000001</v>
      </c>
      <c r="E1560" s="79" t="s">
        <v>434</v>
      </c>
      <c r="F1560" s="79" t="s">
        <v>10214</v>
      </c>
      <c r="G1560" s="79" t="s">
        <v>10215</v>
      </c>
      <c r="H1560" s="80">
        <v>1</v>
      </c>
      <c r="I1560" s="79" t="s">
        <v>10216</v>
      </c>
      <c r="J1560" s="79" t="s">
        <v>38</v>
      </c>
      <c r="K1560" s="80">
        <v>2004</v>
      </c>
      <c r="L1560" s="81" t="str">
        <f t="shared" si="24"/>
        <v>http://ebooks.abc-clio.com/?isbn=9781851096886</v>
      </c>
    </row>
    <row r="1561" spans="1:12" ht="20.100000000000001" customHeight="1">
      <c r="A1561" s="78">
        <v>1560</v>
      </c>
      <c r="B1561" s="79" t="s">
        <v>2696</v>
      </c>
      <c r="C1561" s="79" t="s">
        <v>3397</v>
      </c>
      <c r="D1561" s="79">
        <v>363.19260000000003</v>
      </c>
      <c r="E1561" s="79" t="s">
        <v>9229</v>
      </c>
      <c r="F1561" s="79" t="s">
        <v>10217</v>
      </c>
      <c r="G1561" s="79" t="s">
        <v>10218</v>
      </c>
      <c r="H1561" s="80">
        <v>2</v>
      </c>
      <c r="I1561" s="79" t="s">
        <v>10219</v>
      </c>
      <c r="J1561" s="79" t="s">
        <v>38</v>
      </c>
      <c r="K1561" s="80">
        <v>2007</v>
      </c>
      <c r="L1561" s="81" t="str">
        <f t="shared" si="24"/>
        <v>http://ebooks.abc-clio.com/?isbn=9781598840490</v>
      </c>
    </row>
    <row r="1562" spans="1:12" ht="20.100000000000001" customHeight="1">
      <c r="A1562" s="78">
        <v>1561</v>
      </c>
      <c r="B1562" s="79" t="s">
        <v>2696</v>
      </c>
      <c r="C1562" s="79" t="s">
        <v>7623</v>
      </c>
      <c r="D1562" s="79">
        <v>305.8</v>
      </c>
      <c r="E1562" s="79" t="s">
        <v>10220</v>
      </c>
      <c r="F1562" s="79" t="s">
        <v>10221</v>
      </c>
      <c r="G1562" s="79" t="s">
        <v>10222</v>
      </c>
      <c r="H1562" s="80">
        <v>1</v>
      </c>
      <c r="I1562" s="79" t="s">
        <v>10223</v>
      </c>
      <c r="J1562" s="79" t="s">
        <v>38</v>
      </c>
      <c r="K1562" s="80">
        <v>2004</v>
      </c>
      <c r="L1562" s="81" t="str">
        <f t="shared" si="24"/>
        <v>http://ebooks.abc-clio.com/?isbn=9781851094530</v>
      </c>
    </row>
    <row r="1563" spans="1:12" ht="20.100000000000001" customHeight="1">
      <c r="A1563" s="78">
        <v>1562</v>
      </c>
      <c r="B1563" s="79" t="s">
        <v>2696</v>
      </c>
      <c r="C1563" s="79" t="s">
        <v>7623</v>
      </c>
      <c r="D1563" s="79">
        <v>305.43509</v>
      </c>
      <c r="E1563" s="79" t="s">
        <v>9123</v>
      </c>
      <c r="F1563" s="79" t="s">
        <v>10224</v>
      </c>
      <c r="G1563" s="79" t="s">
        <v>10225</v>
      </c>
      <c r="H1563" s="80">
        <v>1</v>
      </c>
      <c r="I1563" s="79" t="s">
        <v>10226</v>
      </c>
      <c r="J1563" s="79" t="s">
        <v>38</v>
      </c>
      <c r="K1563" s="80">
        <v>2003</v>
      </c>
      <c r="L1563" s="81" t="str">
        <f t="shared" si="24"/>
        <v>http://ebooks.abc-clio.com/?isbn=9781576077429</v>
      </c>
    </row>
    <row r="1564" spans="1:12" ht="20.100000000000001" customHeight="1">
      <c r="A1564" s="78">
        <v>1563</v>
      </c>
      <c r="B1564" s="79" t="s">
        <v>2696</v>
      </c>
      <c r="C1564" s="79" t="s">
        <v>10227</v>
      </c>
      <c r="D1564" s="79">
        <v>303</v>
      </c>
      <c r="E1564" s="79" t="s">
        <v>10228</v>
      </c>
      <c r="F1564" s="79" t="s">
        <v>10229</v>
      </c>
      <c r="G1564" s="79" t="s">
        <v>10230</v>
      </c>
      <c r="H1564" s="80">
        <v>0</v>
      </c>
      <c r="I1564" s="79" t="s">
        <v>10231</v>
      </c>
      <c r="J1564" s="79" t="s">
        <v>4580</v>
      </c>
      <c r="K1564" s="80">
        <v>2002</v>
      </c>
      <c r="L1564" s="81" t="str">
        <f t="shared" si="24"/>
        <v>http://ebooks.abc-clio.com/?isbn=9780313010569</v>
      </c>
    </row>
    <row r="1565" spans="1:12" ht="20.100000000000001" customHeight="1">
      <c r="A1565" s="78">
        <v>1564</v>
      </c>
      <c r="B1565" s="79" t="s">
        <v>2696</v>
      </c>
      <c r="C1565" s="79" t="s">
        <v>10232</v>
      </c>
      <c r="D1565" s="79">
        <v>303</v>
      </c>
      <c r="E1565" s="79" t="s">
        <v>10233</v>
      </c>
      <c r="F1565" s="79" t="s">
        <v>10234</v>
      </c>
      <c r="G1565" s="79" t="s">
        <v>10235</v>
      </c>
      <c r="H1565" s="80">
        <v>0</v>
      </c>
      <c r="I1565" s="79" t="s">
        <v>10236</v>
      </c>
      <c r="J1565" s="79" t="s">
        <v>553</v>
      </c>
      <c r="K1565" s="80">
        <v>2004</v>
      </c>
      <c r="L1565" s="81" t="str">
        <f t="shared" si="24"/>
        <v>http://ebooks.abc-clio.com/?isbn=9780313057403</v>
      </c>
    </row>
    <row r="1566" spans="1:12" ht="20.100000000000001" customHeight="1">
      <c r="A1566" s="78">
        <v>1565</v>
      </c>
      <c r="B1566" s="79" t="s">
        <v>2696</v>
      </c>
      <c r="C1566" s="79" t="s">
        <v>10237</v>
      </c>
      <c r="D1566" s="79">
        <v>303</v>
      </c>
      <c r="E1566" s="79" t="s">
        <v>10238</v>
      </c>
      <c r="F1566" s="79" t="s">
        <v>10239</v>
      </c>
      <c r="G1566" s="79" t="s">
        <v>10240</v>
      </c>
      <c r="H1566" s="80">
        <v>0</v>
      </c>
      <c r="I1566" s="79" t="s">
        <v>10241</v>
      </c>
      <c r="J1566" s="79" t="s">
        <v>553</v>
      </c>
      <c r="K1566" s="80">
        <v>2004</v>
      </c>
      <c r="L1566" s="81" t="str">
        <f t="shared" si="24"/>
        <v>http://ebooks.abc-clio.com/?isbn=9780313057427</v>
      </c>
    </row>
    <row r="1567" spans="1:12" ht="20.100000000000001" customHeight="1">
      <c r="A1567" s="78">
        <v>1566</v>
      </c>
      <c r="B1567" s="79" t="s">
        <v>2696</v>
      </c>
      <c r="C1567" s="79" t="s">
        <v>10242</v>
      </c>
      <c r="D1567" s="79">
        <v>306</v>
      </c>
      <c r="E1567" s="79" t="s">
        <v>10243</v>
      </c>
      <c r="F1567" s="79" t="s">
        <v>10244</v>
      </c>
      <c r="G1567" s="79" t="s">
        <v>10245</v>
      </c>
      <c r="H1567" s="80">
        <v>0</v>
      </c>
      <c r="I1567" s="79" t="s">
        <v>10246</v>
      </c>
      <c r="J1567" s="79" t="s">
        <v>5153</v>
      </c>
      <c r="K1567" s="80">
        <v>2004</v>
      </c>
      <c r="L1567" s="81" t="str">
        <f t="shared" si="24"/>
        <v>http://ebooks.abc-clio.com/?isbn=9780313057861</v>
      </c>
    </row>
    <row r="1568" spans="1:12" ht="20.100000000000001" customHeight="1">
      <c r="A1568" s="78">
        <v>1567</v>
      </c>
      <c r="B1568" s="79" t="s">
        <v>2696</v>
      </c>
      <c r="C1568" s="79" t="s">
        <v>10247</v>
      </c>
      <c r="D1568" s="79">
        <v>372</v>
      </c>
      <c r="E1568" s="79" t="s">
        <v>5354</v>
      </c>
      <c r="F1568" s="79" t="s">
        <v>10248</v>
      </c>
      <c r="G1568" s="79" t="s">
        <v>10249</v>
      </c>
      <c r="H1568" s="80">
        <v>1</v>
      </c>
      <c r="I1568" s="79" t="s">
        <v>10250</v>
      </c>
      <c r="J1568" s="79" t="s">
        <v>4431</v>
      </c>
      <c r="K1568" s="80">
        <v>2008</v>
      </c>
      <c r="L1568" s="81" t="str">
        <f t="shared" si="24"/>
        <v>http://ebooks.abc-clio.com/?isbn=9780313363856</v>
      </c>
    </row>
    <row r="1569" spans="1:12" ht="20.100000000000001" customHeight="1">
      <c r="A1569" s="78">
        <v>1568</v>
      </c>
      <c r="B1569" s="79" t="s">
        <v>2696</v>
      </c>
      <c r="C1569" s="79" t="s">
        <v>3223</v>
      </c>
      <c r="D1569" s="79">
        <v>361.6</v>
      </c>
      <c r="E1569" s="79" t="s">
        <v>7158</v>
      </c>
      <c r="F1569" s="79" t="s">
        <v>10251</v>
      </c>
      <c r="G1569" s="79" t="s">
        <v>10252</v>
      </c>
      <c r="H1569" s="80">
        <v>1</v>
      </c>
      <c r="I1569" s="79" t="s">
        <v>10253</v>
      </c>
      <c r="J1569" s="79" t="s">
        <v>4514</v>
      </c>
      <c r="K1569" s="80">
        <v>1986</v>
      </c>
      <c r="L1569" s="81" t="str">
        <f t="shared" si="24"/>
        <v>http://ebooks.abc-clio.com/?isbn=9780313043598</v>
      </c>
    </row>
    <row r="1570" spans="1:12" ht="20.100000000000001" customHeight="1">
      <c r="A1570" s="78">
        <v>1569</v>
      </c>
      <c r="B1570" s="79" t="s">
        <v>2696</v>
      </c>
      <c r="C1570" s="79" t="s">
        <v>3223</v>
      </c>
      <c r="D1570" s="79">
        <v>303</v>
      </c>
      <c r="E1570" s="79" t="s">
        <v>8600</v>
      </c>
      <c r="F1570" s="79" t="s">
        <v>10254</v>
      </c>
      <c r="G1570" s="79" t="s">
        <v>10255</v>
      </c>
      <c r="H1570" s="80">
        <v>1</v>
      </c>
      <c r="I1570" s="79" t="s">
        <v>10256</v>
      </c>
      <c r="J1570" s="79" t="s">
        <v>4439</v>
      </c>
      <c r="K1570" s="80">
        <v>2000</v>
      </c>
      <c r="L1570" s="81" t="str">
        <f t="shared" si="24"/>
        <v>http://ebooks.abc-clio.com/?isbn=9780313000508</v>
      </c>
    </row>
    <row r="1571" spans="1:12" ht="20.100000000000001" customHeight="1">
      <c r="A1571" s="78">
        <v>1570</v>
      </c>
      <c r="B1571" s="79" t="s">
        <v>2696</v>
      </c>
      <c r="C1571" s="79" t="s">
        <v>3223</v>
      </c>
      <c r="D1571" s="79">
        <v>362</v>
      </c>
      <c r="E1571" s="79" t="s">
        <v>10257</v>
      </c>
      <c r="F1571" s="79" t="s">
        <v>10258</v>
      </c>
      <c r="G1571" s="79" t="s">
        <v>10259</v>
      </c>
      <c r="H1571" s="80">
        <v>1</v>
      </c>
      <c r="I1571" s="79" t="s">
        <v>10260</v>
      </c>
      <c r="J1571" s="79" t="s">
        <v>4439</v>
      </c>
      <c r="K1571" s="80">
        <v>2004</v>
      </c>
      <c r="L1571" s="81" t="str">
        <f t="shared" si="24"/>
        <v>http://ebooks.abc-clio.com/?isbn=9780313067884</v>
      </c>
    </row>
    <row r="1572" spans="1:12" ht="20.100000000000001" customHeight="1">
      <c r="A1572" s="78">
        <v>1571</v>
      </c>
      <c r="B1572" s="79" t="s">
        <v>2696</v>
      </c>
      <c r="C1572" s="79" t="s">
        <v>3223</v>
      </c>
      <c r="D1572" s="79">
        <v>362</v>
      </c>
      <c r="E1572" s="79" t="s">
        <v>10261</v>
      </c>
      <c r="F1572" s="79" t="s">
        <v>10262</v>
      </c>
      <c r="G1572" s="79" t="s">
        <v>10263</v>
      </c>
      <c r="H1572" s="80">
        <v>1</v>
      </c>
      <c r="I1572" s="79" t="s">
        <v>10264</v>
      </c>
      <c r="J1572" s="79" t="s">
        <v>4439</v>
      </c>
      <c r="K1572" s="80">
        <v>2002</v>
      </c>
      <c r="L1572" s="81" t="str">
        <f t="shared" si="24"/>
        <v>http://ebooks.abc-clio.com/?isbn=9780313013041</v>
      </c>
    </row>
    <row r="1573" spans="1:12" ht="20.100000000000001" customHeight="1">
      <c r="A1573" s="78">
        <v>1572</v>
      </c>
      <c r="B1573" s="79" t="s">
        <v>2696</v>
      </c>
      <c r="C1573" s="79" t="s">
        <v>3223</v>
      </c>
      <c r="D1573" s="79">
        <v>362</v>
      </c>
      <c r="E1573" s="79" t="s">
        <v>10265</v>
      </c>
      <c r="F1573" s="79" t="s">
        <v>10266</v>
      </c>
      <c r="G1573" s="79" t="s">
        <v>10267</v>
      </c>
      <c r="H1573" s="80">
        <v>1</v>
      </c>
      <c r="I1573" s="79" t="s">
        <v>10268</v>
      </c>
      <c r="J1573" s="79" t="s">
        <v>4439</v>
      </c>
      <c r="K1573" s="80">
        <v>2000</v>
      </c>
      <c r="L1573" s="81" t="str">
        <f t="shared" si="24"/>
        <v>http://ebooks.abc-clio.com/?isbn=9780313003127</v>
      </c>
    </row>
    <row r="1574" spans="1:12" ht="20.100000000000001" customHeight="1">
      <c r="A1574" s="78">
        <v>1573</v>
      </c>
      <c r="B1574" s="79" t="s">
        <v>2696</v>
      </c>
      <c r="C1574" s="79" t="s">
        <v>7631</v>
      </c>
      <c r="D1574" s="79">
        <v>320.54000000000002</v>
      </c>
      <c r="E1574" s="79" t="s">
        <v>10269</v>
      </c>
      <c r="F1574" s="79" t="s">
        <v>10270</v>
      </c>
      <c r="G1574" s="79" t="s">
        <v>10271</v>
      </c>
      <c r="H1574" s="80">
        <v>1</v>
      </c>
      <c r="I1574" s="79" t="s">
        <v>10272</v>
      </c>
      <c r="J1574" s="79" t="s">
        <v>38</v>
      </c>
      <c r="K1574" s="80">
        <v>2008</v>
      </c>
      <c r="L1574" s="81" t="str">
        <f t="shared" si="24"/>
        <v>http://ebooks.abc-clio.com/?isbn=9781851099085</v>
      </c>
    </row>
    <row r="1575" spans="1:12" ht="20.100000000000001" customHeight="1">
      <c r="A1575" s="78">
        <v>1574</v>
      </c>
      <c r="B1575" s="79" t="s">
        <v>2696</v>
      </c>
      <c r="C1575" s="79" t="s">
        <v>7631</v>
      </c>
      <c r="D1575" s="79">
        <v>362.29</v>
      </c>
      <c r="E1575" s="79" t="s">
        <v>10273</v>
      </c>
      <c r="F1575" s="79" t="s">
        <v>10274</v>
      </c>
      <c r="G1575" s="79" t="s">
        <v>10275</v>
      </c>
      <c r="H1575" s="80">
        <v>1</v>
      </c>
      <c r="I1575" s="79" t="s">
        <v>10276</v>
      </c>
      <c r="J1575" s="79" t="s">
        <v>38</v>
      </c>
      <c r="K1575" s="80">
        <v>2004</v>
      </c>
      <c r="L1575" s="81" t="str">
        <f t="shared" si="24"/>
        <v>http://ebooks.abc-clio.com/?isbn=9781576077092</v>
      </c>
    </row>
    <row r="1576" spans="1:12" ht="20.100000000000001" customHeight="1">
      <c r="A1576" s="78">
        <v>1575</v>
      </c>
      <c r="B1576" s="79" t="s">
        <v>2696</v>
      </c>
      <c r="C1576" s="79" t="s">
        <v>7631</v>
      </c>
      <c r="D1576" s="79">
        <v>362.76</v>
      </c>
      <c r="E1576" s="79" t="s">
        <v>10277</v>
      </c>
      <c r="F1576" s="79" t="s">
        <v>10278</v>
      </c>
      <c r="G1576" s="79" t="s">
        <v>10279</v>
      </c>
      <c r="H1576" s="80">
        <v>2</v>
      </c>
      <c r="I1576" s="79" t="s">
        <v>9024</v>
      </c>
      <c r="J1576" s="79" t="s">
        <v>38</v>
      </c>
      <c r="K1576" s="80">
        <v>2007</v>
      </c>
      <c r="L1576" s="81" t="str">
        <f t="shared" si="24"/>
        <v>http://ebooks.abc-clio.com/?isbn=9781851099061</v>
      </c>
    </row>
    <row r="1577" spans="1:12" ht="20.100000000000001" customHeight="1">
      <c r="A1577" s="78">
        <v>1576</v>
      </c>
      <c r="B1577" s="79" t="s">
        <v>2696</v>
      </c>
      <c r="C1577" s="79" t="s">
        <v>3310</v>
      </c>
      <c r="D1577" s="79" t="s">
        <v>10280</v>
      </c>
      <c r="E1577" s="79" t="s">
        <v>10281</v>
      </c>
      <c r="F1577" s="79" t="s">
        <v>10282</v>
      </c>
      <c r="G1577" s="79" t="s">
        <v>10283</v>
      </c>
      <c r="H1577" s="80">
        <v>1</v>
      </c>
      <c r="I1577" s="79" t="s">
        <v>10284</v>
      </c>
      <c r="J1577" s="79" t="s">
        <v>38</v>
      </c>
      <c r="K1577" s="80">
        <v>1997</v>
      </c>
      <c r="L1577" s="81" t="str">
        <f t="shared" si="24"/>
        <v>http://ebooks.abc-clio.com/?isbn=9780585028897</v>
      </c>
    </row>
    <row r="1578" spans="1:12" ht="20.100000000000001" customHeight="1">
      <c r="A1578" s="78">
        <v>1577</v>
      </c>
      <c r="B1578" s="79" t="s">
        <v>2696</v>
      </c>
      <c r="C1578" s="79" t="s">
        <v>2847</v>
      </c>
      <c r="D1578" s="79">
        <v>305</v>
      </c>
      <c r="E1578" s="79" t="s">
        <v>2905</v>
      </c>
      <c r="F1578" s="79" t="s">
        <v>10285</v>
      </c>
      <c r="G1578" s="79" t="s">
        <v>10286</v>
      </c>
      <c r="H1578" s="80" t="s">
        <v>8079</v>
      </c>
      <c r="I1578" s="79" t="s">
        <v>10287</v>
      </c>
      <c r="J1578" s="79" t="s">
        <v>4439</v>
      </c>
      <c r="K1578" s="80">
        <v>2008</v>
      </c>
      <c r="L1578" s="81" t="str">
        <f t="shared" si="24"/>
        <v>http://ebooks.abc-clio.com/?isbn=9780313350238</v>
      </c>
    </row>
    <row r="1579" spans="1:12" ht="20.100000000000001" customHeight="1">
      <c r="A1579" s="78">
        <v>1578</v>
      </c>
      <c r="B1579" s="79" t="s">
        <v>2696</v>
      </c>
      <c r="C1579" s="79" t="s">
        <v>2847</v>
      </c>
      <c r="D1579" s="79">
        <v>305</v>
      </c>
      <c r="E1579" s="79" t="s">
        <v>6702</v>
      </c>
      <c r="F1579" s="79" t="s">
        <v>10288</v>
      </c>
      <c r="G1579" s="79" t="s">
        <v>10289</v>
      </c>
      <c r="H1579" s="80">
        <v>1</v>
      </c>
      <c r="I1579" s="79" t="s">
        <v>5994</v>
      </c>
      <c r="J1579" s="79" t="s">
        <v>4439</v>
      </c>
      <c r="K1579" s="80">
        <v>2002</v>
      </c>
      <c r="L1579" s="81" t="str">
        <f t="shared" si="24"/>
        <v>http://ebooks.abc-clio.com/?isbn=9780313012655</v>
      </c>
    </row>
    <row r="1580" spans="1:12" ht="20.100000000000001" customHeight="1">
      <c r="A1580" s="78">
        <v>1579</v>
      </c>
      <c r="B1580" s="79" t="s">
        <v>2696</v>
      </c>
      <c r="C1580" s="79" t="s">
        <v>10290</v>
      </c>
      <c r="D1580" s="79">
        <v>618</v>
      </c>
      <c r="E1580" s="79" t="s">
        <v>5325</v>
      </c>
      <c r="F1580" s="79" t="s">
        <v>10291</v>
      </c>
      <c r="G1580" s="79" t="s">
        <v>10292</v>
      </c>
      <c r="H1580" s="80">
        <v>1</v>
      </c>
      <c r="I1580" s="79" t="s">
        <v>10293</v>
      </c>
      <c r="J1580" s="79" t="s">
        <v>4439</v>
      </c>
      <c r="K1580" s="80">
        <v>2007</v>
      </c>
      <c r="L1580" s="81" t="str">
        <f t="shared" si="24"/>
        <v>http://ebooks.abc-clio.com/?isbn=9780313055775</v>
      </c>
    </row>
    <row r="1581" spans="1:12" ht="20.100000000000001" customHeight="1">
      <c r="A1581" s="78">
        <v>1580</v>
      </c>
      <c r="B1581" s="79" t="s">
        <v>2696</v>
      </c>
      <c r="C1581" s="79" t="s">
        <v>10294</v>
      </c>
      <c r="D1581" s="79">
        <v>355</v>
      </c>
      <c r="E1581" s="79" t="s">
        <v>10295</v>
      </c>
      <c r="F1581" s="79" t="s">
        <v>10296</v>
      </c>
      <c r="G1581" s="79" t="s">
        <v>10297</v>
      </c>
      <c r="H1581" s="80" t="s">
        <v>8079</v>
      </c>
      <c r="I1581" s="79" t="s">
        <v>10298</v>
      </c>
      <c r="J1581" s="79" t="s">
        <v>4575</v>
      </c>
      <c r="K1581" s="80">
        <v>2008</v>
      </c>
      <c r="L1581" s="81" t="str">
        <f t="shared" si="24"/>
        <v>http://ebooks.abc-clio.com/?isbn=9780313083839</v>
      </c>
    </row>
    <row r="1582" spans="1:12" ht="20.100000000000001" customHeight="1">
      <c r="A1582" s="78">
        <v>1581</v>
      </c>
      <c r="B1582" s="79" t="s">
        <v>2696</v>
      </c>
      <c r="C1582" s="79" t="s">
        <v>10294</v>
      </c>
      <c r="D1582" s="79">
        <v>355</v>
      </c>
      <c r="E1582" s="79" t="s">
        <v>10299</v>
      </c>
      <c r="F1582" s="79" t="s">
        <v>10300</v>
      </c>
      <c r="G1582" s="79" t="s">
        <v>10301</v>
      </c>
      <c r="H1582" s="80" t="s">
        <v>8079</v>
      </c>
      <c r="I1582" s="79" t="s">
        <v>10302</v>
      </c>
      <c r="J1582" s="79" t="s">
        <v>4575</v>
      </c>
      <c r="K1582" s="80">
        <v>2007</v>
      </c>
      <c r="L1582" s="81" t="str">
        <f t="shared" si="24"/>
        <v>http://ebooks.abc-clio.com/?isbn=9780313051104</v>
      </c>
    </row>
    <row r="1583" spans="1:12" ht="20.100000000000001" customHeight="1">
      <c r="A1583" s="78">
        <v>1582</v>
      </c>
      <c r="B1583" s="79" t="s">
        <v>2696</v>
      </c>
      <c r="C1583" s="79" t="s">
        <v>10303</v>
      </c>
      <c r="D1583" s="79">
        <v>363</v>
      </c>
      <c r="E1583" s="79" t="s">
        <v>10304</v>
      </c>
      <c r="F1583" s="79" t="s">
        <v>10305</v>
      </c>
      <c r="G1583" s="79" t="s">
        <v>10306</v>
      </c>
      <c r="H1583" s="80">
        <v>1</v>
      </c>
      <c r="I1583" s="79" t="s">
        <v>9842</v>
      </c>
      <c r="J1583" s="79" t="s">
        <v>4575</v>
      </c>
      <c r="K1583" s="80">
        <v>2006</v>
      </c>
      <c r="L1583" s="81" t="str">
        <f t="shared" si="24"/>
        <v>http://ebooks.abc-clio.com/?isbn=9780313081361</v>
      </c>
    </row>
    <row r="1584" spans="1:12" ht="20.100000000000001" customHeight="1">
      <c r="A1584" s="78">
        <v>1583</v>
      </c>
      <c r="B1584" s="79" t="s">
        <v>2696</v>
      </c>
      <c r="C1584" s="79" t="s">
        <v>10303</v>
      </c>
      <c r="D1584" s="79">
        <v>363.12</v>
      </c>
      <c r="E1584" s="79" t="s">
        <v>10304</v>
      </c>
      <c r="F1584" s="79" t="s">
        <v>10307</v>
      </c>
      <c r="G1584" s="79" t="s">
        <v>10308</v>
      </c>
      <c r="H1584" s="80">
        <v>1</v>
      </c>
      <c r="I1584" s="79" t="s">
        <v>10309</v>
      </c>
      <c r="J1584" s="79" t="s">
        <v>4514</v>
      </c>
      <c r="K1584" s="80">
        <v>1994</v>
      </c>
      <c r="L1584" s="81" t="str">
        <f t="shared" si="24"/>
        <v>http://ebooks.abc-clio.com/?isbn=9780313035494</v>
      </c>
    </row>
    <row r="1585" spans="1:12" ht="20.100000000000001" customHeight="1">
      <c r="A1585" s="78">
        <v>1584</v>
      </c>
      <c r="B1585" s="79" t="s">
        <v>2696</v>
      </c>
      <c r="C1585" s="79" t="s">
        <v>10303</v>
      </c>
      <c r="D1585" s="79">
        <v>385</v>
      </c>
      <c r="E1585" s="79" t="s">
        <v>10310</v>
      </c>
      <c r="F1585" s="79" t="s">
        <v>10311</v>
      </c>
      <c r="G1585" s="79" t="s">
        <v>10312</v>
      </c>
      <c r="H1585" s="80">
        <v>1</v>
      </c>
      <c r="I1585" s="79" t="s">
        <v>10313</v>
      </c>
      <c r="J1585" s="79" t="s">
        <v>4514</v>
      </c>
      <c r="K1585" s="80">
        <v>1998</v>
      </c>
      <c r="L1585" s="81" t="str">
        <f t="shared" si="24"/>
        <v>http://ebooks.abc-clio.com/?isbn=9780313035340</v>
      </c>
    </row>
    <row r="1586" spans="1:12" ht="20.100000000000001" customHeight="1">
      <c r="A1586" s="78">
        <v>1585</v>
      </c>
      <c r="B1586" s="79" t="s">
        <v>2696</v>
      </c>
      <c r="C1586" s="79" t="s">
        <v>10303</v>
      </c>
      <c r="D1586" s="79">
        <v>388</v>
      </c>
      <c r="E1586" s="79" t="s">
        <v>10314</v>
      </c>
      <c r="F1586" s="79" t="s">
        <v>10315</v>
      </c>
      <c r="G1586" s="79" t="s">
        <v>10316</v>
      </c>
      <c r="H1586" s="80">
        <v>1</v>
      </c>
      <c r="I1586" s="79" t="s">
        <v>10317</v>
      </c>
      <c r="J1586" s="79" t="s">
        <v>4439</v>
      </c>
      <c r="K1586" s="80">
        <v>1997</v>
      </c>
      <c r="L1586" s="81" t="str">
        <f t="shared" si="24"/>
        <v>http://ebooks.abc-clio.com/?isbn=9780313024429</v>
      </c>
    </row>
    <row r="1587" spans="1:12" ht="20.100000000000001" customHeight="1">
      <c r="A1587" s="78">
        <v>1586</v>
      </c>
      <c r="B1587" s="79" t="s">
        <v>2696</v>
      </c>
      <c r="C1587" s="79" t="s">
        <v>10303</v>
      </c>
      <c r="D1587" s="79">
        <v>363</v>
      </c>
      <c r="E1587" s="79" t="s">
        <v>10318</v>
      </c>
      <c r="F1587" s="79" t="s">
        <v>10319</v>
      </c>
      <c r="G1587" s="79" t="s">
        <v>10320</v>
      </c>
      <c r="H1587" s="80">
        <v>1</v>
      </c>
      <c r="I1587" s="79" t="s">
        <v>2917</v>
      </c>
      <c r="J1587" s="79" t="s">
        <v>4575</v>
      </c>
      <c r="K1587" s="80">
        <v>2008</v>
      </c>
      <c r="L1587" s="81" t="str">
        <f t="shared" si="24"/>
        <v>http://ebooks.abc-clio.com/?isbn=9780313346538</v>
      </c>
    </row>
    <row r="1588" spans="1:12" ht="20.100000000000001" customHeight="1">
      <c r="A1588" s="78">
        <v>1587</v>
      </c>
      <c r="B1588" s="79" t="s">
        <v>2696</v>
      </c>
      <c r="C1588" s="79" t="s">
        <v>10303</v>
      </c>
      <c r="D1588" s="79">
        <v>344.73</v>
      </c>
      <c r="E1588" s="79" t="s">
        <v>10321</v>
      </c>
      <c r="F1588" s="79" t="s">
        <v>10322</v>
      </c>
      <c r="G1588" s="79" t="s">
        <v>10323</v>
      </c>
      <c r="H1588" s="80">
        <v>1</v>
      </c>
      <c r="I1588" s="79" t="s">
        <v>10324</v>
      </c>
      <c r="J1588" s="79" t="s">
        <v>4514</v>
      </c>
      <c r="K1588" s="80">
        <v>1990</v>
      </c>
      <c r="L1588" s="81" t="str">
        <f t="shared" si="24"/>
        <v>http://ebooks.abc-clio.com/?isbn=9780313037931</v>
      </c>
    </row>
    <row r="1589" spans="1:12" ht="20.100000000000001" customHeight="1">
      <c r="A1589" s="78">
        <v>1588</v>
      </c>
      <c r="B1589" s="79" t="s">
        <v>2696</v>
      </c>
      <c r="C1589" s="79" t="s">
        <v>10303</v>
      </c>
      <c r="D1589" s="79">
        <v>343</v>
      </c>
      <c r="E1589" s="79" t="s">
        <v>10325</v>
      </c>
      <c r="F1589" s="79" t="s">
        <v>10326</v>
      </c>
      <c r="G1589" s="79" t="s">
        <v>10327</v>
      </c>
      <c r="H1589" s="80">
        <v>1</v>
      </c>
      <c r="I1589" s="79" t="s">
        <v>10328</v>
      </c>
      <c r="J1589" s="79" t="s">
        <v>4439</v>
      </c>
      <c r="K1589" s="80">
        <v>2002</v>
      </c>
      <c r="L1589" s="81" t="str">
        <f t="shared" si="24"/>
        <v>http://ebooks.abc-clio.com/?isbn=9780313013836</v>
      </c>
    </row>
    <row r="1590" spans="1:12" ht="20.100000000000001" customHeight="1">
      <c r="A1590" s="78">
        <v>1589</v>
      </c>
      <c r="B1590" s="79" t="s">
        <v>2696</v>
      </c>
      <c r="C1590" s="79" t="s">
        <v>10329</v>
      </c>
      <c r="D1590" s="79">
        <v>355</v>
      </c>
      <c r="E1590" s="79" t="s">
        <v>10330</v>
      </c>
      <c r="F1590" s="79" t="s">
        <v>10331</v>
      </c>
      <c r="G1590" s="79" t="s">
        <v>10332</v>
      </c>
      <c r="H1590" s="80" t="s">
        <v>8079</v>
      </c>
      <c r="I1590" s="79" t="s">
        <v>9849</v>
      </c>
      <c r="J1590" s="79" t="s">
        <v>4575</v>
      </c>
      <c r="K1590" s="80">
        <v>2008</v>
      </c>
      <c r="L1590" s="81" t="str">
        <f t="shared" si="24"/>
        <v>http://ebooks.abc-clio.com/?isbn=9780275995928</v>
      </c>
    </row>
    <row r="1591" spans="1:12" ht="20.100000000000001" customHeight="1">
      <c r="A1591" s="78">
        <v>1590</v>
      </c>
      <c r="B1591" s="79" t="s">
        <v>2696</v>
      </c>
      <c r="C1591" s="79" t="s">
        <v>10333</v>
      </c>
      <c r="D1591" s="79">
        <v>307</v>
      </c>
      <c r="E1591" s="79" t="s">
        <v>10334</v>
      </c>
      <c r="F1591" s="79" t="s">
        <v>10335</v>
      </c>
      <c r="G1591" s="79" t="s">
        <v>10336</v>
      </c>
      <c r="H1591" s="80">
        <v>1</v>
      </c>
      <c r="I1591" s="79" t="s">
        <v>10337</v>
      </c>
      <c r="J1591" s="79" t="s">
        <v>4439</v>
      </c>
      <c r="K1591" s="80">
        <v>2000</v>
      </c>
      <c r="L1591" s="81" t="str">
        <f t="shared" si="24"/>
        <v>http://ebooks.abc-clio.com/?isbn=9780313025440</v>
      </c>
    </row>
    <row r="1592" spans="1:12" ht="20.100000000000001" customHeight="1">
      <c r="A1592" s="78">
        <v>1591</v>
      </c>
      <c r="B1592" s="79" t="s">
        <v>2696</v>
      </c>
      <c r="C1592" s="79" t="s">
        <v>10338</v>
      </c>
      <c r="D1592" s="79">
        <v>361</v>
      </c>
      <c r="E1592" s="79" t="s">
        <v>10339</v>
      </c>
      <c r="F1592" s="79" t="s">
        <v>10340</v>
      </c>
      <c r="G1592" s="79" t="s">
        <v>10341</v>
      </c>
      <c r="H1592" s="80">
        <v>0</v>
      </c>
      <c r="I1592" s="79" t="s">
        <v>10342</v>
      </c>
      <c r="J1592" s="79" t="s">
        <v>553</v>
      </c>
      <c r="K1592" s="80">
        <v>2004</v>
      </c>
      <c r="L1592" s="81" t="str">
        <f t="shared" si="24"/>
        <v>http://ebooks.abc-clio.com/?isbn=9780313057458</v>
      </c>
    </row>
    <row r="1593" spans="1:12" ht="20.100000000000001" customHeight="1">
      <c r="A1593" s="78">
        <v>1592</v>
      </c>
      <c r="B1593" s="79" t="s">
        <v>2696</v>
      </c>
      <c r="C1593" s="79" t="s">
        <v>10343</v>
      </c>
      <c r="D1593" s="79">
        <v>658</v>
      </c>
      <c r="E1593" s="79" t="s">
        <v>8251</v>
      </c>
      <c r="F1593" s="79" t="s">
        <v>10344</v>
      </c>
      <c r="G1593" s="79" t="s">
        <v>10345</v>
      </c>
      <c r="H1593" s="80">
        <v>1</v>
      </c>
      <c r="I1593" s="79" t="s">
        <v>10346</v>
      </c>
      <c r="J1593" s="79" t="s">
        <v>4514</v>
      </c>
      <c r="K1593" s="80">
        <v>1985</v>
      </c>
      <c r="L1593" s="81" t="str">
        <f t="shared" si="24"/>
        <v>http://ebooks.abc-clio.com/?isbn=9780313042461</v>
      </c>
    </row>
    <row r="1594" spans="1:12" ht="20.100000000000001" customHeight="1">
      <c r="A1594" s="78">
        <v>1593</v>
      </c>
      <c r="B1594" s="79" t="s">
        <v>2696</v>
      </c>
      <c r="C1594" s="79" t="s">
        <v>10343</v>
      </c>
      <c r="D1594" s="79" t="s">
        <v>7209</v>
      </c>
      <c r="E1594" s="79" t="s">
        <v>10347</v>
      </c>
      <c r="F1594" s="79" t="s">
        <v>10348</v>
      </c>
      <c r="G1594" s="79" t="s">
        <v>10349</v>
      </c>
      <c r="H1594" s="80">
        <v>1</v>
      </c>
      <c r="I1594" s="79" t="s">
        <v>10350</v>
      </c>
      <c r="J1594" s="79" t="s">
        <v>4514</v>
      </c>
      <c r="K1594" s="80">
        <v>1987</v>
      </c>
      <c r="L1594" s="81" t="str">
        <f t="shared" si="24"/>
        <v>http://ebooks.abc-clio.com/?isbn=9780313045967</v>
      </c>
    </row>
    <row r="1595" spans="1:12" ht="20.100000000000001" customHeight="1">
      <c r="A1595" s="78">
        <v>1594</v>
      </c>
      <c r="B1595" s="79" t="s">
        <v>2696</v>
      </c>
      <c r="C1595" s="79" t="s">
        <v>10351</v>
      </c>
      <c r="D1595" s="79">
        <v>791.43</v>
      </c>
      <c r="E1595" s="79" t="s">
        <v>6302</v>
      </c>
      <c r="F1595" s="79" t="s">
        <v>10352</v>
      </c>
      <c r="G1595" s="79" t="s">
        <v>10353</v>
      </c>
      <c r="H1595" s="80">
        <v>1</v>
      </c>
      <c r="I1595" s="79" t="s">
        <v>10354</v>
      </c>
      <c r="J1595" s="79" t="s">
        <v>4514</v>
      </c>
      <c r="K1595" s="80">
        <v>1985</v>
      </c>
      <c r="L1595" s="81" t="str">
        <f t="shared" si="24"/>
        <v>http://ebooks.abc-clio.com/?isbn=9780313042324</v>
      </c>
    </row>
    <row r="1596" spans="1:12" ht="20.100000000000001" customHeight="1">
      <c r="A1596" s="78">
        <v>1595</v>
      </c>
      <c r="B1596" s="79" t="s">
        <v>2696</v>
      </c>
      <c r="C1596" s="79" t="s">
        <v>10351</v>
      </c>
      <c r="D1596" s="79">
        <v>822</v>
      </c>
      <c r="E1596" s="79" t="s">
        <v>10355</v>
      </c>
      <c r="F1596" s="79" t="s">
        <v>10356</v>
      </c>
      <c r="G1596" s="79" t="s">
        <v>10357</v>
      </c>
      <c r="H1596" s="80">
        <v>1</v>
      </c>
      <c r="I1596" s="79" t="s">
        <v>10358</v>
      </c>
      <c r="J1596" s="79" t="s">
        <v>4514</v>
      </c>
      <c r="K1596" s="80">
        <v>1985</v>
      </c>
      <c r="L1596" s="81" t="str">
        <f t="shared" si="24"/>
        <v>http://ebooks.abc-clio.com/?isbn=9780313042409</v>
      </c>
    </row>
    <row r="1597" spans="1:12" ht="20.100000000000001" customHeight="1">
      <c r="A1597" s="78">
        <v>1596</v>
      </c>
      <c r="B1597" s="79" t="s">
        <v>2696</v>
      </c>
      <c r="C1597" s="79" t="s">
        <v>10351</v>
      </c>
      <c r="D1597" s="79">
        <v>813</v>
      </c>
      <c r="E1597" s="79" t="s">
        <v>4317</v>
      </c>
      <c r="F1597" s="79" t="s">
        <v>10359</v>
      </c>
      <c r="G1597" s="79" t="s">
        <v>10360</v>
      </c>
      <c r="H1597" s="80">
        <v>1</v>
      </c>
      <c r="I1597" s="79" t="s">
        <v>10361</v>
      </c>
      <c r="J1597" s="79" t="s">
        <v>4514</v>
      </c>
      <c r="K1597" s="80">
        <v>1984</v>
      </c>
      <c r="L1597" s="81" t="str">
        <f t="shared" si="24"/>
        <v>http://ebooks.abc-clio.com/?isbn=9780313041723</v>
      </c>
    </row>
    <row r="1598" spans="1:12" ht="20.100000000000001" customHeight="1">
      <c r="A1598" s="78">
        <v>1597</v>
      </c>
      <c r="B1598" s="79" t="s">
        <v>2696</v>
      </c>
      <c r="C1598" s="79" t="s">
        <v>10362</v>
      </c>
      <c r="D1598" s="79">
        <v>155</v>
      </c>
      <c r="E1598" s="79" t="s">
        <v>1983</v>
      </c>
      <c r="F1598" s="79" t="s">
        <v>10363</v>
      </c>
      <c r="G1598" s="79" t="s">
        <v>10364</v>
      </c>
      <c r="H1598" s="80">
        <v>0</v>
      </c>
      <c r="I1598" s="79" t="s">
        <v>10365</v>
      </c>
      <c r="J1598" s="79" t="s">
        <v>553</v>
      </c>
      <c r="K1598" s="80">
        <v>2008</v>
      </c>
      <c r="L1598" s="81" t="str">
        <f t="shared" si="24"/>
        <v>http://ebooks.abc-clio.com/?isbn=9780313082788</v>
      </c>
    </row>
    <row r="1599" spans="1:12" ht="20.100000000000001" customHeight="1">
      <c r="A1599" s="78">
        <v>1598</v>
      </c>
      <c r="B1599" s="79" t="s">
        <v>2696</v>
      </c>
      <c r="C1599" s="79" t="s">
        <v>10366</v>
      </c>
      <c r="D1599" s="79">
        <v>613</v>
      </c>
      <c r="E1599" s="79" t="s">
        <v>10367</v>
      </c>
      <c r="F1599" s="79" t="s">
        <v>10368</v>
      </c>
      <c r="G1599" s="79" t="s">
        <v>10369</v>
      </c>
      <c r="H1599" s="80">
        <v>2</v>
      </c>
      <c r="I1599" s="79" t="s">
        <v>10370</v>
      </c>
      <c r="J1599" s="79" t="s">
        <v>4439</v>
      </c>
      <c r="K1599" s="80">
        <v>2006</v>
      </c>
      <c r="L1599" s="81" t="str">
        <f t="shared" si="24"/>
        <v>http://ebooks.abc-clio.com/?isbn=9780313083969</v>
      </c>
    </row>
    <row r="1600" spans="1:12" ht="20.100000000000001" customHeight="1">
      <c r="A1600" s="78">
        <v>1599</v>
      </c>
      <c r="B1600" s="79" t="s">
        <v>2696</v>
      </c>
      <c r="C1600" s="79" t="s">
        <v>10371</v>
      </c>
      <c r="D1600" s="79">
        <v>305.39999999999998</v>
      </c>
      <c r="E1600" s="79" t="s">
        <v>10372</v>
      </c>
      <c r="F1600" s="79" t="s">
        <v>10373</v>
      </c>
      <c r="G1600" s="79" t="s">
        <v>10374</v>
      </c>
      <c r="H1600" s="80">
        <v>1</v>
      </c>
      <c r="I1600" s="79" t="s">
        <v>10375</v>
      </c>
      <c r="J1600" s="79" t="s">
        <v>4514</v>
      </c>
      <c r="K1600" s="80">
        <v>1986</v>
      </c>
      <c r="L1600" s="81" t="str">
        <f t="shared" si="24"/>
        <v>http://ebooks.abc-clio.com/?isbn=9780313043437</v>
      </c>
    </row>
    <row r="1601" spans="1:12" ht="20.100000000000001" customHeight="1">
      <c r="A1601" s="78">
        <v>1600</v>
      </c>
      <c r="B1601" s="79" t="s">
        <v>2696</v>
      </c>
      <c r="C1601" s="79" t="s">
        <v>10376</v>
      </c>
      <c r="D1601" s="79">
        <v>330</v>
      </c>
      <c r="E1601" s="79" t="s">
        <v>383</v>
      </c>
      <c r="F1601" s="79" t="s">
        <v>10377</v>
      </c>
      <c r="G1601" s="79" t="s">
        <v>10378</v>
      </c>
      <c r="H1601" s="80">
        <v>1</v>
      </c>
      <c r="I1601" s="79" t="s">
        <v>10379</v>
      </c>
      <c r="J1601" s="79" t="s">
        <v>4439</v>
      </c>
      <c r="K1601" s="80">
        <v>2003</v>
      </c>
      <c r="L1601" s="81" t="str">
        <f t="shared" si="24"/>
        <v>http://ebooks.abc-clio.com/?isbn=9780313016424</v>
      </c>
    </row>
    <row r="1602" spans="1:12" ht="20.100000000000001" customHeight="1">
      <c r="A1602" s="78">
        <v>1601</v>
      </c>
      <c r="B1602" s="79" t="s">
        <v>2696</v>
      </c>
      <c r="C1602" s="79" t="s">
        <v>10376</v>
      </c>
      <c r="D1602" s="79">
        <v>305</v>
      </c>
      <c r="E1602" s="79" t="s">
        <v>10380</v>
      </c>
      <c r="F1602" s="79" t="s">
        <v>10381</v>
      </c>
      <c r="G1602" s="79" t="s">
        <v>10382</v>
      </c>
      <c r="H1602" s="80">
        <v>1</v>
      </c>
      <c r="I1602" s="79" t="s">
        <v>10383</v>
      </c>
      <c r="J1602" s="79" t="s">
        <v>4439</v>
      </c>
      <c r="K1602" s="80">
        <v>2007</v>
      </c>
      <c r="L1602" s="81" t="str">
        <f t="shared" ref="L1602:L1625" si="25">HYPERLINK(CONCATENATE("http://ebooks.abc-clio.com/?isbn=",F1602))</f>
        <v>http://ebooks.abc-clio.com/?isbn=9780313088001</v>
      </c>
    </row>
    <row r="1603" spans="1:12" ht="20.100000000000001" customHeight="1">
      <c r="A1603" s="78">
        <v>1602</v>
      </c>
      <c r="B1603" s="79" t="s">
        <v>2696</v>
      </c>
      <c r="C1603" s="79" t="s">
        <v>10376</v>
      </c>
      <c r="D1603" s="79">
        <v>920</v>
      </c>
      <c r="E1603" s="79" t="s">
        <v>10384</v>
      </c>
      <c r="F1603" s="79" t="s">
        <v>10385</v>
      </c>
      <c r="G1603" s="79" t="s">
        <v>10386</v>
      </c>
      <c r="H1603" s="80">
        <v>1</v>
      </c>
      <c r="I1603" s="79" t="s">
        <v>10387</v>
      </c>
      <c r="J1603" s="79" t="s">
        <v>4439</v>
      </c>
      <c r="K1603" s="80">
        <v>2001</v>
      </c>
      <c r="L1603" s="81" t="str">
        <f t="shared" si="25"/>
        <v>http://ebooks.abc-clio.com/?isbn=9780313016868</v>
      </c>
    </row>
    <row r="1604" spans="1:12" ht="20.100000000000001" customHeight="1">
      <c r="A1604" s="78">
        <v>1603</v>
      </c>
      <c r="B1604" s="79" t="s">
        <v>2696</v>
      </c>
      <c r="C1604" s="79" t="s">
        <v>10376</v>
      </c>
      <c r="D1604" s="79">
        <v>305</v>
      </c>
      <c r="E1604" s="79" t="s">
        <v>10388</v>
      </c>
      <c r="F1604" s="79" t="s">
        <v>10389</v>
      </c>
      <c r="G1604" s="79" t="s">
        <v>10390</v>
      </c>
      <c r="H1604" s="80">
        <v>1</v>
      </c>
      <c r="I1604" s="79" t="s">
        <v>10391</v>
      </c>
      <c r="J1604" s="79" t="s">
        <v>4439</v>
      </c>
      <c r="K1604" s="80">
        <v>2007</v>
      </c>
      <c r="L1604" s="81" t="str">
        <f t="shared" si="25"/>
        <v>http://ebooks.abc-clio.com/?isbn=9780313055850</v>
      </c>
    </row>
    <row r="1605" spans="1:12" ht="20.100000000000001" customHeight="1">
      <c r="A1605" s="78">
        <v>1604</v>
      </c>
      <c r="B1605" s="79" t="s">
        <v>2696</v>
      </c>
      <c r="C1605" s="79" t="s">
        <v>10376</v>
      </c>
      <c r="D1605" s="79">
        <v>305</v>
      </c>
      <c r="E1605" s="79" t="s">
        <v>2876</v>
      </c>
      <c r="F1605" s="79" t="s">
        <v>10392</v>
      </c>
      <c r="G1605" s="79" t="s">
        <v>10393</v>
      </c>
      <c r="H1605" s="80">
        <v>1</v>
      </c>
      <c r="I1605" s="79" t="s">
        <v>10394</v>
      </c>
      <c r="J1605" s="79" t="s">
        <v>4439</v>
      </c>
      <c r="K1605" s="80">
        <v>2006</v>
      </c>
      <c r="L1605" s="81" t="str">
        <f t="shared" si="25"/>
        <v>http://ebooks.abc-clio.com/?isbn=9780313086168</v>
      </c>
    </row>
    <row r="1606" spans="1:12" ht="20.100000000000001" customHeight="1">
      <c r="A1606" s="78">
        <v>1605</v>
      </c>
      <c r="B1606" s="79" t="s">
        <v>2696</v>
      </c>
      <c r="C1606" s="79" t="s">
        <v>10376</v>
      </c>
      <c r="D1606" s="79">
        <v>305</v>
      </c>
      <c r="E1606" s="79" t="s">
        <v>10395</v>
      </c>
      <c r="F1606" s="79" t="s">
        <v>10396</v>
      </c>
      <c r="G1606" s="79" t="s">
        <v>10397</v>
      </c>
      <c r="H1606" s="80">
        <v>1</v>
      </c>
      <c r="I1606" s="79" t="s">
        <v>10387</v>
      </c>
      <c r="J1606" s="79" t="s">
        <v>4439</v>
      </c>
      <c r="K1606" s="80">
        <v>2008</v>
      </c>
      <c r="L1606" s="81" t="str">
        <f t="shared" si="25"/>
        <v>http://ebooks.abc-clio.com/?isbn=9780313082443</v>
      </c>
    </row>
    <row r="1607" spans="1:12" ht="20.100000000000001" customHeight="1">
      <c r="A1607" s="78">
        <v>1606</v>
      </c>
      <c r="B1607" s="79" t="s">
        <v>2696</v>
      </c>
      <c r="C1607" s="79" t="s">
        <v>10376</v>
      </c>
      <c r="D1607" s="79">
        <v>305</v>
      </c>
      <c r="E1607" s="79" t="s">
        <v>10398</v>
      </c>
      <c r="F1607" s="79" t="s">
        <v>10399</v>
      </c>
      <c r="G1607" s="79" t="s">
        <v>10400</v>
      </c>
      <c r="H1607" s="80">
        <v>1</v>
      </c>
      <c r="I1607" s="79" t="s">
        <v>5158</v>
      </c>
      <c r="J1607" s="79" t="s">
        <v>4439</v>
      </c>
      <c r="K1607" s="80">
        <v>2004</v>
      </c>
      <c r="L1607" s="81" t="str">
        <f t="shared" si="25"/>
        <v>http://ebooks.abc-clio.com/?isbn=9780313039515</v>
      </c>
    </row>
    <row r="1608" spans="1:12" ht="20.100000000000001" customHeight="1">
      <c r="A1608" s="78">
        <v>1607</v>
      </c>
      <c r="B1608" s="79" t="s">
        <v>2696</v>
      </c>
      <c r="C1608" s="79" t="s">
        <v>10376</v>
      </c>
      <c r="D1608" s="79">
        <v>305</v>
      </c>
      <c r="E1608" s="79" t="s">
        <v>10401</v>
      </c>
      <c r="F1608" s="79" t="s">
        <v>10402</v>
      </c>
      <c r="G1608" s="79" t="s">
        <v>10403</v>
      </c>
      <c r="H1608" s="80">
        <v>1</v>
      </c>
      <c r="I1608" s="79" t="s">
        <v>943</v>
      </c>
      <c r="J1608" s="79" t="s">
        <v>4439</v>
      </c>
      <c r="K1608" s="80">
        <v>2008</v>
      </c>
      <c r="L1608" s="81" t="str">
        <f t="shared" si="25"/>
        <v>http://ebooks.abc-clio.com/?isbn=9780313087066</v>
      </c>
    </row>
    <row r="1609" spans="1:12" ht="20.100000000000001" customHeight="1">
      <c r="A1609" s="78">
        <v>1608</v>
      </c>
      <c r="B1609" s="79" t="s">
        <v>2696</v>
      </c>
      <c r="C1609" s="79" t="s">
        <v>10376</v>
      </c>
      <c r="D1609" s="79">
        <v>305.39999999999998</v>
      </c>
      <c r="E1609" s="79" t="s">
        <v>10404</v>
      </c>
      <c r="F1609" s="79" t="s">
        <v>10405</v>
      </c>
      <c r="G1609" s="79" t="s">
        <v>10406</v>
      </c>
      <c r="H1609" s="80">
        <v>1</v>
      </c>
      <c r="I1609" s="79" t="s">
        <v>10407</v>
      </c>
      <c r="J1609" s="79" t="s">
        <v>4514</v>
      </c>
      <c r="K1609" s="80">
        <v>1986</v>
      </c>
      <c r="L1609" s="81" t="str">
        <f t="shared" si="25"/>
        <v>http://ebooks.abc-clio.com/?isbn=9780313043789</v>
      </c>
    </row>
    <row r="1610" spans="1:12" ht="20.100000000000001" customHeight="1">
      <c r="A1610" s="78">
        <v>1609</v>
      </c>
      <c r="B1610" s="79" t="s">
        <v>2696</v>
      </c>
      <c r="C1610" s="79" t="s">
        <v>10376</v>
      </c>
      <c r="D1610" s="79">
        <v>361</v>
      </c>
      <c r="E1610" s="79" t="s">
        <v>10408</v>
      </c>
      <c r="F1610" s="79" t="s">
        <v>10409</v>
      </c>
      <c r="G1610" s="79" t="s">
        <v>10410</v>
      </c>
      <c r="H1610" s="80">
        <v>1</v>
      </c>
      <c r="I1610" s="79" t="s">
        <v>10411</v>
      </c>
      <c r="J1610" s="79" t="s">
        <v>4439</v>
      </c>
      <c r="K1610" s="80">
        <v>2004</v>
      </c>
      <c r="L1610" s="81" t="str">
        <f t="shared" si="25"/>
        <v>http://ebooks.abc-clio.com/?isbn=9780313084935</v>
      </c>
    </row>
    <row r="1611" spans="1:12" ht="20.100000000000001" customHeight="1">
      <c r="A1611" s="78">
        <v>1610</v>
      </c>
      <c r="B1611" s="79" t="s">
        <v>2696</v>
      </c>
      <c r="C1611" s="79" t="s">
        <v>10376</v>
      </c>
      <c r="D1611" s="79">
        <v>362</v>
      </c>
      <c r="E1611" s="79" t="s">
        <v>10412</v>
      </c>
      <c r="F1611" s="79" t="s">
        <v>10413</v>
      </c>
      <c r="G1611" s="79" t="s">
        <v>10414</v>
      </c>
      <c r="H1611" s="80">
        <v>1</v>
      </c>
      <c r="I1611" s="79" t="s">
        <v>943</v>
      </c>
      <c r="J1611" s="79" t="s">
        <v>4439</v>
      </c>
      <c r="K1611" s="80">
        <v>2004</v>
      </c>
      <c r="L1611" s="81" t="str">
        <f t="shared" si="25"/>
        <v>http://ebooks.abc-clio.com/?isbn=9780313062780</v>
      </c>
    </row>
    <row r="1612" spans="1:12" ht="20.100000000000001" customHeight="1">
      <c r="A1612" s="78">
        <v>1611</v>
      </c>
      <c r="B1612" s="79" t="s">
        <v>2696</v>
      </c>
      <c r="C1612" s="79" t="s">
        <v>10376</v>
      </c>
      <c r="D1612" s="79">
        <v>363</v>
      </c>
      <c r="E1612" s="79" t="s">
        <v>10415</v>
      </c>
      <c r="F1612" s="79" t="s">
        <v>10416</v>
      </c>
      <c r="G1612" s="79" t="s">
        <v>10417</v>
      </c>
      <c r="H1612" s="80">
        <v>1</v>
      </c>
      <c r="I1612" s="79" t="s">
        <v>10418</v>
      </c>
      <c r="J1612" s="79" t="s">
        <v>4439</v>
      </c>
      <c r="K1612" s="80">
        <v>2006</v>
      </c>
      <c r="L1612" s="81" t="str">
        <f t="shared" si="25"/>
        <v>http://ebooks.abc-clio.com/?isbn=9780313087202</v>
      </c>
    </row>
    <row r="1613" spans="1:12" ht="20.100000000000001" customHeight="1">
      <c r="A1613" s="78">
        <v>1612</v>
      </c>
      <c r="B1613" s="79" t="s">
        <v>2696</v>
      </c>
      <c r="C1613" s="79" t="s">
        <v>10376</v>
      </c>
      <c r="D1613" s="79">
        <v>331</v>
      </c>
      <c r="E1613" s="79" t="s">
        <v>10419</v>
      </c>
      <c r="F1613" s="79" t="s">
        <v>10420</v>
      </c>
      <c r="G1613" s="79" t="s">
        <v>10421</v>
      </c>
      <c r="H1613" s="80">
        <v>1</v>
      </c>
      <c r="I1613" s="79" t="s">
        <v>10422</v>
      </c>
      <c r="J1613" s="79" t="s">
        <v>4439</v>
      </c>
      <c r="K1613" s="80">
        <v>2003</v>
      </c>
      <c r="L1613" s="81" t="str">
        <f t="shared" si="25"/>
        <v>http://ebooks.abc-clio.com/?isbn=9780313059490</v>
      </c>
    </row>
    <row r="1614" spans="1:12" ht="20.100000000000001" customHeight="1">
      <c r="A1614" s="78">
        <v>1613</v>
      </c>
      <c r="B1614" s="79" t="s">
        <v>2696</v>
      </c>
      <c r="C1614" s="79" t="s">
        <v>10376</v>
      </c>
      <c r="D1614" s="79">
        <v>618.20000000000005</v>
      </c>
      <c r="E1614" s="79" t="s">
        <v>10423</v>
      </c>
      <c r="F1614" s="79" t="s">
        <v>10424</v>
      </c>
      <c r="G1614" s="79" t="s">
        <v>10425</v>
      </c>
      <c r="H1614" s="80">
        <v>1</v>
      </c>
      <c r="I1614" s="79" t="s">
        <v>10426</v>
      </c>
      <c r="J1614" s="79" t="s">
        <v>4514</v>
      </c>
      <c r="K1614" s="80">
        <v>1986</v>
      </c>
      <c r="L1614" s="81" t="str">
        <f t="shared" si="25"/>
        <v>http://ebooks.abc-clio.com/?isbn=9780313044298</v>
      </c>
    </row>
    <row r="1615" spans="1:12" ht="20.100000000000001" customHeight="1">
      <c r="A1615" s="78">
        <v>1614</v>
      </c>
      <c r="B1615" s="79" t="s">
        <v>2696</v>
      </c>
      <c r="C1615" s="79" t="s">
        <v>10376</v>
      </c>
      <c r="D1615" s="79">
        <v>746</v>
      </c>
      <c r="E1615" s="79" t="s">
        <v>10427</v>
      </c>
      <c r="F1615" s="79" t="s">
        <v>10428</v>
      </c>
      <c r="G1615" s="79" t="s">
        <v>10429</v>
      </c>
      <c r="H1615" s="80">
        <v>1</v>
      </c>
      <c r="I1615" s="79" t="s">
        <v>10430</v>
      </c>
      <c r="J1615" s="79" t="s">
        <v>4439</v>
      </c>
      <c r="K1615" s="80">
        <v>2007</v>
      </c>
      <c r="L1615" s="81" t="str">
        <f t="shared" si="25"/>
        <v>http://ebooks.abc-clio.com/?isbn=9780313084775</v>
      </c>
    </row>
    <row r="1616" spans="1:12" ht="20.100000000000001" customHeight="1">
      <c r="A1616" s="78">
        <v>1615</v>
      </c>
      <c r="B1616" s="79" t="s">
        <v>2696</v>
      </c>
      <c r="C1616" s="79" t="s">
        <v>10376</v>
      </c>
      <c r="D1616" s="79">
        <v>355.1</v>
      </c>
      <c r="E1616" s="79" t="s">
        <v>10431</v>
      </c>
      <c r="F1616" s="79" t="s">
        <v>10432</v>
      </c>
      <c r="G1616" s="79" t="s">
        <v>10433</v>
      </c>
      <c r="H1616" s="80">
        <v>1</v>
      </c>
      <c r="I1616" s="79" t="s">
        <v>10434</v>
      </c>
      <c r="J1616" s="79" t="s">
        <v>4514</v>
      </c>
      <c r="K1616" s="80">
        <v>1982</v>
      </c>
      <c r="L1616" s="81" t="str">
        <f t="shared" si="25"/>
        <v>http://ebooks.abc-clio.com/?isbn=9780313040511</v>
      </c>
    </row>
    <row r="1617" spans="1:12" ht="20.100000000000001" customHeight="1">
      <c r="A1617" s="78">
        <v>1616</v>
      </c>
      <c r="B1617" s="79" t="s">
        <v>2696</v>
      </c>
      <c r="C1617" s="79" t="s">
        <v>3533</v>
      </c>
      <c r="D1617" s="79">
        <v>303.375</v>
      </c>
      <c r="E1617" s="79" t="s">
        <v>10435</v>
      </c>
      <c r="F1617" s="79" t="s">
        <v>10436</v>
      </c>
      <c r="G1617" s="79" t="s">
        <v>10437</v>
      </c>
      <c r="H1617" s="80">
        <v>1</v>
      </c>
      <c r="I1617" s="79" t="s">
        <v>10438</v>
      </c>
      <c r="J1617" s="79" t="s">
        <v>38</v>
      </c>
      <c r="K1617" s="80">
        <v>2003</v>
      </c>
      <c r="L1617" s="81" t="str">
        <f t="shared" si="25"/>
        <v>http://ebooks.abc-clio.com/?isbn=9781576074343</v>
      </c>
    </row>
    <row r="1618" spans="1:12" ht="20.100000000000001" customHeight="1">
      <c r="A1618" s="78">
        <v>1617</v>
      </c>
      <c r="B1618" s="79" t="s">
        <v>2696</v>
      </c>
      <c r="C1618" s="79" t="s">
        <v>7863</v>
      </c>
      <c r="D1618" s="79">
        <v>303</v>
      </c>
      <c r="E1618" s="79" t="s">
        <v>9804</v>
      </c>
      <c r="F1618" s="79" t="s">
        <v>10439</v>
      </c>
      <c r="G1618" s="79" t="s">
        <v>10440</v>
      </c>
      <c r="H1618" s="80" t="s">
        <v>8079</v>
      </c>
      <c r="I1618" s="79" t="s">
        <v>10441</v>
      </c>
      <c r="J1618" s="79" t="s">
        <v>4439</v>
      </c>
      <c r="K1618" s="80">
        <v>2008</v>
      </c>
      <c r="L1618" s="81" t="str">
        <f t="shared" si="25"/>
        <v>http://ebooks.abc-clio.com/?isbn=9780313056192</v>
      </c>
    </row>
    <row r="1619" spans="1:12" ht="20.100000000000001" customHeight="1">
      <c r="A1619" s="78">
        <v>1618</v>
      </c>
      <c r="B1619" s="79" t="s">
        <v>3367</v>
      </c>
      <c r="C1619" s="79" t="s">
        <v>8072</v>
      </c>
      <c r="D1619" s="79">
        <v>629</v>
      </c>
      <c r="E1619" s="79" t="s">
        <v>10442</v>
      </c>
      <c r="F1619" s="79" t="s">
        <v>10443</v>
      </c>
      <c r="G1619" s="79" t="s">
        <v>10444</v>
      </c>
      <c r="H1619" s="80" t="s">
        <v>8079</v>
      </c>
      <c r="I1619" s="79" t="s">
        <v>10445</v>
      </c>
      <c r="J1619" s="79" t="s">
        <v>4439</v>
      </c>
      <c r="K1619" s="80">
        <v>2003</v>
      </c>
      <c r="L1619" s="81" t="str">
        <f t="shared" si="25"/>
        <v>http://ebooks.abc-clio.com/?isbn=9780313093739</v>
      </c>
    </row>
    <row r="1620" spans="1:12" ht="20.100000000000001" customHeight="1">
      <c r="A1620" s="78">
        <v>1619</v>
      </c>
      <c r="B1620" s="79" t="s">
        <v>3367</v>
      </c>
      <c r="C1620" s="79" t="s">
        <v>8526</v>
      </c>
      <c r="D1620" s="79" t="s">
        <v>10446</v>
      </c>
      <c r="E1620" s="79" t="s">
        <v>10447</v>
      </c>
      <c r="F1620" s="79" t="s">
        <v>10448</v>
      </c>
      <c r="G1620" s="79" t="s">
        <v>10449</v>
      </c>
      <c r="H1620" s="80">
        <v>1</v>
      </c>
      <c r="I1620" s="79" t="s">
        <v>3080</v>
      </c>
      <c r="J1620" s="79" t="s">
        <v>4575</v>
      </c>
      <c r="K1620" s="80">
        <v>2008</v>
      </c>
      <c r="L1620" s="81" t="str">
        <f t="shared" si="25"/>
        <v>http://ebooks.abc-clio.com/?isbn=9780313345593</v>
      </c>
    </row>
    <row r="1621" spans="1:12" ht="20.100000000000001" customHeight="1">
      <c r="A1621" s="78">
        <v>1620</v>
      </c>
      <c r="B1621" s="79" t="s">
        <v>3367</v>
      </c>
      <c r="C1621" s="79" t="s">
        <v>10450</v>
      </c>
      <c r="D1621" s="79">
        <v>658</v>
      </c>
      <c r="E1621" s="79" t="s">
        <v>2354</v>
      </c>
      <c r="F1621" s="79" t="s">
        <v>10451</v>
      </c>
      <c r="G1621" s="79" t="s">
        <v>10452</v>
      </c>
      <c r="H1621" s="80" t="s">
        <v>8079</v>
      </c>
      <c r="I1621" s="79" t="s">
        <v>10453</v>
      </c>
      <c r="J1621" s="79" t="s">
        <v>4439</v>
      </c>
      <c r="K1621" s="80">
        <v>1998</v>
      </c>
      <c r="L1621" s="81" t="str">
        <f t="shared" si="25"/>
        <v>http://ebooks.abc-clio.com/?isbn=9780313007743</v>
      </c>
    </row>
    <row r="1622" spans="1:12" ht="20.100000000000001" customHeight="1">
      <c r="A1622" s="78">
        <v>1621</v>
      </c>
      <c r="B1622" s="79" t="s">
        <v>3367</v>
      </c>
      <c r="C1622" s="79" t="s">
        <v>2977</v>
      </c>
      <c r="D1622" s="79" t="s">
        <v>10454</v>
      </c>
      <c r="E1622" s="79" t="s">
        <v>10455</v>
      </c>
      <c r="F1622" s="79" t="s">
        <v>10456</v>
      </c>
      <c r="G1622" s="79" t="s">
        <v>10457</v>
      </c>
      <c r="H1622" s="80" t="s">
        <v>8079</v>
      </c>
      <c r="I1622" s="79" t="s">
        <v>10458</v>
      </c>
      <c r="J1622" s="79" t="s">
        <v>4439</v>
      </c>
      <c r="K1622" s="80">
        <v>2005</v>
      </c>
      <c r="L1622" s="81" t="str">
        <f t="shared" si="25"/>
        <v>http://ebooks.abc-clio.com/?isbn=9780313062452</v>
      </c>
    </row>
    <row r="1623" spans="1:12" ht="20.100000000000001" customHeight="1">
      <c r="A1623" s="78">
        <v>1622</v>
      </c>
      <c r="B1623" s="79" t="s">
        <v>3367</v>
      </c>
      <c r="C1623" s="79" t="s">
        <v>3266</v>
      </c>
      <c r="D1623" s="79">
        <v>660</v>
      </c>
      <c r="E1623" s="79" t="s">
        <v>2670</v>
      </c>
      <c r="F1623" s="79" t="s">
        <v>10459</v>
      </c>
      <c r="G1623" s="79" t="s">
        <v>10460</v>
      </c>
      <c r="H1623" s="80" t="s">
        <v>8079</v>
      </c>
      <c r="I1623" s="79" t="s">
        <v>10461</v>
      </c>
      <c r="J1623" s="79" t="s">
        <v>4439</v>
      </c>
      <c r="K1623" s="80">
        <v>2005</v>
      </c>
      <c r="L1623" s="81" t="str">
        <f t="shared" si="25"/>
        <v>http://ebooks.abc-clio.com/?isbn=9780313060373</v>
      </c>
    </row>
    <row r="1624" spans="1:12" ht="20.100000000000001" customHeight="1">
      <c r="A1624" s="78">
        <v>1623</v>
      </c>
      <c r="B1624" s="79" t="s">
        <v>3367</v>
      </c>
      <c r="C1624" s="79" t="s">
        <v>3266</v>
      </c>
      <c r="D1624" s="79">
        <v>620</v>
      </c>
      <c r="E1624" s="79" t="s">
        <v>10462</v>
      </c>
      <c r="F1624" s="79" t="s">
        <v>10463</v>
      </c>
      <c r="G1624" s="79" t="s">
        <v>10464</v>
      </c>
      <c r="H1624" s="80" t="s">
        <v>8079</v>
      </c>
      <c r="I1624" s="79" t="s">
        <v>10465</v>
      </c>
      <c r="J1624" s="79" t="s">
        <v>4439</v>
      </c>
      <c r="K1624" s="80">
        <v>2007</v>
      </c>
      <c r="L1624" s="81" t="str">
        <f t="shared" si="25"/>
        <v>http://ebooks.abc-clio.com/?isbn=9780313083426</v>
      </c>
    </row>
    <row r="1625" spans="1:12" ht="20.100000000000001" customHeight="1">
      <c r="A1625" s="78">
        <v>1624</v>
      </c>
      <c r="B1625" s="79" t="s">
        <v>3367</v>
      </c>
      <c r="C1625" s="79" t="s">
        <v>3372</v>
      </c>
      <c r="D1625" s="79">
        <v>629</v>
      </c>
      <c r="E1625" s="79" t="s">
        <v>10466</v>
      </c>
      <c r="F1625" s="79" t="s">
        <v>10467</v>
      </c>
      <c r="G1625" s="79" t="s">
        <v>10468</v>
      </c>
      <c r="H1625" s="80" t="s">
        <v>8079</v>
      </c>
      <c r="I1625" s="79" t="s">
        <v>10469</v>
      </c>
      <c r="J1625" s="79" t="s">
        <v>4439</v>
      </c>
      <c r="K1625" s="80">
        <v>2007</v>
      </c>
      <c r="L1625" s="81" t="str">
        <f t="shared" si="25"/>
        <v>http://ebooks.abc-clio.com/?isbn=9780313017728</v>
      </c>
    </row>
    <row r="1626" spans="1:12" ht="20.100000000000001" customHeight="1"/>
  </sheetData>
  <phoneticPr fontId="13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65"/>
  <sheetViews>
    <sheetView topLeftCell="F1" workbookViewId="0">
      <pane ySplit="1" topLeftCell="A2" activePane="bottomLeft" state="frozen"/>
      <selection pane="bottomLeft" activeCell="F353" sqref="F353"/>
    </sheetView>
  </sheetViews>
  <sheetFormatPr defaultRowHeight="16.2"/>
  <cols>
    <col min="1" max="1" width="6" bestFit="1" customWidth="1"/>
    <col min="2" max="2" width="16.77734375" bestFit="1" customWidth="1"/>
    <col min="3" max="3" width="22.21875" customWidth="1"/>
    <col min="4" max="4" width="23.21875" customWidth="1"/>
    <col min="5" max="5" width="15.44140625" bestFit="1" customWidth="1"/>
    <col min="6" max="6" width="18" customWidth="1"/>
    <col min="7" max="7" width="42.77734375" customWidth="1"/>
    <col min="8" max="8" width="30.109375" bestFit="1" customWidth="1"/>
    <col min="9" max="10" width="7" customWidth="1"/>
    <col min="11" max="11" width="9.109375" customWidth="1"/>
    <col min="12" max="12" width="17.33203125" customWidth="1"/>
    <col min="13" max="13" width="44.21875" bestFit="1" customWidth="1"/>
    <col min="14" max="14" width="41.21875" style="72" customWidth="1"/>
  </cols>
  <sheetData>
    <row r="1" spans="1:14" s="68" customFormat="1">
      <c r="A1" s="54" t="s">
        <v>4341</v>
      </c>
      <c r="B1" s="55" t="s">
        <v>4340</v>
      </c>
      <c r="C1" s="55" t="s">
        <v>4339</v>
      </c>
      <c r="D1" s="55" t="s">
        <v>4338</v>
      </c>
      <c r="E1" s="55" t="s">
        <v>4337</v>
      </c>
      <c r="F1" s="55" t="s">
        <v>4343</v>
      </c>
      <c r="G1" s="56" t="s">
        <v>4336</v>
      </c>
      <c r="H1" s="55" t="s">
        <v>4334</v>
      </c>
      <c r="I1" s="55" t="s">
        <v>4335</v>
      </c>
      <c r="J1" s="57" t="s">
        <v>4331</v>
      </c>
      <c r="K1" s="55" t="s">
        <v>4333</v>
      </c>
      <c r="L1" s="55" t="s">
        <v>4332</v>
      </c>
      <c r="M1" s="69" t="s">
        <v>4344</v>
      </c>
    </row>
    <row r="2" spans="1:14">
      <c r="A2" s="58">
        <v>1</v>
      </c>
      <c r="B2" s="59" t="s">
        <v>2818</v>
      </c>
      <c r="C2" s="59" t="s">
        <v>4330</v>
      </c>
      <c r="D2" s="59" t="s">
        <v>4329</v>
      </c>
      <c r="E2" s="59" t="s">
        <v>4328</v>
      </c>
      <c r="F2" s="59" t="s">
        <v>4327</v>
      </c>
      <c r="G2" s="59" t="s">
        <v>4326</v>
      </c>
      <c r="H2" s="59" t="s">
        <v>4325</v>
      </c>
      <c r="I2" s="60">
        <v>1</v>
      </c>
      <c r="J2" s="61">
        <v>1</v>
      </c>
      <c r="K2" s="59" t="s">
        <v>553</v>
      </c>
      <c r="L2" s="60">
        <v>1985</v>
      </c>
      <c r="M2" s="70" t="str">
        <f t="shared" ref="M2:M65" si="0">HYPERLINK("http://ebooks.abc-clio.com/?isbn=" &amp; F2)</f>
        <v>http://ebooks.abc-clio.com/?isbn=9780313042126</v>
      </c>
      <c r="N2"/>
    </row>
    <row r="3" spans="1:14">
      <c r="A3" s="58">
        <v>2</v>
      </c>
      <c r="B3" s="59" t="s">
        <v>2818</v>
      </c>
      <c r="C3" s="59" t="s">
        <v>4006</v>
      </c>
      <c r="D3" s="59" t="s">
        <v>4005</v>
      </c>
      <c r="E3" s="59" t="s">
        <v>4004</v>
      </c>
      <c r="F3" s="59" t="s">
        <v>4003</v>
      </c>
      <c r="G3" s="59" t="s">
        <v>4002</v>
      </c>
      <c r="H3" s="59" t="s">
        <v>4001</v>
      </c>
      <c r="I3" s="60">
        <v>1</v>
      </c>
      <c r="J3" s="61">
        <v>1</v>
      </c>
      <c r="K3" s="59" t="s">
        <v>38</v>
      </c>
      <c r="L3" s="60">
        <v>2008</v>
      </c>
      <c r="M3" s="70" t="str">
        <f t="shared" si="0"/>
        <v>http://ebooks.abc-clio.com/?isbn=9781598840209</v>
      </c>
      <c r="N3"/>
    </row>
    <row r="4" spans="1:14">
      <c r="A4" s="58">
        <v>3</v>
      </c>
      <c r="B4" s="59" t="s">
        <v>2818</v>
      </c>
      <c r="C4" s="59" t="s">
        <v>4006</v>
      </c>
      <c r="D4" s="59" t="s">
        <v>4297</v>
      </c>
      <c r="E4" s="59" t="s">
        <v>4296</v>
      </c>
      <c r="F4" s="59" t="s">
        <v>4295</v>
      </c>
      <c r="G4" s="59" t="s">
        <v>4294</v>
      </c>
      <c r="H4" s="59" t="s">
        <v>4293</v>
      </c>
      <c r="I4" s="60">
        <v>1</v>
      </c>
      <c r="J4" s="61">
        <v>1</v>
      </c>
      <c r="K4" s="59" t="s">
        <v>38</v>
      </c>
      <c r="L4" s="60">
        <v>1997</v>
      </c>
      <c r="M4" s="70" t="str">
        <f t="shared" si="0"/>
        <v>http://ebooks.abc-clio.com/?isbn=9781576076552</v>
      </c>
      <c r="N4"/>
    </row>
    <row r="5" spans="1:14">
      <c r="A5" s="58">
        <v>4</v>
      </c>
      <c r="B5" s="59" t="s">
        <v>2818</v>
      </c>
      <c r="C5" s="59" t="s">
        <v>4006</v>
      </c>
      <c r="D5" s="59" t="s">
        <v>1370</v>
      </c>
      <c r="E5" s="59" t="s">
        <v>4305</v>
      </c>
      <c r="F5" s="59" t="s">
        <v>4304</v>
      </c>
      <c r="G5" s="59" t="s">
        <v>4303</v>
      </c>
      <c r="H5" s="59" t="s">
        <v>4302</v>
      </c>
      <c r="I5" s="60">
        <v>1</v>
      </c>
      <c r="J5" s="61">
        <v>1</v>
      </c>
      <c r="K5" s="59" t="s">
        <v>560</v>
      </c>
      <c r="L5" s="60">
        <v>2009</v>
      </c>
      <c r="M5" s="70" t="str">
        <f t="shared" si="0"/>
        <v>http://ebooks.abc-clio.com/?isbn=9780313355189</v>
      </c>
      <c r="N5"/>
    </row>
    <row r="6" spans="1:14">
      <c r="A6" s="58">
        <v>5</v>
      </c>
      <c r="B6" s="59" t="s">
        <v>2818</v>
      </c>
      <c r="C6" s="59" t="s">
        <v>4280</v>
      </c>
      <c r="D6" s="59">
        <v>929</v>
      </c>
      <c r="E6" s="59" t="s">
        <v>4279</v>
      </c>
      <c r="F6" s="59" t="s">
        <v>4278</v>
      </c>
      <c r="G6" s="59" t="s">
        <v>4277</v>
      </c>
      <c r="H6" s="59" t="s">
        <v>4276</v>
      </c>
      <c r="I6" s="60">
        <v>1</v>
      </c>
      <c r="J6" s="61">
        <v>1</v>
      </c>
      <c r="K6" s="59" t="s">
        <v>560</v>
      </c>
      <c r="L6" s="60">
        <v>1997</v>
      </c>
      <c r="M6" s="70" t="str">
        <f t="shared" si="0"/>
        <v>http://ebooks.abc-clio.com/?isbn=9780313033025</v>
      </c>
      <c r="N6"/>
    </row>
    <row r="7" spans="1:14">
      <c r="A7" s="58">
        <v>6</v>
      </c>
      <c r="B7" s="59" t="s">
        <v>2818</v>
      </c>
      <c r="C7" s="59" t="s">
        <v>4262</v>
      </c>
      <c r="D7" s="59">
        <v>813</v>
      </c>
      <c r="E7" s="59" t="s">
        <v>4261</v>
      </c>
      <c r="F7" s="59" t="s">
        <v>4260</v>
      </c>
      <c r="G7" s="59" t="s">
        <v>4259</v>
      </c>
      <c r="H7" s="59" t="s">
        <v>4258</v>
      </c>
      <c r="I7" s="60">
        <v>1</v>
      </c>
      <c r="J7" s="61">
        <v>1</v>
      </c>
      <c r="K7" s="59" t="s">
        <v>560</v>
      </c>
      <c r="L7" s="60">
        <v>2001</v>
      </c>
      <c r="M7" s="70" t="str">
        <f t="shared" si="0"/>
        <v>http://ebooks.abc-clio.com/?isbn=9780313016899</v>
      </c>
      <c r="N7"/>
    </row>
    <row r="8" spans="1:14">
      <c r="A8" s="58">
        <v>7</v>
      </c>
      <c r="B8" s="59" t="s">
        <v>2818</v>
      </c>
      <c r="C8" s="59" t="s">
        <v>4262</v>
      </c>
      <c r="D8" s="59">
        <v>813</v>
      </c>
      <c r="E8" s="59" t="s">
        <v>4284</v>
      </c>
      <c r="F8" s="59" t="s">
        <v>4283</v>
      </c>
      <c r="G8" s="59" t="s">
        <v>4282</v>
      </c>
      <c r="H8" s="59" t="s">
        <v>4281</v>
      </c>
      <c r="I8" s="60">
        <v>1</v>
      </c>
      <c r="J8" s="61">
        <v>1</v>
      </c>
      <c r="K8" s="59" t="s">
        <v>560</v>
      </c>
      <c r="L8" s="60">
        <v>2004</v>
      </c>
      <c r="M8" s="70" t="str">
        <f t="shared" si="0"/>
        <v>http://ebooks.abc-clio.com/?isbn=9780313059650</v>
      </c>
      <c r="N8"/>
    </row>
    <row r="9" spans="1:14">
      <c r="A9" s="58">
        <v>8</v>
      </c>
      <c r="B9" s="59" t="s">
        <v>2818</v>
      </c>
      <c r="C9" s="59" t="s">
        <v>4243</v>
      </c>
      <c r="D9" s="59">
        <v>973</v>
      </c>
      <c r="E9" s="59" t="s">
        <v>2826</v>
      </c>
      <c r="F9" s="59" t="s">
        <v>4242</v>
      </c>
      <c r="G9" s="59" t="s">
        <v>4241</v>
      </c>
      <c r="H9" s="59" t="s">
        <v>4240</v>
      </c>
      <c r="I9" s="60">
        <v>1</v>
      </c>
      <c r="J9" s="61">
        <v>1</v>
      </c>
      <c r="K9" s="59" t="s">
        <v>560</v>
      </c>
      <c r="L9" s="60">
        <v>2006</v>
      </c>
      <c r="M9" s="70" t="str">
        <f t="shared" si="0"/>
        <v>http://ebooks.abc-clio.com/?isbn=9780313081170</v>
      </c>
      <c r="N9"/>
    </row>
    <row r="10" spans="1:14">
      <c r="A10" s="58">
        <v>9</v>
      </c>
      <c r="B10" s="59" t="s">
        <v>2818</v>
      </c>
      <c r="C10" s="59" t="s">
        <v>3814</v>
      </c>
      <c r="D10" s="59" t="s">
        <v>3733</v>
      </c>
      <c r="E10" s="59" t="s">
        <v>3823</v>
      </c>
      <c r="F10" s="59" t="s">
        <v>3822</v>
      </c>
      <c r="G10" s="59" t="s">
        <v>3821</v>
      </c>
      <c r="H10" s="59" t="s">
        <v>3820</v>
      </c>
      <c r="I10" s="60">
        <v>1</v>
      </c>
      <c r="J10" s="61">
        <v>1</v>
      </c>
      <c r="K10" s="59" t="s">
        <v>560</v>
      </c>
      <c r="L10" s="60">
        <v>1994</v>
      </c>
      <c r="M10" s="70" t="str">
        <f t="shared" si="0"/>
        <v>http://ebooks.abc-clio.com/?isbn=9780313032998</v>
      </c>
      <c r="N10"/>
    </row>
    <row r="11" spans="1:14">
      <c r="A11" s="58">
        <v>10</v>
      </c>
      <c r="B11" s="59" t="s">
        <v>2818</v>
      </c>
      <c r="C11" s="59" t="s">
        <v>3814</v>
      </c>
      <c r="D11" s="59" t="s">
        <v>3733</v>
      </c>
      <c r="E11" s="59" t="s">
        <v>3813</v>
      </c>
      <c r="F11" s="59" t="s">
        <v>3812</v>
      </c>
      <c r="G11" s="59" t="s">
        <v>3811</v>
      </c>
      <c r="H11" s="59" t="s">
        <v>3810</v>
      </c>
      <c r="I11" s="60">
        <v>1</v>
      </c>
      <c r="J11" s="61">
        <v>1</v>
      </c>
      <c r="K11" s="59" t="s">
        <v>560</v>
      </c>
      <c r="L11" s="60">
        <v>2003</v>
      </c>
      <c r="M11" s="70" t="str">
        <f t="shared" si="0"/>
        <v>http://ebooks.abc-clio.com/?isbn=9780313058516</v>
      </c>
      <c r="N11"/>
    </row>
    <row r="12" spans="1:14">
      <c r="A12" s="58">
        <v>11</v>
      </c>
      <c r="B12" s="59" t="s">
        <v>2818</v>
      </c>
      <c r="C12" s="59" t="s">
        <v>3570</v>
      </c>
      <c r="D12" s="59">
        <v>920</v>
      </c>
      <c r="E12" s="59" t="s">
        <v>4308</v>
      </c>
      <c r="F12" s="59" t="s">
        <v>4307</v>
      </c>
      <c r="G12" s="59" t="s">
        <v>4306</v>
      </c>
      <c r="H12" s="59" t="s">
        <v>4342</v>
      </c>
      <c r="I12" s="60">
        <v>1</v>
      </c>
      <c r="J12" s="61">
        <v>1</v>
      </c>
      <c r="K12" s="59" t="s">
        <v>573</v>
      </c>
      <c r="L12" s="60">
        <v>2006</v>
      </c>
      <c r="M12" s="70" t="str">
        <f t="shared" si="0"/>
        <v>http://ebooks.abc-clio.com/?isbn=9780313090431</v>
      </c>
      <c r="N12"/>
    </row>
    <row r="13" spans="1:14">
      <c r="A13" s="58">
        <v>12</v>
      </c>
      <c r="B13" s="59" t="s">
        <v>2818</v>
      </c>
      <c r="C13" s="59" t="s">
        <v>3570</v>
      </c>
      <c r="D13" s="59" t="s">
        <v>3906</v>
      </c>
      <c r="E13" s="59" t="s">
        <v>3905</v>
      </c>
      <c r="F13" s="59" t="s">
        <v>3904</v>
      </c>
      <c r="G13" s="59" t="s">
        <v>3903</v>
      </c>
      <c r="H13" s="59" t="s">
        <v>3902</v>
      </c>
      <c r="I13" s="60">
        <v>1</v>
      </c>
      <c r="J13" s="61">
        <v>1</v>
      </c>
      <c r="K13" s="59" t="s">
        <v>573</v>
      </c>
      <c r="L13" s="60">
        <v>1998</v>
      </c>
      <c r="M13" s="70" t="str">
        <f t="shared" si="0"/>
        <v>http://ebooks.abc-clio.com/?isbn=9780313079870</v>
      </c>
      <c r="N13"/>
    </row>
    <row r="14" spans="1:14">
      <c r="A14" s="58">
        <v>13</v>
      </c>
      <c r="B14" s="59" t="s">
        <v>2818</v>
      </c>
      <c r="C14" s="59" t="s">
        <v>3570</v>
      </c>
      <c r="D14" s="59">
        <v>641</v>
      </c>
      <c r="E14" s="59" t="s">
        <v>4257</v>
      </c>
      <c r="F14" s="59" t="s">
        <v>4256</v>
      </c>
      <c r="G14" s="59" t="s">
        <v>4255</v>
      </c>
      <c r="H14" s="59" t="s">
        <v>4254</v>
      </c>
      <c r="I14" s="60">
        <v>1</v>
      </c>
      <c r="J14" s="61">
        <v>1</v>
      </c>
      <c r="K14" s="59" t="s">
        <v>573</v>
      </c>
      <c r="L14" s="60">
        <v>2005</v>
      </c>
      <c r="M14" s="70" t="str">
        <f t="shared" si="0"/>
        <v>http://ebooks.abc-clio.com/?isbn=9780313068959</v>
      </c>
      <c r="N14"/>
    </row>
    <row r="15" spans="1:14">
      <c r="A15" s="58">
        <v>14</v>
      </c>
      <c r="B15" s="59" t="s">
        <v>2818</v>
      </c>
      <c r="C15" s="59" t="s">
        <v>3570</v>
      </c>
      <c r="D15" s="59" t="s">
        <v>4145</v>
      </c>
      <c r="E15" s="59" t="s">
        <v>2178</v>
      </c>
      <c r="F15" s="59" t="s">
        <v>4144</v>
      </c>
      <c r="G15" s="59" t="s">
        <v>4143</v>
      </c>
      <c r="H15" s="59" t="s">
        <v>4142</v>
      </c>
      <c r="I15" s="60">
        <v>1</v>
      </c>
      <c r="J15" s="61">
        <v>1</v>
      </c>
      <c r="K15" s="59" t="s">
        <v>573</v>
      </c>
      <c r="L15" s="60">
        <v>2007</v>
      </c>
      <c r="M15" s="70" t="str">
        <f t="shared" si="0"/>
        <v>http://ebooks.abc-clio.com/?isbn=9780313094699</v>
      </c>
      <c r="N15"/>
    </row>
    <row r="16" spans="1:14">
      <c r="A16" s="58">
        <v>15</v>
      </c>
      <c r="B16" s="59" t="s">
        <v>2818</v>
      </c>
      <c r="C16" s="59" t="s">
        <v>3570</v>
      </c>
      <c r="D16" s="59" t="s">
        <v>3652</v>
      </c>
      <c r="E16" s="59" t="s">
        <v>3651</v>
      </c>
      <c r="F16" s="59" t="s">
        <v>3650</v>
      </c>
      <c r="G16" s="59" t="s">
        <v>3649</v>
      </c>
      <c r="H16" s="59" t="s">
        <v>3648</v>
      </c>
      <c r="I16" s="60">
        <v>1</v>
      </c>
      <c r="J16" s="61">
        <v>1</v>
      </c>
      <c r="K16" s="59" t="s">
        <v>992</v>
      </c>
      <c r="L16" s="60">
        <v>2009</v>
      </c>
      <c r="M16" s="70" t="str">
        <f t="shared" si="0"/>
        <v>http://ebooks.abc-clio.com/?isbn=9781586834067</v>
      </c>
      <c r="N16"/>
    </row>
    <row r="17" spans="1:14">
      <c r="A17" s="58">
        <v>16</v>
      </c>
      <c r="B17" s="59" t="s">
        <v>2818</v>
      </c>
      <c r="C17" s="59" t="s">
        <v>3570</v>
      </c>
      <c r="D17" s="59" t="s">
        <v>3569</v>
      </c>
      <c r="E17" s="59" t="s">
        <v>4101</v>
      </c>
      <c r="F17" s="59" t="s">
        <v>4132</v>
      </c>
      <c r="G17" s="59" t="s">
        <v>4131</v>
      </c>
      <c r="H17" s="59" t="s">
        <v>4130</v>
      </c>
      <c r="I17" s="60">
        <v>1</v>
      </c>
      <c r="J17" s="61">
        <v>1</v>
      </c>
      <c r="K17" s="59" t="s">
        <v>573</v>
      </c>
      <c r="L17" s="60">
        <v>2005</v>
      </c>
      <c r="M17" s="70" t="str">
        <f t="shared" si="0"/>
        <v>http://ebooks.abc-clio.com/?isbn=9780897899512</v>
      </c>
      <c r="N17"/>
    </row>
    <row r="18" spans="1:14">
      <c r="A18" s="58">
        <v>17</v>
      </c>
      <c r="B18" s="59" t="s">
        <v>2818</v>
      </c>
      <c r="C18" s="59" t="s">
        <v>3570</v>
      </c>
      <c r="D18" s="59" t="s">
        <v>325</v>
      </c>
      <c r="E18" s="59" t="s">
        <v>4101</v>
      </c>
      <c r="F18" s="59" t="s">
        <v>4100</v>
      </c>
      <c r="G18" s="59" t="s">
        <v>4099</v>
      </c>
      <c r="H18" s="59" t="s">
        <v>4098</v>
      </c>
      <c r="I18" s="60">
        <v>1</v>
      </c>
      <c r="J18" s="61">
        <v>1</v>
      </c>
      <c r="K18" s="59" t="s">
        <v>573</v>
      </c>
      <c r="L18" s="60">
        <v>1995</v>
      </c>
      <c r="M18" s="70" t="str">
        <f t="shared" si="0"/>
        <v>http://ebooks.abc-clio.com/?isbn=9780313032905</v>
      </c>
      <c r="N18"/>
    </row>
    <row r="19" spans="1:14">
      <c r="A19" s="58">
        <v>18</v>
      </c>
      <c r="B19" s="59" t="s">
        <v>2818</v>
      </c>
      <c r="C19" s="59" t="s">
        <v>3570</v>
      </c>
      <c r="D19" s="59" t="s">
        <v>3597</v>
      </c>
      <c r="E19" s="59" t="s">
        <v>326</v>
      </c>
      <c r="F19" s="59" t="s">
        <v>3809</v>
      </c>
      <c r="G19" s="59" t="s">
        <v>3808</v>
      </c>
      <c r="H19" s="59" t="s">
        <v>3807</v>
      </c>
      <c r="I19" s="60">
        <v>1</v>
      </c>
      <c r="J19" s="61">
        <v>1</v>
      </c>
      <c r="K19" s="59" t="s">
        <v>573</v>
      </c>
      <c r="L19" s="60">
        <v>1999</v>
      </c>
      <c r="M19" s="70" t="str">
        <f t="shared" si="0"/>
        <v>http://ebooks.abc-clio.com/?isbn=9780313022937</v>
      </c>
      <c r="N19"/>
    </row>
    <row r="20" spans="1:14">
      <c r="A20" s="58">
        <v>19</v>
      </c>
      <c r="B20" s="59" t="s">
        <v>2818</v>
      </c>
      <c r="C20" s="59" t="s">
        <v>3570</v>
      </c>
      <c r="D20" s="59" t="s">
        <v>3597</v>
      </c>
      <c r="E20" s="59" t="s">
        <v>326</v>
      </c>
      <c r="F20" s="59" t="s">
        <v>3596</v>
      </c>
      <c r="G20" s="59" t="s">
        <v>3595</v>
      </c>
      <c r="H20" s="59" t="s">
        <v>3594</v>
      </c>
      <c r="I20" s="60">
        <v>1</v>
      </c>
      <c r="J20" s="61">
        <v>1</v>
      </c>
      <c r="K20" s="59" t="s">
        <v>573</v>
      </c>
      <c r="L20" s="60">
        <v>2003</v>
      </c>
      <c r="M20" s="70" t="str">
        <f t="shared" si="0"/>
        <v>http://ebooks.abc-clio.com/?isbn=9780313058820</v>
      </c>
      <c r="N20"/>
    </row>
    <row r="21" spans="1:14">
      <c r="A21" s="58">
        <v>20</v>
      </c>
      <c r="B21" s="59" t="s">
        <v>2818</v>
      </c>
      <c r="C21" s="59" t="s">
        <v>3570</v>
      </c>
      <c r="D21" s="59" t="s">
        <v>3806</v>
      </c>
      <c r="E21" s="59" t="s">
        <v>3805</v>
      </c>
      <c r="F21" s="59" t="s">
        <v>3804</v>
      </c>
      <c r="G21" s="59" t="s">
        <v>3803</v>
      </c>
      <c r="H21" s="59" t="s">
        <v>958</v>
      </c>
      <c r="I21" s="60">
        <v>1</v>
      </c>
      <c r="J21" s="61">
        <v>1</v>
      </c>
      <c r="K21" s="59" t="s">
        <v>573</v>
      </c>
      <c r="L21" s="60">
        <v>1997</v>
      </c>
      <c r="M21" s="70" t="str">
        <f t="shared" si="0"/>
        <v>http://ebooks.abc-clio.com/?isbn=9780313022845</v>
      </c>
      <c r="N21"/>
    </row>
    <row r="22" spans="1:14">
      <c r="A22" s="58">
        <v>21</v>
      </c>
      <c r="B22" s="59" t="s">
        <v>2818</v>
      </c>
      <c r="C22" s="59" t="s">
        <v>3570</v>
      </c>
      <c r="D22" s="59" t="s">
        <v>3569</v>
      </c>
      <c r="E22" s="59" t="s">
        <v>3568</v>
      </c>
      <c r="F22" s="59" t="s">
        <v>4089</v>
      </c>
      <c r="G22" s="59" t="s">
        <v>4088</v>
      </c>
      <c r="H22" s="59" t="s">
        <v>4087</v>
      </c>
      <c r="I22" s="60">
        <v>1</v>
      </c>
      <c r="J22" s="61">
        <v>1</v>
      </c>
      <c r="K22" s="59" t="s">
        <v>573</v>
      </c>
      <c r="L22" s="60">
        <v>2007</v>
      </c>
      <c r="M22" s="70" t="str">
        <f t="shared" si="0"/>
        <v>http://ebooks.abc-clio.com/?isbn=9780313096426</v>
      </c>
      <c r="N22"/>
    </row>
    <row r="23" spans="1:14">
      <c r="A23" s="58">
        <v>22</v>
      </c>
      <c r="B23" s="59" t="s">
        <v>2818</v>
      </c>
      <c r="C23" s="59" t="s">
        <v>3570</v>
      </c>
      <c r="D23" s="59" t="s">
        <v>3569</v>
      </c>
      <c r="E23" s="59" t="s">
        <v>3568</v>
      </c>
      <c r="F23" s="59" t="s">
        <v>3567</v>
      </c>
      <c r="G23" s="59" t="s">
        <v>3566</v>
      </c>
      <c r="H23" s="59" t="s">
        <v>3565</v>
      </c>
      <c r="I23" s="60">
        <v>1</v>
      </c>
      <c r="J23" s="61">
        <v>1</v>
      </c>
      <c r="K23" s="59" t="s">
        <v>573</v>
      </c>
      <c r="L23" s="60">
        <v>2007</v>
      </c>
      <c r="M23" s="70" t="str">
        <f t="shared" si="0"/>
        <v>http://ebooks.abc-clio.com/?isbn=9780313094804</v>
      </c>
      <c r="N23"/>
    </row>
    <row r="24" spans="1:14">
      <c r="A24" s="58">
        <v>23</v>
      </c>
      <c r="B24" s="59" t="s">
        <v>2818</v>
      </c>
      <c r="C24" s="59" t="s">
        <v>3570</v>
      </c>
      <c r="D24" s="59" t="s">
        <v>3643</v>
      </c>
      <c r="E24" s="59" t="s">
        <v>3642</v>
      </c>
      <c r="F24" s="59" t="s">
        <v>3641</v>
      </c>
      <c r="G24" s="59" t="s">
        <v>3640</v>
      </c>
      <c r="H24" s="59" t="s">
        <v>3639</v>
      </c>
      <c r="I24" s="60">
        <v>1</v>
      </c>
      <c r="J24" s="61">
        <v>1</v>
      </c>
      <c r="K24" s="59" t="s">
        <v>573</v>
      </c>
      <c r="L24" s="60">
        <v>2003</v>
      </c>
      <c r="M24" s="70" t="str">
        <f t="shared" si="0"/>
        <v>http://ebooks.abc-clio.com/?isbn=9780313052705</v>
      </c>
      <c r="N24"/>
    </row>
    <row r="25" spans="1:14">
      <c r="A25" s="58">
        <v>24</v>
      </c>
      <c r="B25" s="59" t="s">
        <v>2818</v>
      </c>
      <c r="C25" s="59" t="s">
        <v>3882</v>
      </c>
      <c r="D25" s="59">
        <v>200</v>
      </c>
      <c r="E25" s="59" t="s">
        <v>3881</v>
      </c>
      <c r="F25" s="59" t="s">
        <v>3880</v>
      </c>
      <c r="G25" s="59" t="s">
        <v>3879</v>
      </c>
      <c r="H25" s="59" t="s">
        <v>3878</v>
      </c>
      <c r="I25" s="60">
        <v>1</v>
      </c>
      <c r="J25" s="61">
        <v>1</v>
      </c>
      <c r="K25" s="59" t="s">
        <v>560</v>
      </c>
      <c r="L25" s="60">
        <v>2006</v>
      </c>
      <c r="M25" s="70" t="str">
        <f t="shared" si="0"/>
        <v>http://ebooks.abc-clio.com/?isbn=9780313014314</v>
      </c>
      <c r="N25"/>
    </row>
    <row r="26" spans="1:14">
      <c r="A26" s="58">
        <v>25</v>
      </c>
      <c r="B26" s="59" t="s">
        <v>2818</v>
      </c>
      <c r="C26" s="59" t="s">
        <v>4081</v>
      </c>
      <c r="D26" s="59">
        <v>331</v>
      </c>
      <c r="E26" s="59" t="s">
        <v>4097</v>
      </c>
      <c r="F26" s="59" t="s">
        <v>4096</v>
      </c>
      <c r="G26" s="59" t="s">
        <v>4095</v>
      </c>
      <c r="H26" s="59" t="s">
        <v>4094</v>
      </c>
      <c r="I26" s="60">
        <v>1</v>
      </c>
      <c r="J26" s="61">
        <v>1</v>
      </c>
      <c r="K26" s="59" t="s">
        <v>553</v>
      </c>
      <c r="L26" s="60">
        <v>1999</v>
      </c>
      <c r="M26" s="70" t="str">
        <f t="shared" si="0"/>
        <v>http://ebooks.abc-clio.com/?isbn=9780313030369</v>
      </c>
      <c r="N26"/>
    </row>
    <row r="27" spans="1:14">
      <c r="A27" s="58">
        <v>26</v>
      </c>
      <c r="B27" s="59" t="s">
        <v>2818</v>
      </c>
      <c r="C27" s="59" t="s">
        <v>4081</v>
      </c>
      <c r="D27" s="59">
        <v>306</v>
      </c>
      <c r="E27" s="59" t="s">
        <v>4080</v>
      </c>
      <c r="F27" s="59" t="s">
        <v>4079</v>
      </c>
      <c r="G27" s="59" t="s">
        <v>4078</v>
      </c>
      <c r="H27" s="59" t="s">
        <v>4077</v>
      </c>
      <c r="I27" s="60">
        <v>1</v>
      </c>
      <c r="J27" s="61">
        <v>2</v>
      </c>
      <c r="K27" s="59" t="s">
        <v>560</v>
      </c>
      <c r="L27" s="60">
        <v>2008</v>
      </c>
      <c r="M27" s="70" t="str">
        <f t="shared" si="0"/>
        <v>http://ebooks.abc-clio.com/?isbn=9781567206913</v>
      </c>
      <c r="N27"/>
    </row>
    <row r="28" spans="1:14">
      <c r="A28" s="58">
        <v>27</v>
      </c>
      <c r="B28" s="59" t="s">
        <v>2818</v>
      </c>
      <c r="C28" s="59" t="s">
        <v>4081</v>
      </c>
      <c r="D28" s="59" t="s">
        <v>4207</v>
      </c>
      <c r="E28" s="59" t="s">
        <v>4206</v>
      </c>
      <c r="F28" s="59" t="s">
        <v>4205</v>
      </c>
      <c r="G28" s="59" t="s">
        <v>4204</v>
      </c>
      <c r="H28" s="59" t="s">
        <v>4203</v>
      </c>
      <c r="I28" s="60">
        <v>1</v>
      </c>
      <c r="J28" s="61">
        <v>1</v>
      </c>
      <c r="K28" s="59" t="s">
        <v>560</v>
      </c>
      <c r="L28" s="60">
        <v>1990</v>
      </c>
      <c r="M28" s="70" t="str">
        <f t="shared" si="0"/>
        <v>http://ebooks.abc-clio.com/?isbn=9780313037610</v>
      </c>
      <c r="N28"/>
    </row>
    <row r="29" spans="1:14">
      <c r="A29" s="58">
        <v>28</v>
      </c>
      <c r="B29" s="59" t="s">
        <v>2818</v>
      </c>
      <c r="C29" s="59" t="s">
        <v>2759</v>
      </c>
      <c r="D29" s="59" t="s">
        <v>4071</v>
      </c>
      <c r="E29" s="59" t="s">
        <v>4070</v>
      </c>
      <c r="F29" s="59" t="s">
        <v>4069</v>
      </c>
      <c r="G29" s="59" t="s">
        <v>4068</v>
      </c>
      <c r="H29" s="59" t="s">
        <v>4067</v>
      </c>
      <c r="I29" s="60">
        <v>1</v>
      </c>
      <c r="J29" s="61">
        <v>1</v>
      </c>
      <c r="K29" s="59" t="s">
        <v>553</v>
      </c>
      <c r="L29" s="60">
        <v>2010</v>
      </c>
      <c r="M29" s="70" t="str">
        <f t="shared" si="0"/>
        <v>http://ebooks.abc-clio.com/?isbn=9780313360107</v>
      </c>
      <c r="N29"/>
    </row>
    <row r="30" spans="1:14">
      <c r="A30" s="58">
        <v>29</v>
      </c>
      <c r="B30" s="59" t="s">
        <v>2818</v>
      </c>
      <c r="C30" s="59" t="s">
        <v>2733</v>
      </c>
      <c r="D30" s="59" t="s">
        <v>3619</v>
      </c>
      <c r="E30" s="59" t="s">
        <v>3618</v>
      </c>
      <c r="F30" s="59" t="s">
        <v>3617</v>
      </c>
      <c r="G30" s="59" t="s">
        <v>3616</v>
      </c>
      <c r="H30" s="59" t="s">
        <v>3615</v>
      </c>
      <c r="I30" s="60">
        <v>1</v>
      </c>
      <c r="J30" s="61">
        <v>1</v>
      </c>
      <c r="K30" s="59" t="s">
        <v>38</v>
      </c>
      <c r="L30" s="60">
        <v>2003</v>
      </c>
      <c r="M30" s="70" t="str">
        <f t="shared" si="0"/>
        <v>http://ebooks.abc-clio.com/?isbn=9781851095308</v>
      </c>
      <c r="N30"/>
    </row>
    <row r="31" spans="1:14">
      <c r="A31" s="58">
        <v>30</v>
      </c>
      <c r="B31" s="59" t="s">
        <v>2818</v>
      </c>
      <c r="C31" s="59" t="s">
        <v>3607</v>
      </c>
      <c r="D31" s="59">
        <v>820</v>
      </c>
      <c r="E31" s="59" t="s">
        <v>3709</v>
      </c>
      <c r="F31" s="59" t="s">
        <v>3708</v>
      </c>
      <c r="G31" s="59" t="s">
        <v>3707</v>
      </c>
      <c r="H31" s="59" t="s">
        <v>3706</v>
      </c>
      <c r="I31" s="60">
        <v>1</v>
      </c>
      <c r="J31" s="61">
        <v>1</v>
      </c>
      <c r="K31" s="59" t="s">
        <v>553</v>
      </c>
      <c r="L31" s="60">
        <v>1996</v>
      </c>
      <c r="M31" s="70" t="str">
        <f t="shared" si="0"/>
        <v>http://ebooks.abc-clio.com/?isbn=9780313024382</v>
      </c>
      <c r="N31"/>
    </row>
    <row r="32" spans="1:14">
      <c r="A32" s="58">
        <v>31</v>
      </c>
      <c r="B32" s="59" t="s">
        <v>2818</v>
      </c>
      <c r="C32" s="59" t="s">
        <v>3607</v>
      </c>
      <c r="D32" s="59">
        <v>820</v>
      </c>
      <c r="E32" s="59" t="s">
        <v>3934</v>
      </c>
      <c r="F32" s="59" t="s">
        <v>3933</v>
      </c>
      <c r="G32" s="59" t="s">
        <v>3932</v>
      </c>
      <c r="H32" s="59" t="s">
        <v>3931</v>
      </c>
      <c r="I32" s="60">
        <v>1</v>
      </c>
      <c r="J32" s="61">
        <v>1</v>
      </c>
      <c r="K32" s="59" t="s">
        <v>553</v>
      </c>
      <c r="L32" s="60">
        <v>1997</v>
      </c>
      <c r="M32" s="70" t="str">
        <f t="shared" si="0"/>
        <v>http://ebooks.abc-clio.com/?isbn=9780313030024</v>
      </c>
      <c r="N32"/>
    </row>
    <row r="33" spans="1:14">
      <c r="A33" s="58">
        <v>32</v>
      </c>
      <c r="B33" s="59" t="s">
        <v>2818</v>
      </c>
      <c r="C33" s="59" t="s">
        <v>3607</v>
      </c>
      <c r="D33" s="59">
        <v>820</v>
      </c>
      <c r="E33" s="59" t="s">
        <v>3660</v>
      </c>
      <c r="F33" s="59" t="s">
        <v>3659</v>
      </c>
      <c r="G33" s="59" t="s">
        <v>3658</v>
      </c>
      <c r="H33" s="59" t="s">
        <v>3657</v>
      </c>
      <c r="I33" s="60">
        <v>1</v>
      </c>
      <c r="J33" s="61">
        <v>1</v>
      </c>
      <c r="K33" s="59" t="s">
        <v>553</v>
      </c>
      <c r="L33" s="60">
        <v>1998</v>
      </c>
      <c r="M33" s="70" t="str">
        <f t="shared" si="0"/>
        <v>http://ebooks.abc-clio.com/?isbn=9780313029783</v>
      </c>
      <c r="N33"/>
    </row>
    <row r="34" spans="1:14">
      <c r="A34" s="58">
        <v>33</v>
      </c>
      <c r="B34" s="59" t="s">
        <v>2818</v>
      </c>
      <c r="C34" s="59" t="s">
        <v>3607</v>
      </c>
      <c r="D34" s="59">
        <v>823</v>
      </c>
      <c r="E34" s="59" t="s">
        <v>4266</v>
      </c>
      <c r="F34" s="59" t="s">
        <v>4265</v>
      </c>
      <c r="G34" s="59" t="s">
        <v>4264</v>
      </c>
      <c r="H34" s="59" t="s">
        <v>4263</v>
      </c>
      <c r="I34" s="60">
        <v>1</v>
      </c>
      <c r="J34" s="61">
        <v>1</v>
      </c>
      <c r="K34" s="59" t="s">
        <v>560</v>
      </c>
      <c r="L34" s="60">
        <v>2000</v>
      </c>
      <c r="M34" s="70" t="str">
        <f t="shared" si="0"/>
        <v>http://ebooks.abc-clio.com/?isbn=9780313033490</v>
      </c>
      <c r="N34"/>
    </row>
    <row r="35" spans="1:14">
      <c r="A35" s="58">
        <v>34</v>
      </c>
      <c r="B35" s="59" t="s">
        <v>2818</v>
      </c>
      <c r="C35" s="59" t="s">
        <v>3607</v>
      </c>
      <c r="D35" s="59">
        <v>828</v>
      </c>
      <c r="E35" s="59" t="s">
        <v>3656</v>
      </c>
      <c r="F35" s="59" t="s">
        <v>3655</v>
      </c>
      <c r="G35" s="59" t="s">
        <v>3654</v>
      </c>
      <c r="H35" s="59" t="s">
        <v>3653</v>
      </c>
      <c r="I35" s="60">
        <v>1</v>
      </c>
      <c r="J35" s="61">
        <v>1</v>
      </c>
      <c r="K35" s="59" t="s">
        <v>553</v>
      </c>
      <c r="L35" s="60">
        <v>1997</v>
      </c>
      <c r="M35" s="70" t="str">
        <f t="shared" si="0"/>
        <v>http://ebooks.abc-clio.com/?isbn=9780313031663</v>
      </c>
      <c r="N35"/>
    </row>
    <row r="36" spans="1:14">
      <c r="A36" s="58">
        <v>35</v>
      </c>
      <c r="B36" s="59" t="s">
        <v>2818</v>
      </c>
      <c r="C36" s="59" t="s">
        <v>3607</v>
      </c>
      <c r="D36" s="59">
        <v>821</v>
      </c>
      <c r="E36" s="59" t="s">
        <v>4202</v>
      </c>
      <c r="F36" s="59" t="s">
        <v>4201</v>
      </c>
      <c r="G36" s="59" t="s">
        <v>4200</v>
      </c>
      <c r="H36" s="59" t="s">
        <v>4199</v>
      </c>
      <c r="I36" s="60">
        <v>1</v>
      </c>
      <c r="J36" s="61">
        <v>1</v>
      </c>
      <c r="K36" s="59" t="s">
        <v>560</v>
      </c>
      <c r="L36" s="60">
        <v>2004</v>
      </c>
      <c r="M36" s="70" t="str">
        <f t="shared" si="0"/>
        <v>http://ebooks.abc-clio.com/?isbn=9780313061530</v>
      </c>
      <c r="N36"/>
    </row>
    <row r="37" spans="1:14">
      <c r="A37" s="58">
        <v>36</v>
      </c>
      <c r="B37" s="59" t="s">
        <v>2818</v>
      </c>
      <c r="C37" s="59" t="s">
        <v>3607</v>
      </c>
      <c r="D37" s="59">
        <v>823</v>
      </c>
      <c r="E37" s="59" t="s">
        <v>3962</v>
      </c>
      <c r="F37" s="59" t="s">
        <v>3961</v>
      </c>
      <c r="G37" s="59" t="s">
        <v>3960</v>
      </c>
      <c r="H37" s="59" t="s">
        <v>3959</v>
      </c>
      <c r="I37" s="60">
        <v>1</v>
      </c>
      <c r="J37" s="61">
        <v>1</v>
      </c>
      <c r="K37" s="59" t="s">
        <v>560</v>
      </c>
      <c r="L37" s="60">
        <v>1996</v>
      </c>
      <c r="M37" s="70" t="str">
        <f t="shared" si="0"/>
        <v>http://ebooks.abc-clio.com/?isbn=9780313033612</v>
      </c>
      <c r="N37"/>
    </row>
    <row r="38" spans="1:14">
      <c r="A38" s="58">
        <v>37</v>
      </c>
      <c r="B38" s="59" t="s">
        <v>2818</v>
      </c>
      <c r="C38" s="59" t="s">
        <v>3607</v>
      </c>
      <c r="D38" s="59">
        <v>821</v>
      </c>
      <c r="E38" s="59" t="s">
        <v>4124</v>
      </c>
      <c r="F38" s="59" t="s">
        <v>4123</v>
      </c>
      <c r="G38" s="59" t="s">
        <v>4122</v>
      </c>
      <c r="H38" s="59" t="s">
        <v>4121</v>
      </c>
      <c r="I38" s="60">
        <v>1</v>
      </c>
      <c r="J38" s="61">
        <v>1</v>
      </c>
      <c r="K38" s="59" t="s">
        <v>553</v>
      </c>
      <c r="L38" s="60">
        <v>2000</v>
      </c>
      <c r="M38" s="70" t="str">
        <f t="shared" si="0"/>
        <v>http://ebooks.abc-clio.com/?isbn=9780313030550</v>
      </c>
      <c r="N38"/>
    </row>
    <row r="39" spans="1:14">
      <c r="A39" s="58">
        <v>38</v>
      </c>
      <c r="B39" s="59" t="s">
        <v>2818</v>
      </c>
      <c r="C39" s="59" t="s">
        <v>3607</v>
      </c>
      <c r="D39" s="59" t="s">
        <v>4324</v>
      </c>
      <c r="E39" s="59" t="s">
        <v>4323</v>
      </c>
      <c r="F39" s="59" t="s">
        <v>4322</v>
      </c>
      <c r="G39" s="59" t="s">
        <v>4321</v>
      </c>
      <c r="H39" s="59" t="s">
        <v>4320</v>
      </c>
      <c r="I39" s="60">
        <v>1</v>
      </c>
      <c r="J39" s="61">
        <v>1</v>
      </c>
      <c r="K39" s="59" t="s">
        <v>560</v>
      </c>
      <c r="L39" s="60">
        <v>1996</v>
      </c>
      <c r="M39" s="70" t="str">
        <f t="shared" si="0"/>
        <v>http://ebooks.abc-clio.com/?isbn=9780313008337</v>
      </c>
      <c r="N39"/>
    </row>
    <row r="40" spans="1:14">
      <c r="A40" s="58">
        <v>39</v>
      </c>
      <c r="B40" s="59" t="s">
        <v>2818</v>
      </c>
      <c r="C40" s="59" t="s">
        <v>3607</v>
      </c>
      <c r="D40" s="59">
        <v>823</v>
      </c>
      <c r="E40" s="59" t="s">
        <v>3606</v>
      </c>
      <c r="F40" s="59" t="s">
        <v>3605</v>
      </c>
      <c r="G40" s="59" t="s">
        <v>3604</v>
      </c>
      <c r="H40" s="59" t="s">
        <v>3603</v>
      </c>
      <c r="I40" s="60">
        <v>1</v>
      </c>
      <c r="J40" s="61">
        <v>1</v>
      </c>
      <c r="K40" s="59" t="s">
        <v>553</v>
      </c>
      <c r="L40" s="60">
        <v>1994</v>
      </c>
      <c r="M40" s="70" t="str">
        <f t="shared" si="0"/>
        <v>http://ebooks.abc-clio.com/?isbn=9780313031045</v>
      </c>
      <c r="N40"/>
    </row>
    <row r="41" spans="1:14">
      <c r="A41" s="58">
        <v>40</v>
      </c>
      <c r="B41" s="59" t="s">
        <v>2818</v>
      </c>
      <c r="C41" s="59" t="s">
        <v>2827</v>
      </c>
      <c r="D41" s="59" t="s">
        <v>3848</v>
      </c>
      <c r="E41" s="59" t="s">
        <v>3847</v>
      </c>
      <c r="F41" s="59" t="s">
        <v>3846</v>
      </c>
      <c r="G41" s="59" t="s">
        <v>3845</v>
      </c>
      <c r="H41" s="59" t="s">
        <v>3844</v>
      </c>
      <c r="I41" s="60">
        <v>1</v>
      </c>
      <c r="J41" s="61">
        <v>1</v>
      </c>
      <c r="K41" s="59" t="s">
        <v>38</v>
      </c>
      <c r="L41" s="60">
        <v>2005</v>
      </c>
      <c r="M41" s="70" t="str">
        <f t="shared" si="0"/>
        <v>http://ebooks.abc-clio.com/?isbn=9781576079942</v>
      </c>
      <c r="N41"/>
    </row>
    <row r="42" spans="1:14">
      <c r="A42" s="58">
        <v>41</v>
      </c>
      <c r="B42" s="59" t="s">
        <v>2818</v>
      </c>
      <c r="C42" s="59" t="s">
        <v>2827</v>
      </c>
      <c r="D42" s="59" t="s">
        <v>4193</v>
      </c>
      <c r="E42" s="59" t="s">
        <v>2209</v>
      </c>
      <c r="F42" s="59" t="s">
        <v>4192</v>
      </c>
      <c r="G42" s="59" t="s">
        <v>4191</v>
      </c>
      <c r="H42" s="59" t="s">
        <v>3377</v>
      </c>
      <c r="I42" s="60">
        <v>1</v>
      </c>
      <c r="J42" s="61">
        <v>4</v>
      </c>
      <c r="K42" s="59" t="s">
        <v>38</v>
      </c>
      <c r="L42" s="60">
        <v>2007</v>
      </c>
      <c r="M42" s="70" t="str">
        <f t="shared" si="0"/>
        <v>http://ebooks.abc-clio.com/?isbn=9781851098187</v>
      </c>
      <c r="N42"/>
    </row>
    <row r="43" spans="1:14">
      <c r="A43" s="58">
        <v>42</v>
      </c>
      <c r="B43" s="59" t="s">
        <v>2818</v>
      </c>
      <c r="C43" s="59" t="s">
        <v>2827</v>
      </c>
      <c r="D43" s="59">
        <v>972</v>
      </c>
      <c r="E43" s="59" t="s">
        <v>3768</v>
      </c>
      <c r="F43" s="59" t="s">
        <v>3767</v>
      </c>
      <c r="G43" s="59" t="s">
        <v>3766</v>
      </c>
      <c r="H43" s="59" t="s">
        <v>3765</v>
      </c>
      <c r="I43" s="60">
        <v>1</v>
      </c>
      <c r="J43" s="61">
        <v>1</v>
      </c>
      <c r="K43" s="59" t="s">
        <v>38</v>
      </c>
      <c r="L43" s="60">
        <v>2008</v>
      </c>
      <c r="M43" s="70" t="str">
        <f t="shared" si="0"/>
        <v>http://ebooks.abc-clio.com/?isbn=9781851099832</v>
      </c>
      <c r="N43"/>
    </row>
    <row r="44" spans="1:14">
      <c r="A44" s="58">
        <v>43</v>
      </c>
      <c r="B44" s="59" t="s">
        <v>2818</v>
      </c>
      <c r="C44" s="59" t="s">
        <v>3971</v>
      </c>
      <c r="D44" s="59">
        <v>305</v>
      </c>
      <c r="E44" s="59" t="s">
        <v>3970</v>
      </c>
      <c r="F44" s="59" t="s">
        <v>3969</v>
      </c>
      <c r="G44" s="59" t="s">
        <v>3968</v>
      </c>
      <c r="H44" s="59" t="s">
        <v>3967</v>
      </c>
      <c r="I44" s="60">
        <v>1</v>
      </c>
      <c r="J44" s="61">
        <v>1</v>
      </c>
      <c r="K44" s="59" t="s">
        <v>560</v>
      </c>
      <c r="L44" s="60">
        <v>1997</v>
      </c>
      <c r="M44" s="70" t="str">
        <f t="shared" si="0"/>
        <v>http://ebooks.abc-clio.com/?isbn=9780313033544</v>
      </c>
      <c r="N44"/>
    </row>
    <row r="45" spans="1:14">
      <c r="A45" s="58">
        <v>44</v>
      </c>
      <c r="B45" s="59" t="s">
        <v>2818</v>
      </c>
      <c r="C45" s="59" t="s">
        <v>3544</v>
      </c>
      <c r="D45" s="59" t="s">
        <v>3543</v>
      </c>
      <c r="E45" s="59" t="s">
        <v>3542</v>
      </c>
      <c r="F45" s="59" t="s">
        <v>3541</v>
      </c>
      <c r="G45" s="59" t="s">
        <v>3540</v>
      </c>
      <c r="H45" s="59" t="s">
        <v>3539</v>
      </c>
      <c r="I45" s="60">
        <v>1</v>
      </c>
      <c r="J45" s="61">
        <v>2</v>
      </c>
      <c r="K45" s="59" t="s">
        <v>38</v>
      </c>
      <c r="L45" s="60">
        <v>1998</v>
      </c>
      <c r="M45" s="70" t="str">
        <f t="shared" si="0"/>
        <v>http://ebooks.abc-clio.com/?isbn=9781576075005</v>
      </c>
      <c r="N45"/>
    </row>
    <row r="46" spans="1:14">
      <c r="A46" s="58">
        <v>45</v>
      </c>
      <c r="B46" s="59" t="s">
        <v>2818</v>
      </c>
      <c r="C46" s="59" t="s">
        <v>3189</v>
      </c>
      <c r="D46" s="59" t="s">
        <v>4046</v>
      </c>
      <c r="E46" s="59" t="s">
        <v>4045</v>
      </c>
      <c r="F46" s="59" t="s">
        <v>4044</v>
      </c>
      <c r="G46" s="59" t="s">
        <v>4043</v>
      </c>
      <c r="H46" s="59" t="s">
        <v>4042</v>
      </c>
      <c r="I46" s="60">
        <v>1</v>
      </c>
      <c r="J46" s="61">
        <v>1</v>
      </c>
      <c r="K46" s="59" t="s">
        <v>560</v>
      </c>
      <c r="L46" s="60">
        <v>2009</v>
      </c>
      <c r="M46" s="70" t="str">
        <f t="shared" si="0"/>
        <v>http://ebooks.abc-clio.com/?isbn=9780313348099</v>
      </c>
      <c r="N46"/>
    </row>
    <row r="47" spans="1:14">
      <c r="A47" s="58">
        <v>46</v>
      </c>
      <c r="B47" s="59" t="s">
        <v>2818</v>
      </c>
      <c r="C47" s="59" t="s">
        <v>3189</v>
      </c>
      <c r="D47" s="59" t="s">
        <v>4051</v>
      </c>
      <c r="E47" s="59" t="s">
        <v>4050</v>
      </c>
      <c r="F47" s="59" t="s">
        <v>4049</v>
      </c>
      <c r="G47" s="59" t="s">
        <v>4048</v>
      </c>
      <c r="H47" s="59" t="s">
        <v>4047</v>
      </c>
      <c r="I47" s="60">
        <v>1</v>
      </c>
      <c r="J47" s="61">
        <v>1</v>
      </c>
      <c r="K47" s="59" t="s">
        <v>560</v>
      </c>
      <c r="L47" s="60">
        <v>2008</v>
      </c>
      <c r="M47" s="70" t="str">
        <f t="shared" si="0"/>
        <v>http://ebooks.abc-clio.com/?isbn=9780313348860</v>
      </c>
      <c r="N47"/>
    </row>
    <row r="48" spans="1:14">
      <c r="A48" s="58">
        <v>47</v>
      </c>
      <c r="B48" s="59" t="s">
        <v>2818</v>
      </c>
      <c r="C48" s="59" t="s">
        <v>3189</v>
      </c>
      <c r="D48" s="59" t="s">
        <v>4061</v>
      </c>
      <c r="E48" s="59" t="s">
        <v>4060</v>
      </c>
      <c r="F48" s="59" t="s">
        <v>4059</v>
      </c>
      <c r="G48" s="59" t="s">
        <v>4058</v>
      </c>
      <c r="H48" s="59" t="s">
        <v>4057</v>
      </c>
      <c r="I48" s="60">
        <v>1</v>
      </c>
      <c r="J48" s="61">
        <v>1</v>
      </c>
      <c r="K48" s="59" t="s">
        <v>560</v>
      </c>
      <c r="L48" s="60">
        <v>2008</v>
      </c>
      <c r="M48" s="70" t="str">
        <f t="shared" si="0"/>
        <v>http://ebooks.abc-clio.com/?isbn=9780313344374</v>
      </c>
      <c r="N48"/>
    </row>
    <row r="49" spans="1:14">
      <c r="A49" s="58">
        <v>48</v>
      </c>
      <c r="B49" s="59" t="s">
        <v>2818</v>
      </c>
      <c r="C49" s="59" t="s">
        <v>3189</v>
      </c>
      <c r="D49" s="59" t="s">
        <v>4106</v>
      </c>
      <c r="E49" s="59" t="s">
        <v>4105</v>
      </c>
      <c r="F49" s="59" t="s">
        <v>4104</v>
      </c>
      <c r="G49" s="59" t="s">
        <v>4103</v>
      </c>
      <c r="H49" s="59" t="s">
        <v>4102</v>
      </c>
      <c r="I49" s="60">
        <v>1</v>
      </c>
      <c r="J49" s="61">
        <v>1</v>
      </c>
      <c r="K49" s="59" t="s">
        <v>38</v>
      </c>
      <c r="L49" s="60">
        <v>2009</v>
      </c>
      <c r="M49" s="70" t="str">
        <f t="shared" si="0"/>
        <v>http://ebooks.abc-clio.com/?isbn=9781598841671</v>
      </c>
      <c r="N49"/>
    </row>
    <row r="50" spans="1:14">
      <c r="A50" s="58">
        <v>49</v>
      </c>
      <c r="B50" s="59" t="s">
        <v>2818</v>
      </c>
      <c r="C50" s="59" t="s">
        <v>3189</v>
      </c>
      <c r="D50" s="59" t="s">
        <v>4056</v>
      </c>
      <c r="E50" s="59" t="s">
        <v>4055</v>
      </c>
      <c r="F50" s="59" t="s">
        <v>4054</v>
      </c>
      <c r="G50" s="59" t="s">
        <v>4053</v>
      </c>
      <c r="H50" s="59" t="s">
        <v>4052</v>
      </c>
      <c r="I50" s="60">
        <v>1</v>
      </c>
      <c r="J50" s="61">
        <v>1</v>
      </c>
      <c r="K50" s="59" t="s">
        <v>560</v>
      </c>
      <c r="L50" s="60">
        <v>2008</v>
      </c>
      <c r="M50" s="70" t="str">
        <f t="shared" si="0"/>
        <v>http://ebooks.abc-clio.com/?isbn=9780313344398</v>
      </c>
      <c r="N50"/>
    </row>
    <row r="51" spans="1:14">
      <c r="A51" s="58">
        <v>50</v>
      </c>
      <c r="B51" s="59" t="s">
        <v>2818</v>
      </c>
      <c r="C51" s="59" t="s">
        <v>3189</v>
      </c>
      <c r="D51" s="59" t="s">
        <v>4066</v>
      </c>
      <c r="E51" s="59" t="s">
        <v>4065</v>
      </c>
      <c r="F51" s="59" t="s">
        <v>4064</v>
      </c>
      <c r="G51" s="59" t="s">
        <v>4063</v>
      </c>
      <c r="H51" s="59" t="s">
        <v>4062</v>
      </c>
      <c r="I51" s="60">
        <v>1</v>
      </c>
      <c r="J51" s="61">
        <v>1</v>
      </c>
      <c r="K51" s="59" t="s">
        <v>560</v>
      </c>
      <c r="L51" s="60">
        <v>2009</v>
      </c>
      <c r="M51" s="70" t="str">
        <f t="shared" si="0"/>
        <v>http://ebooks.abc-clio.com/?isbn=9780313351204</v>
      </c>
      <c r="N51"/>
    </row>
    <row r="52" spans="1:14">
      <c r="A52" s="58">
        <v>51</v>
      </c>
      <c r="B52" s="59" t="s">
        <v>2818</v>
      </c>
      <c r="C52" s="59" t="s">
        <v>3189</v>
      </c>
      <c r="D52" s="59" t="s">
        <v>4173</v>
      </c>
      <c r="E52" s="59" t="s">
        <v>4172</v>
      </c>
      <c r="F52" s="59" t="s">
        <v>4171</v>
      </c>
      <c r="G52" s="59" t="s">
        <v>4170</v>
      </c>
      <c r="H52" s="59" t="s">
        <v>3287</v>
      </c>
      <c r="I52" s="60">
        <v>1</v>
      </c>
      <c r="J52" s="61">
        <v>1</v>
      </c>
      <c r="K52" s="59" t="s">
        <v>560</v>
      </c>
      <c r="L52" s="60">
        <v>2009</v>
      </c>
      <c r="M52" s="70" t="str">
        <f t="shared" si="0"/>
        <v>http://ebooks.abc-clio.com/?isbn=9780313362989</v>
      </c>
      <c r="N52"/>
    </row>
    <row r="53" spans="1:14">
      <c r="A53" s="58">
        <v>52</v>
      </c>
      <c r="B53" s="59" t="s">
        <v>2818</v>
      </c>
      <c r="C53" s="59" t="s">
        <v>3189</v>
      </c>
      <c r="D53" s="59" t="s">
        <v>3944</v>
      </c>
      <c r="E53" s="59" t="s">
        <v>3943</v>
      </c>
      <c r="F53" s="59" t="s">
        <v>3942</v>
      </c>
      <c r="G53" s="59" t="s">
        <v>3941</v>
      </c>
      <c r="H53" s="59" t="s">
        <v>3940</v>
      </c>
      <c r="I53" s="60">
        <v>1</v>
      </c>
      <c r="J53" s="61">
        <v>1</v>
      </c>
      <c r="K53" s="59" t="s">
        <v>560</v>
      </c>
      <c r="L53" s="60">
        <v>2009</v>
      </c>
      <c r="M53" s="70" t="str">
        <f t="shared" si="0"/>
        <v>http://ebooks.abc-clio.com/?isbn=9780313344930</v>
      </c>
      <c r="N53"/>
    </row>
    <row r="54" spans="1:14">
      <c r="A54" s="58">
        <v>53</v>
      </c>
      <c r="B54" s="59" t="s">
        <v>2818</v>
      </c>
      <c r="C54" s="59" t="s">
        <v>2912</v>
      </c>
      <c r="D54" s="59" t="s">
        <v>3714</v>
      </c>
      <c r="E54" s="59" t="s">
        <v>3713</v>
      </c>
      <c r="F54" s="59" t="s">
        <v>3712</v>
      </c>
      <c r="G54" s="59" t="s">
        <v>3711</v>
      </c>
      <c r="H54" s="59" t="s">
        <v>3710</v>
      </c>
      <c r="I54" s="60">
        <v>1</v>
      </c>
      <c r="J54" s="61">
        <v>1</v>
      </c>
      <c r="K54" s="59" t="s">
        <v>553</v>
      </c>
      <c r="L54" s="60">
        <v>1995</v>
      </c>
      <c r="M54" s="70" t="str">
        <f t="shared" si="0"/>
        <v>http://ebooks.abc-clio.com/?isbn=9780313018824</v>
      </c>
      <c r="N54"/>
    </row>
    <row r="55" spans="1:14">
      <c r="A55" s="58">
        <v>54</v>
      </c>
      <c r="B55" s="59" t="s">
        <v>2818</v>
      </c>
      <c r="C55" s="59" t="s">
        <v>2912</v>
      </c>
      <c r="D55" s="59" t="s">
        <v>4313</v>
      </c>
      <c r="E55" s="59" t="s">
        <v>4312</v>
      </c>
      <c r="F55" s="59" t="s">
        <v>4311</v>
      </c>
      <c r="G55" s="59" t="s">
        <v>4310</v>
      </c>
      <c r="H55" s="59" t="s">
        <v>4309</v>
      </c>
      <c r="I55" s="60">
        <v>1</v>
      </c>
      <c r="J55" s="61">
        <v>1</v>
      </c>
      <c r="K55" s="59" t="s">
        <v>553</v>
      </c>
      <c r="L55" s="60">
        <v>2003</v>
      </c>
      <c r="M55" s="70" t="str">
        <f t="shared" si="0"/>
        <v>http://ebooks.abc-clio.com/?isbn=9780313072253</v>
      </c>
      <c r="N55"/>
    </row>
    <row r="56" spans="1:14">
      <c r="A56" s="58">
        <v>55</v>
      </c>
      <c r="B56" s="59" t="s">
        <v>2818</v>
      </c>
      <c r="C56" s="59" t="s">
        <v>2786</v>
      </c>
      <c r="D56" s="59" t="s">
        <v>4253</v>
      </c>
      <c r="E56" s="59" t="s">
        <v>4252</v>
      </c>
      <c r="F56" s="59" t="s">
        <v>4251</v>
      </c>
      <c r="G56" s="59" t="s">
        <v>4250</v>
      </c>
      <c r="H56" s="59" t="s">
        <v>4249</v>
      </c>
      <c r="I56" s="60">
        <v>1</v>
      </c>
      <c r="J56" s="61">
        <v>1</v>
      </c>
      <c r="K56" s="59" t="s">
        <v>573</v>
      </c>
      <c r="L56" s="60">
        <v>2009</v>
      </c>
      <c r="M56" s="70" t="str">
        <f t="shared" si="0"/>
        <v>http://ebooks.abc-clio.com/?isbn=9781591589037</v>
      </c>
      <c r="N56"/>
    </row>
    <row r="57" spans="1:14">
      <c r="A57" s="58">
        <v>56</v>
      </c>
      <c r="B57" s="59" t="s">
        <v>2818</v>
      </c>
      <c r="C57" s="59" t="s">
        <v>2786</v>
      </c>
      <c r="D57" s="59" t="s">
        <v>3588</v>
      </c>
      <c r="E57" s="59" t="s">
        <v>3587</v>
      </c>
      <c r="F57" s="59" t="s">
        <v>3586</v>
      </c>
      <c r="G57" s="59" t="s">
        <v>3585</v>
      </c>
      <c r="H57" s="59" t="s">
        <v>3584</v>
      </c>
      <c r="I57" s="60">
        <v>1</v>
      </c>
      <c r="J57" s="61">
        <v>1</v>
      </c>
      <c r="K57" s="59" t="s">
        <v>992</v>
      </c>
      <c r="L57" s="60">
        <v>2009</v>
      </c>
      <c r="M57" s="70" t="str">
        <f t="shared" si="0"/>
        <v>http://ebooks.abc-clio.com/?isbn=9781586834036</v>
      </c>
      <c r="N57"/>
    </row>
    <row r="58" spans="1:14">
      <c r="A58" s="58">
        <v>57</v>
      </c>
      <c r="B58" s="59" t="s">
        <v>2818</v>
      </c>
      <c r="C58" s="59" t="s">
        <v>2786</v>
      </c>
      <c r="D58" s="59" t="s">
        <v>425</v>
      </c>
      <c r="E58" s="59" t="s">
        <v>426</v>
      </c>
      <c r="F58" s="59" t="s">
        <v>3667</v>
      </c>
      <c r="G58" s="59" t="s">
        <v>3666</v>
      </c>
      <c r="H58" s="59" t="s">
        <v>3584</v>
      </c>
      <c r="I58" s="60">
        <v>1</v>
      </c>
      <c r="J58" s="61">
        <v>1</v>
      </c>
      <c r="K58" s="59" t="s">
        <v>992</v>
      </c>
      <c r="L58" s="60">
        <v>2009</v>
      </c>
      <c r="M58" s="70" t="str">
        <f t="shared" si="0"/>
        <v>http://ebooks.abc-clio.com/?isbn=9781586834043</v>
      </c>
      <c r="N58"/>
    </row>
    <row r="59" spans="1:14">
      <c r="A59" s="58">
        <v>58</v>
      </c>
      <c r="B59" s="59" t="s">
        <v>2818</v>
      </c>
      <c r="C59" s="59" t="s">
        <v>2786</v>
      </c>
      <c r="D59" s="59" t="s">
        <v>3764</v>
      </c>
      <c r="E59" s="59" t="s">
        <v>3763</v>
      </c>
      <c r="F59" s="59" t="s">
        <v>3762</v>
      </c>
      <c r="G59" s="59" t="s">
        <v>3761</v>
      </c>
      <c r="H59" s="59" t="s">
        <v>3760</v>
      </c>
      <c r="I59" s="60">
        <v>1</v>
      </c>
      <c r="J59" s="61">
        <v>1</v>
      </c>
      <c r="K59" s="59" t="s">
        <v>992</v>
      </c>
      <c r="L59" s="60">
        <v>2009</v>
      </c>
      <c r="M59" s="70" t="str">
        <f t="shared" si="0"/>
        <v>http://ebooks.abc-clio.com/?isbn=9781586834098</v>
      </c>
      <c r="N59"/>
    </row>
    <row r="60" spans="1:14">
      <c r="A60" s="58">
        <v>59</v>
      </c>
      <c r="B60" s="59" t="s">
        <v>2818</v>
      </c>
      <c r="C60" s="59" t="s">
        <v>2786</v>
      </c>
      <c r="D60" s="59" t="s">
        <v>3819</v>
      </c>
      <c r="E60" s="59" t="s">
        <v>3818</v>
      </c>
      <c r="F60" s="59" t="s">
        <v>3817</v>
      </c>
      <c r="G60" s="59" t="s">
        <v>3816</v>
      </c>
      <c r="H60" s="59" t="s">
        <v>3815</v>
      </c>
      <c r="I60" s="60">
        <v>1</v>
      </c>
      <c r="J60" s="61">
        <v>1</v>
      </c>
      <c r="K60" s="59" t="s">
        <v>573</v>
      </c>
      <c r="L60" s="60">
        <v>2010</v>
      </c>
      <c r="M60" s="70" t="str">
        <f t="shared" si="0"/>
        <v>http://ebooks.abc-clio.com/?isbn=9781591588740</v>
      </c>
      <c r="N60"/>
    </row>
    <row r="61" spans="1:14">
      <c r="A61" s="58">
        <v>60</v>
      </c>
      <c r="B61" s="59" t="s">
        <v>2818</v>
      </c>
      <c r="C61" s="59" t="s">
        <v>2786</v>
      </c>
      <c r="D61" s="59" t="s">
        <v>3746</v>
      </c>
      <c r="E61" s="59" t="s">
        <v>3745</v>
      </c>
      <c r="F61" s="59" t="s">
        <v>3744</v>
      </c>
      <c r="G61" s="59" t="s">
        <v>3743</v>
      </c>
      <c r="H61" s="59" t="s">
        <v>853</v>
      </c>
      <c r="I61" s="60">
        <v>1</v>
      </c>
      <c r="J61" s="61">
        <v>1</v>
      </c>
      <c r="K61" s="59" t="s">
        <v>573</v>
      </c>
      <c r="L61" s="60">
        <v>2009</v>
      </c>
      <c r="M61" s="70" t="str">
        <f t="shared" si="0"/>
        <v>http://ebooks.abc-clio.com/?isbn=9781591589327</v>
      </c>
      <c r="N61"/>
    </row>
    <row r="62" spans="1:14">
      <c r="A62" s="58">
        <v>61</v>
      </c>
      <c r="B62" s="59" t="s">
        <v>2818</v>
      </c>
      <c r="C62" s="59" t="s">
        <v>2786</v>
      </c>
      <c r="D62" s="59" t="s">
        <v>3527</v>
      </c>
      <c r="E62" s="59" t="s">
        <v>3526</v>
      </c>
      <c r="F62" s="59" t="s">
        <v>3525</v>
      </c>
      <c r="G62" s="59" t="s">
        <v>3524</v>
      </c>
      <c r="H62" s="59" t="s">
        <v>3523</v>
      </c>
      <c r="I62" s="60">
        <v>1</v>
      </c>
      <c r="J62" s="61">
        <v>1</v>
      </c>
      <c r="K62" s="59" t="s">
        <v>573</v>
      </c>
      <c r="L62" s="60">
        <v>2009</v>
      </c>
      <c r="M62" s="70" t="str">
        <f t="shared" si="0"/>
        <v>http://ebooks.abc-clio.com/?isbn=9781591587965</v>
      </c>
      <c r="N62"/>
    </row>
    <row r="63" spans="1:14">
      <c r="A63" s="58">
        <v>62</v>
      </c>
      <c r="B63" s="59" t="s">
        <v>2818</v>
      </c>
      <c r="C63" s="59" t="s">
        <v>2786</v>
      </c>
      <c r="D63" s="59" t="s">
        <v>3602</v>
      </c>
      <c r="E63" s="59" t="s">
        <v>3601</v>
      </c>
      <c r="F63" s="59" t="s">
        <v>3600</v>
      </c>
      <c r="G63" s="59" t="s">
        <v>3599</v>
      </c>
      <c r="H63" s="59" t="s">
        <v>3598</v>
      </c>
      <c r="I63" s="60">
        <v>1</v>
      </c>
      <c r="J63" s="61">
        <v>1</v>
      </c>
      <c r="K63" s="59" t="s">
        <v>573</v>
      </c>
      <c r="L63" s="60">
        <v>2010</v>
      </c>
      <c r="M63" s="70" t="str">
        <f t="shared" si="0"/>
        <v>http://ebooks.abc-clio.com/?isbn=9781591588993</v>
      </c>
      <c r="N63"/>
    </row>
    <row r="64" spans="1:14">
      <c r="A64" s="58">
        <v>63</v>
      </c>
      <c r="B64" s="59" t="s">
        <v>2818</v>
      </c>
      <c r="C64" s="59" t="s">
        <v>2786</v>
      </c>
      <c r="D64" s="59" t="s">
        <v>3578</v>
      </c>
      <c r="E64" s="59" t="s">
        <v>3577</v>
      </c>
      <c r="F64" s="59" t="s">
        <v>3576</v>
      </c>
      <c r="G64" s="59" t="s">
        <v>3575</v>
      </c>
      <c r="H64" s="59" t="s">
        <v>2100</v>
      </c>
      <c r="I64" s="60">
        <v>1</v>
      </c>
      <c r="J64" s="61">
        <v>1</v>
      </c>
      <c r="K64" s="59" t="s">
        <v>573</v>
      </c>
      <c r="L64" s="60">
        <v>2010</v>
      </c>
      <c r="M64" s="70" t="str">
        <f t="shared" si="0"/>
        <v>http://ebooks.abc-clio.com/?isbn=9781591589013</v>
      </c>
      <c r="N64"/>
    </row>
    <row r="65" spans="1:14">
      <c r="A65" s="58">
        <v>64</v>
      </c>
      <c r="B65" s="59" t="s">
        <v>2818</v>
      </c>
      <c r="C65" s="59" t="s">
        <v>2786</v>
      </c>
      <c r="D65" s="59" t="s">
        <v>3802</v>
      </c>
      <c r="E65" s="59" t="s">
        <v>3801</v>
      </c>
      <c r="F65" s="59" t="s">
        <v>3800</v>
      </c>
      <c r="G65" s="59" t="s">
        <v>3799</v>
      </c>
      <c r="H65" s="59" t="s">
        <v>3798</v>
      </c>
      <c r="I65" s="60">
        <v>1</v>
      </c>
      <c r="J65" s="61">
        <v>1</v>
      </c>
      <c r="K65" s="59" t="s">
        <v>573</v>
      </c>
      <c r="L65" s="60">
        <v>2009</v>
      </c>
      <c r="M65" s="70" t="str">
        <f t="shared" si="0"/>
        <v>http://ebooks.abc-clio.com/?isbn=9781591588276</v>
      </c>
      <c r="N65"/>
    </row>
    <row r="66" spans="1:14">
      <c r="A66" s="58">
        <v>65</v>
      </c>
      <c r="B66" s="59" t="s">
        <v>2818</v>
      </c>
      <c r="C66" s="59" t="s">
        <v>2786</v>
      </c>
      <c r="D66" s="59" t="s">
        <v>4288</v>
      </c>
      <c r="E66" s="59" t="s">
        <v>326</v>
      </c>
      <c r="F66" s="59" t="s">
        <v>4287</v>
      </c>
      <c r="G66" s="59" t="s">
        <v>4286</v>
      </c>
      <c r="H66" s="59" t="s">
        <v>4285</v>
      </c>
      <c r="I66" s="60">
        <v>1</v>
      </c>
      <c r="J66" s="61">
        <v>1</v>
      </c>
      <c r="K66" s="59" t="s">
        <v>992</v>
      </c>
      <c r="L66" s="60">
        <v>2009</v>
      </c>
      <c r="M66" s="70" t="str">
        <f t="shared" ref="M66:M129" si="1">HYPERLINK("http://ebooks.abc-clio.com/?isbn=" &amp; F66)</f>
        <v>http://ebooks.abc-clio.com/?isbn=9781586834074</v>
      </c>
      <c r="N66"/>
    </row>
    <row r="67" spans="1:14">
      <c r="A67" s="58">
        <v>66</v>
      </c>
      <c r="B67" s="59" t="s">
        <v>2818</v>
      </c>
      <c r="C67" s="59" t="s">
        <v>2786</v>
      </c>
      <c r="D67" s="59" t="s">
        <v>3647</v>
      </c>
      <c r="E67" s="59" t="s">
        <v>326</v>
      </c>
      <c r="F67" s="59" t="s">
        <v>3646</v>
      </c>
      <c r="G67" s="59" t="s">
        <v>3645</v>
      </c>
      <c r="H67" s="59" t="s">
        <v>3644</v>
      </c>
      <c r="I67" s="60">
        <v>1</v>
      </c>
      <c r="J67" s="61">
        <v>1</v>
      </c>
      <c r="K67" s="59" t="s">
        <v>992</v>
      </c>
      <c r="L67" s="60">
        <v>2009</v>
      </c>
      <c r="M67" s="70" t="str">
        <f t="shared" si="1"/>
        <v>http://ebooks.abc-clio.com/?isbn=9781586834081</v>
      </c>
      <c r="N67"/>
    </row>
    <row r="68" spans="1:14">
      <c r="A68" s="58">
        <v>67</v>
      </c>
      <c r="B68" s="59" t="s">
        <v>2818</v>
      </c>
      <c r="C68" s="59" t="s">
        <v>2786</v>
      </c>
      <c r="D68" s="59" t="s">
        <v>3759</v>
      </c>
      <c r="E68" s="59" t="s">
        <v>3758</v>
      </c>
      <c r="F68" s="59" t="s">
        <v>3757</v>
      </c>
      <c r="G68" s="59" t="s">
        <v>3756</v>
      </c>
      <c r="H68" s="59" t="s">
        <v>3755</v>
      </c>
      <c r="I68" s="60">
        <v>1</v>
      </c>
      <c r="J68" s="61">
        <v>1</v>
      </c>
      <c r="K68" s="59" t="s">
        <v>573</v>
      </c>
      <c r="L68" s="60">
        <v>2010</v>
      </c>
      <c r="M68" s="70" t="str">
        <f t="shared" si="1"/>
        <v>http://ebooks.abc-clio.com/?isbn=9781591589419</v>
      </c>
      <c r="N68"/>
    </row>
    <row r="69" spans="1:14">
      <c r="A69" s="58">
        <v>68</v>
      </c>
      <c r="B69" s="59" t="s">
        <v>2818</v>
      </c>
      <c r="C69" s="59" t="s">
        <v>2786</v>
      </c>
      <c r="D69" s="59" t="s">
        <v>3872</v>
      </c>
      <c r="E69" s="59" t="s">
        <v>3871</v>
      </c>
      <c r="F69" s="59" t="s">
        <v>3870</v>
      </c>
      <c r="G69" s="59" t="s">
        <v>3869</v>
      </c>
      <c r="H69" s="59" t="s">
        <v>3868</v>
      </c>
      <c r="I69" s="60">
        <v>1</v>
      </c>
      <c r="J69" s="61">
        <v>1</v>
      </c>
      <c r="K69" s="59" t="s">
        <v>573</v>
      </c>
      <c r="L69" s="60">
        <v>2009</v>
      </c>
      <c r="M69" s="70" t="str">
        <f t="shared" si="1"/>
        <v>http://ebooks.abc-clio.com/?isbn=9781591587811</v>
      </c>
      <c r="N69"/>
    </row>
    <row r="70" spans="1:14">
      <c r="A70" s="58">
        <v>69</v>
      </c>
      <c r="B70" s="59" t="s">
        <v>2818</v>
      </c>
      <c r="C70" s="59" t="s">
        <v>2786</v>
      </c>
      <c r="D70" s="59" t="s">
        <v>3593</v>
      </c>
      <c r="E70" s="59" t="s">
        <v>3592</v>
      </c>
      <c r="F70" s="59" t="s">
        <v>3591</v>
      </c>
      <c r="G70" s="59" t="s">
        <v>3590</v>
      </c>
      <c r="H70" s="59" t="s">
        <v>3589</v>
      </c>
      <c r="I70" s="60">
        <v>1</v>
      </c>
      <c r="J70" s="61">
        <v>1</v>
      </c>
      <c r="K70" s="59" t="s">
        <v>573</v>
      </c>
      <c r="L70" s="60">
        <v>2010</v>
      </c>
      <c r="M70" s="70" t="str">
        <f t="shared" si="1"/>
        <v>http://ebooks.abc-clio.com/?isbn=9781591588337</v>
      </c>
      <c r="N70"/>
    </row>
    <row r="71" spans="1:14">
      <c r="A71" s="58">
        <v>70</v>
      </c>
      <c r="B71" s="59" t="s">
        <v>2818</v>
      </c>
      <c r="C71" s="59" t="s">
        <v>2786</v>
      </c>
      <c r="D71" s="59" t="s">
        <v>3638</v>
      </c>
      <c r="E71" s="59" t="s">
        <v>3637</v>
      </c>
      <c r="F71" s="59" t="s">
        <v>3636</v>
      </c>
      <c r="G71" s="59" t="s">
        <v>3635</v>
      </c>
      <c r="H71" s="59" t="s">
        <v>3634</v>
      </c>
      <c r="I71" s="60">
        <v>1</v>
      </c>
      <c r="J71" s="61">
        <v>1</v>
      </c>
      <c r="K71" s="59" t="s">
        <v>992</v>
      </c>
      <c r="L71" s="60">
        <v>2010</v>
      </c>
      <c r="M71" s="70" t="str">
        <f t="shared" si="1"/>
        <v>http://ebooks.abc-clio.com/?isbn=9781586835217</v>
      </c>
      <c r="N71"/>
    </row>
    <row r="72" spans="1:14">
      <c r="A72" s="58">
        <v>71</v>
      </c>
      <c r="B72" s="59" t="s">
        <v>2818</v>
      </c>
      <c r="C72" s="59" t="s">
        <v>2786</v>
      </c>
      <c r="D72" s="59" t="s">
        <v>3633</v>
      </c>
      <c r="E72" s="59" t="s">
        <v>3632</v>
      </c>
      <c r="F72" s="59" t="s">
        <v>3631</v>
      </c>
      <c r="G72" s="59" t="s">
        <v>3630</v>
      </c>
      <c r="H72" s="59" t="s">
        <v>3629</v>
      </c>
      <c r="I72" s="60">
        <v>1</v>
      </c>
      <c r="J72" s="61">
        <v>1</v>
      </c>
      <c r="K72" s="59" t="s">
        <v>573</v>
      </c>
      <c r="L72" s="60">
        <v>2010</v>
      </c>
      <c r="M72" s="70" t="str">
        <f t="shared" si="1"/>
        <v>http://ebooks.abc-clio.com/?isbn=9781591588436</v>
      </c>
      <c r="N72"/>
    </row>
    <row r="73" spans="1:14">
      <c r="A73" s="58">
        <v>72</v>
      </c>
      <c r="B73" s="59" t="s">
        <v>2818</v>
      </c>
      <c r="C73" s="59" t="s">
        <v>2786</v>
      </c>
      <c r="D73" s="59" t="s">
        <v>4275</v>
      </c>
      <c r="E73" s="59" t="s">
        <v>324</v>
      </c>
      <c r="F73" s="59" t="s">
        <v>4274</v>
      </c>
      <c r="G73" s="59" t="s">
        <v>4273</v>
      </c>
      <c r="H73" s="59" t="s">
        <v>4272</v>
      </c>
      <c r="I73" s="60">
        <v>1</v>
      </c>
      <c r="J73" s="61">
        <v>1</v>
      </c>
      <c r="K73" s="59" t="s">
        <v>573</v>
      </c>
      <c r="L73" s="60">
        <v>2008</v>
      </c>
      <c r="M73" s="70" t="str">
        <f t="shared" si="1"/>
        <v>http://ebooks.abc-clio.com/?isbn=9780313363719</v>
      </c>
      <c r="N73"/>
    </row>
    <row r="74" spans="1:14">
      <c r="A74" s="58">
        <v>73</v>
      </c>
      <c r="B74" s="59" t="s">
        <v>2818</v>
      </c>
      <c r="C74" s="59" t="s">
        <v>2786</v>
      </c>
      <c r="D74" s="59" t="s">
        <v>4021</v>
      </c>
      <c r="E74" s="59" t="s">
        <v>4020</v>
      </c>
      <c r="F74" s="59" t="s">
        <v>4019</v>
      </c>
      <c r="G74" s="59" t="s">
        <v>4018</v>
      </c>
      <c r="H74" s="59" t="s">
        <v>4017</v>
      </c>
      <c r="I74" s="60">
        <v>1</v>
      </c>
      <c r="J74" s="61">
        <v>1</v>
      </c>
      <c r="K74" s="59" t="s">
        <v>573</v>
      </c>
      <c r="L74" s="60">
        <v>2005</v>
      </c>
      <c r="M74" s="70" t="str">
        <f t="shared" si="1"/>
        <v>http://ebooks.abc-clio.com/?isbn=9780897899505</v>
      </c>
      <c r="N74"/>
    </row>
    <row r="75" spans="1:14">
      <c r="A75" s="58">
        <v>74</v>
      </c>
      <c r="B75" s="59" t="s">
        <v>2818</v>
      </c>
      <c r="C75" s="59" t="s">
        <v>3507</v>
      </c>
      <c r="D75" s="59" t="s">
        <v>3506</v>
      </c>
      <c r="E75" s="59" t="s">
        <v>3505</v>
      </c>
      <c r="F75" s="59" t="s">
        <v>3504</v>
      </c>
      <c r="G75" s="59" t="s">
        <v>3503</v>
      </c>
      <c r="H75" s="59" t="s">
        <v>3502</v>
      </c>
      <c r="I75" s="60">
        <v>1</v>
      </c>
      <c r="J75" s="61">
        <v>1</v>
      </c>
      <c r="K75" s="59" t="s">
        <v>560</v>
      </c>
      <c r="L75" s="60">
        <v>2009</v>
      </c>
      <c r="M75" s="70" t="str">
        <f t="shared" si="1"/>
        <v>http://ebooks.abc-clio.com/?isbn=9780313343056</v>
      </c>
      <c r="N75"/>
    </row>
    <row r="76" spans="1:14">
      <c r="A76" s="58">
        <v>75</v>
      </c>
      <c r="B76" s="59" t="s">
        <v>2818</v>
      </c>
      <c r="C76" s="59" t="s">
        <v>3507</v>
      </c>
      <c r="D76" s="59" t="s">
        <v>3506</v>
      </c>
      <c r="E76" s="59" t="s">
        <v>3958</v>
      </c>
      <c r="F76" s="59" t="s">
        <v>3957</v>
      </c>
      <c r="G76" s="59" t="s">
        <v>3956</v>
      </c>
      <c r="H76" s="59" t="s">
        <v>3955</v>
      </c>
      <c r="I76" s="60">
        <v>1</v>
      </c>
      <c r="J76" s="61">
        <v>1</v>
      </c>
      <c r="K76" s="59" t="s">
        <v>560</v>
      </c>
      <c r="L76" s="60">
        <v>2008</v>
      </c>
      <c r="M76" s="70" t="str">
        <f t="shared" si="1"/>
        <v>http://ebooks.abc-clio.com/?isbn=9780313342400</v>
      </c>
      <c r="N76"/>
    </row>
    <row r="77" spans="1:14">
      <c r="A77" s="58">
        <v>76</v>
      </c>
      <c r="B77" s="59" t="s">
        <v>2818</v>
      </c>
      <c r="C77" s="59" t="s">
        <v>3507</v>
      </c>
      <c r="D77" s="59" t="s">
        <v>3683</v>
      </c>
      <c r="E77" s="59" t="s">
        <v>3682</v>
      </c>
      <c r="F77" s="59" t="s">
        <v>3681</v>
      </c>
      <c r="G77" s="59" t="s">
        <v>3680</v>
      </c>
      <c r="H77" s="59" t="s">
        <v>3679</v>
      </c>
      <c r="I77" s="60">
        <v>1</v>
      </c>
      <c r="J77" s="61">
        <v>1</v>
      </c>
      <c r="K77" s="59" t="s">
        <v>553</v>
      </c>
      <c r="L77" s="60">
        <v>2009</v>
      </c>
      <c r="M77" s="70" t="str">
        <f t="shared" si="1"/>
        <v>http://ebooks.abc-clio.com/?isbn=9780313361982</v>
      </c>
      <c r="N77"/>
    </row>
    <row r="78" spans="1:14">
      <c r="A78" s="58">
        <v>77</v>
      </c>
      <c r="B78" s="59" t="s">
        <v>2818</v>
      </c>
      <c r="C78" s="59" t="s">
        <v>3507</v>
      </c>
      <c r="D78" s="59" t="s">
        <v>3921</v>
      </c>
      <c r="E78" s="59" t="s">
        <v>3920</v>
      </c>
      <c r="F78" s="59" t="s">
        <v>3919</v>
      </c>
      <c r="G78" s="59" t="s">
        <v>3918</v>
      </c>
      <c r="H78" s="59" t="s">
        <v>3917</v>
      </c>
      <c r="I78" s="60">
        <v>1</v>
      </c>
      <c r="J78" s="61">
        <v>3</v>
      </c>
      <c r="K78" s="59" t="s">
        <v>560</v>
      </c>
      <c r="L78" s="60">
        <v>2008</v>
      </c>
      <c r="M78" s="70" t="str">
        <f t="shared" si="1"/>
        <v>http://ebooks.abc-clio.com/?isbn=9781567207361</v>
      </c>
      <c r="N78"/>
    </row>
    <row r="79" spans="1:14">
      <c r="A79" s="58">
        <v>78</v>
      </c>
      <c r="B79" s="59" t="s">
        <v>2818</v>
      </c>
      <c r="C79" s="59" t="s">
        <v>3507</v>
      </c>
      <c r="D79" s="59" t="s">
        <v>3985</v>
      </c>
      <c r="E79" s="59" t="s">
        <v>3984</v>
      </c>
      <c r="F79" s="59" t="s">
        <v>3983</v>
      </c>
      <c r="G79" s="59" t="s">
        <v>3982</v>
      </c>
      <c r="H79" s="59" t="s">
        <v>3981</v>
      </c>
      <c r="I79" s="60">
        <v>1</v>
      </c>
      <c r="J79" s="61">
        <v>1</v>
      </c>
      <c r="K79" s="59" t="s">
        <v>560</v>
      </c>
      <c r="L79" s="60">
        <v>2008</v>
      </c>
      <c r="M79" s="70" t="str">
        <f t="shared" si="1"/>
        <v>http://ebooks.abc-clio.com/?isbn=9780313343902</v>
      </c>
      <c r="N79"/>
    </row>
    <row r="80" spans="1:14">
      <c r="A80" s="58">
        <v>79</v>
      </c>
      <c r="B80" s="59" t="s">
        <v>2818</v>
      </c>
      <c r="C80" s="59" t="s">
        <v>3507</v>
      </c>
      <c r="D80" s="59" t="s">
        <v>3564</v>
      </c>
      <c r="E80" s="59" t="s">
        <v>3563</v>
      </c>
      <c r="F80" s="59" t="s">
        <v>3562</v>
      </c>
      <c r="G80" s="59" t="s">
        <v>3561</v>
      </c>
      <c r="H80" s="59" t="s">
        <v>3560</v>
      </c>
      <c r="I80" s="60">
        <v>1</v>
      </c>
      <c r="J80" s="61">
        <v>1</v>
      </c>
      <c r="K80" s="59" t="s">
        <v>553</v>
      </c>
      <c r="L80" s="60">
        <v>2010</v>
      </c>
      <c r="M80" s="70" t="str">
        <f t="shared" si="1"/>
        <v>http://ebooks.abc-clio.com/?isbn=9780313365188</v>
      </c>
      <c r="N80"/>
    </row>
    <row r="81" spans="1:14">
      <c r="A81" s="58">
        <v>80</v>
      </c>
      <c r="B81" s="59" t="s">
        <v>2818</v>
      </c>
      <c r="C81" s="59" t="s">
        <v>3507</v>
      </c>
      <c r="D81" s="59" t="s">
        <v>3554</v>
      </c>
      <c r="E81" s="59" t="s">
        <v>3792</v>
      </c>
      <c r="F81" s="59" t="s">
        <v>3791</v>
      </c>
      <c r="G81" s="59" t="s">
        <v>3790</v>
      </c>
      <c r="H81" s="59" t="s">
        <v>3789</v>
      </c>
      <c r="I81" s="60">
        <v>1</v>
      </c>
      <c r="J81" s="61">
        <v>1</v>
      </c>
      <c r="K81" s="59" t="s">
        <v>553</v>
      </c>
      <c r="L81" s="60">
        <v>2009</v>
      </c>
      <c r="M81" s="70" t="str">
        <f t="shared" si="1"/>
        <v>http://ebooks.abc-clio.com/?isbn=9780313356254</v>
      </c>
      <c r="N81"/>
    </row>
    <row r="82" spans="1:14">
      <c r="A82" s="58">
        <v>81</v>
      </c>
      <c r="B82" s="59" t="s">
        <v>2818</v>
      </c>
      <c r="C82" s="59" t="s">
        <v>3507</v>
      </c>
      <c r="D82" s="59" t="s">
        <v>3554</v>
      </c>
      <c r="E82" s="59" t="s">
        <v>3611</v>
      </c>
      <c r="F82" s="59" t="s">
        <v>3614</v>
      </c>
      <c r="G82" s="59" t="s">
        <v>3613</v>
      </c>
      <c r="H82" s="59" t="s">
        <v>3612</v>
      </c>
      <c r="I82" s="60">
        <v>1</v>
      </c>
      <c r="J82" s="61">
        <v>1</v>
      </c>
      <c r="K82" s="59" t="s">
        <v>560</v>
      </c>
      <c r="L82" s="60">
        <v>2008</v>
      </c>
      <c r="M82" s="70" t="str">
        <f t="shared" si="1"/>
        <v>http://ebooks.abc-clio.com/?isbn=9780313345739</v>
      </c>
      <c r="N82"/>
    </row>
    <row r="83" spans="1:14">
      <c r="A83" s="58">
        <v>82</v>
      </c>
      <c r="B83" s="59" t="s">
        <v>2818</v>
      </c>
      <c r="C83" s="59" t="s">
        <v>3507</v>
      </c>
      <c r="D83" s="59" t="s">
        <v>3554</v>
      </c>
      <c r="E83" s="59" t="s">
        <v>3611</v>
      </c>
      <c r="F83" s="59" t="s">
        <v>3610</v>
      </c>
      <c r="G83" s="59" t="s">
        <v>3609</v>
      </c>
      <c r="H83" s="59" t="s">
        <v>3608</v>
      </c>
      <c r="I83" s="60">
        <v>1</v>
      </c>
      <c r="J83" s="61">
        <v>1</v>
      </c>
      <c r="K83" s="59" t="s">
        <v>553</v>
      </c>
      <c r="L83" s="60">
        <v>2009</v>
      </c>
      <c r="M83" s="70" t="str">
        <f t="shared" si="1"/>
        <v>http://ebooks.abc-clio.com/?isbn=9780313352294</v>
      </c>
      <c r="N83"/>
    </row>
    <row r="84" spans="1:14">
      <c r="A84" s="58">
        <v>83</v>
      </c>
      <c r="B84" s="59" t="s">
        <v>2818</v>
      </c>
      <c r="C84" s="59" t="s">
        <v>3507</v>
      </c>
      <c r="D84" s="59" t="s">
        <v>3554</v>
      </c>
      <c r="E84" s="59" t="s">
        <v>3691</v>
      </c>
      <c r="F84" s="59" t="s">
        <v>3690</v>
      </c>
      <c r="G84" s="59" t="s">
        <v>3689</v>
      </c>
      <c r="H84" s="59" t="s">
        <v>3688</v>
      </c>
      <c r="I84" s="60">
        <v>1</v>
      </c>
      <c r="J84" s="61">
        <v>1</v>
      </c>
      <c r="K84" s="59" t="s">
        <v>560</v>
      </c>
      <c r="L84" s="60">
        <v>2009</v>
      </c>
      <c r="M84" s="70" t="str">
        <f t="shared" si="1"/>
        <v>http://ebooks.abc-clio.com/?isbn=9780313362927</v>
      </c>
      <c r="N84"/>
    </row>
    <row r="85" spans="1:14">
      <c r="A85" s="58">
        <v>84</v>
      </c>
      <c r="B85" s="59" t="s">
        <v>2818</v>
      </c>
      <c r="C85" s="59" t="s">
        <v>3507</v>
      </c>
      <c r="D85" s="59" t="s">
        <v>3554</v>
      </c>
      <c r="E85" s="59" t="s">
        <v>3687</v>
      </c>
      <c r="F85" s="59" t="s">
        <v>3686</v>
      </c>
      <c r="G85" s="59" t="s">
        <v>3685</v>
      </c>
      <c r="H85" s="59" t="s">
        <v>3684</v>
      </c>
      <c r="I85" s="60">
        <v>1</v>
      </c>
      <c r="J85" s="61">
        <v>1</v>
      </c>
      <c r="K85" s="59" t="s">
        <v>560</v>
      </c>
      <c r="L85" s="60">
        <v>2009</v>
      </c>
      <c r="M85" s="70" t="str">
        <f t="shared" si="1"/>
        <v>http://ebooks.abc-clio.com/?isbn=9780313356650</v>
      </c>
      <c r="N85"/>
    </row>
    <row r="86" spans="1:14">
      <c r="A86" s="58">
        <v>85</v>
      </c>
      <c r="B86" s="59" t="s">
        <v>2818</v>
      </c>
      <c r="C86" s="59" t="s">
        <v>3507</v>
      </c>
      <c r="D86" s="59" t="s">
        <v>3554</v>
      </c>
      <c r="E86" s="59" t="s">
        <v>3553</v>
      </c>
      <c r="F86" s="59" t="s">
        <v>3678</v>
      </c>
      <c r="G86" s="59" t="s">
        <v>3677</v>
      </c>
      <c r="H86" s="59" t="s">
        <v>3676</v>
      </c>
      <c r="I86" s="60">
        <v>1</v>
      </c>
      <c r="J86" s="61">
        <v>1</v>
      </c>
      <c r="K86" s="59" t="s">
        <v>560</v>
      </c>
      <c r="L86" s="60">
        <v>2009</v>
      </c>
      <c r="M86" s="70" t="str">
        <f t="shared" si="1"/>
        <v>http://ebooks.abc-clio.com/?isbn=9780313355004</v>
      </c>
      <c r="N86"/>
    </row>
    <row r="87" spans="1:14">
      <c r="A87" s="58">
        <v>86</v>
      </c>
      <c r="B87" s="59" t="s">
        <v>2818</v>
      </c>
      <c r="C87" s="59" t="s">
        <v>3507</v>
      </c>
      <c r="D87" s="59" t="s">
        <v>3554</v>
      </c>
      <c r="E87" s="59" t="s">
        <v>3553</v>
      </c>
      <c r="F87" s="59" t="s">
        <v>3552</v>
      </c>
      <c r="G87" s="59" t="s">
        <v>3551</v>
      </c>
      <c r="H87" s="59" t="s">
        <v>3550</v>
      </c>
      <c r="I87" s="60">
        <v>1</v>
      </c>
      <c r="J87" s="61">
        <v>1</v>
      </c>
      <c r="K87" s="59" t="s">
        <v>560</v>
      </c>
      <c r="L87" s="60">
        <v>2009</v>
      </c>
      <c r="M87" s="70" t="str">
        <f t="shared" si="1"/>
        <v>http://ebooks.abc-clio.com/?isbn=9780313378409</v>
      </c>
      <c r="N87"/>
    </row>
    <row r="88" spans="1:14">
      <c r="A88" s="58">
        <v>87</v>
      </c>
      <c r="B88" s="59" t="s">
        <v>2818</v>
      </c>
      <c r="C88" s="59" t="s">
        <v>3507</v>
      </c>
      <c r="D88" s="59" t="s">
        <v>3554</v>
      </c>
      <c r="E88" s="59" t="s">
        <v>3695</v>
      </c>
      <c r="F88" s="59" t="s">
        <v>3694</v>
      </c>
      <c r="G88" s="59" t="s">
        <v>3693</v>
      </c>
      <c r="H88" s="59" t="s">
        <v>3692</v>
      </c>
      <c r="I88" s="60">
        <v>1</v>
      </c>
      <c r="J88" s="61">
        <v>1</v>
      </c>
      <c r="K88" s="59" t="s">
        <v>560</v>
      </c>
      <c r="L88" s="60">
        <v>2009</v>
      </c>
      <c r="M88" s="70" t="str">
        <f t="shared" si="1"/>
        <v>http://ebooks.abc-clio.com/?isbn=9780313355479</v>
      </c>
      <c r="N88"/>
    </row>
    <row r="89" spans="1:14">
      <c r="A89" s="58">
        <v>88</v>
      </c>
      <c r="B89" s="59" t="s">
        <v>2818</v>
      </c>
      <c r="C89" s="59" t="s">
        <v>3507</v>
      </c>
      <c r="D89" s="59" t="s">
        <v>3990</v>
      </c>
      <c r="E89" s="59" t="s">
        <v>3989</v>
      </c>
      <c r="F89" s="59" t="s">
        <v>3988</v>
      </c>
      <c r="G89" s="59" t="s">
        <v>3987</v>
      </c>
      <c r="H89" s="59" t="s">
        <v>3986</v>
      </c>
      <c r="I89" s="60">
        <v>1</v>
      </c>
      <c r="J89" s="61">
        <v>1</v>
      </c>
      <c r="K89" s="59" t="s">
        <v>560</v>
      </c>
      <c r="L89" s="60">
        <v>2009</v>
      </c>
      <c r="M89" s="70" t="str">
        <f t="shared" si="1"/>
        <v>http://ebooks.abc-clio.com/?isbn=9780313345692</v>
      </c>
      <c r="N89"/>
    </row>
    <row r="90" spans="1:14">
      <c r="A90" s="58">
        <v>89</v>
      </c>
      <c r="B90" s="59" t="s">
        <v>2818</v>
      </c>
      <c r="C90" s="59" t="s">
        <v>3507</v>
      </c>
      <c r="D90" s="59" t="s">
        <v>3512</v>
      </c>
      <c r="E90" s="59" t="s">
        <v>3511</v>
      </c>
      <c r="F90" s="59" t="s">
        <v>3510</v>
      </c>
      <c r="G90" s="59" t="s">
        <v>3509</v>
      </c>
      <c r="H90" s="59" t="s">
        <v>3508</v>
      </c>
      <c r="I90" s="60">
        <v>1</v>
      </c>
      <c r="J90" s="61">
        <v>2</v>
      </c>
      <c r="K90" s="59" t="s">
        <v>560</v>
      </c>
      <c r="L90" s="60">
        <v>2008</v>
      </c>
      <c r="M90" s="70" t="str">
        <f t="shared" si="1"/>
        <v>http://ebooks.abc-clio.com/?isbn=9780313054747</v>
      </c>
      <c r="N90"/>
    </row>
    <row r="91" spans="1:14">
      <c r="A91" s="58">
        <v>90</v>
      </c>
      <c r="B91" s="59" t="s">
        <v>2818</v>
      </c>
      <c r="C91" s="59" t="s">
        <v>3507</v>
      </c>
      <c r="D91" s="59" t="s">
        <v>4076</v>
      </c>
      <c r="E91" s="59" t="s">
        <v>4075</v>
      </c>
      <c r="F91" s="59" t="s">
        <v>4074</v>
      </c>
      <c r="G91" s="59" t="s">
        <v>4073</v>
      </c>
      <c r="H91" s="59" t="s">
        <v>4072</v>
      </c>
      <c r="I91" s="60">
        <v>1</v>
      </c>
      <c r="J91" s="61">
        <v>2</v>
      </c>
      <c r="K91" s="59" t="s">
        <v>560</v>
      </c>
      <c r="L91" s="60">
        <v>2008</v>
      </c>
      <c r="M91" s="70" t="str">
        <f t="shared" si="1"/>
        <v>http://ebooks.abc-clio.com/?isbn=9780313071676</v>
      </c>
      <c r="N91"/>
    </row>
    <row r="92" spans="1:14">
      <c r="A92" s="58">
        <v>91</v>
      </c>
      <c r="B92" s="59" t="s">
        <v>2818</v>
      </c>
      <c r="C92" s="59" t="s">
        <v>3838</v>
      </c>
      <c r="D92" s="59">
        <v>863</v>
      </c>
      <c r="E92" s="59" t="s">
        <v>3837</v>
      </c>
      <c r="F92" s="59" t="s">
        <v>3836</v>
      </c>
      <c r="G92" s="59" t="s">
        <v>3835</v>
      </c>
      <c r="H92" s="59" t="s">
        <v>3834</v>
      </c>
      <c r="I92" s="60">
        <v>1</v>
      </c>
      <c r="J92" s="61">
        <v>1</v>
      </c>
      <c r="K92" s="59" t="s">
        <v>560</v>
      </c>
      <c r="L92" s="60">
        <v>2003</v>
      </c>
      <c r="M92" s="70" t="str">
        <f t="shared" si="1"/>
        <v>http://ebooks.abc-clio.com/?isbn=9780313052675</v>
      </c>
      <c r="N92"/>
    </row>
    <row r="93" spans="1:14">
      <c r="A93" s="58">
        <v>92</v>
      </c>
      <c r="B93" s="59" t="s">
        <v>2818</v>
      </c>
      <c r="C93" s="59" t="s">
        <v>3843</v>
      </c>
      <c r="D93" s="59">
        <v>956</v>
      </c>
      <c r="E93" s="59" t="s">
        <v>3842</v>
      </c>
      <c r="F93" s="59" t="s">
        <v>3841</v>
      </c>
      <c r="G93" s="59" t="s">
        <v>3840</v>
      </c>
      <c r="H93" s="59" t="s">
        <v>3839</v>
      </c>
      <c r="I93" s="60">
        <v>1</v>
      </c>
      <c r="J93" s="61">
        <v>1</v>
      </c>
      <c r="K93" s="59" t="s">
        <v>553</v>
      </c>
      <c r="L93" s="60">
        <v>2008</v>
      </c>
      <c r="M93" s="70" t="str">
        <f t="shared" si="1"/>
        <v>http://ebooks.abc-clio.com/?isbn=9780275999483</v>
      </c>
      <c r="N93"/>
    </row>
    <row r="94" spans="1:14">
      <c r="A94" s="58">
        <v>93</v>
      </c>
      <c r="B94" s="59" t="s">
        <v>2818</v>
      </c>
      <c r="C94" s="59" t="s">
        <v>4198</v>
      </c>
      <c r="D94" s="59">
        <v>959</v>
      </c>
      <c r="E94" s="59" t="s">
        <v>4197</v>
      </c>
      <c r="F94" s="59" t="s">
        <v>4196</v>
      </c>
      <c r="G94" s="59" t="s">
        <v>4195</v>
      </c>
      <c r="H94" s="59" t="s">
        <v>4194</v>
      </c>
      <c r="I94" s="60">
        <v>1</v>
      </c>
      <c r="J94" s="61">
        <v>1</v>
      </c>
      <c r="K94" s="59" t="s">
        <v>553</v>
      </c>
      <c r="L94" s="60">
        <v>2002</v>
      </c>
      <c r="M94" s="70" t="str">
        <f t="shared" si="1"/>
        <v>http://ebooks.abc-clio.com/?isbn=9780313011962</v>
      </c>
      <c r="N94"/>
    </row>
    <row r="95" spans="1:14">
      <c r="A95" s="58">
        <v>94</v>
      </c>
      <c r="B95" s="59" t="s">
        <v>2818</v>
      </c>
      <c r="C95" s="59" t="s">
        <v>2863</v>
      </c>
      <c r="D95" s="59" t="s">
        <v>4230</v>
      </c>
      <c r="E95" s="59" t="s">
        <v>4229</v>
      </c>
      <c r="F95" s="59" t="s">
        <v>4228</v>
      </c>
      <c r="G95" s="59" t="s">
        <v>4227</v>
      </c>
      <c r="H95" s="59" t="s">
        <v>4226</v>
      </c>
      <c r="I95" s="60">
        <v>1</v>
      </c>
      <c r="J95" s="61">
        <v>2</v>
      </c>
      <c r="K95" s="59" t="s">
        <v>38</v>
      </c>
      <c r="L95" s="60">
        <v>2009</v>
      </c>
      <c r="M95" s="70" t="str">
        <f t="shared" si="1"/>
        <v>http://ebooks.abc-clio.com/?isbn=9781576075128</v>
      </c>
      <c r="N95"/>
    </row>
    <row r="96" spans="1:14">
      <c r="A96" s="58">
        <v>95</v>
      </c>
      <c r="B96" s="59" t="s">
        <v>2818</v>
      </c>
      <c r="C96" s="59" t="s">
        <v>2863</v>
      </c>
      <c r="D96" s="59" t="s">
        <v>4235</v>
      </c>
      <c r="E96" s="59" t="s">
        <v>4234</v>
      </c>
      <c r="F96" s="59" t="s">
        <v>4233</v>
      </c>
      <c r="G96" s="59" t="s">
        <v>4232</v>
      </c>
      <c r="H96" s="59" t="s">
        <v>4231</v>
      </c>
      <c r="I96" s="60">
        <v>1</v>
      </c>
      <c r="J96" s="61">
        <v>1</v>
      </c>
      <c r="K96" s="59" t="s">
        <v>560</v>
      </c>
      <c r="L96" s="60">
        <v>2009</v>
      </c>
      <c r="M96" s="70" t="str">
        <f t="shared" si="1"/>
        <v>http://ebooks.abc-clio.com/?isbn=9780313355028</v>
      </c>
      <c r="N96"/>
    </row>
    <row r="97" spans="1:14">
      <c r="A97" s="58">
        <v>96</v>
      </c>
      <c r="B97" s="59" t="s">
        <v>2818</v>
      </c>
      <c r="C97" s="59" t="s">
        <v>2863</v>
      </c>
      <c r="D97" s="59" t="s">
        <v>4217</v>
      </c>
      <c r="E97" s="59" t="s">
        <v>4216</v>
      </c>
      <c r="F97" s="59" t="s">
        <v>4215</v>
      </c>
      <c r="G97" s="59" t="s">
        <v>4214</v>
      </c>
      <c r="H97" s="59" t="s">
        <v>4213</v>
      </c>
      <c r="I97" s="60">
        <v>1</v>
      </c>
      <c r="J97" s="61">
        <v>1</v>
      </c>
      <c r="K97" s="59" t="s">
        <v>38</v>
      </c>
      <c r="L97" s="60">
        <v>2010</v>
      </c>
      <c r="M97" s="70" t="str">
        <f t="shared" si="1"/>
        <v>http://ebooks.abc-clio.com/?isbn=9781598841244</v>
      </c>
      <c r="N97"/>
    </row>
    <row r="98" spans="1:14">
      <c r="A98" s="58">
        <v>97</v>
      </c>
      <c r="B98" s="59" t="s">
        <v>2818</v>
      </c>
      <c r="C98" s="59" t="s">
        <v>2863</v>
      </c>
      <c r="D98" s="59" t="s">
        <v>4212</v>
      </c>
      <c r="E98" s="59" t="s">
        <v>4211</v>
      </c>
      <c r="F98" s="59" t="s">
        <v>4210</v>
      </c>
      <c r="G98" s="59" t="s">
        <v>4209</v>
      </c>
      <c r="H98" s="59" t="s">
        <v>4208</v>
      </c>
      <c r="I98" s="60">
        <v>1</v>
      </c>
      <c r="J98" s="61">
        <v>1</v>
      </c>
      <c r="K98" s="59" t="s">
        <v>38</v>
      </c>
      <c r="L98" s="60">
        <v>2009</v>
      </c>
      <c r="M98" s="70" t="str">
        <f t="shared" si="1"/>
        <v>http://ebooks.abc-clio.com/?isbn=9781598840032</v>
      </c>
      <c r="N98"/>
    </row>
    <row r="99" spans="1:14">
      <c r="A99" s="58">
        <v>98</v>
      </c>
      <c r="B99" s="59" t="s">
        <v>2818</v>
      </c>
      <c r="C99" s="59" t="s">
        <v>2863</v>
      </c>
      <c r="D99" s="59" t="s">
        <v>3939</v>
      </c>
      <c r="E99" s="59" t="s">
        <v>3938</v>
      </c>
      <c r="F99" s="59" t="s">
        <v>3937</v>
      </c>
      <c r="G99" s="59" t="s">
        <v>3936</v>
      </c>
      <c r="H99" s="59" t="s">
        <v>3935</v>
      </c>
      <c r="I99" s="60">
        <v>1</v>
      </c>
      <c r="J99" s="61">
        <v>1</v>
      </c>
      <c r="K99" s="59" t="s">
        <v>560</v>
      </c>
      <c r="L99" s="60">
        <v>2009</v>
      </c>
      <c r="M99" s="70" t="str">
        <f t="shared" si="1"/>
        <v>http://ebooks.abc-clio.com/?isbn=9780313385599</v>
      </c>
      <c r="N99"/>
    </row>
    <row r="100" spans="1:14">
      <c r="A100" s="58">
        <v>99</v>
      </c>
      <c r="B100" s="59" t="s">
        <v>2818</v>
      </c>
      <c r="C100" s="59" t="s">
        <v>2863</v>
      </c>
      <c r="D100" s="59" t="s">
        <v>3930</v>
      </c>
      <c r="E100" s="59" t="s">
        <v>3929</v>
      </c>
      <c r="F100" s="59" t="s">
        <v>3928</v>
      </c>
      <c r="G100" s="59" t="s">
        <v>3927</v>
      </c>
      <c r="H100" s="59" t="s">
        <v>3926</v>
      </c>
      <c r="I100" s="60">
        <v>1</v>
      </c>
      <c r="J100" s="61">
        <v>1</v>
      </c>
      <c r="K100" s="59" t="s">
        <v>553</v>
      </c>
      <c r="L100" s="60">
        <v>2010</v>
      </c>
      <c r="M100" s="70" t="str">
        <f t="shared" si="1"/>
        <v>http://ebooks.abc-clio.com/?isbn=9780313354410</v>
      </c>
      <c r="N100"/>
    </row>
    <row r="101" spans="1:14">
      <c r="A101" s="58">
        <v>100</v>
      </c>
      <c r="B101" s="59" t="s">
        <v>2818</v>
      </c>
      <c r="C101" s="59" t="s">
        <v>2863</v>
      </c>
      <c r="D101" s="59" t="s">
        <v>3738</v>
      </c>
      <c r="E101" s="59" t="s">
        <v>3737</v>
      </c>
      <c r="F101" s="59" t="s">
        <v>3736</v>
      </c>
      <c r="G101" s="59" t="s">
        <v>3735</v>
      </c>
      <c r="H101" s="59" t="s">
        <v>3377</v>
      </c>
      <c r="I101" s="60">
        <v>1</v>
      </c>
      <c r="J101" s="61">
        <v>1</v>
      </c>
      <c r="K101" s="59" t="s">
        <v>560</v>
      </c>
      <c r="L101" s="60">
        <v>2010</v>
      </c>
      <c r="M101" s="70" t="str">
        <f t="shared" si="1"/>
        <v>http://ebooks.abc-clio.com/?isbn=9780313355554</v>
      </c>
      <c r="N101"/>
    </row>
    <row r="102" spans="1:14">
      <c r="A102" s="58">
        <v>101</v>
      </c>
      <c r="B102" s="59" t="s">
        <v>2818</v>
      </c>
      <c r="C102" s="59" t="s">
        <v>2863</v>
      </c>
      <c r="D102" s="59" t="s">
        <v>4141</v>
      </c>
      <c r="E102" s="59" t="s">
        <v>4140</v>
      </c>
      <c r="F102" s="59" t="s">
        <v>4139</v>
      </c>
      <c r="G102" s="59" t="s">
        <v>4138</v>
      </c>
      <c r="H102" s="59" t="s">
        <v>3433</v>
      </c>
      <c r="I102" s="60">
        <v>1</v>
      </c>
      <c r="J102" s="61">
        <v>1</v>
      </c>
      <c r="K102" s="59" t="s">
        <v>560</v>
      </c>
      <c r="L102" s="60">
        <v>2010</v>
      </c>
      <c r="M102" s="70" t="str">
        <f t="shared" si="1"/>
        <v>http://ebooks.abc-clio.com/?isbn=9780313358210</v>
      </c>
      <c r="N102"/>
    </row>
    <row r="103" spans="1:14">
      <c r="A103" s="58">
        <v>102</v>
      </c>
      <c r="B103" s="59" t="s">
        <v>2818</v>
      </c>
      <c r="C103" s="59" t="s">
        <v>2863</v>
      </c>
      <c r="D103" s="59" t="s">
        <v>3954</v>
      </c>
      <c r="E103" s="59" t="s">
        <v>3953</v>
      </c>
      <c r="F103" s="59" t="s">
        <v>3952</v>
      </c>
      <c r="G103" s="59" t="s">
        <v>3951</v>
      </c>
      <c r="H103" s="59" t="s">
        <v>3950</v>
      </c>
      <c r="I103" s="60">
        <v>1</v>
      </c>
      <c r="J103" s="61">
        <v>1</v>
      </c>
      <c r="K103" s="59" t="s">
        <v>560</v>
      </c>
      <c r="L103" s="60">
        <v>2010</v>
      </c>
      <c r="M103" s="70" t="str">
        <f t="shared" si="1"/>
        <v>http://ebooks.abc-clio.com/?isbn=9780313351327</v>
      </c>
      <c r="N103"/>
    </row>
    <row r="104" spans="1:14">
      <c r="A104" s="58">
        <v>103</v>
      </c>
      <c r="B104" s="59" t="s">
        <v>2818</v>
      </c>
      <c r="C104" s="59" t="s">
        <v>2863</v>
      </c>
      <c r="D104" s="59" t="s">
        <v>4115</v>
      </c>
      <c r="E104" s="59" t="s">
        <v>4114</v>
      </c>
      <c r="F104" s="59" t="s">
        <v>4113</v>
      </c>
      <c r="G104" s="59" t="s">
        <v>4112</v>
      </c>
      <c r="H104" s="59" t="s">
        <v>3433</v>
      </c>
      <c r="I104" s="60">
        <v>1</v>
      </c>
      <c r="J104" s="61">
        <v>1</v>
      </c>
      <c r="K104" s="59" t="s">
        <v>560</v>
      </c>
      <c r="L104" s="60">
        <v>2010</v>
      </c>
      <c r="M104" s="70" t="str">
        <f t="shared" si="1"/>
        <v>http://ebooks.abc-clio.com/?isbn=9780313364891</v>
      </c>
      <c r="N104"/>
    </row>
    <row r="105" spans="1:14">
      <c r="A105" s="58">
        <v>104</v>
      </c>
      <c r="B105" s="59" t="s">
        <v>2818</v>
      </c>
      <c r="C105" s="59" t="s">
        <v>2863</v>
      </c>
      <c r="D105" s="59" t="s">
        <v>4159</v>
      </c>
      <c r="E105" s="59" t="s">
        <v>4158</v>
      </c>
      <c r="F105" s="59" t="s">
        <v>4157</v>
      </c>
      <c r="G105" s="59" t="s">
        <v>4156</v>
      </c>
      <c r="H105" s="59" t="s">
        <v>1851</v>
      </c>
      <c r="I105" s="60">
        <v>1</v>
      </c>
      <c r="J105" s="61">
        <v>1</v>
      </c>
      <c r="K105" s="59" t="s">
        <v>553</v>
      </c>
      <c r="L105" s="60">
        <v>2010</v>
      </c>
      <c r="M105" s="70" t="str">
        <f t="shared" si="1"/>
        <v>http://ebooks.abc-clio.com/?isbn=9780313365812</v>
      </c>
      <c r="N105"/>
    </row>
    <row r="106" spans="1:14">
      <c r="A106" s="58">
        <v>105</v>
      </c>
      <c r="B106" s="59" t="s">
        <v>2818</v>
      </c>
      <c r="C106" s="59" t="s">
        <v>2863</v>
      </c>
      <c r="D106" s="59" t="s">
        <v>3574</v>
      </c>
      <c r="E106" s="59" t="s">
        <v>3573</v>
      </c>
      <c r="F106" s="59" t="s">
        <v>3572</v>
      </c>
      <c r="G106" s="59" t="s">
        <v>3571</v>
      </c>
      <c r="H106" s="59" t="s">
        <v>3433</v>
      </c>
      <c r="I106" s="60">
        <v>1</v>
      </c>
      <c r="J106" s="61">
        <v>1</v>
      </c>
      <c r="K106" s="59" t="s">
        <v>560</v>
      </c>
      <c r="L106" s="60">
        <v>2010</v>
      </c>
      <c r="M106" s="70" t="str">
        <f t="shared" si="1"/>
        <v>http://ebooks.abc-clio.com/?isbn=9780313364938</v>
      </c>
      <c r="N106"/>
    </row>
    <row r="107" spans="1:14">
      <c r="A107" s="58">
        <v>106</v>
      </c>
      <c r="B107" s="59" t="s">
        <v>2818</v>
      </c>
      <c r="C107" s="59" t="s">
        <v>3734</v>
      </c>
      <c r="D107" s="59" t="s">
        <v>3733</v>
      </c>
      <c r="E107" s="59" t="s">
        <v>3732</v>
      </c>
      <c r="F107" s="59" t="s">
        <v>3731</v>
      </c>
      <c r="G107" s="59" t="s">
        <v>3730</v>
      </c>
      <c r="H107" s="59" t="s">
        <v>3729</v>
      </c>
      <c r="I107" s="60">
        <v>1</v>
      </c>
      <c r="J107" s="61">
        <v>1</v>
      </c>
      <c r="K107" s="59" t="s">
        <v>560</v>
      </c>
      <c r="L107" s="60">
        <v>1999</v>
      </c>
      <c r="M107" s="70" t="str">
        <f t="shared" si="1"/>
        <v>http://ebooks.abc-clio.com/?isbn=9780313032622</v>
      </c>
      <c r="N107"/>
    </row>
    <row r="108" spans="1:14">
      <c r="A108" s="58">
        <v>107</v>
      </c>
      <c r="B108" s="59" t="s">
        <v>2818</v>
      </c>
      <c r="C108" s="59" t="s">
        <v>2817</v>
      </c>
      <c r="D108" s="59" t="s">
        <v>3892</v>
      </c>
      <c r="E108" s="59" t="s">
        <v>3891</v>
      </c>
      <c r="F108" s="59" t="s">
        <v>3890</v>
      </c>
      <c r="G108" s="59" t="s">
        <v>3889</v>
      </c>
      <c r="H108" s="59" t="s">
        <v>3888</v>
      </c>
      <c r="I108" s="60">
        <v>1</v>
      </c>
      <c r="J108" s="61">
        <v>2</v>
      </c>
      <c r="K108" s="59" t="s">
        <v>560</v>
      </c>
      <c r="L108" s="60">
        <v>2009</v>
      </c>
      <c r="M108" s="70" t="str">
        <f t="shared" si="1"/>
        <v>http://ebooks.abc-clio.com/?isbn=9780313343223</v>
      </c>
      <c r="N108"/>
    </row>
    <row r="109" spans="1:14">
      <c r="A109" s="58">
        <v>108</v>
      </c>
      <c r="B109" s="59" t="s">
        <v>2818</v>
      </c>
      <c r="C109" s="59" t="s">
        <v>2817</v>
      </c>
      <c r="D109" s="59" t="s">
        <v>4137</v>
      </c>
      <c r="E109" s="59" t="s">
        <v>4136</v>
      </c>
      <c r="F109" s="59" t="s">
        <v>4135</v>
      </c>
      <c r="G109" s="59" t="s">
        <v>4134</v>
      </c>
      <c r="H109" s="59" t="s">
        <v>4133</v>
      </c>
      <c r="I109" s="60">
        <v>1</v>
      </c>
      <c r="J109" s="61">
        <v>2</v>
      </c>
      <c r="K109" s="59" t="s">
        <v>560</v>
      </c>
      <c r="L109" s="60">
        <v>2010</v>
      </c>
      <c r="M109" s="70" t="str">
        <f t="shared" si="1"/>
        <v>http://ebooks.abc-clio.com/?isbn=9780313350818</v>
      </c>
      <c r="N109"/>
    </row>
    <row r="110" spans="1:14">
      <c r="A110" s="58">
        <v>109</v>
      </c>
      <c r="B110" s="59" t="s">
        <v>2818</v>
      </c>
      <c r="C110" s="59" t="s">
        <v>2817</v>
      </c>
      <c r="D110" s="59" t="s">
        <v>4183</v>
      </c>
      <c r="E110" s="59" t="s">
        <v>4182</v>
      </c>
      <c r="F110" s="59" t="s">
        <v>4181</v>
      </c>
      <c r="G110" s="59" t="s">
        <v>4180</v>
      </c>
      <c r="H110" s="59" t="s">
        <v>4179</v>
      </c>
      <c r="I110" s="60">
        <v>1</v>
      </c>
      <c r="J110" s="61">
        <v>1</v>
      </c>
      <c r="K110" s="59" t="s">
        <v>553</v>
      </c>
      <c r="L110" s="60">
        <v>2009</v>
      </c>
      <c r="M110" s="70" t="str">
        <f t="shared" si="1"/>
        <v>http://ebooks.abc-clio.com/?isbn=9780313354397</v>
      </c>
      <c r="N110"/>
    </row>
    <row r="111" spans="1:14">
      <c r="A111" s="58">
        <v>110</v>
      </c>
      <c r="B111" s="59" t="s">
        <v>2818</v>
      </c>
      <c r="C111" s="59" t="s">
        <v>2817</v>
      </c>
      <c r="D111" s="59" t="s">
        <v>4301</v>
      </c>
      <c r="E111" s="59" t="s">
        <v>4291</v>
      </c>
      <c r="F111" s="59" t="s">
        <v>4300</v>
      </c>
      <c r="G111" s="59" t="s">
        <v>4299</v>
      </c>
      <c r="H111" s="59" t="s">
        <v>4298</v>
      </c>
      <c r="I111" s="60">
        <v>1</v>
      </c>
      <c r="J111" s="61">
        <v>1</v>
      </c>
      <c r="K111" s="59" t="s">
        <v>560</v>
      </c>
      <c r="L111" s="60">
        <v>2004</v>
      </c>
      <c r="M111" s="70" t="str">
        <f t="shared" si="1"/>
        <v>http://ebooks.abc-clio.com/?isbn=9780313052958</v>
      </c>
      <c r="N111"/>
    </row>
    <row r="112" spans="1:14">
      <c r="A112" s="58">
        <v>111</v>
      </c>
      <c r="B112" s="59" t="s">
        <v>2818</v>
      </c>
      <c r="C112" s="59" t="s">
        <v>2817</v>
      </c>
      <c r="D112" s="59" t="s">
        <v>4292</v>
      </c>
      <c r="E112" s="59" t="s">
        <v>4291</v>
      </c>
      <c r="F112" s="59" t="s">
        <v>4290</v>
      </c>
      <c r="G112" s="59" t="s">
        <v>4289</v>
      </c>
      <c r="H112" s="59" t="s">
        <v>1237</v>
      </c>
      <c r="I112" s="60">
        <v>1</v>
      </c>
      <c r="J112" s="61">
        <v>1</v>
      </c>
      <c r="K112" s="59" t="s">
        <v>560</v>
      </c>
      <c r="L112" s="60">
        <v>2008</v>
      </c>
      <c r="M112" s="70" t="str">
        <f t="shared" si="1"/>
        <v>http://ebooks.abc-clio.com/?isbn=9780313349133</v>
      </c>
      <c r="N112"/>
    </row>
    <row r="113" spans="1:14">
      <c r="A113" s="58">
        <v>112</v>
      </c>
      <c r="B113" s="59" t="s">
        <v>2818</v>
      </c>
      <c r="C113" s="59" t="s">
        <v>2817</v>
      </c>
      <c r="D113" s="59" t="s">
        <v>4217</v>
      </c>
      <c r="E113" s="59" t="s">
        <v>4221</v>
      </c>
      <c r="F113" s="59" t="s">
        <v>4220</v>
      </c>
      <c r="G113" s="59" t="s">
        <v>4219</v>
      </c>
      <c r="H113" s="59" t="s">
        <v>4218</v>
      </c>
      <c r="I113" s="60">
        <v>1</v>
      </c>
      <c r="J113" s="61">
        <v>3</v>
      </c>
      <c r="K113" s="59" t="s">
        <v>553</v>
      </c>
      <c r="L113" s="60">
        <v>2008</v>
      </c>
      <c r="M113" s="70" t="str">
        <f t="shared" si="1"/>
        <v>http://ebooks.abc-clio.com/?isbn=9780313064081</v>
      </c>
      <c r="N113"/>
    </row>
    <row r="114" spans="1:14">
      <c r="A114" s="58">
        <v>113</v>
      </c>
      <c r="B114" s="59" t="s">
        <v>2818</v>
      </c>
      <c r="C114" s="59" t="s">
        <v>2817</v>
      </c>
      <c r="D114" s="59" t="s">
        <v>2816</v>
      </c>
      <c r="E114" s="59" t="s">
        <v>4239</v>
      </c>
      <c r="F114" s="59" t="s">
        <v>4238</v>
      </c>
      <c r="G114" s="59" t="s">
        <v>4237</v>
      </c>
      <c r="H114" s="59" t="s">
        <v>4236</v>
      </c>
      <c r="I114" s="60">
        <v>1</v>
      </c>
      <c r="J114" s="61">
        <v>1</v>
      </c>
      <c r="K114" s="59" t="s">
        <v>560</v>
      </c>
      <c r="L114" s="60">
        <v>2009</v>
      </c>
      <c r="M114" s="70" t="str">
        <f t="shared" si="1"/>
        <v>http://ebooks.abc-clio.com/?isbn=9780313346217</v>
      </c>
      <c r="N114"/>
    </row>
    <row r="115" spans="1:14">
      <c r="A115" s="58">
        <v>114</v>
      </c>
      <c r="B115" s="59" t="s">
        <v>2818</v>
      </c>
      <c r="C115" s="59" t="s">
        <v>2817</v>
      </c>
      <c r="D115" s="59" t="s">
        <v>3853</v>
      </c>
      <c r="E115" s="59" t="s">
        <v>3852</v>
      </c>
      <c r="F115" s="59" t="s">
        <v>3851</v>
      </c>
      <c r="G115" s="59" t="s">
        <v>3850</v>
      </c>
      <c r="H115" s="59" t="s">
        <v>3849</v>
      </c>
      <c r="I115" s="60">
        <v>2</v>
      </c>
      <c r="J115" s="61">
        <v>2</v>
      </c>
      <c r="K115" s="59" t="s">
        <v>38</v>
      </c>
      <c r="L115" s="60">
        <v>2009</v>
      </c>
      <c r="M115" s="70" t="str">
        <f t="shared" si="1"/>
        <v>http://ebooks.abc-clio.com/?isbn=9781598842265</v>
      </c>
      <c r="N115"/>
    </row>
    <row r="116" spans="1:14">
      <c r="A116" s="58">
        <v>115</v>
      </c>
      <c r="B116" s="59" t="s">
        <v>2818</v>
      </c>
      <c r="C116" s="59" t="s">
        <v>2817</v>
      </c>
      <c r="D116" s="59" t="s">
        <v>3980</v>
      </c>
      <c r="E116" s="59" t="s">
        <v>3979</v>
      </c>
      <c r="F116" s="59" t="s">
        <v>3978</v>
      </c>
      <c r="G116" s="59" t="s">
        <v>3977</v>
      </c>
      <c r="H116" s="59" t="s">
        <v>3976</v>
      </c>
      <c r="I116" s="60">
        <v>1</v>
      </c>
      <c r="J116" s="61">
        <v>1</v>
      </c>
      <c r="K116" s="59" t="s">
        <v>560</v>
      </c>
      <c r="L116" s="60">
        <v>2009</v>
      </c>
      <c r="M116" s="70" t="str">
        <f t="shared" si="1"/>
        <v>http://ebooks.abc-clio.com/?isbn=9780313359644</v>
      </c>
      <c r="N116"/>
    </row>
    <row r="117" spans="1:14">
      <c r="A117" s="58">
        <v>116</v>
      </c>
      <c r="B117" s="59" t="s">
        <v>2818</v>
      </c>
      <c r="C117" s="59" t="s">
        <v>2817</v>
      </c>
      <c r="D117" s="59" t="s">
        <v>4016</v>
      </c>
      <c r="E117" s="59" t="s">
        <v>4015</v>
      </c>
      <c r="F117" s="59" t="s">
        <v>4014</v>
      </c>
      <c r="G117" s="59" t="s">
        <v>4013</v>
      </c>
      <c r="H117" s="59" t="s">
        <v>4012</v>
      </c>
      <c r="I117" s="60">
        <v>1</v>
      </c>
      <c r="J117" s="61">
        <v>1</v>
      </c>
      <c r="K117" s="59" t="s">
        <v>553</v>
      </c>
      <c r="L117" s="60">
        <v>2010</v>
      </c>
      <c r="M117" s="70" t="str">
        <f t="shared" si="1"/>
        <v>http://ebooks.abc-clio.com/?isbn=9781573567718</v>
      </c>
      <c r="N117"/>
    </row>
    <row r="118" spans="1:14">
      <c r="A118" s="58">
        <v>117</v>
      </c>
      <c r="B118" s="59" t="s">
        <v>2818</v>
      </c>
      <c r="C118" s="59" t="s">
        <v>2817</v>
      </c>
      <c r="D118" s="59" t="s">
        <v>3497</v>
      </c>
      <c r="E118" s="59" t="s">
        <v>3496</v>
      </c>
      <c r="F118" s="59" t="s">
        <v>3495</v>
      </c>
      <c r="G118" s="59" t="s">
        <v>3494</v>
      </c>
      <c r="H118" s="59" t="s">
        <v>3493</v>
      </c>
      <c r="I118" s="60">
        <v>1</v>
      </c>
      <c r="J118" s="61">
        <v>1</v>
      </c>
      <c r="K118" s="59" t="s">
        <v>553</v>
      </c>
      <c r="L118" s="60">
        <v>2010</v>
      </c>
      <c r="M118" s="70" t="str">
        <f t="shared" si="1"/>
        <v>http://ebooks.abc-clio.com/?isbn=9780313349706</v>
      </c>
      <c r="N118"/>
    </row>
    <row r="119" spans="1:14">
      <c r="A119" s="58">
        <v>118</v>
      </c>
      <c r="B119" s="59" t="s">
        <v>2818</v>
      </c>
      <c r="C119" s="59" t="s">
        <v>2817</v>
      </c>
      <c r="D119" s="59" t="s">
        <v>3497</v>
      </c>
      <c r="E119" s="59" t="s">
        <v>3501</v>
      </c>
      <c r="F119" s="59" t="s">
        <v>3500</v>
      </c>
      <c r="G119" s="59" t="s">
        <v>3499</v>
      </c>
      <c r="H119" s="59" t="s">
        <v>3498</v>
      </c>
      <c r="I119" s="60">
        <v>1</v>
      </c>
      <c r="J119" s="61">
        <v>1</v>
      </c>
      <c r="K119" s="59" t="s">
        <v>553</v>
      </c>
      <c r="L119" s="60">
        <v>2010</v>
      </c>
      <c r="M119" s="70" t="str">
        <f t="shared" si="1"/>
        <v>http://ebooks.abc-clio.com/?isbn=9780313375330</v>
      </c>
      <c r="N119"/>
    </row>
    <row r="120" spans="1:14">
      <c r="A120" s="58">
        <v>119</v>
      </c>
      <c r="B120" s="59" t="s">
        <v>2818</v>
      </c>
      <c r="C120" s="59" t="s">
        <v>2817</v>
      </c>
      <c r="D120" s="59" t="s">
        <v>4248</v>
      </c>
      <c r="E120" s="59" t="s">
        <v>4247</v>
      </c>
      <c r="F120" s="59" t="s">
        <v>4246</v>
      </c>
      <c r="G120" s="59" t="s">
        <v>4245</v>
      </c>
      <c r="H120" s="59" t="s">
        <v>4244</v>
      </c>
      <c r="I120" s="60">
        <v>1</v>
      </c>
      <c r="J120" s="61">
        <v>1</v>
      </c>
      <c r="K120" s="59" t="s">
        <v>560</v>
      </c>
      <c r="L120" s="60">
        <v>2009</v>
      </c>
      <c r="M120" s="70" t="str">
        <f t="shared" si="1"/>
        <v>http://ebooks.abc-clio.com/?isbn=9780313080609</v>
      </c>
      <c r="N120"/>
    </row>
    <row r="121" spans="1:14">
      <c r="A121" s="58">
        <v>120</v>
      </c>
      <c r="B121" s="59" t="s">
        <v>2818</v>
      </c>
      <c r="C121" s="59" t="s">
        <v>2817</v>
      </c>
      <c r="D121" s="59" t="s">
        <v>3863</v>
      </c>
      <c r="E121" s="59" t="s">
        <v>3862</v>
      </c>
      <c r="F121" s="59" t="s">
        <v>3861</v>
      </c>
      <c r="G121" s="59" t="s">
        <v>3860</v>
      </c>
      <c r="H121" s="59" t="s">
        <v>3859</v>
      </c>
      <c r="I121" s="60">
        <v>1</v>
      </c>
      <c r="J121" s="61">
        <v>2</v>
      </c>
      <c r="K121" s="59" t="s">
        <v>560</v>
      </c>
      <c r="L121" s="60">
        <v>2009</v>
      </c>
      <c r="M121" s="70" t="str">
        <f t="shared" si="1"/>
        <v>http://ebooks.abc-clio.com/?isbn=9780313081569</v>
      </c>
      <c r="N121"/>
    </row>
    <row r="122" spans="1:14">
      <c r="A122" s="58">
        <v>121</v>
      </c>
      <c r="B122" s="59" t="s">
        <v>2818</v>
      </c>
      <c r="C122" s="59" t="s">
        <v>2817</v>
      </c>
      <c r="D122" s="59" t="s">
        <v>4178</v>
      </c>
      <c r="E122" s="59" t="s">
        <v>4177</v>
      </c>
      <c r="F122" s="59" t="s">
        <v>4176</v>
      </c>
      <c r="G122" s="59" t="s">
        <v>4175</v>
      </c>
      <c r="H122" s="59" t="s">
        <v>4174</v>
      </c>
      <c r="I122" s="60">
        <v>1</v>
      </c>
      <c r="J122" s="61">
        <v>2</v>
      </c>
      <c r="K122" s="59" t="s">
        <v>560</v>
      </c>
      <c r="L122" s="60">
        <v>2009</v>
      </c>
      <c r="M122" s="70" t="str">
        <f t="shared" si="1"/>
        <v>http://ebooks.abc-clio.com/?isbn=9780313342875</v>
      </c>
      <c r="N122"/>
    </row>
    <row r="123" spans="1:14">
      <c r="A123" s="58">
        <v>122</v>
      </c>
      <c r="B123" s="59" t="s">
        <v>2818</v>
      </c>
      <c r="C123" s="59" t="s">
        <v>2817</v>
      </c>
      <c r="D123" s="59" t="s">
        <v>4120</v>
      </c>
      <c r="E123" s="59" t="s">
        <v>4119</v>
      </c>
      <c r="F123" s="59" t="s">
        <v>4118</v>
      </c>
      <c r="G123" s="59" t="s">
        <v>4117</v>
      </c>
      <c r="H123" s="59" t="s">
        <v>4116</v>
      </c>
      <c r="I123" s="60">
        <v>1</v>
      </c>
      <c r="J123" s="61">
        <v>1</v>
      </c>
      <c r="K123" s="59" t="s">
        <v>553</v>
      </c>
      <c r="L123" s="60">
        <v>2009</v>
      </c>
      <c r="M123" s="70" t="str">
        <f t="shared" si="1"/>
        <v>http://ebooks.abc-clio.com/?isbn=9780313356896</v>
      </c>
      <c r="N123"/>
    </row>
    <row r="124" spans="1:14">
      <c r="A124" s="58">
        <v>123</v>
      </c>
      <c r="B124" s="59" t="s">
        <v>2818</v>
      </c>
      <c r="C124" s="59" t="s">
        <v>2817</v>
      </c>
      <c r="D124" s="59" t="s">
        <v>4155</v>
      </c>
      <c r="E124" s="59" t="s">
        <v>4154</v>
      </c>
      <c r="F124" s="59" t="s">
        <v>4153</v>
      </c>
      <c r="G124" s="59" t="s">
        <v>4152</v>
      </c>
      <c r="H124" s="59" t="s">
        <v>4151</v>
      </c>
      <c r="I124" s="60">
        <v>1</v>
      </c>
      <c r="J124" s="61">
        <v>1</v>
      </c>
      <c r="K124" s="59" t="s">
        <v>560</v>
      </c>
      <c r="L124" s="60">
        <v>2009</v>
      </c>
      <c r="M124" s="70" t="str">
        <f t="shared" si="1"/>
        <v>http://ebooks.abc-clio.com/?isbn=9780313087400</v>
      </c>
      <c r="N124"/>
    </row>
    <row r="125" spans="1:14">
      <c r="A125" s="58">
        <v>124</v>
      </c>
      <c r="B125" s="59" t="s">
        <v>2818</v>
      </c>
      <c r="C125" s="59" t="s">
        <v>2817</v>
      </c>
      <c r="D125" s="59" t="s">
        <v>4011</v>
      </c>
      <c r="E125" s="59" t="s">
        <v>4010</v>
      </c>
      <c r="F125" s="59" t="s">
        <v>4009</v>
      </c>
      <c r="G125" s="59" t="s">
        <v>4008</v>
      </c>
      <c r="H125" s="59" t="s">
        <v>4007</v>
      </c>
      <c r="I125" s="60">
        <v>1</v>
      </c>
      <c r="J125" s="61">
        <v>1</v>
      </c>
      <c r="K125" s="59" t="s">
        <v>553</v>
      </c>
      <c r="L125" s="60">
        <v>2009</v>
      </c>
      <c r="M125" s="70" t="str">
        <f t="shared" si="1"/>
        <v>http://ebooks.abc-clio.com/?isbn=9780313376733</v>
      </c>
      <c r="N125"/>
    </row>
    <row r="126" spans="1:14">
      <c r="A126" s="58">
        <v>125</v>
      </c>
      <c r="B126" s="59" t="s">
        <v>2818</v>
      </c>
      <c r="C126" s="59" t="s">
        <v>2817</v>
      </c>
      <c r="D126" s="59" t="s">
        <v>4129</v>
      </c>
      <c r="E126" s="59" t="s">
        <v>4128</v>
      </c>
      <c r="F126" s="59" t="s">
        <v>4127</v>
      </c>
      <c r="G126" s="59" t="s">
        <v>4126</v>
      </c>
      <c r="H126" s="59" t="s">
        <v>4125</v>
      </c>
      <c r="I126" s="60">
        <v>1</v>
      </c>
      <c r="J126" s="61">
        <v>2</v>
      </c>
      <c r="K126" s="59" t="s">
        <v>560</v>
      </c>
      <c r="L126" s="60">
        <v>2009</v>
      </c>
      <c r="M126" s="70" t="str">
        <f t="shared" si="1"/>
        <v>http://ebooks.abc-clio.com/?isbn=9780313342653</v>
      </c>
      <c r="N126"/>
    </row>
    <row r="127" spans="1:14">
      <c r="A127" s="58">
        <v>126</v>
      </c>
      <c r="B127" s="59" t="s">
        <v>2818</v>
      </c>
      <c r="C127" s="59" t="s">
        <v>2817</v>
      </c>
      <c r="D127" s="59" t="s">
        <v>4169</v>
      </c>
      <c r="E127" s="59" t="s">
        <v>4168</v>
      </c>
      <c r="F127" s="59" t="s">
        <v>4167</v>
      </c>
      <c r="G127" s="59" t="s">
        <v>4166</v>
      </c>
      <c r="H127" s="59" t="s">
        <v>4165</v>
      </c>
      <c r="I127" s="60">
        <v>1</v>
      </c>
      <c r="J127" s="61">
        <v>1</v>
      </c>
      <c r="K127" s="59" t="s">
        <v>560</v>
      </c>
      <c r="L127" s="60">
        <v>2009</v>
      </c>
      <c r="M127" s="70" t="str">
        <f t="shared" si="1"/>
        <v>http://ebooks.abc-clio.com/?isbn=9780313365751</v>
      </c>
      <c r="N127"/>
    </row>
    <row r="128" spans="1:14">
      <c r="A128" s="58">
        <v>127</v>
      </c>
      <c r="B128" s="59" t="s">
        <v>2818</v>
      </c>
      <c r="C128" s="59" t="s">
        <v>2817</v>
      </c>
      <c r="D128" s="59" t="s">
        <v>4111</v>
      </c>
      <c r="E128" s="59" t="s">
        <v>4110</v>
      </c>
      <c r="F128" s="59" t="s">
        <v>4109</v>
      </c>
      <c r="G128" s="59" t="s">
        <v>4108</v>
      </c>
      <c r="H128" s="59" t="s">
        <v>4107</v>
      </c>
      <c r="I128" s="60">
        <v>1</v>
      </c>
      <c r="J128" s="61">
        <v>1</v>
      </c>
      <c r="K128" s="59" t="s">
        <v>553</v>
      </c>
      <c r="L128" s="60">
        <v>2010</v>
      </c>
      <c r="M128" s="70" t="str">
        <f t="shared" si="1"/>
        <v>http://ebooks.abc-clio.com/?isbn=9780313358616</v>
      </c>
      <c r="N128"/>
    </row>
    <row r="129" spans="1:14">
      <c r="A129" s="58">
        <v>128</v>
      </c>
      <c r="B129" s="59" t="s">
        <v>2818</v>
      </c>
      <c r="C129" s="59" t="s">
        <v>2817</v>
      </c>
      <c r="D129" s="59" t="s">
        <v>2816</v>
      </c>
      <c r="E129" s="59" t="s">
        <v>2815</v>
      </c>
      <c r="F129" s="59" t="s">
        <v>2814</v>
      </c>
      <c r="G129" s="59" t="s">
        <v>2813</v>
      </c>
      <c r="H129" s="59" t="s">
        <v>2812</v>
      </c>
      <c r="I129" s="60">
        <v>1</v>
      </c>
      <c r="J129" s="61">
        <v>1</v>
      </c>
      <c r="K129" s="59" t="s">
        <v>560</v>
      </c>
      <c r="L129" s="60">
        <v>2009</v>
      </c>
      <c r="M129" s="70" t="str">
        <f t="shared" si="1"/>
        <v>http://ebooks.abc-clio.com/?isbn=9780313088063</v>
      </c>
      <c r="N129"/>
    </row>
    <row r="130" spans="1:14">
      <c r="A130" s="58">
        <v>129</v>
      </c>
      <c r="B130" s="59" t="s">
        <v>2818</v>
      </c>
      <c r="C130" s="59" t="s">
        <v>2817</v>
      </c>
      <c r="D130" s="59" t="s">
        <v>3949</v>
      </c>
      <c r="E130" s="59" t="s">
        <v>3948</v>
      </c>
      <c r="F130" s="59" t="s">
        <v>3947</v>
      </c>
      <c r="G130" s="59" t="s">
        <v>3946</v>
      </c>
      <c r="H130" s="59" t="s">
        <v>3945</v>
      </c>
      <c r="I130" s="60">
        <v>1</v>
      </c>
      <c r="J130" s="61">
        <v>1</v>
      </c>
      <c r="K130" s="59" t="s">
        <v>560</v>
      </c>
      <c r="L130" s="60">
        <v>2009</v>
      </c>
      <c r="M130" s="70" t="str">
        <f t="shared" ref="M130:M193" si="2">HYPERLINK("http://ebooks.abc-clio.com/?isbn=" &amp; F130)</f>
        <v>http://ebooks.abc-clio.com/?isbn=9780313346279</v>
      </c>
      <c r="N130"/>
    </row>
    <row r="131" spans="1:14">
      <c r="A131" s="58">
        <v>130</v>
      </c>
      <c r="B131" s="59" t="s">
        <v>2818</v>
      </c>
      <c r="C131" s="59" t="s">
        <v>3483</v>
      </c>
      <c r="D131" s="59">
        <v>973</v>
      </c>
      <c r="E131" s="59" t="s">
        <v>4186</v>
      </c>
      <c r="F131" s="59" t="s">
        <v>4185</v>
      </c>
      <c r="G131" s="59" t="s">
        <v>4184</v>
      </c>
      <c r="H131" s="59" t="s">
        <v>1483</v>
      </c>
      <c r="I131" s="60">
        <v>1</v>
      </c>
      <c r="J131" s="61">
        <v>1</v>
      </c>
      <c r="K131" s="59" t="s">
        <v>560</v>
      </c>
      <c r="L131" s="60">
        <v>2004</v>
      </c>
      <c r="M131" s="70" t="str">
        <f t="shared" si="2"/>
        <v>http://ebooks.abc-clio.com/?isbn=9780313052972</v>
      </c>
      <c r="N131"/>
    </row>
    <row r="132" spans="1:14">
      <c r="A132" s="58">
        <v>131</v>
      </c>
      <c r="B132" s="59" t="s">
        <v>2818</v>
      </c>
      <c r="C132" s="59" t="s">
        <v>3483</v>
      </c>
      <c r="D132" s="59">
        <v>306</v>
      </c>
      <c r="E132" s="59" t="s">
        <v>3966</v>
      </c>
      <c r="F132" s="59" t="s">
        <v>3965</v>
      </c>
      <c r="G132" s="59" t="s">
        <v>3964</v>
      </c>
      <c r="H132" s="59" t="s">
        <v>3963</v>
      </c>
      <c r="I132" s="60">
        <v>1</v>
      </c>
      <c r="J132" s="61">
        <v>1</v>
      </c>
      <c r="K132" s="59" t="s">
        <v>553</v>
      </c>
      <c r="L132" s="60">
        <v>1996</v>
      </c>
      <c r="M132" s="70" t="str">
        <f t="shared" si="2"/>
        <v>http://ebooks.abc-clio.com/?isbn=9780313031397</v>
      </c>
      <c r="N132"/>
    </row>
    <row r="133" spans="1:14">
      <c r="A133" s="58">
        <v>132</v>
      </c>
      <c r="B133" s="59" t="s">
        <v>2818</v>
      </c>
      <c r="C133" s="59" t="s">
        <v>3483</v>
      </c>
      <c r="D133" s="59">
        <v>305</v>
      </c>
      <c r="E133" s="59" t="s">
        <v>3482</v>
      </c>
      <c r="F133" s="59" t="s">
        <v>3481</v>
      </c>
      <c r="G133" s="59" t="s">
        <v>3480</v>
      </c>
      <c r="H133" s="59" t="s">
        <v>3479</v>
      </c>
      <c r="I133" s="60">
        <v>1</v>
      </c>
      <c r="J133" s="61">
        <v>2</v>
      </c>
      <c r="K133" s="59" t="s">
        <v>560</v>
      </c>
      <c r="L133" s="60">
        <v>2007</v>
      </c>
      <c r="M133" s="70" t="str">
        <f t="shared" si="2"/>
        <v>http://ebooks.abc-clio.com/?isbn=9780313084447</v>
      </c>
      <c r="N133"/>
    </row>
    <row r="134" spans="1:14">
      <c r="A134" s="58">
        <v>133</v>
      </c>
      <c r="B134" s="59" t="s">
        <v>2818</v>
      </c>
      <c r="C134" s="59" t="s">
        <v>3492</v>
      </c>
      <c r="D134" s="59">
        <v>781</v>
      </c>
      <c r="E134" s="59" t="s">
        <v>3975</v>
      </c>
      <c r="F134" s="59" t="s">
        <v>3974</v>
      </c>
      <c r="G134" s="59" t="s">
        <v>3973</v>
      </c>
      <c r="H134" s="59" t="s">
        <v>3972</v>
      </c>
      <c r="I134" s="60">
        <v>1</v>
      </c>
      <c r="J134" s="61">
        <v>1</v>
      </c>
      <c r="K134" s="59" t="s">
        <v>560</v>
      </c>
      <c r="L134" s="60">
        <v>2006</v>
      </c>
      <c r="M134" s="70" t="str">
        <f t="shared" si="2"/>
        <v>http://ebooks.abc-clio.com/?isbn=9780313081996</v>
      </c>
      <c r="N134"/>
    </row>
    <row r="135" spans="1:14">
      <c r="A135" s="58">
        <v>134</v>
      </c>
      <c r="B135" s="59" t="s">
        <v>2818</v>
      </c>
      <c r="C135" s="59" t="s">
        <v>3492</v>
      </c>
      <c r="D135" s="59">
        <v>781</v>
      </c>
      <c r="E135" s="59" t="s">
        <v>1727</v>
      </c>
      <c r="F135" s="59" t="s">
        <v>3749</v>
      </c>
      <c r="G135" s="59" t="s">
        <v>3748</v>
      </c>
      <c r="H135" s="59" t="s">
        <v>3747</v>
      </c>
      <c r="I135" s="60">
        <v>1</v>
      </c>
      <c r="J135" s="61">
        <v>1</v>
      </c>
      <c r="K135" s="59" t="s">
        <v>560</v>
      </c>
      <c r="L135" s="60">
        <v>1998</v>
      </c>
      <c r="M135" s="70" t="str">
        <f t="shared" si="2"/>
        <v>http://ebooks.abc-clio.com/?isbn=9780313032424</v>
      </c>
      <c r="N135"/>
    </row>
    <row r="136" spans="1:14">
      <c r="A136" s="58">
        <v>135</v>
      </c>
      <c r="B136" s="59" t="s">
        <v>2818</v>
      </c>
      <c r="C136" s="59" t="s">
        <v>3492</v>
      </c>
      <c r="D136" s="59">
        <v>781</v>
      </c>
      <c r="E136" s="59" t="s">
        <v>3491</v>
      </c>
      <c r="F136" s="59" t="s">
        <v>3490</v>
      </c>
      <c r="G136" s="59" t="s">
        <v>3489</v>
      </c>
      <c r="H136" s="59" t="s">
        <v>3488</v>
      </c>
      <c r="I136" s="60">
        <v>1</v>
      </c>
      <c r="J136" s="61">
        <v>1</v>
      </c>
      <c r="K136" s="59" t="s">
        <v>553</v>
      </c>
      <c r="L136" s="60">
        <v>2008</v>
      </c>
      <c r="M136" s="70" t="str">
        <f t="shared" si="2"/>
        <v>http://ebooks.abc-clio.com/?isbn=9781567207347</v>
      </c>
      <c r="N136"/>
    </row>
    <row r="137" spans="1:14">
      <c r="A137" s="58">
        <v>136</v>
      </c>
      <c r="B137" s="59" t="s">
        <v>2818</v>
      </c>
      <c r="C137" s="59" t="s">
        <v>2713</v>
      </c>
      <c r="D137" s="59" t="s">
        <v>1542</v>
      </c>
      <c r="E137" s="59" t="s">
        <v>3742</v>
      </c>
      <c r="F137" s="59" t="s">
        <v>3741</v>
      </c>
      <c r="G137" s="59" t="s">
        <v>3740</v>
      </c>
      <c r="H137" s="59" t="s">
        <v>3739</v>
      </c>
      <c r="I137" s="60">
        <v>1</v>
      </c>
      <c r="J137" s="61">
        <v>1</v>
      </c>
      <c r="K137" s="59" t="s">
        <v>553</v>
      </c>
      <c r="L137" s="60">
        <v>2009</v>
      </c>
      <c r="M137" s="70" t="str">
        <f t="shared" si="2"/>
        <v>http://ebooks.abc-clio.com/?isbn=9780313358678</v>
      </c>
      <c r="N137"/>
    </row>
    <row r="138" spans="1:14">
      <c r="A138" s="58">
        <v>137</v>
      </c>
      <c r="B138" s="59" t="s">
        <v>2818</v>
      </c>
      <c r="C138" s="59" t="s">
        <v>2713</v>
      </c>
      <c r="D138" s="59" t="s">
        <v>3911</v>
      </c>
      <c r="E138" s="59" t="s">
        <v>3910</v>
      </c>
      <c r="F138" s="59" t="s">
        <v>3909</v>
      </c>
      <c r="G138" s="59" t="s">
        <v>3908</v>
      </c>
      <c r="H138" s="59" t="s">
        <v>3907</v>
      </c>
      <c r="I138" s="60">
        <v>1</v>
      </c>
      <c r="J138" s="61">
        <v>1</v>
      </c>
      <c r="K138" s="59" t="s">
        <v>553</v>
      </c>
      <c r="L138" s="60">
        <v>2009</v>
      </c>
      <c r="M138" s="70" t="str">
        <f t="shared" si="2"/>
        <v>http://ebooks.abc-clio.com/?isbn=9780313358654</v>
      </c>
      <c r="N138"/>
    </row>
    <row r="139" spans="1:14">
      <c r="A139" s="58">
        <v>138</v>
      </c>
      <c r="B139" s="59" t="s">
        <v>2818</v>
      </c>
      <c r="C139" s="59" t="s">
        <v>2713</v>
      </c>
      <c r="D139" s="59" t="s">
        <v>279</v>
      </c>
      <c r="E139" s="59" t="s">
        <v>3867</v>
      </c>
      <c r="F139" s="59" t="s">
        <v>3866</v>
      </c>
      <c r="G139" s="59" t="s">
        <v>3865</v>
      </c>
      <c r="H139" s="59" t="s">
        <v>3864</v>
      </c>
      <c r="I139" s="60">
        <v>1</v>
      </c>
      <c r="J139" s="61">
        <v>1</v>
      </c>
      <c r="K139" s="59" t="s">
        <v>560</v>
      </c>
      <c r="L139" s="60">
        <v>2008</v>
      </c>
      <c r="M139" s="70" t="str">
        <f t="shared" si="2"/>
        <v>http://ebooks.abc-clio.com/?isbn=9780313364877</v>
      </c>
      <c r="N139"/>
    </row>
    <row r="140" spans="1:14">
      <c r="A140" s="58">
        <v>139</v>
      </c>
      <c r="B140" s="59" t="s">
        <v>2818</v>
      </c>
      <c r="C140" s="59" t="s">
        <v>2713</v>
      </c>
      <c r="D140" s="59" t="s">
        <v>3705</v>
      </c>
      <c r="E140" s="59" t="s">
        <v>3704</v>
      </c>
      <c r="F140" s="59" t="s">
        <v>3703</v>
      </c>
      <c r="G140" s="59" t="s">
        <v>3702</v>
      </c>
      <c r="H140" s="59" t="s">
        <v>3701</v>
      </c>
      <c r="I140" s="60">
        <v>1</v>
      </c>
      <c r="J140" s="61">
        <v>1</v>
      </c>
      <c r="K140" s="59" t="s">
        <v>553</v>
      </c>
      <c r="L140" s="60">
        <v>2009</v>
      </c>
      <c r="M140" s="70" t="str">
        <f t="shared" si="2"/>
        <v>http://ebooks.abc-clio.com/?isbn=9780313372322</v>
      </c>
      <c r="N140"/>
    </row>
    <row r="141" spans="1:14">
      <c r="A141" s="58">
        <v>140</v>
      </c>
      <c r="B141" s="59" t="s">
        <v>2818</v>
      </c>
      <c r="C141" s="59" t="s">
        <v>2713</v>
      </c>
      <c r="D141" s="59" t="s">
        <v>4000</v>
      </c>
      <c r="E141" s="59" t="s">
        <v>3999</v>
      </c>
      <c r="F141" s="59" t="s">
        <v>3998</v>
      </c>
      <c r="G141" s="59" t="s">
        <v>3997</v>
      </c>
      <c r="H141" s="59" t="s">
        <v>3996</v>
      </c>
      <c r="I141" s="60">
        <v>1</v>
      </c>
      <c r="J141" s="61">
        <v>1</v>
      </c>
      <c r="K141" s="59" t="s">
        <v>553</v>
      </c>
      <c r="L141" s="60">
        <v>2009</v>
      </c>
      <c r="M141" s="70" t="str">
        <f t="shared" si="2"/>
        <v>http://ebooks.abc-clio.com/?isbn=9780313360220</v>
      </c>
      <c r="N141"/>
    </row>
    <row r="142" spans="1:14">
      <c r="A142" s="58">
        <v>141</v>
      </c>
      <c r="B142" s="59" t="s">
        <v>2818</v>
      </c>
      <c r="C142" s="59" t="s">
        <v>2713</v>
      </c>
      <c r="D142" s="59" t="s">
        <v>3559</v>
      </c>
      <c r="E142" s="59" t="s">
        <v>3558</v>
      </c>
      <c r="F142" s="59" t="s">
        <v>3557</v>
      </c>
      <c r="G142" s="59" t="s">
        <v>3556</v>
      </c>
      <c r="H142" s="59" t="s">
        <v>3555</v>
      </c>
      <c r="I142" s="60">
        <v>1</v>
      </c>
      <c r="J142" s="61">
        <v>1</v>
      </c>
      <c r="K142" s="59" t="s">
        <v>553</v>
      </c>
      <c r="L142" s="60">
        <v>2009</v>
      </c>
      <c r="M142" s="70" t="str">
        <f t="shared" si="2"/>
        <v>http://ebooks.abc-clio.com/?isbn=9780313355332</v>
      </c>
      <c r="N142"/>
    </row>
    <row r="143" spans="1:14">
      <c r="A143" s="58">
        <v>142</v>
      </c>
      <c r="B143" s="59" t="s">
        <v>2818</v>
      </c>
      <c r="C143" s="59" t="s">
        <v>2713</v>
      </c>
      <c r="D143" s="59" t="s">
        <v>3665</v>
      </c>
      <c r="E143" s="59" t="s">
        <v>3664</v>
      </c>
      <c r="F143" s="59" t="s">
        <v>3663</v>
      </c>
      <c r="G143" s="59" t="s">
        <v>3662</v>
      </c>
      <c r="H143" s="59" t="s">
        <v>3661</v>
      </c>
      <c r="I143" s="60">
        <v>1</v>
      </c>
      <c r="J143" s="61">
        <v>1</v>
      </c>
      <c r="K143" s="59" t="s">
        <v>553</v>
      </c>
      <c r="L143" s="60">
        <v>2010</v>
      </c>
      <c r="M143" s="70" t="str">
        <f t="shared" si="2"/>
        <v>http://ebooks.abc-clio.com/?isbn=9780313380730</v>
      </c>
      <c r="N143"/>
    </row>
    <row r="144" spans="1:14">
      <c r="A144" s="58">
        <v>143</v>
      </c>
      <c r="B144" s="59" t="s">
        <v>2818</v>
      </c>
      <c r="C144" s="59" t="s">
        <v>2713</v>
      </c>
      <c r="D144" s="59" t="s">
        <v>3723</v>
      </c>
      <c r="E144" s="59" t="s">
        <v>3722</v>
      </c>
      <c r="F144" s="59" t="s">
        <v>3721</v>
      </c>
      <c r="G144" s="59" t="s">
        <v>3720</v>
      </c>
      <c r="H144" s="59" t="s">
        <v>3719</v>
      </c>
      <c r="I144" s="60">
        <v>1</v>
      </c>
      <c r="J144" s="61">
        <v>1</v>
      </c>
      <c r="K144" s="59" t="s">
        <v>553</v>
      </c>
      <c r="L144" s="60">
        <v>2010</v>
      </c>
      <c r="M144" s="70" t="str">
        <f t="shared" si="2"/>
        <v>http://ebooks.abc-clio.com/?isbn=9780313366260</v>
      </c>
      <c r="N144"/>
    </row>
    <row r="145" spans="1:14">
      <c r="A145" s="58">
        <v>144</v>
      </c>
      <c r="B145" s="59" t="s">
        <v>2818</v>
      </c>
      <c r="C145" s="59" t="s">
        <v>2713</v>
      </c>
      <c r="D145" s="59" t="s">
        <v>3718</v>
      </c>
      <c r="E145" s="59" t="s">
        <v>3717</v>
      </c>
      <c r="F145" s="59" t="s">
        <v>3716</v>
      </c>
      <c r="G145" s="59" t="s">
        <v>3715</v>
      </c>
      <c r="H145" s="59" t="s">
        <v>1707</v>
      </c>
      <c r="I145" s="60">
        <v>1</v>
      </c>
      <c r="J145" s="61">
        <v>1</v>
      </c>
      <c r="K145" s="59" t="s">
        <v>553</v>
      </c>
      <c r="L145" s="60">
        <v>2009</v>
      </c>
      <c r="M145" s="70" t="str">
        <f t="shared" si="2"/>
        <v>http://ebooks.abc-clio.com/?isbn=9780313359309</v>
      </c>
      <c r="N145"/>
    </row>
    <row r="146" spans="1:14">
      <c r="A146" s="58">
        <v>145</v>
      </c>
      <c r="B146" s="59" t="s">
        <v>2818</v>
      </c>
      <c r="C146" s="59" t="s">
        <v>2713</v>
      </c>
      <c r="D146" s="59" t="s">
        <v>3473</v>
      </c>
      <c r="E146" s="59" t="s">
        <v>3472</v>
      </c>
      <c r="F146" s="59" t="s">
        <v>3471</v>
      </c>
      <c r="G146" s="59" t="s">
        <v>3470</v>
      </c>
      <c r="H146" s="59" t="s">
        <v>1423</v>
      </c>
      <c r="I146" s="60">
        <v>1</v>
      </c>
      <c r="J146" s="61">
        <v>1</v>
      </c>
      <c r="K146" s="59" t="s">
        <v>553</v>
      </c>
      <c r="L146" s="60">
        <v>2010</v>
      </c>
      <c r="M146" s="70" t="str">
        <f t="shared" si="2"/>
        <v>http://ebooks.abc-clio.com/?isbn=9780313353918</v>
      </c>
      <c r="N146"/>
    </row>
    <row r="147" spans="1:14">
      <c r="A147" s="58">
        <v>146</v>
      </c>
      <c r="B147" s="59" t="s">
        <v>2818</v>
      </c>
      <c r="C147" s="59" t="s">
        <v>2713</v>
      </c>
      <c r="D147" s="59" t="s">
        <v>3788</v>
      </c>
      <c r="E147" s="59" t="s">
        <v>3787</v>
      </c>
      <c r="F147" s="59" t="s">
        <v>3786</v>
      </c>
      <c r="G147" s="59" t="s">
        <v>3785</v>
      </c>
      <c r="H147" s="59" t="s">
        <v>3784</v>
      </c>
      <c r="I147" s="60">
        <v>1</v>
      </c>
      <c r="J147" s="61">
        <v>2</v>
      </c>
      <c r="K147" s="59" t="s">
        <v>553</v>
      </c>
      <c r="L147" s="60">
        <v>2009</v>
      </c>
      <c r="M147" s="70" t="str">
        <f t="shared" si="2"/>
        <v>http://ebooks.abc-clio.com/?isbn=9780313375415</v>
      </c>
      <c r="N147"/>
    </row>
    <row r="148" spans="1:14">
      <c r="A148" s="58">
        <v>147</v>
      </c>
      <c r="B148" s="59" t="s">
        <v>2818</v>
      </c>
      <c r="C148" s="59" t="s">
        <v>2713</v>
      </c>
      <c r="D148" s="59" t="s">
        <v>3728</v>
      </c>
      <c r="E148" s="59" t="s">
        <v>3727</v>
      </c>
      <c r="F148" s="59" t="s">
        <v>3726</v>
      </c>
      <c r="G148" s="59" t="s">
        <v>3725</v>
      </c>
      <c r="H148" s="59" t="s">
        <v>3724</v>
      </c>
      <c r="I148" s="60">
        <v>1</v>
      </c>
      <c r="J148" s="61">
        <v>1</v>
      </c>
      <c r="K148" s="59" t="s">
        <v>553</v>
      </c>
      <c r="L148" s="60">
        <v>2010</v>
      </c>
      <c r="M148" s="70" t="str">
        <f t="shared" si="2"/>
        <v>http://ebooks.abc-clio.com/?isbn=9780313383526</v>
      </c>
      <c r="N148"/>
    </row>
    <row r="149" spans="1:14">
      <c r="A149" s="58">
        <v>148</v>
      </c>
      <c r="B149" s="59" t="s">
        <v>2818</v>
      </c>
      <c r="C149" s="59" t="s">
        <v>2713</v>
      </c>
      <c r="D149" s="59" t="s">
        <v>3549</v>
      </c>
      <c r="E149" s="59" t="s">
        <v>3548</v>
      </c>
      <c r="F149" s="59" t="s">
        <v>3547</v>
      </c>
      <c r="G149" s="59" t="s">
        <v>3546</v>
      </c>
      <c r="H149" s="59" t="s">
        <v>3545</v>
      </c>
      <c r="I149" s="60">
        <v>1</v>
      </c>
      <c r="J149" s="61">
        <v>1</v>
      </c>
      <c r="K149" s="59" t="s">
        <v>553</v>
      </c>
      <c r="L149" s="60">
        <v>2009</v>
      </c>
      <c r="M149" s="70" t="str">
        <f t="shared" si="2"/>
        <v>http://ebooks.abc-clio.com/?isbn=9780313359927</v>
      </c>
      <c r="N149"/>
    </row>
    <row r="150" spans="1:14">
      <c r="A150" s="58">
        <v>149</v>
      </c>
      <c r="B150" s="59" t="s">
        <v>2818</v>
      </c>
      <c r="C150" s="59" t="s">
        <v>2713</v>
      </c>
      <c r="D150" s="59" t="s">
        <v>3925</v>
      </c>
      <c r="E150" s="59" t="s">
        <v>3924</v>
      </c>
      <c r="F150" s="59" t="s">
        <v>3923</v>
      </c>
      <c r="G150" s="59" t="s">
        <v>3922</v>
      </c>
      <c r="H150" s="59" t="s">
        <v>3153</v>
      </c>
      <c r="I150" s="60">
        <v>1</v>
      </c>
      <c r="J150" s="61">
        <v>1</v>
      </c>
      <c r="K150" s="59" t="s">
        <v>553</v>
      </c>
      <c r="L150" s="60">
        <v>2010</v>
      </c>
      <c r="M150" s="70" t="str">
        <f t="shared" si="2"/>
        <v>http://ebooks.abc-clio.com/?isbn=9780313354861</v>
      </c>
      <c r="N150"/>
    </row>
    <row r="151" spans="1:14">
      <c r="A151" s="58">
        <v>150</v>
      </c>
      <c r="B151" s="59" t="s">
        <v>2818</v>
      </c>
      <c r="C151" s="59" t="s">
        <v>2713</v>
      </c>
      <c r="D151" s="59" t="s">
        <v>3487</v>
      </c>
      <c r="E151" s="59" t="s">
        <v>1983</v>
      </c>
      <c r="F151" s="59" t="s">
        <v>3486</v>
      </c>
      <c r="G151" s="59" t="s">
        <v>3485</v>
      </c>
      <c r="H151" s="59" t="s">
        <v>3484</v>
      </c>
      <c r="I151" s="60">
        <v>1</v>
      </c>
      <c r="J151" s="61">
        <v>1</v>
      </c>
      <c r="K151" s="59" t="s">
        <v>553</v>
      </c>
      <c r="L151" s="60">
        <v>2009</v>
      </c>
      <c r="M151" s="70" t="str">
        <f t="shared" si="2"/>
        <v>http://ebooks.abc-clio.com/?isbn=9780313379253</v>
      </c>
      <c r="N151"/>
    </row>
    <row r="152" spans="1:14">
      <c r="A152" s="58">
        <v>151</v>
      </c>
      <c r="B152" s="59" t="s">
        <v>2818</v>
      </c>
      <c r="C152" s="59" t="s">
        <v>2713</v>
      </c>
      <c r="D152" s="59" t="s">
        <v>3797</v>
      </c>
      <c r="E152" s="59" t="s">
        <v>3796</v>
      </c>
      <c r="F152" s="59" t="s">
        <v>3795</v>
      </c>
      <c r="G152" s="59" t="s">
        <v>3794</v>
      </c>
      <c r="H152" s="59" t="s">
        <v>3793</v>
      </c>
      <c r="I152" s="60">
        <v>1</v>
      </c>
      <c r="J152" s="61">
        <v>1</v>
      </c>
      <c r="K152" s="59" t="s">
        <v>553</v>
      </c>
      <c r="L152" s="60">
        <v>2009</v>
      </c>
      <c r="M152" s="70" t="str">
        <f t="shared" si="2"/>
        <v>http://ebooks.abc-clio.com/?isbn=9780313379970</v>
      </c>
      <c r="N152"/>
    </row>
    <row r="153" spans="1:14">
      <c r="A153" s="58">
        <v>152</v>
      </c>
      <c r="B153" s="59" t="s">
        <v>2818</v>
      </c>
      <c r="C153" s="59" t="s">
        <v>2713</v>
      </c>
      <c r="D153" s="59" t="s">
        <v>3675</v>
      </c>
      <c r="E153" s="59" t="s">
        <v>3674</v>
      </c>
      <c r="F153" s="59" t="s">
        <v>3673</v>
      </c>
      <c r="G153" s="59" t="s">
        <v>3672</v>
      </c>
      <c r="H153" s="59" t="s">
        <v>3671</v>
      </c>
      <c r="I153" s="60">
        <v>1</v>
      </c>
      <c r="J153" s="61">
        <v>1</v>
      </c>
      <c r="K153" s="59" t="s">
        <v>553</v>
      </c>
      <c r="L153" s="60">
        <v>2010</v>
      </c>
      <c r="M153" s="70" t="str">
        <f t="shared" si="2"/>
        <v>http://ebooks.abc-clio.com/?isbn=9780313383588</v>
      </c>
      <c r="N153"/>
    </row>
    <row r="154" spans="1:14">
      <c r="A154" s="58">
        <v>153</v>
      </c>
      <c r="B154" s="59" t="s">
        <v>2818</v>
      </c>
      <c r="C154" s="59" t="s">
        <v>2713</v>
      </c>
      <c r="D154" s="59" t="s">
        <v>3700</v>
      </c>
      <c r="E154" s="59" t="s">
        <v>3699</v>
      </c>
      <c r="F154" s="59" t="s">
        <v>3698</v>
      </c>
      <c r="G154" s="59" t="s">
        <v>3697</v>
      </c>
      <c r="H154" s="59" t="s">
        <v>3696</v>
      </c>
      <c r="I154" s="60">
        <v>1</v>
      </c>
      <c r="J154" s="61">
        <v>1</v>
      </c>
      <c r="K154" s="59" t="s">
        <v>553</v>
      </c>
      <c r="L154" s="60">
        <v>2009</v>
      </c>
      <c r="M154" s="70" t="str">
        <f t="shared" si="2"/>
        <v>http://ebooks.abc-clio.com/?isbn=9780313376511</v>
      </c>
      <c r="N154"/>
    </row>
    <row r="155" spans="1:14">
      <c r="A155" s="58">
        <v>154</v>
      </c>
      <c r="B155" s="59" t="s">
        <v>2818</v>
      </c>
      <c r="C155" s="59" t="s">
        <v>4027</v>
      </c>
      <c r="D155" s="59">
        <v>294.50905110000002</v>
      </c>
      <c r="E155" s="59" t="s">
        <v>4093</v>
      </c>
      <c r="F155" s="59" t="s">
        <v>4092</v>
      </c>
      <c r="G155" s="59" t="s">
        <v>4091</v>
      </c>
      <c r="H155" s="59" t="s">
        <v>4090</v>
      </c>
      <c r="I155" s="60">
        <v>1</v>
      </c>
      <c r="J155" s="61">
        <v>1</v>
      </c>
      <c r="K155" s="59" t="s">
        <v>38</v>
      </c>
      <c r="L155" s="60">
        <v>2004</v>
      </c>
      <c r="M155" s="70" t="str">
        <f t="shared" si="2"/>
        <v>http://ebooks.abc-clio.com/?isbn=9781576079065</v>
      </c>
      <c r="N155"/>
    </row>
    <row r="156" spans="1:14">
      <c r="A156" s="58">
        <v>155</v>
      </c>
      <c r="B156" s="59" t="s">
        <v>2818</v>
      </c>
      <c r="C156" s="59" t="s">
        <v>4027</v>
      </c>
      <c r="D156" s="59" t="s">
        <v>4026</v>
      </c>
      <c r="E156" s="59" t="s">
        <v>4025</v>
      </c>
      <c r="F156" s="59" t="s">
        <v>4024</v>
      </c>
      <c r="G156" s="59" t="s">
        <v>4023</v>
      </c>
      <c r="H156" s="59" t="s">
        <v>4022</v>
      </c>
      <c r="I156" s="60">
        <v>1</v>
      </c>
      <c r="J156" s="61">
        <v>1</v>
      </c>
      <c r="K156" s="59" t="s">
        <v>38</v>
      </c>
      <c r="L156" s="60">
        <v>2000</v>
      </c>
      <c r="M156" s="70" t="str">
        <f t="shared" si="2"/>
        <v>http://ebooks.abc-clio.com/?isbn=9781576073810</v>
      </c>
      <c r="N156"/>
    </row>
    <row r="157" spans="1:14">
      <c r="A157" s="58">
        <v>156</v>
      </c>
      <c r="B157" s="59" t="s">
        <v>2818</v>
      </c>
      <c r="C157" s="59" t="s">
        <v>3109</v>
      </c>
      <c r="D157" s="59" t="s">
        <v>3858</v>
      </c>
      <c r="E157" s="59" t="s">
        <v>3857</v>
      </c>
      <c r="F157" s="59" t="s">
        <v>3856</v>
      </c>
      <c r="G157" s="59" t="s">
        <v>3855</v>
      </c>
      <c r="H157" s="59" t="s">
        <v>3854</v>
      </c>
      <c r="I157" s="60">
        <v>1</v>
      </c>
      <c r="J157" s="61">
        <v>1</v>
      </c>
      <c r="K157" s="59" t="s">
        <v>553</v>
      </c>
      <c r="L157" s="60">
        <v>2010</v>
      </c>
      <c r="M157" s="70" t="str">
        <f t="shared" si="2"/>
        <v>http://ebooks.abc-clio.com/?isbn=9780313383250</v>
      </c>
      <c r="N157"/>
    </row>
    <row r="158" spans="1:14">
      <c r="A158" s="58">
        <v>157</v>
      </c>
      <c r="B158" s="59" t="s">
        <v>2818</v>
      </c>
      <c r="C158" s="59" t="s">
        <v>3109</v>
      </c>
      <c r="D158" s="59" t="s">
        <v>3896</v>
      </c>
      <c r="E158" s="59" t="s">
        <v>3895</v>
      </c>
      <c r="F158" s="59" t="s">
        <v>3894</v>
      </c>
      <c r="G158" s="59" t="s">
        <v>3893</v>
      </c>
      <c r="H158" s="59" t="s">
        <v>585</v>
      </c>
      <c r="I158" s="60">
        <v>1</v>
      </c>
      <c r="J158" s="61">
        <v>1</v>
      </c>
      <c r="K158" s="59" t="s">
        <v>553</v>
      </c>
      <c r="L158" s="60">
        <v>2009</v>
      </c>
      <c r="M158" s="70" t="str">
        <f t="shared" si="2"/>
        <v>http://ebooks.abc-clio.com/?isbn=9780313381621</v>
      </c>
      <c r="N158"/>
    </row>
    <row r="159" spans="1:14">
      <c r="A159" s="58">
        <v>158</v>
      </c>
      <c r="B159" s="59" t="s">
        <v>2818</v>
      </c>
      <c r="C159" s="59" t="s">
        <v>3109</v>
      </c>
      <c r="D159" s="59" t="s">
        <v>4086</v>
      </c>
      <c r="E159" s="59" t="s">
        <v>4085</v>
      </c>
      <c r="F159" s="59" t="s">
        <v>4084</v>
      </c>
      <c r="G159" s="59" t="s">
        <v>4083</v>
      </c>
      <c r="H159" s="59" t="s">
        <v>4082</v>
      </c>
      <c r="I159" s="60">
        <v>2</v>
      </c>
      <c r="J159" s="61">
        <v>2</v>
      </c>
      <c r="K159" s="59" t="s">
        <v>38</v>
      </c>
      <c r="L159" s="60">
        <v>2009</v>
      </c>
      <c r="M159" s="70" t="str">
        <f t="shared" si="2"/>
        <v>http://ebooks.abc-clio.com/?isbn=9781598841756</v>
      </c>
      <c r="N159"/>
    </row>
    <row r="160" spans="1:14">
      <c r="A160" s="58">
        <v>159</v>
      </c>
      <c r="B160" s="59" t="s">
        <v>2818</v>
      </c>
      <c r="C160" s="59" t="s">
        <v>3109</v>
      </c>
      <c r="D160" s="59" t="s">
        <v>376</v>
      </c>
      <c r="E160" s="59" t="s">
        <v>1123</v>
      </c>
      <c r="F160" s="59" t="s">
        <v>3670</v>
      </c>
      <c r="G160" s="59" t="s">
        <v>3669</v>
      </c>
      <c r="H160" s="59" t="s">
        <v>3668</v>
      </c>
      <c r="I160" s="60">
        <v>1</v>
      </c>
      <c r="J160" s="61">
        <v>3</v>
      </c>
      <c r="K160" s="59" t="s">
        <v>553</v>
      </c>
      <c r="L160" s="60">
        <v>2009</v>
      </c>
      <c r="M160" s="70" t="str">
        <f t="shared" si="2"/>
        <v>http://ebooks.abc-clio.com/?isbn=9780313351747</v>
      </c>
      <c r="N160"/>
    </row>
    <row r="161" spans="1:14">
      <c r="A161" s="58">
        <v>160</v>
      </c>
      <c r="B161" s="59" t="s">
        <v>2818</v>
      </c>
      <c r="C161" s="59" t="s">
        <v>3109</v>
      </c>
      <c r="D161" s="59" t="s">
        <v>4150</v>
      </c>
      <c r="E161" s="59" t="s">
        <v>4149</v>
      </c>
      <c r="F161" s="59" t="s">
        <v>4148</v>
      </c>
      <c r="G161" s="59" t="s">
        <v>4147</v>
      </c>
      <c r="H161" s="59" t="s">
        <v>4146</v>
      </c>
      <c r="I161" s="60">
        <v>1</v>
      </c>
      <c r="J161" s="61">
        <v>1</v>
      </c>
      <c r="K161" s="59" t="s">
        <v>553</v>
      </c>
      <c r="L161" s="60">
        <v>2009</v>
      </c>
      <c r="M161" s="70" t="str">
        <f t="shared" si="2"/>
        <v>http://ebooks.abc-clio.com/?isbn=9780313364310</v>
      </c>
      <c r="N161"/>
    </row>
    <row r="162" spans="1:14">
      <c r="A162" s="58">
        <v>161</v>
      </c>
      <c r="B162" s="59" t="s">
        <v>2818</v>
      </c>
      <c r="C162" s="59" t="s">
        <v>3109</v>
      </c>
      <c r="D162" s="59" t="s">
        <v>3478</v>
      </c>
      <c r="E162" s="59" t="s">
        <v>3477</v>
      </c>
      <c r="F162" s="59" t="s">
        <v>3476</v>
      </c>
      <c r="G162" s="59" t="s">
        <v>3475</v>
      </c>
      <c r="H162" s="59" t="s">
        <v>3474</v>
      </c>
      <c r="I162" s="60">
        <v>1</v>
      </c>
      <c r="J162" s="61">
        <v>3</v>
      </c>
      <c r="K162" s="59" t="s">
        <v>553</v>
      </c>
      <c r="L162" s="60">
        <v>2010</v>
      </c>
      <c r="M162" s="70" t="str">
        <f t="shared" si="2"/>
        <v>http://ebooks.abc-clio.com/?isbn=9780313342790</v>
      </c>
      <c r="N162"/>
    </row>
    <row r="163" spans="1:14">
      <c r="A163" s="58">
        <v>162</v>
      </c>
      <c r="B163" s="59" t="s">
        <v>2818</v>
      </c>
      <c r="C163" s="59" t="s">
        <v>3109</v>
      </c>
      <c r="D163" s="59" t="s">
        <v>3517</v>
      </c>
      <c r="E163" s="59" t="s">
        <v>3516</v>
      </c>
      <c r="F163" s="59" t="s">
        <v>3515</v>
      </c>
      <c r="G163" s="59" t="s">
        <v>3514</v>
      </c>
      <c r="H163" s="59" t="s">
        <v>3513</v>
      </c>
      <c r="I163" s="60">
        <v>1</v>
      </c>
      <c r="J163" s="61">
        <v>1</v>
      </c>
      <c r="K163" s="59" t="s">
        <v>553</v>
      </c>
      <c r="L163" s="60">
        <v>2009</v>
      </c>
      <c r="M163" s="70" t="str">
        <f t="shared" si="2"/>
        <v>http://ebooks.abc-clio.com/?isbn=9780313082702</v>
      </c>
      <c r="N163"/>
    </row>
    <row r="164" spans="1:14">
      <c r="A164" s="58">
        <v>163</v>
      </c>
      <c r="B164" s="59" t="s">
        <v>2818</v>
      </c>
      <c r="C164" s="59" t="s">
        <v>3109</v>
      </c>
      <c r="D164" s="59" t="s">
        <v>3833</v>
      </c>
      <c r="E164" s="59" t="s">
        <v>3832</v>
      </c>
      <c r="F164" s="59" t="s">
        <v>3831</v>
      </c>
      <c r="G164" s="59" t="s">
        <v>3830</v>
      </c>
      <c r="H164" s="59" t="s">
        <v>3829</v>
      </c>
      <c r="I164" s="60">
        <v>1</v>
      </c>
      <c r="J164" s="61">
        <v>2</v>
      </c>
      <c r="K164" s="59" t="s">
        <v>553</v>
      </c>
      <c r="L164" s="60">
        <v>2009</v>
      </c>
      <c r="M164" s="70" t="str">
        <f t="shared" si="2"/>
        <v>http://ebooks.abc-clio.com/?isbn=9780313379017</v>
      </c>
      <c r="N164"/>
    </row>
    <row r="165" spans="1:14">
      <c r="A165" s="58">
        <v>164</v>
      </c>
      <c r="B165" s="59" t="s">
        <v>2818</v>
      </c>
      <c r="C165" s="59" t="s">
        <v>3109</v>
      </c>
      <c r="D165" s="59" t="s">
        <v>4164</v>
      </c>
      <c r="E165" s="59" t="s">
        <v>4163</v>
      </c>
      <c r="F165" s="59" t="s">
        <v>4162</v>
      </c>
      <c r="G165" s="59" t="s">
        <v>4161</v>
      </c>
      <c r="H165" s="59" t="s">
        <v>4160</v>
      </c>
      <c r="I165" s="60">
        <v>1</v>
      </c>
      <c r="J165" s="61">
        <v>1</v>
      </c>
      <c r="K165" s="59" t="s">
        <v>553</v>
      </c>
      <c r="L165" s="60">
        <v>2010</v>
      </c>
      <c r="M165" s="70" t="str">
        <f t="shared" si="2"/>
        <v>http://ebooks.abc-clio.com/?isbn=9780313382277</v>
      </c>
      <c r="N165"/>
    </row>
    <row r="166" spans="1:14">
      <c r="A166" s="58">
        <v>165</v>
      </c>
      <c r="B166" s="59" t="s">
        <v>2818</v>
      </c>
      <c r="C166" s="59" t="s">
        <v>3109</v>
      </c>
      <c r="D166" s="59" t="s">
        <v>4271</v>
      </c>
      <c r="E166" s="59" t="s">
        <v>4270</v>
      </c>
      <c r="F166" s="59" t="s">
        <v>4269</v>
      </c>
      <c r="G166" s="59" t="s">
        <v>4268</v>
      </c>
      <c r="H166" s="59" t="s">
        <v>4267</v>
      </c>
      <c r="I166" s="60">
        <v>1</v>
      </c>
      <c r="J166" s="61">
        <v>1</v>
      </c>
      <c r="K166" s="59" t="s">
        <v>553</v>
      </c>
      <c r="L166" s="60">
        <v>2008</v>
      </c>
      <c r="M166" s="70" t="str">
        <f t="shared" si="2"/>
        <v>http://ebooks.abc-clio.com/?isbn=9780313351082</v>
      </c>
      <c r="N166"/>
    </row>
    <row r="167" spans="1:14">
      <c r="A167" s="58">
        <v>166</v>
      </c>
      <c r="B167" s="59" t="s">
        <v>2818</v>
      </c>
      <c r="C167" s="59" t="s">
        <v>3109</v>
      </c>
      <c r="D167" s="59" t="s">
        <v>3628</v>
      </c>
      <c r="E167" s="59" t="s">
        <v>3627</v>
      </c>
      <c r="F167" s="59" t="s">
        <v>3626</v>
      </c>
      <c r="G167" s="59" t="s">
        <v>3625</v>
      </c>
      <c r="H167" s="59" t="s">
        <v>941</v>
      </c>
      <c r="I167" s="60">
        <v>1</v>
      </c>
      <c r="J167" s="61">
        <v>1</v>
      </c>
      <c r="K167" s="59" t="s">
        <v>553</v>
      </c>
      <c r="L167" s="60">
        <v>2009</v>
      </c>
      <c r="M167" s="70" t="str">
        <f t="shared" si="2"/>
        <v>http://ebooks.abc-clio.com/?isbn=9780313362620</v>
      </c>
      <c r="N167"/>
    </row>
    <row r="168" spans="1:14">
      <c r="A168" s="58">
        <v>167</v>
      </c>
      <c r="B168" s="59" t="s">
        <v>2818</v>
      </c>
      <c r="C168" s="59" t="s">
        <v>3109</v>
      </c>
      <c r="D168" s="59" t="s">
        <v>3522</v>
      </c>
      <c r="E168" s="59" t="s">
        <v>3521</v>
      </c>
      <c r="F168" s="59" t="s">
        <v>3520</v>
      </c>
      <c r="G168" s="59" t="s">
        <v>3519</v>
      </c>
      <c r="H168" s="59" t="s">
        <v>3518</v>
      </c>
      <c r="I168" s="60">
        <v>1</v>
      </c>
      <c r="J168" s="61">
        <v>1</v>
      </c>
      <c r="K168" s="59" t="s">
        <v>553</v>
      </c>
      <c r="L168" s="60">
        <v>2009</v>
      </c>
      <c r="M168" s="70" t="str">
        <f t="shared" si="2"/>
        <v>http://ebooks.abc-clio.com/?isbn=9780313082719</v>
      </c>
      <c r="N168"/>
    </row>
    <row r="169" spans="1:14">
      <c r="A169" s="58">
        <v>168</v>
      </c>
      <c r="B169" s="59" t="s">
        <v>2818</v>
      </c>
      <c r="C169" s="59" t="s">
        <v>3109</v>
      </c>
      <c r="D169" s="59" t="s">
        <v>3901</v>
      </c>
      <c r="E169" s="59" t="s">
        <v>3900</v>
      </c>
      <c r="F169" s="59" t="s">
        <v>3899</v>
      </c>
      <c r="G169" s="59" t="s">
        <v>3898</v>
      </c>
      <c r="H169" s="59" t="s">
        <v>3897</v>
      </c>
      <c r="I169" s="60">
        <v>1</v>
      </c>
      <c r="J169" s="61">
        <v>1</v>
      </c>
      <c r="K169" s="59" t="s">
        <v>553</v>
      </c>
      <c r="L169" s="60">
        <v>2010</v>
      </c>
      <c r="M169" s="70" t="str">
        <f t="shared" si="2"/>
        <v>http://ebooks.abc-clio.com/?isbn=9780313384028</v>
      </c>
      <c r="N169"/>
    </row>
    <row r="170" spans="1:14">
      <c r="A170" s="58">
        <v>169</v>
      </c>
      <c r="B170" s="59" t="s">
        <v>2818</v>
      </c>
      <c r="C170" s="59" t="s">
        <v>3109</v>
      </c>
      <c r="D170" s="59" t="s">
        <v>3754</v>
      </c>
      <c r="E170" s="59" t="s">
        <v>3753</v>
      </c>
      <c r="F170" s="59" t="s">
        <v>3752</v>
      </c>
      <c r="G170" s="59" t="s">
        <v>3751</v>
      </c>
      <c r="H170" s="59" t="s">
        <v>3750</v>
      </c>
      <c r="I170" s="60">
        <v>1</v>
      </c>
      <c r="J170" s="61">
        <v>1</v>
      </c>
      <c r="K170" s="59" t="s">
        <v>553</v>
      </c>
      <c r="L170" s="60">
        <v>2010</v>
      </c>
      <c r="M170" s="70" t="str">
        <f t="shared" si="2"/>
        <v>http://ebooks.abc-clio.com/?isbn=9780313362217</v>
      </c>
      <c r="N170"/>
    </row>
    <row r="171" spans="1:14">
      <c r="A171" s="58">
        <v>170</v>
      </c>
      <c r="B171" s="59" t="s">
        <v>2818</v>
      </c>
      <c r="C171" s="59" t="s">
        <v>4319</v>
      </c>
      <c r="D171" s="59" t="s">
        <v>4318</v>
      </c>
      <c r="E171" s="59" t="s">
        <v>4317</v>
      </c>
      <c r="F171" s="59" t="s">
        <v>4316</v>
      </c>
      <c r="G171" s="59" t="s">
        <v>4315</v>
      </c>
      <c r="H171" s="59" t="s">
        <v>4314</v>
      </c>
      <c r="I171" s="60">
        <v>1</v>
      </c>
      <c r="J171" s="61">
        <v>1</v>
      </c>
      <c r="K171" s="59" t="s">
        <v>553</v>
      </c>
      <c r="L171" s="60">
        <v>1986</v>
      </c>
      <c r="M171" s="70" t="str">
        <f t="shared" si="2"/>
        <v>http://ebooks.abc-clio.com/?isbn=9780313044793</v>
      </c>
      <c r="N171"/>
    </row>
    <row r="172" spans="1:14">
      <c r="A172" s="58">
        <v>171</v>
      </c>
      <c r="B172" s="59" t="s">
        <v>2818</v>
      </c>
      <c r="C172" s="59" t="s">
        <v>2837</v>
      </c>
      <c r="D172" s="59" t="s">
        <v>3538</v>
      </c>
      <c r="E172" s="59" t="s">
        <v>3537</v>
      </c>
      <c r="F172" s="59" t="s">
        <v>3536</v>
      </c>
      <c r="G172" s="59" t="s">
        <v>3535</v>
      </c>
      <c r="H172" s="59" t="s">
        <v>3534</v>
      </c>
      <c r="I172" s="60">
        <v>1</v>
      </c>
      <c r="J172" s="61">
        <v>1</v>
      </c>
      <c r="K172" s="59" t="s">
        <v>553</v>
      </c>
      <c r="L172" s="60">
        <v>2009</v>
      </c>
      <c r="M172" s="70" t="str">
        <f t="shared" si="2"/>
        <v>http://ebooks.abc-clio.com/?isbn=9780313082856</v>
      </c>
      <c r="N172"/>
    </row>
    <row r="173" spans="1:14">
      <c r="A173" s="58">
        <v>172</v>
      </c>
      <c r="B173" s="59" t="s">
        <v>2818</v>
      </c>
      <c r="C173" s="59" t="s">
        <v>4032</v>
      </c>
      <c r="D173" s="59">
        <v>792.9</v>
      </c>
      <c r="E173" s="59" t="s">
        <v>4031</v>
      </c>
      <c r="F173" s="59" t="s">
        <v>4030</v>
      </c>
      <c r="G173" s="59" t="s">
        <v>4029</v>
      </c>
      <c r="H173" s="59" t="s">
        <v>4028</v>
      </c>
      <c r="I173" s="60">
        <v>1</v>
      </c>
      <c r="J173" s="61">
        <v>1</v>
      </c>
      <c r="K173" s="59" t="s">
        <v>553</v>
      </c>
      <c r="L173" s="60">
        <v>1993</v>
      </c>
      <c r="M173" s="70" t="str">
        <f t="shared" si="2"/>
        <v>http://ebooks.abc-clio.com/?isbn=9780313031038</v>
      </c>
      <c r="N173"/>
    </row>
    <row r="174" spans="1:14">
      <c r="A174" s="58">
        <v>173</v>
      </c>
      <c r="B174" s="59" t="s">
        <v>2818</v>
      </c>
      <c r="C174" s="59" t="s">
        <v>4032</v>
      </c>
      <c r="D174" s="59">
        <v>792</v>
      </c>
      <c r="E174" s="59" t="s">
        <v>4225</v>
      </c>
      <c r="F174" s="59" t="s">
        <v>4224</v>
      </c>
      <c r="G174" s="59" t="s">
        <v>4223</v>
      </c>
      <c r="H174" s="59" t="s">
        <v>4222</v>
      </c>
      <c r="I174" s="60">
        <v>1</v>
      </c>
      <c r="J174" s="61">
        <v>1</v>
      </c>
      <c r="K174" s="59" t="s">
        <v>560</v>
      </c>
      <c r="L174" s="60">
        <v>1997</v>
      </c>
      <c r="M174" s="70" t="str">
        <f t="shared" si="2"/>
        <v>http://ebooks.abc-clio.com/?isbn=9780313033322</v>
      </c>
      <c r="N174"/>
    </row>
    <row r="175" spans="1:14">
      <c r="A175" s="58">
        <v>174</v>
      </c>
      <c r="B175" s="59" t="s">
        <v>2818</v>
      </c>
      <c r="C175" s="59" t="s">
        <v>3533</v>
      </c>
      <c r="D175" s="59" t="s">
        <v>3583</v>
      </c>
      <c r="E175" s="59" t="s">
        <v>3582</v>
      </c>
      <c r="F175" s="59" t="s">
        <v>3581</v>
      </c>
      <c r="G175" s="59" t="s">
        <v>3580</v>
      </c>
      <c r="H175" s="59" t="s">
        <v>3579</v>
      </c>
      <c r="I175" s="60">
        <v>1</v>
      </c>
      <c r="J175" s="61">
        <v>1</v>
      </c>
      <c r="K175" s="59" t="s">
        <v>553</v>
      </c>
      <c r="L175" s="60">
        <v>2009</v>
      </c>
      <c r="M175" s="70" t="str">
        <f t="shared" si="2"/>
        <v>http://ebooks.abc-clio.com/?isbn=9780313065231</v>
      </c>
      <c r="N175"/>
    </row>
    <row r="176" spans="1:14">
      <c r="A176" s="58">
        <v>175</v>
      </c>
      <c r="B176" s="59" t="s">
        <v>2818</v>
      </c>
      <c r="C176" s="59" t="s">
        <v>3533</v>
      </c>
      <c r="D176" s="59" t="s">
        <v>3916</v>
      </c>
      <c r="E176" s="59" t="s">
        <v>3915</v>
      </c>
      <c r="F176" s="59" t="s">
        <v>3914</v>
      </c>
      <c r="G176" s="59" t="s">
        <v>3913</v>
      </c>
      <c r="H176" s="59" t="s">
        <v>3912</v>
      </c>
      <c r="I176" s="60">
        <v>1</v>
      </c>
      <c r="J176" s="61">
        <v>3</v>
      </c>
      <c r="K176" s="59" t="s">
        <v>560</v>
      </c>
      <c r="L176" s="60">
        <v>2008</v>
      </c>
      <c r="M176" s="70" t="str">
        <f t="shared" si="2"/>
        <v>http://ebooks.abc-clio.com/?isbn=9780313081231</v>
      </c>
      <c r="N176"/>
    </row>
    <row r="177" spans="1:14">
      <c r="A177" s="58">
        <v>176</v>
      </c>
      <c r="B177" s="59" t="s">
        <v>2818</v>
      </c>
      <c r="C177" s="59" t="s">
        <v>3533</v>
      </c>
      <c r="D177" s="59" t="s">
        <v>484</v>
      </c>
      <c r="E177" s="59" t="s">
        <v>4036</v>
      </c>
      <c r="F177" s="59" t="s">
        <v>4035</v>
      </c>
      <c r="G177" s="59" t="s">
        <v>4034</v>
      </c>
      <c r="H177" s="59" t="s">
        <v>4033</v>
      </c>
      <c r="I177" s="60">
        <v>1</v>
      </c>
      <c r="J177" s="61">
        <v>3</v>
      </c>
      <c r="K177" s="59" t="s">
        <v>560</v>
      </c>
      <c r="L177" s="60">
        <v>2008</v>
      </c>
      <c r="M177" s="70" t="str">
        <f t="shared" si="2"/>
        <v>http://ebooks.abc-clio.com/?isbn=9780313084348</v>
      </c>
      <c r="N177"/>
    </row>
    <row r="178" spans="1:14">
      <c r="A178" s="58">
        <v>177</v>
      </c>
      <c r="B178" s="59" t="s">
        <v>2818</v>
      </c>
      <c r="C178" s="59" t="s">
        <v>3533</v>
      </c>
      <c r="D178" s="59" t="s">
        <v>3995</v>
      </c>
      <c r="E178" s="59" t="s">
        <v>3994</v>
      </c>
      <c r="F178" s="59" t="s">
        <v>3993</v>
      </c>
      <c r="G178" s="59" t="s">
        <v>3992</v>
      </c>
      <c r="H178" s="59" t="s">
        <v>3991</v>
      </c>
      <c r="I178" s="60">
        <v>1</v>
      </c>
      <c r="J178" s="61">
        <v>2</v>
      </c>
      <c r="K178" s="59" t="s">
        <v>560</v>
      </c>
      <c r="L178" s="60">
        <v>2008</v>
      </c>
      <c r="M178" s="70" t="str">
        <f t="shared" si="2"/>
        <v>http://ebooks.abc-clio.com/?isbn=9780313344497</v>
      </c>
      <c r="N178"/>
    </row>
    <row r="179" spans="1:14">
      <c r="A179" s="58">
        <v>178</v>
      </c>
      <c r="B179" s="59" t="s">
        <v>2818</v>
      </c>
      <c r="C179" s="59" t="s">
        <v>3533</v>
      </c>
      <c r="D179" s="59" t="s">
        <v>4041</v>
      </c>
      <c r="E179" s="59" t="s">
        <v>4040</v>
      </c>
      <c r="F179" s="59" t="s">
        <v>4039</v>
      </c>
      <c r="G179" s="59" t="s">
        <v>4038</v>
      </c>
      <c r="H179" s="59" t="s">
        <v>4037</v>
      </c>
      <c r="I179" s="60">
        <v>2</v>
      </c>
      <c r="J179" s="61">
        <v>1</v>
      </c>
      <c r="K179" s="59" t="s">
        <v>560</v>
      </c>
      <c r="L179" s="60">
        <v>2009</v>
      </c>
      <c r="M179" s="70" t="str">
        <f t="shared" si="2"/>
        <v>http://ebooks.abc-clio.com/?isbn=9780313365614</v>
      </c>
      <c r="N179"/>
    </row>
    <row r="180" spans="1:14">
      <c r="A180" s="58">
        <v>179</v>
      </c>
      <c r="B180" s="59" t="s">
        <v>2818</v>
      </c>
      <c r="C180" s="59" t="s">
        <v>3533</v>
      </c>
      <c r="D180" s="59" t="s">
        <v>3532</v>
      </c>
      <c r="E180" s="59" t="s">
        <v>3531</v>
      </c>
      <c r="F180" s="59" t="s">
        <v>3530</v>
      </c>
      <c r="G180" s="59" t="s">
        <v>3529</v>
      </c>
      <c r="H180" s="59" t="s">
        <v>3528</v>
      </c>
      <c r="I180" s="60">
        <v>1</v>
      </c>
      <c r="J180" s="61">
        <v>1</v>
      </c>
      <c r="K180" s="59" t="s">
        <v>560</v>
      </c>
      <c r="L180" s="60">
        <v>2010</v>
      </c>
      <c r="M180" s="70" t="str">
        <f t="shared" si="2"/>
        <v>http://ebooks.abc-clio.com/?isbn=9780313357411</v>
      </c>
      <c r="N180"/>
    </row>
    <row r="181" spans="1:14">
      <c r="A181" s="58">
        <v>180</v>
      </c>
      <c r="B181" s="59" t="s">
        <v>2818</v>
      </c>
      <c r="C181" s="59" t="s">
        <v>3533</v>
      </c>
      <c r="D181" s="59" t="s">
        <v>3887</v>
      </c>
      <c r="E181" s="59" t="s">
        <v>3886</v>
      </c>
      <c r="F181" s="59" t="s">
        <v>3885</v>
      </c>
      <c r="G181" s="59" t="s">
        <v>3884</v>
      </c>
      <c r="H181" s="59" t="s">
        <v>3883</v>
      </c>
      <c r="I181" s="60">
        <v>2</v>
      </c>
      <c r="J181" s="61">
        <v>1</v>
      </c>
      <c r="K181" s="59" t="s">
        <v>560</v>
      </c>
      <c r="L181" s="60">
        <v>2009</v>
      </c>
      <c r="M181" s="70" t="str">
        <f t="shared" si="2"/>
        <v>http://ebooks.abc-clio.com/?isbn=9780313363085</v>
      </c>
      <c r="N181"/>
    </row>
    <row r="182" spans="1:14">
      <c r="A182" s="58">
        <v>181</v>
      </c>
      <c r="B182" s="59" t="s">
        <v>2818</v>
      </c>
      <c r="C182" s="59" t="s">
        <v>3533</v>
      </c>
      <c r="D182" s="59" t="s">
        <v>3828</v>
      </c>
      <c r="E182" s="59" t="s">
        <v>3827</v>
      </c>
      <c r="F182" s="59" t="s">
        <v>3826</v>
      </c>
      <c r="G182" s="59" t="s">
        <v>3825</v>
      </c>
      <c r="H182" s="59" t="s">
        <v>3824</v>
      </c>
      <c r="I182" s="60">
        <v>1</v>
      </c>
      <c r="J182" s="61">
        <v>1</v>
      </c>
      <c r="K182" s="59" t="s">
        <v>553</v>
      </c>
      <c r="L182" s="60">
        <v>2009</v>
      </c>
      <c r="M182" s="70" t="str">
        <f t="shared" si="2"/>
        <v>http://ebooks.abc-clio.com/?isbn=9780313047091</v>
      </c>
      <c r="N182"/>
    </row>
    <row r="183" spans="1:14">
      <c r="A183" s="58">
        <v>182</v>
      </c>
      <c r="B183" s="59" t="s">
        <v>2818</v>
      </c>
      <c r="C183" s="59" t="s">
        <v>3533</v>
      </c>
      <c r="D183" s="59">
        <v>934</v>
      </c>
      <c r="E183" s="59" t="s">
        <v>4190</v>
      </c>
      <c r="F183" s="59" t="s">
        <v>4189</v>
      </c>
      <c r="G183" s="59" t="s">
        <v>4188</v>
      </c>
      <c r="H183" s="59" t="s">
        <v>4187</v>
      </c>
      <c r="I183" s="60">
        <v>1</v>
      </c>
      <c r="J183" s="61">
        <v>1</v>
      </c>
      <c r="K183" s="59" t="s">
        <v>38</v>
      </c>
      <c r="L183" s="60">
        <v>2007</v>
      </c>
      <c r="M183" s="70" t="str">
        <f t="shared" si="2"/>
        <v>http://ebooks.abc-clio.com/?isbn=9781576079089</v>
      </c>
      <c r="N183"/>
    </row>
    <row r="184" spans="1:14">
      <c r="A184" s="58">
        <v>183</v>
      </c>
      <c r="B184" s="59" t="s">
        <v>2818</v>
      </c>
      <c r="C184" s="59" t="s">
        <v>3533</v>
      </c>
      <c r="D184" s="59" t="s">
        <v>3773</v>
      </c>
      <c r="E184" s="59" t="s">
        <v>3772</v>
      </c>
      <c r="F184" s="59" t="s">
        <v>3771</v>
      </c>
      <c r="G184" s="59" t="s">
        <v>3770</v>
      </c>
      <c r="H184" s="59" t="s">
        <v>3769</v>
      </c>
      <c r="I184" s="60">
        <v>2</v>
      </c>
      <c r="J184" s="61">
        <v>1</v>
      </c>
      <c r="K184" s="59" t="s">
        <v>560</v>
      </c>
      <c r="L184" s="60">
        <v>2009</v>
      </c>
      <c r="M184" s="70" t="str">
        <f t="shared" si="2"/>
        <v>http://ebooks.abc-clio.com/?isbn=9780313351303</v>
      </c>
      <c r="N184"/>
    </row>
    <row r="185" spans="1:14">
      <c r="A185" s="58">
        <v>184</v>
      </c>
      <c r="B185" s="59" t="s">
        <v>2818</v>
      </c>
      <c r="C185" s="59" t="s">
        <v>3533</v>
      </c>
      <c r="D185" s="59" t="s">
        <v>3624</v>
      </c>
      <c r="E185" s="59" t="s">
        <v>3623</v>
      </c>
      <c r="F185" s="59" t="s">
        <v>3622</v>
      </c>
      <c r="G185" s="59" t="s">
        <v>3621</v>
      </c>
      <c r="H185" s="59" t="s">
        <v>3620</v>
      </c>
      <c r="I185" s="60">
        <v>1</v>
      </c>
      <c r="J185" s="61">
        <v>1</v>
      </c>
      <c r="K185" s="59" t="s">
        <v>553</v>
      </c>
      <c r="L185" s="60">
        <v>2010</v>
      </c>
      <c r="M185" s="70" t="str">
        <f t="shared" si="2"/>
        <v>http://ebooks.abc-clio.com/?isbn=9780313071485</v>
      </c>
      <c r="N185"/>
    </row>
    <row r="186" spans="1:14">
      <c r="A186" s="58">
        <v>185</v>
      </c>
      <c r="B186" s="59" t="s">
        <v>2818</v>
      </c>
      <c r="C186" s="59" t="s">
        <v>3533</v>
      </c>
      <c r="D186" s="59" t="s">
        <v>3877</v>
      </c>
      <c r="E186" s="59" t="s">
        <v>3876</v>
      </c>
      <c r="F186" s="59" t="s">
        <v>3875</v>
      </c>
      <c r="G186" s="59" t="s">
        <v>3874</v>
      </c>
      <c r="H186" s="59" t="s">
        <v>3873</v>
      </c>
      <c r="I186" s="60">
        <v>1</v>
      </c>
      <c r="J186" s="61">
        <v>1</v>
      </c>
      <c r="K186" s="59" t="s">
        <v>553</v>
      </c>
      <c r="L186" s="60">
        <v>2010</v>
      </c>
      <c r="M186" s="70" t="str">
        <f t="shared" si="2"/>
        <v>http://ebooks.abc-clio.com/?isbn=9780313383564</v>
      </c>
      <c r="N186"/>
    </row>
    <row r="187" spans="1:14">
      <c r="A187" s="58">
        <v>186</v>
      </c>
      <c r="B187" s="59" t="s">
        <v>2818</v>
      </c>
      <c r="C187" s="59" t="s">
        <v>3533</v>
      </c>
      <c r="D187" s="59" t="s">
        <v>3778</v>
      </c>
      <c r="E187" s="59" t="s">
        <v>3777</v>
      </c>
      <c r="F187" s="59" t="s">
        <v>3776</v>
      </c>
      <c r="G187" s="59" t="s">
        <v>3775</v>
      </c>
      <c r="H187" s="59" t="s">
        <v>3774</v>
      </c>
      <c r="I187" s="60">
        <v>1</v>
      </c>
      <c r="J187" s="61">
        <v>1</v>
      </c>
      <c r="K187" s="59" t="s">
        <v>553</v>
      </c>
      <c r="L187" s="60">
        <v>2009</v>
      </c>
      <c r="M187" s="70" t="str">
        <f t="shared" si="2"/>
        <v>http://ebooks.abc-clio.com/?isbn=9781567206555</v>
      </c>
      <c r="N187"/>
    </row>
    <row r="188" spans="1:14">
      <c r="A188" s="58">
        <v>187</v>
      </c>
      <c r="B188" s="59" t="s">
        <v>2818</v>
      </c>
      <c r="C188" s="59" t="s">
        <v>3783</v>
      </c>
      <c r="D188" s="59">
        <v>843</v>
      </c>
      <c r="E188" s="59" t="s">
        <v>3782</v>
      </c>
      <c r="F188" s="59" t="s">
        <v>3781</v>
      </c>
      <c r="G188" s="59" t="s">
        <v>3780</v>
      </c>
      <c r="H188" s="59" t="s">
        <v>3779</v>
      </c>
      <c r="I188" s="60">
        <v>1</v>
      </c>
      <c r="J188" s="61">
        <v>1</v>
      </c>
      <c r="K188" s="59" t="s">
        <v>560</v>
      </c>
      <c r="L188" s="60">
        <v>2004</v>
      </c>
      <c r="M188" s="70" t="str">
        <f t="shared" si="2"/>
        <v>http://ebooks.abc-clio.com/?isbn=9780313058172</v>
      </c>
      <c r="N188"/>
    </row>
    <row r="189" spans="1:14">
      <c r="A189" s="58">
        <v>188</v>
      </c>
      <c r="B189" s="59" t="s">
        <v>2359</v>
      </c>
      <c r="C189" s="59" t="s">
        <v>2832</v>
      </c>
      <c r="D189" s="59" t="s">
        <v>3419</v>
      </c>
      <c r="E189" s="59" t="s">
        <v>3418</v>
      </c>
      <c r="F189" s="59" t="s">
        <v>3417</v>
      </c>
      <c r="G189" s="59" t="s">
        <v>3416</v>
      </c>
      <c r="H189" s="59" t="s">
        <v>3415</v>
      </c>
      <c r="I189" s="60">
        <v>1</v>
      </c>
      <c r="J189" s="61">
        <v>1</v>
      </c>
      <c r="K189" s="59" t="s">
        <v>553</v>
      </c>
      <c r="L189" s="60">
        <v>2009</v>
      </c>
      <c r="M189" s="70" t="str">
        <f t="shared" si="2"/>
        <v>http://ebooks.abc-clio.com/?isbn=9780313354762</v>
      </c>
      <c r="N189"/>
    </row>
    <row r="190" spans="1:14">
      <c r="A190" s="58">
        <v>189</v>
      </c>
      <c r="B190" s="59" t="s">
        <v>2359</v>
      </c>
      <c r="C190" s="59" t="s">
        <v>2832</v>
      </c>
      <c r="D190" s="59" t="s">
        <v>2476</v>
      </c>
      <c r="E190" s="59" t="s">
        <v>3427</v>
      </c>
      <c r="F190" s="59" t="s">
        <v>3426</v>
      </c>
      <c r="G190" s="59" t="s">
        <v>3425</v>
      </c>
      <c r="H190" s="59" t="s">
        <v>3424</v>
      </c>
      <c r="I190" s="60">
        <v>1</v>
      </c>
      <c r="J190" s="61">
        <v>1</v>
      </c>
      <c r="K190" s="59" t="s">
        <v>560</v>
      </c>
      <c r="L190" s="60">
        <v>2009</v>
      </c>
      <c r="M190" s="70" t="str">
        <f t="shared" si="2"/>
        <v>http://ebooks.abc-clio.com/?isbn=9780313349867</v>
      </c>
      <c r="N190"/>
    </row>
    <row r="191" spans="1:14">
      <c r="A191" s="58">
        <v>190</v>
      </c>
      <c r="B191" s="59" t="s">
        <v>2359</v>
      </c>
      <c r="C191" s="59" t="s">
        <v>2832</v>
      </c>
      <c r="D191" s="59" t="s">
        <v>2567</v>
      </c>
      <c r="E191" s="59" t="s">
        <v>2607</v>
      </c>
      <c r="F191" s="59" t="s">
        <v>3454</v>
      </c>
      <c r="G191" s="59" t="s">
        <v>3453</v>
      </c>
      <c r="H191" s="59" t="s">
        <v>3452</v>
      </c>
      <c r="I191" s="60">
        <v>1</v>
      </c>
      <c r="J191" s="61">
        <v>1</v>
      </c>
      <c r="K191" s="59" t="s">
        <v>560</v>
      </c>
      <c r="L191" s="60">
        <v>2009</v>
      </c>
      <c r="M191" s="70" t="str">
        <f t="shared" si="2"/>
        <v>http://ebooks.abc-clio.com/?isbn=9780313359804</v>
      </c>
      <c r="N191"/>
    </row>
    <row r="192" spans="1:14">
      <c r="A192" s="58">
        <v>191</v>
      </c>
      <c r="B192" s="59" t="s">
        <v>2359</v>
      </c>
      <c r="C192" s="59" t="s">
        <v>2832</v>
      </c>
      <c r="D192" s="59" t="s">
        <v>3432</v>
      </c>
      <c r="E192" s="59" t="s">
        <v>3431</v>
      </c>
      <c r="F192" s="59" t="s">
        <v>3430</v>
      </c>
      <c r="G192" s="59" t="s">
        <v>3429</v>
      </c>
      <c r="H192" s="59" t="s">
        <v>3428</v>
      </c>
      <c r="I192" s="60">
        <v>1</v>
      </c>
      <c r="J192" s="61">
        <v>1</v>
      </c>
      <c r="K192" s="59" t="s">
        <v>553</v>
      </c>
      <c r="L192" s="60">
        <v>2009</v>
      </c>
      <c r="M192" s="70" t="str">
        <f t="shared" si="2"/>
        <v>http://ebooks.abc-clio.com/?isbn=9780313381485</v>
      </c>
      <c r="N192"/>
    </row>
    <row r="193" spans="1:14">
      <c r="A193" s="58">
        <v>192</v>
      </c>
      <c r="B193" s="59" t="s">
        <v>2359</v>
      </c>
      <c r="C193" s="59" t="s">
        <v>2832</v>
      </c>
      <c r="D193" s="59" t="s">
        <v>3459</v>
      </c>
      <c r="E193" s="59" t="s">
        <v>3458</v>
      </c>
      <c r="F193" s="59" t="s">
        <v>3457</v>
      </c>
      <c r="G193" s="59" t="s">
        <v>3456</v>
      </c>
      <c r="H193" s="59" t="s">
        <v>3455</v>
      </c>
      <c r="I193" s="60">
        <v>1</v>
      </c>
      <c r="J193" s="61">
        <v>1</v>
      </c>
      <c r="K193" s="59" t="s">
        <v>560</v>
      </c>
      <c r="L193" s="60">
        <v>2010</v>
      </c>
      <c r="M193" s="70" t="str">
        <f t="shared" si="2"/>
        <v>http://ebooks.abc-clio.com/?isbn=9780313362439</v>
      </c>
      <c r="N193"/>
    </row>
    <row r="194" spans="1:14">
      <c r="A194" s="58">
        <v>193</v>
      </c>
      <c r="B194" s="59" t="s">
        <v>2359</v>
      </c>
      <c r="C194" s="59" t="s">
        <v>2832</v>
      </c>
      <c r="D194" s="59" t="s">
        <v>3442</v>
      </c>
      <c r="E194" s="59" t="s">
        <v>3441</v>
      </c>
      <c r="F194" s="59" t="s">
        <v>3440</v>
      </c>
      <c r="G194" s="59" t="s">
        <v>3439</v>
      </c>
      <c r="H194" s="59" t="s">
        <v>3438</v>
      </c>
      <c r="I194" s="60">
        <v>1</v>
      </c>
      <c r="J194" s="61">
        <v>2</v>
      </c>
      <c r="K194" s="59" t="s">
        <v>560</v>
      </c>
      <c r="L194" s="60">
        <v>2010</v>
      </c>
      <c r="M194" s="70" t="str">
        <f t="shared" ref="M194:M257" si="3">HYPERLINK("http://ebooks.abc-clio.com/?isbn=" &amp; F194)</f>
        <v>http://ebooks.abc-clio.com/?isbn=9780313353673</v>
      </c>
      <c r="N194"/>
    </row>
    <row r="195" spans="1:14">
      <c r="A195" s="58">
        <v>194</v>
      </c>
      <c r="B195" s="59" t="s">
        <v>2359</v>
      </c>
      <c r="C195" s="59" t="s">
        <v>2832</v>
      </c>
      <c r="D195" s="59" t="s">
        <v>3464</v>
      </c>
      <c r="E195" s="59" t="s">
        <v>3463</v>
      </c>
      <c r="F195" s="59" t="s">
        <v>3462</v>
      </c>
      <c r="G195" s="59" t="s">
        <v>3461</v>
      </c>
      <c r="H195" s="59" t="s">
        <v>3460</v>
      </c>
      <c r="I195" s="60">
        <v>1</v>
      </c>
      <c r="J195" s="61">
        <v>1</v>
      </c>
      <c r="K195" s="59" t="s">
        <v>560</v>
      </c>
      <c r="L195" s="60">
        <v>2009</v>
      </c>
      <c r="M195" s="70" t="str">
        <f t="shared" si="3"/>
        <v>http://ebooks.abc-clio.com/?isbn=9780313359767</v>
      </c>
      <c r="N195"/>
    </row>
    <row r="196" spans="1:14">
      <c r="A196" s="58">
        <v>195</v>
      </c>
      <c r="B196" s="59" t="s">
        <v>2359</v>
      </c>
      <c r="C196" s="59" t="s">
        <v>2832</v>
      </c>
      <c r="D196" s="59" t="s">
        <v>3469</v>
      </c>
      <c r="E196" s="59" t="s">
        <v>3468</v>
      </c>
      <c r="F196" s="59" t="s">
        <v>3467</v>
      </c>
      <c r="G196" s="59" t="s">
        <v>3466</v>
      </c>
      <c r="H196" s="59" t="s">
        <v>3465</v>
      </c>
      <c r="I196" s="60">
        <v>1</v>
      </c>
      <c r="J196" s="61">
        <v>1</v>
      </c>
      <c r="K196" s="59" t="s">
        <v>560</v>
      </c>
      <c r="L196" s="60">
        <v>2009</v>
      </c>
      <c r="M196" s="70" t="str">
        <f t="shared" si="3"/>
        <v>http://ebooks.abc-clio.com/?isbn=9780313359095</v>
      </c>
      <c r="N196"/>
    </row>
    <row r="197" spans="1:14">
      <c r="A197" s="58">
        <v>196</v>
      </c>
      <c r="B197" s="59" t="s">
        <v>2359</v>
      </c>
      <c r="C197" s="59" t="s">
        <v>2832</v>
      </c>
      <c r="D197" s="59" t="s">
        <v>2385</v>
      </c>
      <c r="E197" s="59" t="s">
        <v>3423</v>
      </c>
      <c r="F197" s="59" t="s">
        <v>3422</v>
      </c>
      <c r="G197" s="59" t="s">
        <v>3421</v>
      </c>
      <c r="H197" s="59" t="s">
        <v>3420</v>
      </c>
      <c r="I197" s="60">
        <v>1</v>
      </c>
      <c r="J197" s="61">
        <v>1</v>
      </c>
      <c r="K197" s="59" t="s">
        <v>560</v>
      </c>
      <c r="L197" s="60">
        <v>2009</v>
      </c>
      <c r="M197" s="70" t="str">
        <f t="shared" si="3"/>
        <v>http://ebooks.abc-clio.com/?isbn=9780313359781</v>
      </c>
      <c r="N197"/>
    </row>
    <row r="198" spans="1:14">
      <c r="A198" s="58">
        <v>197</v>
      </c>
      <c r="B198" s="59" t="s">
        <v>2359</v>
      </c>
      <c r="C198" s="59" t="s">
        <v>2832</v>
      </c>
      <c r="D198" s="59" t="s">
        <v>3447</v>
      </c>
      <c r="E198" s="59" t="s">
        <v>3446</v>
      </c>
      <c r="F198" s="59" t="s">
        <v>3445</v>
      </c>
      <c r="G198" s="59" t="s">
        <v>3444</v>
      </c>
      <c r="H198" s="59" t="s">
        <v>3443</v>
      </c>
      <c r="I198" s="60">
        <v>1</v>
      </c>
      <c r="J198" s="61">
        <v>1</v>
      </c>
      <c r="K198" s="59" t="s">
        <v>560</v>
      </c>
      <c r="L198" s="60">
        <v>2009</v>
      </c>
      <c r="M198" s="70" t="str">
        <f t="shared" si="3"/>
        <v>http://ebooks.abc-clio.com/?isbn=9780313342509</v>
      </c>
      <c r="N198"/>
    </row>
    <row r="199" spans="1:14">
      <c r="A199" s="58">
        <v>198</v>
      </c>
      <c r="B199" s="59" t="s">
        <v>2359</v>
      </c>
      <c r="C199" s="59" t="s">
        <v>3451</v>
      </c>
      <c r="D199" s="59">
        <v>616</v>
      </c>
      <c r="E199" s="59" t="s">
        <v>1112</v>
      </c>
      <c r="F199" s="59" t="s">
        <v>3450</v>
      </c>
      <c r="G199" s="59" t="s">
        <v>3449</v>
      </c>
      <c r="H199" s="59" t="s">
        <v>3448</v>
      </c>
      <c r="I199" s="60">
        <v>1</v>
      </c>
      <c r="J199" s="61">
        <v>1</v>
      </c>
      <c r="K199" s="59" t="s">
        <v>560</v>
      </c>
      <c r="L199" s="60">
        <v>2008</v>
      </c>
      <c r="M199" s="70" t="str">
        <f t="shared" si="3"/>
        <v>http://ebooks.abc-clio.com/?isbn=9780313342202</v>
      </c>
      <c r="N199"/>
    </row>
    <row r="200" spans="1:14">
      <c r="A200" s="58">
        <v>199</v>
      </c>
      <c r="B200" s="59" t="s">
        <v>2359</v>
      </c>
      <c r="C200" s="59" t="s">
        <v>2863</v>
      </c>
      <c r="D200" s="59" t="s">
        <v>3437</v>
      </c>
      <c r="E200" s="59" t="s">
        <v>3436</v>
      </c>
      <c r="F200" s="59" t="s">
        <v>3435</v>
      </c>
      <c r="G200" s="59" t="s">
        <v>3434</v>
      </c>
      <c r="H200" s="59" t="s">
        <v>3433</v>
      </c>
      <c r="I200" s="60">
        <v>1</v>
      </c>
      <c r="J200" s="61">
        <v>1</v>
      </c>
      <c r="K200" s="59" t="s">
        <v>560</v>
      </c>
      <c r="L200" s="60">
        <v>2010</v>
      </c>
      <c r="M200" s="70" t="str">
        <f t="shared" si="3"/>
        <v>http://ebooks.abc-clio.com/?isbn=9780313364914</v>
      </c>
      <c r="N200"/>
    </row>
    <row r="201" spans="1:14">
      <c r="A201" s="58">
        <v>200</v>
      </c>
      <c r="B201" s="59" t="s">
        <v>3382</v>
      </c>
      <c r="C201" s="59" t="s">
        <v>3405</v>
      </c>
      <c r="D201" s="59">
        <v>570</v>
      </c>
      <c r="E201" s="59" t="s">
        <v>3404</v>
      </c>
      <c r="F201" s="59" t="s">
        <v>3403</v>
      </c>
      <c r="G201" s="59" t="s">
        <v>3402</v>
      </c>
      <c r="H201" s="59" t="s">
        <v>3401</v>
      </c>
      <c r="I201" s="60">
        <v>1</v>
      </c>
      <c r="J201" s="61">
        <v>1</v>
      </c>
      <c r="K201" s="59" t="s">
        <v>560</v>
      </c>
      <c r="L201" s="60">
        <v>2004</v>
      </c>
      <c r="M201" s="70" t="str">
        <f t="shared" si="3"/>
        <v>http://ebooks.abc-clio.com/?isbn=9780313058202</v>
      </c>
      <c r="N201"/>
    </row>
    <row r="202" spans="1:14">
      <c r="A202" s="58">
        <v>201</v>
      </c>
      <c r="B202" s="59" t="s">
        <v>3382</v>
      </c>
      <c r="C202" s="59" t="s">
        <v>3387</v>
      </c>
      <c r="D202" s="59">
        <v>551</v>
      </c>
      <c r="E202" s="59" t="s">
        <v>3386</v>
      </c>
      <c r="F202" s="59" t="s">
        <v>3385</v>
      </c>
      <c r="G202" s="59" t="s">
        <v>3384</v>
      </c>
      <c r="H202" s="59" t="s">
        <v>3383</v>
      </c>
      <c r="I202" s="60">
        <v>1</v>
      </c>
      <c r="J202" s="61">
        <v>1</v>
      </c>
      <c r="K202" s="59" t="s">
        <v>560</v>
      </c>
      <c r="L202" s="60">
        <v>2006</v>
      </c>
      <c r="M202" s="70" t="str">
        <f t="shared" si="3"/>
        <v>http://ebooks.abc-clio.com/?isbn=9780313027345</v>
      </c>
      <c r="N202"/>
    </row>
    <row r="203" spans="1:14">
      <c r="A203" s="58">
        <v>202</v>
      </c>
      <c r="B203" s="59" t="s">
        <v>3382</v>
      </c>
      <c r="C203" s="59" t="s">
        <v>3392</v>
      </c>
      <c r="D203" s="59">
        <v>612</v>
      </c>
      <c r="E203" s="59" t="s">
        <v>3391</v>
      </c>
      <c r="F203" s="59" t="s">
        <v>3390</v>
      </c>
      <c r="G203" s="59" t="s">
        <v>3389</v>
      </c>
      <c r="H203" s="59" t="s">
        <v>3388</v>
      </c>
      <c r="I203" s="60">
        <v>1</v>
      </c>
      <c r="J203" s="61">
        <v>1</v>
      </c>
      <c r="K203" s="59" t="s">
        <v>553</v>
      </c>
      <c r="L203" s="60">
        <v>2007</v>
      </c>
      <c r="M203" s="70" t="str">
        <f t="shared" si="3"/>
        <v>http://ebooks.abc-clio.com/?isbn=9780313350078</v>
      </c>
      <c r="N203"/>
    </row>
    <row r="204" spans="1:14">
      <c r="A204" s="58">
        <v>203</v>
      </c>
      <c r="B204" s="59" t="s">
        <v>3382</v>
      </c>
      <c r="C204" s="59" t="s">
        <v>3266</v>
      </c>
      <c r="D204" s="59">
        <v>500</v>
      </c>
      <c r="E204" s="59" t="s">
        <v>3265</v>
      </c>
      <c r="F204" s="59" t="s">
        <v>3400</v>
      </c>
      <c r="G204" s="59" t="s">
        <v>3399</v>
      </c>
      <c r="H204" s="59" t="s">
        <v>3398</v>
      </c>
      <c r="I204" s="60">
        <v>1</v>
      </c>
      <c r="J204" s="61">
        <v>1</v>
      </c>
      <c r="K204" s="59" t="s">
        <v>553</v>
      </c>
      <c r="L204" s="60">
        <v>2007</v>
      </c>
      <c r="M204" s="70" t="str">
        <f t="shared" si="3"/>
        <v>http://ebooks.abc-clio.com/?isbn=9781573567770</v>
      </c>
      <c r="N204"/>
    </row>
    <row r="205" spans="1:14">
      <c r="A205" s="58">
        <v>204</v>
      </c>
      <c r="B205" s="59" t="s">
        <v>3382</v>
      </c>
      <c r="C205" s="59" t="s">
        <v>3266</v>
      </c>
      <c r="D205" s="59">
        <v>540</v>
      </c>
      <c r="E205" s="59" t="s">
        <v>3414</v>
      </c>
      <c r="F205" s="59" t="s">
        <v>3413</v>
      </c>
      <c r="G205" s="59" t="s">
        <v>3412</v>
      </c>
      <c r="H205" s="59" t="s">
        <v>3411</v>
      </c>
      <c r="I205" s="60">
        <v>1</v>
      </c>
      <c r="J205" s="61">
        <v>1</v>
      </c>
      <c r="K205" s="59" t="s">
        <v>560</v>
      </c>
      <c r="L205" s="60">
        <v>2007</v>
      </c>
      <c r="M205" s="70" t="str">
        <f t="shared" si="3"/>
        <v>http://ebooks.abc-clio.com/?isbn=9780313080579</v>
      </c>
      <c r="N205"/>
    </row>
    <row r="206" spans="1:14">
      <c r="A206" s="58">
        <v>205</v>
      </c>
      <c r="B206" s="59" t="s">
        <v>3382</v>
      </c>
      <c r="C206" s="59" t="s">
        <v>3397</v>
      </c>
      <c r="D206" s="59">
        <v>333.7</v>
      </c>
      <c r="E206" s="59" t="s">
        <v>3396</v>
      </c>
      <c r="F206" s="59" t="s">
        <v>3395</v>
      </c>
      <c r="G206" s="59" t="s">
        <v>3394</v>
      </c>
      <c r="H206" s="59" t="s">
        <v>3393</v>
      </c>
      <c r="I206" s="60">
        <v>1</v>
      </c>
      <c r="J206" s="61">
        <v>1</v>
      </c>
      <c r="K206" s="59" t="s">
        <v>38</v>
      </c>
      <c r="L206" s="60">
        <v>2007</v>
      </c>
      <c r="M206" s="70" t="str">
        <f t="shared" si="3"/>
        <v>http://ebooks.abc-clio.com/?isbn=9781598840162</v>
      </c>
      <c r="N206"/>
    </row>
    <row r="207" spans="1:14">
      <c r="A207" s="58">
        <v>206</v>
      </c>
      <c r="B207" s="59" t="s">
        <v>3382</v>
      </c>
      <c r="C207" s="59" t="s">
        <v>2837</v>
      </c>
      <c r="D207" s="59" t="s">
        <v>3410</v>
      </c>
      <c r="E207" s="59" t="s">
        <v>3409</v>
      </c>
      <c r="F207" s="59" t="s">
        <v>3408</v>
      </c>
      <c r="G207" s="59" t="s">
        <v>3407</v>
      </c>
      <c r="H207" s="59" t="s">
        <v>3406</v>
      </c>
      <c r="I207" s="60">
        <v>1</v>
      </c>
      <c r="J207" s="61">
        <v>5</v>
      </c>
      <c r="K207" s="59" t="s">
        <v>560</v>
      </c>
      <c r="L207" s="60">
        <v>2010</v>
      </c>
      <c r="M207" s="70" t="str">
        <f t="shared" si="3"/>
        <v>http://ebooks.abc-clio.com/?isbn=9780313355691</v>
      </c>
      <c r="N207"/>
    </row>
    <row r="208" spans="1:14">
      <c r="A208" s="58">
        <v>207</v>
      </c>
      <c r="B208" s="59" t="s">
        <v>3382</v>
      </c>
      <c r="C208" s="59" t="s">
        <v>2837</v>
      </c>
      <c r="D208" s="59" t="s">
        <v>3381</v>
      </c>
      <c r="E208" s="59" t="s">
        <v>3380</v>
      </c>
      <c r="F208" s="59" t="s">
        <v>3379</v>
      </c>
      <c r="G208" s="59" t="s">
        <v>3378</v>
      </c>
      <c r="H208" s="59" t="s">
        <v>3377</v>
      </c>
      <c r="I208" s="60">
        <v>1</v>
      </c>
      <c r="J208" s="61">
        <v>2</v>
      </c>
      <c r="K208" s="59" t="s">
        <v>560</v>
      </c>
      <c r="L208" s="60">
        <v>2009</v>
      </c>
      <c r="M208" s="70" t="str">
        <f t="shared" si="3"/>
        <v>http://ebooks.abc-clio.com/?isbn=9780313377037</v>
      </c>
      <c r="N208"/>
    </row>
    <row r="209" spans="1:14">
      <c r="A209" s="58">
        <v>208</v>
      </c>
      <c r="B209" s="59" t="s">
        <v>2696</v>
      </c>
      <c r="C209" s="59" t="s">
        <v>2702</v>
      </c>
      <c r="D209" s="59" t="s">
        <v>3103</v>
      </c>
      <c r="E209" s="59" t="s">
        <v>3102</v>
      </c>
      <c r="F209" s="59" t="s">
        <v>3101</v>
      </c>
      <c r="G209" s="59" t="s">
        <v>3100</v>
      </c>
      <c r="H209" s="59" t="s">
        <v>3099</v>
      </c>
      <c r="I209" s="60">
        <v>1</v>
      </c>
      <c r="J209" s="61">
        <v>1</v>
      </c>
      <c r="K209" s="59" t="s">
        <v>553</v>
      </c>
      <c r="L209" s="60">
        <v>2009</v>
      </c>
      <c r="M209" s="70" t="str">
        <f t="shared" si="3"/>
        <v>http://ebooks.abc-clio.com/?isbn=9780313356117</v>
      </c>
      <c r="N209"/>
    </row>
    <row r="210" spans="1:14">
      <c r="A210" s="58">
        <v>209</v>
      </c>
      <c r="B210" s="59" t="s">
        <v>2696</v>
      </c>
      <c r="C210" s="59" t="s">
        <v>2702</v>
      </c>
      <c r="D210" s="59" t="s">
        <v>3098</v>
      </c>
      <c r="E210" s="59" t="s">
        <v>3097</v>
      </c>
      <c r="F210" s="59" t="s">
        <v>3096</v>
      </c>
      <c r="G210" s="59" t="s">
        <v>3095</v>
      </c>
      <c r="H210" s="59" t="s">
        <v>3094</v>
      </c>
      <c r="I210" s="60">
        <v>1</v>
      </c>
      <c r="J210" s="61">
        <v>1</v>
      </c>
      <c r="K210" s="59" t="s">
        <v>553</v>
      </c>
      <c r="L210" s="60">
        <v>2010</v>
      </c>
      <c r="M210" s="70" t="str">
        <f t="shared" si="3"/>
        <v>http://ebooks.abc-clio.com/?isbn=9780313380150</v>
      </c>
      <c r="N210"/>
    </row>
    <row r="211" spans="1:14">
      <c r="A211" s="58">
        <v>210</v>
      </c>
      <c r="B211" s="59" t="s">
        <v>2696</v>
      </c>
      <c r="C211" s="59" t="s">
        <v>2702</v>
      </c>
      <c r="D211" s="59" t="s">
        <v>3093</v>
      </c>
      <c r="E211" s="59" t="s">
        <v>3092</v>
      </c>
      <c r="F211" s="59" t="s">
        <v>3091</v>
      </c>
      <c r="G211" s="59" t="s">
        <v>3090</v>
      </c>
      <c r="H211" s="59" t="s">
        <v>3089</v>
      </c>
      <c r="I211" s="60">
        <v>1</v>
      </c>
      <c r="J211" s="61">
        <v>1</v>
      </c>
      <c r="K211" s="59" t="s">
        <v>553</v>
      </c>
      <c r="L211" s="60">
        <v>2009</v>
      </c>
      <c r="M211" s="70" t="str">
        <f t="shared" si="3"/>
        <v>http://ebooks.abc-clio.com/?isbn=9780313378188</v>
      </c>
      <c r="N211"/>
    </row>
    <row r="212" spans="1:14">
      <c r="A212" s="58">
        <v>211</v>
      </c>
      <c r="B212" s="59" t="s">
        <v>2696</v>
      </c>
      <c r="C212" s="59" t="s">
        <v>2702</v>
      </c>
      <c r="D212" s="59" t="s">
        <v>2707</v>
      </c>
      <c r="E212" s="59" t="s">
        <v>2706</v>
      </c>
      <c r="F212" s="59" t="s">
        <v>2705</v>
      </c>
      <c r="G212" s="59" t="s">
        <v>2704</v>
      </c>
      <c r="H212" s="59" t="s">
        <v>2703</v>
      </c>
      <c r="I212" s="60">
        <v>1</v>
      </c>
      <c r="J212" s="63">
        <v>1</v>
      </c>
      <c r="K212" s="59" t="s">
        <v>553</v>
      </c>
      <c r="L212" s="60">
        <v>2009</v>
      </c>
      <c r="M212" s="70" t="str">
        <f t="shared" si="3"/>
        <v>http://ebooks.abc-clio.com/?isbn=9780313366062</v>
      </c>
      <c r="N212"/>
    </row>
    <row r="213" spans="1:14">
      <c r="A213" s="58">
        <v>212</v>
      </c>
      <c r="B213" s="59" t="s">
        <v>2696</v>
      </c>
      <c r="C213" s="59" t="s">
        <v>2702</v>
      </c>
      <c r="D213" s="59" t="s">
        <v>3252</v>
      </c>
      <c r="E213" s="59" t="s">
        <v>3113</v>
      </c>
      <c r="F213" s="59" t="s">
        <v>3251</v>
      </c>
      <c r="G213" s="59" t="s">
        <v>3250</v>
      </c>
      <c r="H213" s="59" t="s">
        <v>3249</v>
      </c>
      <c r="I213" s="60">
        <v>1</v>
      </c>
      <c r="J213" s="61">
        <v>1</v>
      </c>
      <c r="K213" s="59" t="s">
        <v>553</v>
      </c>
      <c r="L213" s="60">
        <v>2009</v>
      </c>
      <c r="M213" s="70" t="str">
        <f t="shared" si="3"/>
        <v>http://ebooks.abc-clio.com/?isbn=9780313356056</v>
      </c>
      <c r="N213"/>
    </row>
    <row r="214" spans="1:14">
      <c r="A214" s="58">
        <v>213</v>
      </c>
      <c r="B214" s="59" t="s">
        <v>2696</v>
      </c>
      <c r="C214" s="59" t="s">
        <v>2702</v>
      </c>
      <c r="D214" s="59" t="s">
        <v>3114</v>
      </c>
      <c r="E214" s="59" t="s">
        <v>3113</v>
      </c>
      <c r="F214" s="59" t="s">
        <v>3112</v>
      </c>
      <c r="G214" s="59" t="s">
        <v>3111</v>
      </c>
      <c r="H214" s="59" t="s">
        <v>3110</v>
      </c>
      <c r="I214" s="60">
        <v>1</v>
      </c>
      <c r="J214" s="61">
        <v>1</v>
      </c>
      <c r="K214" s="59" t="s">
        <v>553</v>
      </c>
      <c r="L214" s="60">
        <v>2009</v>
      </c>
      <c r="M214" s="70" t="str">
        <f t="shared" si="3"/>
        <v>http://ebooks.abc-clio.com/?isbn=9780313377778</v>
      </c>
      <c r="N214"/>
    </row>
    <row r="215" spans="1:14">
      <c r="A215" s="58">
        <v>214</v>
      </c>
      <c r="B215" s="59" t="s">
        <v>2696</v>
      </c>
      <c r="C215" s="59" t="s">
        <v>2702</v>
      </c>
      <c r="D215" s="59" t="s">
        <v>2774</v>
      </c>
      <c r="E215" s="59" t="s">
        <v>2773</v>
      </c>
      <c r="F215" s="59" t="s">
        <v>2772</v>
      </c>
      <c r="G215" s="59" t="s">
        <v>2771</v>
      </c>
      <c r="H215" s="59" t="s">
        <v>2770</v>
      </c>
      <c r="I215" s="60">
        <v>1</v>
      </c>
      <c r="J215" s="63">
        <v>1</v>
      </c>
      <c r="K215" s="59" t="s">
        <v>560</v>
      </c>
      <c r="L215" s="60">
        <v>2009</v>
      </c>
      <c r="M215" s="70" t="str">
        <f t="shared" si="3"/>
        <v>http://ebooks.abc-clio.com/?isbn=9780313352201</v>
      </c>
      <c r="N215"/>
    </row>
    <row r="216" spans="1:14">
      <c r="A216" s="58">
        <v>215</v>
      </c>
      <c r="B216" s="59" t="s">
        <v>2696</v>
      </c>
      <c r="C216" s="59" t="s">
        <v>2702</v>
      </c>
      <c r="D216" s="59" t="s">
        <v>2701</v>
      </c>
      <c r="E216" s="59" t="s">
        <v>2700</v>
      </c>
      <c r="F216" s="59" t="s">
        <v>2699</v>
      </c>
      <c r="G216" s="59" t="s">
        <v>2698</v>
      </c>
      <c r="H216" s="59" t="s">
        <v>2697</v>
      </c>
      <c r="I216" s="60">
        <v>1</v>
      </c>
      <c r="J216" s="63">
        <v>1</v>
      </c>
      <c r="K216" s="59" t="s">
        <v>553</v>
      </c>
      <c r="L216" s="60">
        <v>2009</v>
      </c>
      <c r="M216" s="70" t="str">
        <f t="shared" si="3"/>
        <v>http://ebooks.abc-clio.com/?isbn=9780313354885</v>
      </c>
      <c r="N216"/>
    </row>
    <row r="217" spans="1:14">
      <c r="A217" s="58">
        <v>216</v>
      </c>
      <c r="B217" s="59" t="s">
        <v>2696</v>
      </c>
      <c r="C217" s="59" t="s">
        <v>2702</v>
      </c>
      <c r="D217" s="59" t="s">
        <v>2962</v>
      </c>
      <c r="E217" s="59" t="s">
        <v>2961</v>
      </c>
      <c r="F217" s="59" t="s">
        <v>2960</v>
      </c>
      <c r="G217" s="59" t="s">
        <v>2959</v>
      </c>
      <c r="H217" s="59" t="s">
        <v>2958</v>
      </c>
      <c r="I217" s="60">
        <v>1</v>
      </c>
      <c r="J217" s="61">
        <v>1</v>
      </c>
      <c r="K217" s="59" t="s">
        <v>553</v>
      </c>
      <c r="L217" s="60">
        <v>2009</v>
      </c>
      <c r="M217" s="70" t="str">
        <f t="shared" si="3"/>
        <v>http://ebooks.abc-clio.com/?isbn=9780313365126</v>
      </c>
      <c r="N217"/>
    </row>
    <row r="218" spans="1:14">
      <c r="A218" s="58">
        <v>217</v>
      </c>
      <c r="B218" s="59" t="s">
        <v>2696</v>
      </c>
      <c r="C218" s="59" t="s">
        <v>2702</v>
      </c>
      <c r="D218" s="59" t="s">
        <v>3027</v>
      </c>
      <c r="E218" s="59" t="s">
        <v>3026</v>
      </c>
      <c r="F218" s="59" t="s">
        <v>3025</v>
      </c>
      <c r="G218" s="59" t="s">
        <v>3024</v>
      </c>
      <c r="H218" s="59" t="s">
        <v>3023</v>
      </c>
      <c r="I218" s="60">
        <v>1</v>
      </c>
      <c r="J218" s="61">
        <v>1</v>
      </c>
      <c r="K218" s="59" t="s">
        <v>553</v>
      </c>
      <c r="L218" s="60">
        <v>2010</v>
      </c>
      <c r="M218" s="70" t="str">
        <f t="shared" si="3"/>
        <v>http://ebooks.abc-clio.com/?isbn=9780313381607</v>
      </c>
      <c r="N218"/>
    </row>
    <row r="219" spans="1:14">
      <c r="A219" s="58">
        <v>218</v>
      </c>
      <c r="B219" s="59" t="s">
        <v>2696</v>
      </c>
      <c r="C219" s="59" t="s">
        <v>2702</v>
      </c>
      <c r="D219" s="59" t="s">
        <v>3261</v>
      </c>
      <c r="E219" s="59" t="s">
        <v>3260</v>
      </c>
      <c r="F219" s="59" t="s">
        <v>3259</v>
      </c>
      <c r="G219" s="59" t="s">
        <v>3258</v>
      </c>
      <c r="H219" s="59" t="s">
        <v>3257</v>
      </c>
      <c r="I219" s="60">
        <v>1</v>
      </c>
      <c r="J219" s="61">
        <v>1</v>
      </c>
      <c r="K219" s="59" t="s">
        <v>553</v>
      </c>
      <c r="L219" s="60">
        <v>2010</v>
      </c>
      <c r="M219" s="70" t="str">
        <f t="shared" si="3"/>
        <v>http://ebooks.abc-clio.com/?isbn=9780313383625</v>
      </c>
      <c r="N219"/>
    </row>
    <row r="220" spans="1:14">
      <c r="A220" s="58">
        <v>219</v>
      </c>
      <c r="B220" s="59" t="s">
        <v>2696</v>
      </c>
      <c r="C220" s="59" t="s">
        <v>2702</v>
      </c>
      <c r="D220" s="59" t="s">
        <v>2921</v>
      </c>
      <c r="E220" s="59" t="s">
        <v>2920</v>
      </c>
      <c r="F220" s="59" t="s">
        <v>2919</v>
      </c>
      <c r="G220" s="59" t="s">
        <v>2918</v>
      </c>
      <c r="H220" s="59" t="s">
        <v>2917</v>
      </c>
      <c r="I220" s="60">
        <v>1</v>
      </c>
      <c r="J220" s="61">
        <v>2</v>
      </c>
      <c r="K220" s="59" t="s">
        <v>553</v>
      </c>
      <c r="L220" s="60">
        <v>2010</v>
      </c>
      <c r="M220" s="70" t="str">
        <f t="shared" si="3"/>
        <v>http://ebooks.abc-clio.com/?isbn=9780313364211</v>
      </c>
      <c r="N220"/>
    </row>
    <row r="221" spans="1:14">
      <c r="A221" s="58">
        <v>220</v>
      </c>
      <c r="B221" s="59" t="s">
        <v>2696</v>
      </c>
      <c r="C221" s="59" t="s">
        <v>2702</v>
      </c>
      <c r="D221" s="59" t="s">
        <v>3046</v>
      </c>
      <c r="E221" s="59" t="s">
        <v>3045</v>
      </c>
      <c r="F221" s="59" t="s">
        <v>3044</v>
      </c>
      <c r="G221" s="59" t="s">
        <v>3043</v>
      </c>
      <c r="H221" s="59" t="s">
        <v>3042</v>
      </c>
      <c r="I221" s="60">
        <v>1</v>
      </c>
      <c r="J221" s="61">
        <v>1</v>
      </c>
      <c r="K221" s="59" t="s">
        <v>553</v>
      </c>
      <c r="L221" s="60">
        <v>2010</v>
      </c>
      <c r="M221" s="70" t="str">
        <f t="shared" si="3"/>
        <v>http://ebooks.abc-clio.com/?isbn=9780313380754</v>
      </c>
      <c r="N221"/>
    </row>
    <row r="222" spans="1:14">
      <c r="A222" s="58">
        <v>221</v>
      </c>
      <c r="B222" s="59" t="s">
        <v>2696</v>
      </c>
      <c r="C222" s="59" t="s">
        <v>2702</v>
      </c>
      <c r="D222" s="59" t="s">
        <v>2972</v>
      </c>
      <c r="E222" s="59" t="s">
        <v>2971</v>
      </c>
      <c r="F222" s="59" t="s">
        <v>2970</v>
      </c>
      <c r="G222" s="59" t="s">
        <v>2969</v>
      </c>
      <c r="H222" s="59" t="s">
        <v>2968</v>
      </c>
      <c r="I222" s="60">
        <v>1</v>
      </c>
      <c r="J222" s="61">
        <v>1</v>
      </c>
      <c r="K222" s="59" t="s">
        <v>553</v>
      </c>
      <c r="L222" s="60">
        <v>2009</v>
      </c>
      <c r="M222" s="70" t="str">
        <f t="shared" si="3"/>
        <v>http://ebooks.abc-clio.com/?isbn=9780313381256</v>
      </c>
      <c r="N222"/>
    </row>
    <row r="223" spans="1:14">
      <c r="A223" s="58">
        <v>222</v>
      </c>
      <c r="B223" s="59" t="s">
        <v>2696</v>
      </c>
      <c r="C223" s="59" t="s">
        <v>2702</v>
      </c>
      <c r="D223" s="59" t="s">
        <v>3050</v>
      </c>
      <c r="E223" s="59" t="s">
        <v>2881</v>
      </c>
      <c r="F223" s="59" t="s">
        <v>3049</v>
      </c>
      <c r="G223" s="59" t="s">
        <v>3048</v>
      </c>
      <c r="H223" s="59" t="s">
        <v>3047</v>
      </c>
      <c r="I223" s="60">
        <v>1</v>
      </c>
      <c r="J223" s="61">
        <v>1</v>
      </c>
      <c r="K223" s="59" t="s">
        <v>553</v>
      </c>
      <c r="L223" s="60">
        <v>2010</v>
      </c>
      <c r="M223" s="70" t="str">
        <f t="shared" si="3"/>
        <v>http://ebooks.abc-clio.com/?isbn=9780313366444</v>
      </c>
      <c r="N223"/>
    </row>
    <row r="224" spans="1:14">
      <c r="A224" s="58">
        <v>223</v>
      </c>
      <c r="B224" s="59" t="s">
        <v>2696</v>
      </c>
      <c r="C224" s="59" t="s">
        <v>2702</v>
      </c>
      <c r="D224" s="59" t="s">
        <v>2882</v>
      </c>
      <c r="E224" s="59" t="s">
        <v>2881</v>
      </c>
      <c r="F224" s="59" t="s">
        <v>2880</v>
      </c>
      <c r="G224" s="59" t="s">
        <v>2879</v>
      </c>
      <c r="H224" s="59" t="s">
        <v>2878</v>
      </c>
      <c r="I224" s="60">
        <v>1</v>
      </c>
      <c r="J224" s="61">
        <v>1</v>
      </c>
      <c r="K224" s="59" t="s">
        <v>553</v>
      </c>
      <c r="L224" s="60">
        <v>2009</v>
      </c>
      <c r="M224" s="70" t="str">
        <f t="shared" si="3"/>
        <v>http://ebooks.abc-clio.com/?isbn=9780313380235</v>
      </c>
      <c r="N224"/>
    </row>
    <row r="225" spans="1:14">
      <c r="A225" s="58">
        <v>224</v>
      </c>
      <c r="B225" s="59" t="s">
        <v>2696</v>
      </c>
      <c r="C225" s="59" t="s">
        <v>2702</v>
      </c>
      <c r="D225" s="59" t="s">
        <v>3022</v>
      </c>
      <c r="E225" s="59" t="s">
        <v>3021</v>
      </c>
      <c r="F225" s="59" t="s">
        <v>3020</v>
      </c>
      <c r="G225" s="59" t="s">
        <v>3019</v>
      </c>
      <c r="H225" s="59" t="s">
        <v>3018</v>
      </c>
      <c r="I225" s="60">
        <v>1</v>
      </c>
      <c r="J225" s="61">
        <v>1</v>
      </c>
      <c r="K225" s="59" t="s">
        <v>553</v>
      </c>
      <c r="L225" s="60">
        <v>2010</v>
      </c>
      <c r="M225" s="70" t="str">
        <f t="shared" si="3"/>
        <v>http://ebooks.abc-clio.com/?isbn=9780313384578</v>
      </c>
      <c r="N225"/>
    </row>
    <row r="226" spans="1:14">
      <c r="A226" s="58">
        <v>225</v>
      </c>
      <c r="B226" s="59" t="s">
        <v>2696</v>
      </c>
      <c r="C226" s="59" t="s">
        <v>2702</v>
      </c>
      <c r="D226" s="59" t="s">
        <v>3300</v>
      </c>
      <c r="E226" s="59" t="s">
        <v>1882</v>
      </c>
      <c r="F226" s="59" t="s">
        <v>3299</v>
      </c>
      <c r="G226" s="59" t="s">
        <v>3298</v>
      </c>
      <c r="H226" s="59" t="s">
        <v>3297</v>
      </c>
      <c r="I226" s="60">
        <v>1</v>
      </c>
      <c r="J226" s="61">
        <v>1</v>
      </c>
      <c r="K226" s="59" t="s">
        <v>553</v>
      </c>
      <c r="L226" s="60">
        <v>2009</v>
      </c>
      <c r="M226" s="70" t="str">
        <f t="shared" si="3"/>
        <v>http://ebooks.abc-clio.com/?isbn=9780313358593</v>
      </c>
      <c r="N226"/>
    </row>
    <row r="227" spans="1:14">
      <c r="A227" s="58">
        <v>226</v>
      </c>
      <c r="B227" s="59" t="s">
        <v>2696</v>
      </c>
      <c r="C227" s="59" t="s">
        <v>2702</v>
      </c>
      <c r="D227" s="59" t="s">
        <v>3012</v>
      </c>
      <c r="E227" s="59" t="s">
        <v>3011</v>
      </c>
      <c r="F227" s="59" t="s">
        <v>3010</v>
      </c>
      <c r="G227" s="59" t="s">
        <v>3009</v>
      </c>
      <c r="H227" s="59" t="s">
        <v>3008</v>
      </c>
      <c r="I227" s="60">
        <v>1</v>
      </c>
      <c r="J227" s="61">
        <v>1</v>
      </c>
      <c r="K227" s="59" t="s">
        <v>553</v>
      </c>
      <c r="L227" s="60">
        <v>2009</v>
      </c>
      <c r="M227" s="70" t="str">
        <f t="shared" si="3"/>
        <v>http://ebooks.abc-clio.com/?isbn=9780313376672</v>
      </c>
      <c r="N227"/>
    </row>
    <row r="228" spans="1:14">
      <c r="A228" s="58">
        <v>227</v>
      </c>
      <c r="B228" s="59" t="s">
        <v>2696</v>
      </c>
      <c r="C228" s="59" t="s">
        <v>2702</v>
      </c>
      <c r="D228" s="59" t="s">
        <v>3142</v>
      </c>
      <c r="E228" s="59" t="s">
        <v>3141</v>
      </c>
      <c r="F228" s="59" t="s">
        <v>3140</v>
      </c>
      <c r="G228" s="59" t="s">
        <v>3139</v>
      </c>
      <c r="H228" s="59" t="s">
        <v>3138</v>
      </c>
      <c r="I228" s="60">
        <v>1</v>
      </c>
      <c r="J228" s="61">
        <v>1</v>
      </c>
      <c r="K228" s="59" t="s">
        <v>553</v>
      </c>
      <c r="L228" s="60">
        <v>2009</v>
      </c>
      <c r="M228" s="70" t="str">
        <f t="shared" si="3"/>
        <v>http://ebooks.abc-clio.com/?isbn=9780313376610</v>
      </c>
      <c r="N228"/>
    </row>
    <row r="229" spans="1:14">
      <c r="A229" s="58">
        <v>228</v>
      </c>
      <c r="B229" s="59" t="s">
        <v>2696</v>
      </c>
      <c r="C229" s="59" t="s">
        <v>2702</v>
      </c>
      <c r="D229" s="59" t="s">
        <v>2962</v>
      </c>
      <c r="E229" s="59" t="s">
        <v>3244</v>
      </c>
      <c r="F229" s="59" t="s">
        <v>3243</v>
      </c>
      <c r="G229" s="59" t="s">
        <v>3242</v>
      </c>
      <c r="H229" s="59" t="s">
        <v>2944</v>
      </c>
      <c r="I229" s="60">
        <v>1</v>
      </c>
      <c r="J229" s="61">
        <v>1</v>
      </c>
      <c r="K229" s="59" t="s">
        <v>553</v>
      </c>
      <c r="L229" s="60">
        <v>2009</v>
      </c>
      <c r="M229" s="70" t="str">
        <f t="shared" si="3"/>
        <v>http://ebooks.abc-clio.com/?isbn=9780313355356</v>
      </c>
      <c r="N229"/>
    </row>
    <row r="230" spans="1:14">
      <c r="A230" s="58">
        <v>229</v>
      </c>
      <c r="B230" s="59" t="s">
        <v>2696</v>
      </c>
      <c r="C230" s="59" t="s">
        <v>2702</v>
      </c>
      <c r="D230" s="59" t="s">
        <v>3055</v>
      </c>
      <c r="E230" s="59" t="s">
        <v>3054</v>
      </c>
      <c r="F230" s="59" t="s">
        <v>3053</v>
      </c>
      <c r="G230" s="59" t="s">
        <v>3052</v>
      </c>
      <c r="H230" s="59" t="s">
        <v>3051</v>
      </c>
      <c r="I230" s="60">
        <v>1</v>
      </c>
      <c r="J230" s="61">
        <v>1</v>
      </c>
      <c r="K230" s="59" t="s">
        <v>553</v>
      </c>
      <c r="L230" s="60">
        <v>2010</v>
      </c>
      <c r="M230" s="70" t="str">
        <f t="shared" si="3"/>
        <v>http://ebooks.abc-clio.com/?isbn=9780313365201</v>
      </c>
      <c r="N230"/>
    </row>
    <row r="231" spans="1:14">
      <c r="A231" s="58">
        <v>230</v>
      </c>
      <c r="B231" s="59" t="s">
        <v>2696</v>
      </c>
      <c r="C231" s="59" t="s">
        <v>2702</v>
      </c>
      <c r="D231" s="59" t="s">
        <v>3178</v>
      </c>
      <c r="E231" s="59" t="s">
        <v>3177</v>
      </c>
      <c r="F231" s="59" t="s">
        <v>3176</v>
      </c>
      <c r="G231" s="59" t="s">
        <v>3175</v>
      </c>
      <c r="H231" s="59" t="s">
        <v>3174</v>
      </c>
      <c r="I231" s="60">
        <v>1</v>
      </c>
      <c r="J231" s="61">
        <v>1</v>
      </c>
      <c r="K231" s="59" t="s">
        <v>553</v>
      </c>
      <c r="L231" s="60">
        <v>2009</v>
      </c>
      <c r="M231" s="70" t="str">
        <f t="shared" si="3"/>
        <v>http://ebooks.abc-clio.com/?isbn=9780313362132</v>
      </c>
      <c r="N231"/>
    </row>
    <row r="232" spans="1:14">
      <c r="A232" s="58">
        <v>231</v>
      </c>
      <c r="B232" s="59" t="s">
        <v>2696</v>
      </c>
      <c r="C232" s="59" t="s">
        <v>2702</v>
      </c>
      <c r="D232" s="59" t="s">
        <v>2987</v>
      </c>
      <c r="E232" s="59" t="s">
        <v>2986</v>
      </c>
      <c r="F232" s="59" t="s">
        <v>2985</v>
      </c>
      <c r="G232" s="59" t="s">
        <v>2984</v>
      </c>
      <c r="H232" s="59" t="s">
        <v>2983</v>
      </c>
      <c r="I232" s="60">
        <v>1</v>
      </c>
      <c r="J232" s="61">
        <v>1</v>
      </c>
      <c r="K232" s="59" t="s">
        <v>553</v>
      </c>
      <c r="L232" s="60">
        <v>2010</v>
      </c>
      <c r="M232" s="70" t="str">
        <f t="shared" si="3"/>
        <v>http://ebooks.abc-clio.com/?isbn=9780313363290</v>
      </c>
      <c r="N232"/>
    </row>
    <row r="233" spans="1:14">
      <c r="A233" s="58">
        <v>232</v>
      </c>
      <c r="B233" s="59" t="s">
        <v>2696</v>
      </c>
      <c r="C233" s="59" t="s">
        <v>2702</v>
      </c>
      <c r="D233" s="59" t="s">
        <v>2938</v>
      </c>
      <c r="E233" s="59" t="s">
        <v>2937</v>
      </c>
      <c r="F233" s="59" t="s">
        <v>2936</v>
      </c>
      <c r="G233" s="59" t="s">
        <v>2935</v>
      </c>
      <c r="H233" s="59" t="s">
        <v>2934</v>
      </c>
      <c r="I233" s="60">
        <v>1</v>
      </c>
      <c r="J233" s="61">
        <v>1</v>
      </c>
      <c r="K233" s="59" t="s">
        <v>560</v>
      </c>
      <c r="L233" s="60">
        <v>2009</v>
      </c>
      <c r="M233" s="70" t="str">
        <f t="shared" si="3"/>
        <v>http://ebooks.abc-clio.com/?isbn=9780313364594</v>
      </c>
      <c r="N233"/>
    </row>
    <row r="234" spans="1:14">
      <c r="A234" s="58">
        <v>233</v>
      </c>
      <c r="B234" s="59" t="s">
        <v>2696</v>
      </c>
      <c r="C234" s="59" t="s">
        <v>2702</v>
      </c>
      <c r="D234" s="59" t="s">
        <v>3286</v>
      </c>
      <c r="E234" s="59" t="s">
        <v>3285</v>
      </c>
      <c r="F234" s="59" t="s">
        <v>3284</v>
      </c>
      <c r="G234" s="59" t="s">
        <v>3283</v>
      </c>
      <c r="H234" s="59" t="s">
        <v>3282</v>
      </c>
      <c r="I234" s="60">
        <v>1</v>
      </c>
      <c r="J234" s="61">
        <v>1</v>
      </c>
      <c r="K234" s="59" t="s">
        <v>553</v>
      </c>
      <c r="L234" s="60">
        <v>2009</v>
      </c>
      <c r="M234" s="70" t="str">
        <f t="shared" si="3"/>
        <v>http://ebooks.abc-clio.com/?isbn=9780313376795</v>
      </c>
      <c r="N234"/>
    </row>
    <row r="235" spans="1:14">
      <c r="A235" s="58">
        <v>234</v>
      </c>
      <c r="B235" s="59" t="s">
        <v>2696</v>
      </c>
      <c r="C235" s="59" t="s">
        <v>2702</v>
      </c>
      <c r="D235" s="59" t="s">
        <v>2727</v>
      </c>
      <c r="E235" s="59" t="s">
        <v>2726</v>
      </c>
      <c r="F235" s="59" t="s">
        <v>2725</v>
      </c>
      <c r="G235" s="59" t="s">
        <v>2724</v>
      </c>
      <c r="H235" s="59" t="s">
        <v>2723</v>
      </c>
      <c r="I235" s="60">
        <v>1</v>
      </c>
      <c r="J235" s="63">
        <v>1</v>
      </c>
      <c r="K235" s="59" t="s">
        <v>553</v>
      </c>
      <c r="L235" s="60">
        <v>2009</v>
      </c>
      <c r="M235" s="70" t="str">
        <f t="shared" si="3"/>
        <v>http://ebooks.abc-clio.com/?isbn=9780313354540</v>
      </c>
      <c r="N235"/>
    </row>
    <row r="236" spans="1:14">
      <c r="A236" s="58">
        <v>235</v>
      </c>
      <c r="B236" s="59" t="s">
        <v>2696</v>
      </c>
      <c r="C236" s="59" t="s">
        <v>2702</v>
      </c>
      <c r="D236" s="59" t="s">
        <v>2948</v>
      </c>
      <c r="E236" s="59" t="s">
        <v>2947</v>
      </c>
      <c r="F236" s="59" t="s">
        <v>2946</v>
      </c>
      <c r="G236" s="59" t="s">
        <v>2945</v>
      </c>
      <c r="H236" s="59" t="s">
        <v>2944</v>
      </c>
      <c r="I236" s="60">
        <v>1</v>
      </c>
      <c r="J236" s="61">
        <v>1</v>
      </c>
      <c r="K236" s="59" t="s">
        <v>560</v>
      </c>
      <c r="L236" s="60">
        <v>2010</v>
      </c>
      <c r="M236" s="70" t="str">
        <f t="shared" si="3"/>
        <v>http://ebooks.abc-clio.com/?isbn=9780313378645</v>
      </c>
      <c r="N236"/>
    </row>
    <row r="237" spans="1:14">
      <c r="A237" s="58">
        <v>236</v>
      </c>
      <c r="B237" s="59" t="s">
        <v>2696</v>
      </c>
      <c r="C237" s="59" t="s">
        <v>2702</v>
      </c>
      <c r="D237" s="59" t="s">
        <v>3060</v>
      </c>
      <c r="E237" s="59" t="s">
        <v>3059</v>
      </c>
      <c r="F237" s="59" t="s">
        <v>3058</v>
      </c>
      <c r="G237" s="59" t="s">
        <v>3057</v>
      </c>
      <c r="H237" s="59" t="s">
        <v>3056</v>
      </c>
      <c r="I237" s="60">
        <v>1</v>
      </c>
      <c r="J237" s="61">
        <v>1</v>
      </c>
      <c r="K237" s="59" t="s">
        <v>553</v>
      </c>
      <c r="L237" s="60">
        <v>2010</v>
      </c>
      <c r="M237" s="70" t="str">
        <f t="shared" si="3"/>
        <v>http://ebooks.abc-clio.com/?isbn=9780313375958</v>
      </c>
      <c r="N237"/>
    </row>
    <row r="238" spans="1:14">
      <c r="A238" s="58">
        <v>237</v>
      </c>
      <c r="B238" s="59" t="s">
        <v>2696</v>
      </c>
      <c r="C238" s="59" t="s">
        <v>2702</v>
      </c>
      <c r="D238" s="59" t="s">
        <v>22</v>
      </c>
      <c r="E238" s="59" t="s">
        <v>3351</v>
      </c>
      <c r="F238" s="59" t="s">
        <v>3350</v>
      </c>
      <c r="G238" s="59" t="s">
        <v>3349</v>
      </c>
      <c r="H238" s="59" t="s">
        <v>258</v>
      </c>
      <c r="I238" s="60">
        <v>1</v>
      </c>
      <c r="J238" s="61">
        <v>1</v>
      </c>
      <c r="K238" s="59" t="s">
        <v>553</v>
      </c>
      <c r="L238" s="60">
        <v>2008</v>
      </c>
      <c r="M238" s="70" t="str">
        <f t="shared" si="3"/>
        <v>http://ebooks.abc-clio.com/?isbn=9780313356971</v>
      </c>
      <c r="N238"/>
    </row>
    <row r="239" spans="1:14">
      <c r="A239" s="58">
        <v>238</v>
      </c>
      <c r="B239" s="59" t="s">
        <v>2696</v>
      </c>
      <c r="C239" s="59" t="s">
        <v>2702</v>
      </c>
      <c r="D239" s="59" t="s">
        <v>2957</v>
      </c>
      <c r="E239" s="59" t="s">
        <v>2801</v>
      </c>
      <c r="F239" s="59" t="s">
        <v>3353</v>
      </c>
      <c r="G239" s="59" t="s">
        <v>3352</v>
      </c>
      <c r="H239" s="59" t="s">
        <v>2798</v>
      </c>
      <c r="I239" s="60">
        <v>1</v>
      </c>
      <c r="J239" s="61">
        <v>1</v>
      </c>
      <c r="K239" s="59" t="s">
        <v>553</v>
      </c>
      <c r="L239" s="60">
        <v>2009</v>
      </c>
      <c r="M239" s="70" t="str">
        <f t="shared" si="3"/>
        <v>http://ebooks.abc-clio.com/?isbn=9780313358845</v>
      </c>
      <c r="N239"/>
    </row>
    <row r="240" spans="1:14">
      <c r="A240" s="58">
        <v>239</v>
      </c>
      <c r="B240" s="59" t="s">
        <v>2696</v>
      </c>
      <c r="C240" s="59" t="s">
        <v>2702</v>
      </c>
      <c r="D240" s="59" t="s">
        <v>2802</v>
      </c>
      <c r="E240" s="59" t="s">
        <v>2801</v>
      </c>
      <c r="F240" s="59" t="s">
        <v>2800</v>
      </c>
      <c r="G240" s="59" t="s">
        <v>2799</v>
      </c>
      <c r="H240" s="59" t="s">
        <v>2798</v>
      </c>
      <c r="I240" s="60">
        <v>1</v>
      </c>
      <c r="J240" s="63">
        <v>1</v>
      </c>
      <c r="K240" s="59" t="s">
        <v>553</v>
      </c>
      <c r="L240" s="60">
        <v>2009</v>
      </c>
      <c r="M240" s="70" t="str">
        <f t="shared" si="3"/>
        <v>http://ebooks.abc-clio.com/?isbn=9780313375910</v>
      </c>
      <c r="N240"/>
    </row>
    <row r="241" spans="1:14">
      <c r="A241" s="58">
        <v>240</v>
      </c>
      <c r="B241" s="59" t="s">
        <v>2696</v>
      </c>
      <c r="C241" s="59" t="s">
        <v>2702</v>
      </c>
      <c r="D241" s="59" t="s">
        <v>3248</v>
      </c>
      <c r="E241" s="59" t="s">
        <v>2956</v>
      </c>
      <c r="F241" s="59" t="s">
        <v>3247</v>
      </c>
      <c r="G241" s="59" t="s">
        <v>3246</v>
      </c>
      <c r="H241" s="59" t="s">
        <v>3245</v>
      </c>
      <c r="I241" s="60">
        <v>1</v>
      </c>
      <c r="J241" s="61">
        <v>1</v>
      </c>
      <c r="K241" s="59" t="s">
        <v>553</v>
      </c>
      <c r="L241" s="60">
        <v>2009</v>
      </c>
      <c r="M241" s="70" t="str">
        <f t="shared" si="3"/>
        <v>http://ebooks.abc-clio.com/?isbn=9780313365225</v>
      </c>
      <c r="N241"/>
    </row>
    <row r="242" spans="1:14">
      <c r="A242" s="58">
        <v>241</v>
      </c>
      <c r="B242" s="59" t="s">
        <v>2696</v>
      </c>
      <c r="C242" s="59" t="s">
        <v>2702</v>
      </c>
      <c r="D242" s="59" t="s">
        <v>2957</v>
      </c>
      <c r="E242" s="59" t="s">
        <v>2956</v>
      </c>
      <c r="F242" s="59" t="s">
        <v>2955</v>
      </c>
      <c r="G242" s="59" t="s">
        <v>2954</v>
      </c>
      <c r="H242" s="59" t="s">
        <v>258</v>
      </c>
      <c r="I242" s="60">
        <v>1</v>
      </c>
      <c r="J242" s="61">
        <v>1</v>
      </c>
      <c r="K242" s="59" t="s">
        <v>553</v>
      </c>
      <c r="L242" s="60">
        <v>2010</v>
      </c>
      <c r="M242" s="70" t="str">
        <f t="shared" si="3"/>
        <v>http://ebooks.abc-clio.com/?isbn=9781598843590</v>
      </c>
      <c r="N242"/>
    </row>
    <row r="243" spans="1:14">
      <c r="A243" s="58">
        <v>242</v>
      </c>
      <c r="B243" s="59" t="s">
        <v>2696</v>
      </c>
      <c r="C243" s="59" t="s">
        <v>2702</v>
      </c>
      <c r="D243" s="59" t="s">
        <v>3007</v>
      </c>
      <c r="E243" s="59" t="s">
        <v>3006</v>
      </c>
      <c r="F243" s="59" t="s">
        <v>3005</v>
      </c>
      <c r="G243" s="59" t="s">
        <v>3004</v>
      </c>
      <c r="H243" s="59" t="s">
        <v>3003</v>
      </c>
      <c r="I243" s="60">
        <v>2</v>
      </c>
      <c r="J243" s="61">
        <v>1</v>
      </c>
      <c r="K243" s="59" t="s">
        <v>553</v>
      </c>
      <c r="L243" s="60">
        <v>2009</v>
      </c>
      <c r="M243" s="70" t="str">
        <f t="shared" si="3"/>
        <v>http://ebooks.abc-clio.com/?isbn=9780313379772</v>
      </c>
      <c r="N243"/>
    </row>
    <row r="244" spans="1:14">
      <c r="A244" s="58">
        <v>243</v>
      </c>
      <c r="B244" s="59" t="s">
        <v>2696</v>
      </c>
      <c r="C244" s="59" t="s">
        <v>2702</v>
      </c>
      <c r="D244" s="59" t="s">
        <v>3173</v>
      </c>
      <c r="E244" s="59" t="s">
        <v>3172</v>
      </c>
      <c r="F244" s="59" t="s">
        <v>3171</v>
      </c>
      <c r="G244" s="59" t="s">
        <v>3170</v>
      </c>
      <c r="H244" s="59" t="s">
        <v>2917</v>
      </c>
      <c r="I244" s="60">
        <v>1</v>
      </c>
      <c r="J244" s="61">
        <v>1</v>
      </c>
      <c r="K244" s="59" t="s">
        <v>553</v>
      </c>
      <c r="L244" s="60">
        <v>2009</v>
      </c>
      <c r="M244" s="70" t="str">
        <f t="shared" si="3"/>
        <v>http://ebooks.abc-clio.com/?isbn=9780313365539</v>
      </c>
      <c r="N244"/>
    </row>
    <row r="245" spans="1:14">
      <c r="A245" s="58">
        <v>244</v>
      </c>
      <c r="B245" s="59" t="s">
        <v>2696</v>
      </c>
      <c r="C245" s="59" t="s">
        <v>2702</v>
      </c>
      <c r="D245" s="59" t="s">
        <v>2953</v>
      </c>
      <c r="E245" s="59" t="s">
        <v>2952</v>
      </c>
      <c r="F245" s="59" t="s">
        <v>3132</v>
      </c>
      <c r="G245" s="59" t="s">
        <v>3131</v>
      </c>
      <c r="H245" s="59" t="s">
        <v>3130</v>
      </c>
      <c r="I245" s="60">
        <v>1</v>
      </c>
      <c r="J245" s="61">
        <v>1</v>
      </c>
      <c r="K245" s="59" t="s">
        <v>553</v>
      </c>
      <c r="L245" s="60">
        <v>2009</v>
      </c>
      <c r="M245" s="70" t="str">
        <f t="shared" si="3"/>
        <v>http://ebooks.abc-clio.com/?isbn=9780313359194</v>
      </c>
      <c r="N245"/>
    </row>
    <row r="246" spans="1:14">
      <c r="A246" s="58">
        <v>245</v>
      </c>
      <c r="B246" s="59" t="s">
        <v>2696</v>
      </c>
      <c r="C246" s="59" t="s">
        <v>2702</v>
      </c>
      <c r="D246" s="59" t="s">
        <v>2953</v>
      </c>
      <c r="E246" s="59" t="s">
        <v>2952</v>
      </c>
      <c r="F246" s="59" t="s">
        <v>2951</v>
      </c>
      <c r="G246" s="62" t="s">
        <v>2950</v>
      </c>
      <c r="H246" s="59" t="s">
        <v>2949</v>
      </c>
      <c r="I246" s="60">
        <v>1</v>
      </c>
      <c r="J246" s="61">
        <v>1</v>
      </c>
      <c r="K246" s="59" t="s">
        <v>553</v>
      </c>
      <c r="L246" s="60">
        <v>2010</v>
      </c>
      <c r="M246" s="70" t="str">
        <f t="shared" si="3"/>
        <v>http://ebooks.abc-clio.com/?isbn=9780313380013</v>
      </c>
      <c r="N246"/>
    </row>
    <row r="247" spans="1:14">
      <c r="A247" s="58">
        <v>246</v>
      </c>
      <c r="B247" s="59" t="s">
        <v>2696</v>
      </c>
      <c r="C247" s="59" t="s">
        <v>2702</v>
      </c>
      <c r="D247" s="59" t="s">
        <v>3147</v>
      </c>
      <c r="E247" s="59" t="s">
        <v>3146</v>
      </c>
      <c r="F247" s="59" t="s">
        <v>3145</v>
      </c>
      <c r="G247" s="59" t="s">
        <v>3144</v>
      </c>
      <c r="H247" s="59" t="s">
        <v>3143</v>
      </c>
      <c r="I247" s="60">
        <v>1</v>
      </c>
      <c r="J247" s="61">
        <v>2</v>
      </c>
      <c r="K247" s="59" t="s">
        <v>553</v>
      </c>
      <c r="L247" s="60">
        <v>2010</v>
      </c>
      <c r="M247" s="70" t="str">
        <f t="shared" si="3"/>
        <v>http://ebooks.abc-clio.com/?isbn=9780313372407</v>
      </c>
      <c r="N247"/>
    </row>
    <row r="248" spans="1:14">
      <c r="A248" s="58">
        <v>247</v>
      </c>
      <c r="B248" s="59" t="s">
        <v>2696</v>
      </c>
      <c r="C248" s="59" t="s">
        <v>2702</v>
      </c>
      <c r="D248" s="59" t="s">
        <v>3084</v>
      </c>
      <c r="E248" s="59" t="s">
        <v>3083</v>
      </c>
      <c r="F248" s="59" t="s">
        <v>3082</v>
      </c>
      <c r="G248" s="59" t="s">
        <v>3081</v>
      </c>
      <c r="H248" s="59" t="s">
        <v>3080</v>
      </c>
      <c r="I248" s="60">
        <v>1</v>
      </c>
      <c r="J248" s="61">
        <v>1</v>
      </c>
      <c r="K248" s="59" t="s">
        <v>553</v>
      </c>
      <c r="L248" s="60">
        <v>2009</v>
      </c>
      <c r="M248" s="70" t="str">
        <f t="shared" si="3"/>
        <v>http://ebooks.abc-clio.com/?isbn=9780313360084</v>
      </c>
      <c r="N248"/>
    </row>
    <row r="249" spans="1:14">
      <c r="A249" s="58">
        <v>248</v>
      </c>
      <c r="B249" s="59" t="s">
        <v>2696</v>
      </c>
      <c r="C249" s="59" t="s">
        <v>2702</v>
      </c>
      <c r="D249" s="59" t="s">
        <v>3137</v>
      </c>
      <c r="E249" s="59" t="s">
        <v>3136</v>
      </c>
      <c r="F249" s="59" t="s">
        <v>3135</v>
      </c>
      <c r="G249" s="59" t="s">
        <v>3134</v>
      </c>
      <c r="H249" s="59" t="s">
        <v>3133</v>
      </c>
      <c r="I249" s="60">
        <v>1</v>
      </c>
      <c r="J249" s="61">
        <v>1</v>
      </c>
      <c r="K249" s="59" t="s">
        <v>553</v>
      </c>
      <c r="L249" s="60">
        <v>2009</v>
      </c>
      <c r="M249" s="70" t="str">
        <f t="shared" si="3"/>
        <v>http://ebooks.abc-clio.com/?isbn=9780313365836</v>
      </c>
      <c r="N249"/>
    </row>
    <row r="250" spans="1:14">
      <c r="A250" s="58">
        <v>249</v>
      </c>
      <c r="B250" s="59" t="s">
        <v>2696</v>
      </c>
      <c r="C250" s="59" t="s">
        <v>2702</v>
      </c>
      <c r="D250" s="59" t="s">
        <v>2753</v>
      </c>
      <c r="E250" s="59" t="s">
        <v>2752</v>
      </c>
      <c r="F250" s="59" t="s">
        <v>2751</v>
      </c>
      <c r="G250" s="59" t="s">
        <v>2750</v>
      </c>
      <c r="H250" s="59" t="s">
        <v>2749</v>
      </c>
      <c r="I250" s="60">
        <v>1</v>
      </c>
      <c r="J250" s="63">
        <v>1</v>
      </c>
      <c r="K250" s="59" t="s">
        <v>553</v>
      </c>
      <c r="L250" s="60">
        <v>2009</v>
      </c>
      <c r="M250" s="70" t="str">
        <f t="shared" si="3"/>
        <v>http://ebooks.abc-clio.com/?isbn=9780313362859</v>
      </c>
      <c r="N250"/>
    </row>
    <row r="251" spans="1:14">
      <c r="A251" s="58">
        <v>250</v>
      </c>
      <c r="B251" s="59" t="s">
        <v>2696</v>
      </c>
      <c r="C251" s="59" t="s">
        <v>2702</v>
      </c>
      <c r="D251" s="59" t="s">
        <v>2928</v>
      </c>
      <c r="E251" s="59" t="s">
        <v>2752</v>
      </c>
      <c r="F251" s="59" t="s">
        <v>2927</v>
      </c>
      <c r="G251" s="59" t="s">
        <v>2926</v>
      </c>
      <c r="H251" s="59" t="s">
        <v>1267</v>
      </c>
      <c r="I251" s="60">
        <v>1</v>
      </c>
      <c r="J251" s="61">
        <v>1</v>
      </c>
      <c r="K251" s="59" t="s">
        <v>560</v>
      </c>
      <c r="L251" s="60">
        <v>2010</v>
      </c>
      <c r="M251" s="70" t="str">
        <f t="shared" si="3"/>
        <v>http://ebooks.abc-clio.com/?isbn=9780313377198</v>
      </c>
      <c r="N251"/>
    </row>
    <row r="252" spans="1:14">
      <c r="A252" s="58">
        <v>251</v>
      </c>
      <c r="B252" s="59" t="s">
        <v>2696</v>
      </c>
      <c r="C252" s="59" t="s">
        <v>2702</v>
      </c>
      <c r="D252" s="59" t="s">
        <v>3017</v>
      </c>
      <c r="E252" s="59" t="s">
        <v>3016</v>
      </c>
      <c r="F252" s="59" t="s">
        <v>3015</v>
      </c>
      <c r="G252" s="59" t="s">
        <v>3014</v>
      </c>
      <c r="H252" s="59" t="s">
        <v>3013</v>
      </c>
      <c r="I252" s="60">
        <v>2</v>
      </c>
      <c r="J252" s="61">
        <v>1</v>
      </c>
      <c r="K252" s="59" t="s">
        <v>38</v>
      </c>
      <c r="L252" s="60">
        <v>2009</v>
      </c>
      <c r="M252" s="70" t="str">
        <f t="shared" si="3"/>
        <v>http://ebooks.abc-clio.com/?isbn=9781598842524</v>
      </c>
      <c r="N252"/>
    </row>
    <row r="253" spans="1:14">
      <c r="A253" s="58">
        <v>252</v>
      </c>
      <c r="B253" s="59" t="s">
        <v>2696</v>
      </c>
      <c r="C253" s="59" t="s">
        <v>2702</v>
      </c>
      <c r="D253" s="59" t="s">
        <v>2722</v>
      </c>
      <c r="E253" s="59" t="s">
        <v>2721</v>
      </c>
      <c r="F253" s="59" t="s">
        <v>2720</v>
      </c>
      <c r="G253" s="59" t="s">
        <v>2719</v>
      </c>
      <c r="H253" s="59" t="s">
        <v>2718</v>
      </c>
      <c r="I253" s="60">
        <v>1</v>
      </c>
      <c r="J253" s="63">
        <v>1</v>
      </c>
      <c r="K253" s="59" t="s">
        <v>553</v>
      </c>
      <c r="L253" s="60">
        <v>2009</v>
      </c>
      <c r="M253" s="70" t="str">
        <f t="shared" si="3"/>
        <v>http://ebooks.abc-clio.com/?isbn=9780313356032</v>
      </c>
      <c r="N253"/>
    </row>
    <row r="254" spans="1:14">
      <c r="A254" s="58">
        <v>253</v>
      </c>
      <c r="B254" s="59" t="s">
        <v>2696</v>
      </c>
      <c r="C254" s="59" t="s">
        <v>2702</v>
      </c>
      <c r="D254" s="59" t="s">
        <v>3343</v>
      </c>
      <c r="E254" s="59" t="s">
        <v>3342</v>
      </c>
      <c r="F254" s="59" t="s">
        <v>3341</v>
      </c>
      <c r="G254" s="59" t="s">
        <v>3340</v>
      </c>
      <c r="H254" s="59" t="s">
        <v>3339</v>
      </c>
      <c r="I254" s="60">
        <v>1</v>
      </c>
      <c r="J254" s="61">
        <v>1</v>
      </c>
      <c r="K254" s="59" t="s">
        <v>553</v>
      </c>
      <c r="L254" s="60">
        <v>2009</v>
      </c>
      <c r="M254" s="70" t="str">
        <f t="shared" si="3"/>
        <v>http://ebooks.abc-clio.com/?isbn=9780313372308</v>
      </c>
      <c r="N254"/>
    </row>
    <row r="255" spans="1:14">
      <c r="A255" s="58">
        <v>254</v>
      </c>
      <c r="B255" s="59" t="s">
        <v>2696</v>
      </c>
      <c r="C255" s="59" t="s">
        <v>2702</v>
      </c>
      <c r="D255" s="59" t="s">
        <v>3162</v>
      </c>
      <c r="E255" s="59" t="s">
        <v>3161</v>
      </c>
      <c r="F255" s="59" t="s">
        <v>3160</v>
      </c>
      <c r="G255" s="59" t="s">
        <v>3159</v>
      </c>
      <c r="H255" s="59" t="s">
        <v>3158</v>
      </c>
      <c r="I255" s="60">
        <v>1</v>
      </c>
      <c r="J255" s="61">
        <v>1</v>
      </c>
      <c r="K255" s="59" t="s">
        <v>553</v>
      </c>
      <c r="L255" s="60">
        <v>2009</v>
      </c>
      <c r="M255" s="70" t="str">
        <f t="shared" si="3"/>
        <v>http://ebooks.abc-clio.com/?isbn=9780313364372</v>
      </c>
      <c r="N255"/>
    </row>
    <row r="256" spans="1:14">
      <c r="A256" s="58">
        <v>255</v>
      </c>
      <c r="B256" s="59" t="s">
        <v>2696</v>
      </c>
      <c r="C256" s="59" t="s">
        <v>2702</v>
      </c>
      <c r="D256" s="59" t="s">
        <v>3036</v>
      </c>
      <c r="E256" s="59" t="s">
        <v>3035</v>
      </c>
      <c r="F256" s="59" t="s">
        <v>3034</v>
      </c>
      <c r="G256" s="59" t="s">
        <v>3033</v>
      </c>
      <c r="H256" s="59" t="s">
        <v>3032</v>
      </c>
      <c r="I256" s="60">
        <v>1</v>
      </c>
      <c r="J256" s="61">
        <v>1</v>
      </c>
      <c r="K256" s="59" t="s">
        <v>553</v>
      </c>
      <c r="L256" s="60">
        <v>2010</v>
      </c>
      <c r="M256" s="70" t="str">
        <f t="shared" si="3"/>
        <v>http://ebooks.abc-clio.com/?isbn=9780313382093</v>
      </c>
      <c r="N256"/>
    </row>
    <row r="257" spans="1:14">
      <c r="A257" s="58">
        <v>256</v>
      </c>
      <c r="B257" s="59" t="s">
        <v>2696</v>
      </c>
      <c r="C257" s="59" t="s">
        <v>2702</v>
      </c>
      <c r="D257" s="59" t="s">
        <v>3237</v>
      </c>
      <c r="E257" s="59" t="s">
        <v>3236</v>
      </c>
      <c r="F257" s="59" t="s">
        <v>3235</v>
      </c>
      <c r="G257" s="59" t="s">
        <v>3234</v>
      </c>
      <c r="H257" s="59" t="s">
        <v>3233</v>
      </c>
      <c r="I257" s="60">
        <v>1</v>
      </c>
      <c r="J257" s="61">
        <v>3</v>
      </c>
      <c r="K257" s="59" t="s">
        <v>553</v>
      </c>
      <c r="L257" s="60">
        <v>2009</v>
      </c>
      <c r="M257" s="70" t="str">
        <f t="shared" si="3"/>
        <v>http://ebooks.abc-clio.com/?isbn=9780313353512</v>
      </c>
      <c r="N257"/>
    </row>
    <row r="258" spans="1:14">
      <c r="A258" s="58">
        <v>257</v>
      </c>
      <c r="B258" s="59" t="s">
        <v>2696</v>
      </c>
      <c r="C258" s="59" t="s">
        <v>2702</v>
      </c>
      <c r="D258" s="59" t="s">
        <v>3022</v>
      </c>
      <c r="E258" s="59" t="s">
        <v>3256</v>
      </c>
      <c r="F258" s="59" t="s">
        <v>3255</v>
      </c>
      <c r="G258" s="59" t="s">
        <v>3254</v>
      </c>
      <c r="H258" s="59" t="s">
        <v>3253</v>
      </c>
      <c r="I258" s="60">
        <v>1</v>
      </c>
      <c r="J258" s="61">
        <v>1</v>
      </c>
      <c r="K258" s="59" t="s">
        <v>553</v>
      </c>
      <c r="L258" s="60">
        <v>2010</v>
      </c>
      <c r="M258" s="70" t="str">
        <f t="shared" ref="M258:M321" si="4">HYPERLINK("http://ebooks.abc-clio.com/?isbn=" &amp; F258)</f>
        <v>http://ebooks.abc-clio.com/?isbn=9780313376818</v>
      </c>
      <c r="N258"/>
    </row>
    <row r="259" spans="1:14">
      <c r="A259" s="58">
        <v>258</v>
      </c>
      <c r="B259" s="59" t="s">
        <v>2696</v>
      </c>
      <c r="C259" s="59" t="s">
        <v>2702</v>
      </c>
      <c r="D259" s="59" t="s">
        <v>3075</v>
      </c>
      <c r="E259" s="59" t="s">
        <v>3074</v>
      </c>
      <c r="F259" s="59" t="s">
        <v>3073</v>
      </c>
      <c r="G259" s="59" t="s">
        <v>3072</v>
      </c>
      <c r="H259" s="59" t="s">
        <v>3071</v>
      </c>
      <c r="I259" s="60">
        <v>1</v>
      </c>
      <c r="J259" s="61">
        <v>1</v>
      </c>
      <c r="K259" s="59" t="s">
        <v>560</v>
      </c>
      <c r="L259" s="60">
        <v>2010</v>
      </c>
      <c r="M259" s="70" t="str">
        <f t="shared" si="4"/>
        <v>http://ebooks.abc-clio.com/?isbn=9780313375200</v>
      </c>
      <c r="N259"/>
    </row>
    <row r="260" spans="1:14">
      <c r="A260" s="58">
        <v>259</v>
      </c>
      <c r="B260" s="59" t="s">
        <v>2696</v>
      </c>
      <c r="C260" s="59" t="s">
        <v>2702</v>
      </c>
      <c r="D260" s="59" t="s">
        <v>3070</v>
      </c>
      <c r="E260" s="59" t="s">
        <v>3069</v>
      </c>
      <c r="F260" s="59" t="s">
        <v>3068</v>
      </c>
      <c r="G260" s="59" t="s">
        <v>3067</v>
      </c>
      <c r="H260" s="59" t="s">
        <v>3066</v>
      </c>
      <c r="I260" s="60">
        <v>1</v>
      </c>
      <c r="J260" s="61">
        <v>1</v>
      </c>
      <c r="K260" s="59" t="s">
        <v>560</v>
      </c>
      <c r="L260" s="60">
        <v>2010</v>
      </c>
      <c r="M260" s="70" t="str">
        <f t="shared" si="4"/>
        <v>http://ebooks.abc-clio.com/?isbn=9780313378386</v>
      </c>
      <c r="N260"/>
    </row>
    <row r="261" spans="1:14">
      <c r="A261" s="58">
        <v>260</v>
      </c>
      <c r="B261" s="59" t="s">
        <v>2696</v>
      </c>
      <c r="C261" s="59" t="s">
        <v>2702</v>
      </c>
      <c r="D261" s="59" t="s">
        <v>2842</v>
      </c>
      <c r="E261" s="59" t="s">
        <v>2841</v>
      </c>
      <c r="F261" s="59" t="s">
        <v>2840</v>
      </c>
      <c r="G261" s="59" t="s">
        <v>2839</v>
      </c>
      <c r="H261" s="59" t="s">
        <v>2838</v>
      </c>
      <c r="I261" s="60">
        <v>1</v>
      </c>
      <c r="J261" s="61">
        <v>1</v>
      </c>
      <c r="K261" s="59" t="s">
        <v>560</v>
      </c>
      <c r="L261" s="60">
        <v>2009</v>
      </c>
      <c r="M261" s="70" t="str">
        <f t="shared" si="4"/>
        <v>http://ebooks.abc-clio.com/?isbn=9780313376955</v>
      </c>
      <c r="N261"/>
    </row>
    <row r="262" spans="1:14">
      <c r="A262" s="58">
        <v>261</v>
      </c>
      <c r="B262" s="59" t="s">
        <v>2696</v>
      </c>
      <c r="C262" s="59" t="s">
        <v>2702</v>
      </c>
      <c r="D262" s="59" t="s">
        <v>2967</v>
      </c>
      <c r="E262" s="59" t="s">
        <v>2966</v>
      </c>
      <c r="F262" s="59" t="s">
        <v>2965</v>
      </c>
      <c r="G262" s="59" t="s">
        <v>2964</v>
      </c>
      <c r="H262" s="59" t="s">
        <v>2963</v>
      </c>
      <c r="I262" s="60">
        <v>1</v>
      </c>
      <c r="J262" s="61">
        <v>1</v>
      </c>
      <c r="K262" s="59" t="s">
        <v>553</v>
      </c>
      <c r="L262" s="60">
        <v>2010</v>
      </c>
      <c r="M262" s="70" t="str">
        <f t="shared" si="4"/>
        <v>http://ebooks.abc-clio.com/?isbn=9780313366246</v>
      </c>
      <c r="N262"/>
    </row>
    <row r="263" spans="1:14">
      <c r="A263" s="58">
        <v>262</v>
      </c>
      <c r="B263" s="59" t="s">
        <v>2696</v>
      </c>
      <c r="C263" s="59" t="s">
        <v>2702</v>
      </c>
      <c r="D263" s="59" t="s">
        <v>2738</v>
      </c>
      <c r="E263" s="59" t="s">
        <v>2737</v>
      </c>
      <c r="F263" s="59" t="s">
        <v>2736</v>
      </c>
      <c r="G263" s="59" t="s">
        <v>2735</v>
      </c>
      <c r="H263" s="59" t="s">
        <v>2734</v>
      </c>
      <c r="I263" s="60">
        <v>1</v>
      </c>
      <c r="J263" s="63">
        <v>1</v>
      </c>
      <c r="K263" s="59" t="s">
        <v>553</v>
      </c>
      <c r="L263" s="60">
        <v>2009</v>
      </c>
      <c r="M263" s="70" t="str">
        <f t="shared" si="4"/>
        <v>http://ebooks.abc-clio.com/?isbn=9780313360305</v>
      </c>
      <c r="N263"/>
    </row>
    <row r="264" spans="1:14">
      <c r="A264" s="58">
        <v>263</v>
      </c>
      <c r="B264" s="59" t="s">
        <v>2696</v>
      </c>
      <c r="C264" s="59" t="s">
        <v>2702</v>
      </c>
      <c r="D264" s="59" t="s">
        <v>2802</v>
      </c>
      <c r="E264" s="59" t="s">
        <v>3213</v>
      </c>
      <c r="F264" s="59" t="s">
        <v>3212</v>
      </c>
      <c r="G264" s="59" t="s">
        <v>3211</v>
      </c>
      <c r="H264" s="59" t="s">
        <v>3210</v>
      </c>
      <c r="I264" s="60">
        <v>1</v>
      </c>
      <c r="J264" s="61">
        <v>1</v>
      </c>
      <c r="K264" s="59" t="s">
        <v>553</v>
      </c>
      <c r="L264" s="60">
        <v>2010</v>
      </c>
      <c r="M264" s="70" t="str">
        <f t="shared" si="4"/>
        <v>http://ebooks.abc-clio.com/?isbn=9780313383335</v>
      </c>
      <c r="N264"/>
    </row>
    <row r="265" spans="1:14">
      <c r="A265" s="58">
        <v>264</v>
      </c>
      <c r="B265" s="59" t="s">
        <v>2696</v>
      </c>
      <c r="C265" s="59" t="s">
        <v>3338</v>
      </c>
      <c r="D265" s="59">
        <v>347.74700000000001</v>
      </c>
      <c r="E265" s="59" t="s">
        <v>3337</v>
      </c>
      <c r="F265" s="59" t="s">
        <v>3336</v>
      </c>
      <c r="G265" s="59" t="s">
        <v>3335</v>
      </c>
      <c r="H265" s="59" t="s">
        <v>3334</v>
      </c>
      <c r="I265" s="60">
        <v>1</v>
      </c>
      <c r="J265" s="61">
        <v>1</v>
      </c>
      <c r="K265" s="59" t="s">
        <v>553</v>
      </c>
      <c r="L265" s="60">
        <v>1990</v>
      </c>
      <c r="M265" s="70" t="str">
        <f t="shared" si="4"/>
        <v>http://ebooks.abc-clio.com/?isbn=9780313038068</v>
      </c>
      <c r="N265"/>
    </row>
    <row r="266" spans="1:14">
      <c r="A266" s="58">
        <v>265</v>
      </c>
      <c r="B266" s="59" t="s">
        <v>2696</v>
      </c>
      <c r="C266" s="59" t="s">
        <v>2759</v>
      </c>
      <c r="D266" s="59" t="s">
        <v>2811</v>
      </c>
      <c r="E266" s="59" t="s">
        <v>2810</v>
      </c>
      <c r="F266" s="59" t="s">
        <v>2809</v>
      </c>
      <c r="G266" s="59" t="s">
        <v>2808</v>
      </c>
      <c r="H266" s="59" t="s">
        <v>2807</v>
      </c>
      <c r="I266" s="60">
        <v>1</v>
      </c>
      <c r="J266" s="61">
        <v>1</v>
      </c>
      <c r="K266" s="59" t="s">
        <v>38</v>
      </c>
      <c r="L266" s="60">
        <v>2009</v>
      </c>
      <c r="M266" s="70" t="str">
        <f t="shared" si="4"/>
        <v>http://ebooks.abc-clio.com/?isbn=9781598841657</v>
      </c>
      <c r="N266"/>
    </row>
    <row r="267" spans="1:14">
      <c r="A267" s="58">
        <v>266</v>
      </c>
      <c r="B267" s="59" t="s">
        <v>2696</v>
      </c>
      <c r="C267" s="59" t="s">
        <v>2759</v>
      </c>
      <c r="D267" s="59" t="s">
        <v>2758</v>
      </c>
      <c r="E267" s="59" t="s">
        <v>2757</v>
      </c>
      <c r="F267" s="59" t="s">
        <v>2756</v>
      </c>
      <c r="G267" s="59" t="s">
        <v>2755</v>
      </c>
      <c r="H267" s="59" t="s">
        <v>2754</v>
      </c>
      <c r="I267" s="60">
        <v>1</v>
      </c>
      <c r="J267" s="63">
        <v>1</v>
      </c>
      <c r="K267" s="59" t="s">
        <v>553</v>
      </c>
      <c r="L267" s="60">
        <v>2010</v>
      </c>
      <c r="M267" s="70" t="str">
        <f t="shared" si="4"/>
        <v>http://ebooks.abc-clio.com/?isbn=9780313379512</v>
      </c>
      <c r="N267"/>
    </row>
    <row r="268" spans="1:14">
      <c r="A268" s="58">
        <v>267</v>
      </c>
      <c r="B268" s="59" t="s">
        <v>2696</v>
      </c>
      <c r="C268" s="59" t="s">
        <v>2759</v>
      </c>
      <c r="D268" s="59" t="s">
        <v>2769</v>
      </c>
      <c r="E268" s="59" t="s">
        <v>2768</v>
      </c>
      <c r="F268" s="59" t="s">
        <v>2767</v>
      </c>
      <c r="G268" s="59" t="s">
        <v>2766</v>
      </c>
      <c r="H268" s="59" t="s">
        <v>2765</v>
      </c>
      <c r="I268" s="60">
        <v>1</v>
      </c>
      <c r="J268" s="63">
        <v>1</v>
      </c>
      <c r="K268" s="59" t="s">
        <v>38</v>
      </c>
      <c r="L268" s="60">
        <v>2009</v>
      </c>
      <c r="M268" s="70" t="str">
        <f t="shared" si="4"/>
        <v>http://ebooks.abc-clio.com/?isbn=9781598841718</v>
      </c>
      <c r="N268"/>
    </row>
    <row r="269" spans="1:14">
      <c r="A269" s="58">
        <v>268</v>
      </c>
      <c r="B269" s="59" t="s">
        <v>2696</v>
      </c>
      <c r="C269" s="59" t="s">
        <v>2759</v>
      </c>
      <c r="D269" s="59" t="s">
        <v>3218</v>
      </c>
      <c r="E269" s="59" t="s">
        <v>3217</v>
      </c>
      <c r="F269" s="59" t="s">
        <v>3216</v>
      </c>
      <c r="G269" s="59" t="s">
        <v>3215</v>
      </c>
      <c r="H269" s="59" t="s">
        <v>3214</v>
      </c>
      <c r="I269" s="60">
        <v>1</v>
      </c>
      <c r="J269" s="61">
        <v>1</v>
      </c>
      <c r="K269" s="59" t="s">
        <v>38</v>
      </c>
      <c r="L269" s="60">
        <v>2009</v>
      </c>
      <c r="M269" s="70" t="str">
        <f t="shared" si="4"/>
        <v>http://ebooks.abc-clio.com/?isbn=9781598841534</v>
      </c>
      <c r="N269"/>
    </row>
    <row r="270" spans="1:14">
      <c r="A270" s="58">
        <v>269</v>
      </c>
      <c r="B270" s="59" t="s">
        <v>2696</v>
      </c>
      <c r="C270" s="59" t="s">
        <v>2733</v>
      </c>
      <c r="D270" s="59" t="s">
        <v>1513</v>
      </c>
      <c r="E270" s="59" t="s">
        <v>2916</v>
      </c>
      <c r="F270" s="59" t="s">
        <v>2915</v>
      </c>
      <c r="G270" s="59" t="s">
        <v>2914</v>
      </c>
      <c r="H270" s="59" t="s">
        <v>2913</v>
      </c>
      <c r="I270" s="60">
        <v>1</v>
      </c>
      <c r="J270" s="61">
        <v>1</v>
      </c>
      <c r="K270" s="59" t="s">
        <v>553</v>
      </c>
      <c r="L270" s="60">
        <v>2009</v>
      </c>
      <c r="M270" s="70" t="str">
        <f t="shared" si="4"/>
        <v>http://ebooks.abc-clio.com/?isbn=9780313362750</v>
      </c>
      <c r="N270"/>
    </row>
    <row r="271" spans="1:14">
      <c r="A271" s="58">
        <v>270</v>
      </c>
      <c r="B271" s="59" t="s">
        <v>2696</v>
      </c>
      <c r="C271" s="59" t="s">
        <v>2733</v>
      </c>
      <c r="D271" s="59">
        <v>371.33030000000002</v>
      </c>
      <c r="E271" s="59" t="s">
        <v>19</v>
      </c>
      <c r="F271" s="59" t="s">
        <v>3165</v>
      </c>
      <c r="G271" s="59" t="s">
        <v>3164</v>
      </c>
      <c r="H271" s="59" t="s">
        <v>3163</v>
      </c>
      <c r="I271" s="60">
        <v>1</v>
      </c>
      <c r="J271" s="61">
        <v>2</v>
      </c>
      <c r="K271" s="59" t="s">
        <v>38</v>
      </c>
      <c r="L271" s="60">
        <v>2003</v>
      </c>
      <c r="M271" s="70" t="str">
        <f t="shared" si="4"/>
        <v>http://ebooks.abc-clio.com/?isbn=9781576077498</v>
      </c>
      <c r="N271"/>
    </row>
    <row r="272" spans="1:14">
      <c r="A272" s="58">
        <v>271</v>
      </c>
      <c r="B272" s="59" t="s">
        <v>2696</v>
      </c>
      <c r="C272" s="59" t="s">
        <v>2733</v>
      </c>
      <c r="D272" s="59" t="s">
        <v>3119</v>
      </c>
      <c r="E272" s="59" t="s">
        <v>3118</v>
      </c>
      <c r="F272" s="59" t="s">
        <v>3117</v>
      </c>
      <c r="G272" s="59" t="s">
        <v>3116</v>
      </c>
      <c r="H272" s="59" t="s">
        <v>3115</v>
      </c>
      <c r="I272" s="60">
        <v>1</v>
      </c>
      <c r="J272" s="61">
        <v>1</v>
      </c>
      <c r="K272" s="59" t="s">
        <v>573</v>
      </c>
      <c r="L272" s="60">
        <v>2009</v>
      </c>
      <c r="M272" s="70" t="str">
        <f t="shared" si="4"/>
        <v>http://ebooks.abc-clio.com/?isbn=9781591588511</v>
      </c>
      <c r="N272"/>
    </row>
    <row r="273" spans="1:14">
      <c r="A273" s="58">
        <v>272</v>
      </c>
      <c r="B273" s="59" t="s">
        <v>2696</v>
      </c>
      <c r="C273" s="59" t="s">
        <v>2733</v>
      </c>
      <c r="D273" s="59" t="s">
        <v>2996</v>
      </c>
      <c r="E273" s="59" t="s">
        <v>2995</v>
      </c>
      <c r="F273" s="59" t="s">
        <v>2994</v>
      </c>
      <c r="G273" s="59" t="s">
        <v>2993</v>
      </c>
      <c r="H273" s="59" t="s">
        <v>1600</v>
      </c>
      <c r="I273" s="60">
        <v>1</v>
      </c>
      <c r="J273" s="61">
        <v>1</v>
      </c>
      <c r="K273" s="59" t="s">
        <v>573</v>
      </c>
      <c r="L273" s="60">
        <v>2010</v>
      </c>
      <c r="M273" s="70" t="str">
        <f t="shared" si="4"/>
        <v>http://ebooks.abc-clio.com/?isbn=9781591588528</v>
      </c>
      <c r="N273"/>
    </row>
    <row r="274" spans="1:14">
      <c r="A274" s="58">
        <v>273</v>
      </c>
      <c r="B274" s="59" t="s">
        <v>2696</v>
      </c>
      <c r="C274" s="59" t="s">
        <v>2733</v>
      </c>
      <c r="D274" s="59" t="s">
        <v>3065</v>
      </c>
      <c r="E274" s="59" t="s">
        <v>3064</v>
      </c>
      <c r="F274" s="59" t="s">
        <v>3063</v>
      </c>
      <c r="G274" s="59" t="s">
        <v>3062</v>
      </c>
      <c r="H274" s="59" t="s">
        <v>3061</v>
      </c>
      <c r="I274" s="60">
        <v>1</v>
      </c>
      <c r="J274" s="61">
        <v>1</v>
      </c>
      <c r="K274" s="59" t="s">
        <v>553</v>
      </c>
      <c r="L274" s="60">
        <v>2010</v>
      </c>
      <c r="M274" s="70" t="str">
        <f t="shared" si="4"/>
        <v>http://ebooks.abc-clio.com/?isbn=9780313381584</v>
      </c>
      <c r="N274"/>
    </row>
    <row r="275" spans="1:14">
      <c r="A275" s="58">
        <v>274</v>
      </c>
      <c r="B275" s="59" t="s">
        <v>2696</v>
      </c>
      <c r="C275" s="59" t="s">
        <v>2733</v>
      </c>
      <c r="D275" s="59" t="s">
        <v>2732</v>
      </c>
      <c r="E275" s="59" t="s">
        <v>2731</v>
      </c>
      <c r="F275" s="59" t="s">
        <v>2730</v>
      </c>
      <c r="G275" s="59" t="s">
        <v>2729</v>
      </c>
      <c r="H275" s="59" t="s">
        <v>2728</v>
      </c>
      <c r="I275" s="60">
        <v>1</v>
      </c>
      <c r="J275" s="63">
        <v>1</v>
      </c>
      <c r="K275" s="59" t="s">
        <v>553</v>
      </c>
      <c r="L275" s="60">
        <v>2009</v>
      </c>
      <c r="M275" s="70" t="str">
        <f t="shared" si="4"/>
        <v>http://ebooks.abc-clio.com/?isbn=9780313378850</v>
      </c>
      <c r="N275"/>
    </row>
    <row r="276" spans="1:14">
      <c r="A276" s="58">
        <v>275</v>
      </c>
      <c r="B276" s="59" t="s">
        <v>2696</v>
      </c>
      <c r="C276" s="59" t="s">
        <v>2733</v>
      </c>
      <c r="D276" s="59" t="s">
        <v>2943</v>
      </c>
      <c r="E276" s="59" t="s">
        <v>2942</v>
      </c>
      <c r="F276" s="59" t="s">
        <v>2941</v>
      </c>
      <c r="G276" s="59" t="s">
        <v>2940</v>
      </c>
      <c r="H276" s="59" t="s">
        <v>2939</v>
      </c>
      <c r="I276" s="60">
        <v>1</v>
      </c>
      <c r="J276" s="61">
        <v>1</v>
      </c>
      <c r="K276" s="59" t="s">
        <v>553</v>
      </c>
      <c r="L276" s="60">
        <v>2009</v>
      </c>
      <c r="M276" s="70" t="str">
        <f t="shared" si="4"/>
        <v>http://ebooks.abc-clio.com/?isbn=9780313351921</v>
      </c>
      <c r="N276"/>
    </row>
    <row r="277" spans="1:14">
      <c r="A277" s="58">
        <v>276</v>
      </c>
      <c r="B277" s="59" t="s">
        <v>2696</v>
      </c>
      <c r="C277" s="59" t="s">
        <v>2733</v>
      </c>
      <c r="D277" s="59" t="s">
        <v>3348</v>
      </c>
      <c r="E277" s="59" t="s">
        <v>3347</v>
      </c>
      <c r="F277" s="59" t="s">
        <v>3346</v>
      </c>
      <c r="G277" s="59" t="s">
        <v>3345</v>
      </c>
      <c r="H277" s="59" t="s">
        <v>3344</v>
      </c>
      <c r="I277" s="60">
        <v>1</v>
      </c>
      <c r="J277" s="61">
        <v>1</v>
      </c>
      <c r="K277" s="59" t="s">
        <v>553</v>
      </c>
      <c r="L277" s="60">
        <v>2009</v>
      </c>
      <c r="M277" s="70" t="str">
        <f t="shared" si="4"/>
        <v>http://ebooks.abc-clio.com/?isbn=9780313351044</v>
      </c>
      <c r="N277"/>
    </row>
    <row r="278" spans="1:14">
      <c r="A278" s="58">
        <v>277</v>
      </c>
      <c r="B278" s="59" t="s">
        <v>2696</v>
      </c>
      <c r="C278" s="59" t="s">
        <v>2733</v>
      </c>
      <c r="D278" s="59" t="s">
        <v>3227</v>
      </c>
      <c r="E278" s="59" t="s">
        <v>2851</v>
      </c>
      <c r="F278" s="59" t="s">
        <v>3226</v>
      </c>
      <c r="G278" s="59" t="s">
        <v>3225</v>
      </c>
      <c r="H278" s="59" t="s">
        <v>3224</v>
      </c>
      <c r="I278" s="60">
        <v>1</v>
      </c>
      <c r="J278" s="61">
        <v>1</v>
      </c>
      <c r="K278" s="59" t="s">
        <v>553</v>
      </c>
      <c r="L278" s="60">
        <v>2008</v>
      </c>
      <c r="M278" s="70" t="str">
        <f t="shared" si="4"/>
        <v>http://ebooks.abc-clio.com/?isbn=9780313362231</v>
      </c>
      <c r="N278"/>
    </row>
    <row r="279" spans="1:14">
      <c r="A279" s="58">
        <v>278</v>
      </c>
      <c r="B279" s="59" t="s">
        <v>2696</v>
      </c>
      <c r="C279" s="59" t="s">
        <v>2733</v>
      </c>
      <c r="D279" s="59" t="s">
        <v>1513</v>
      </c>
      <c r="E279" s="59" t="s">
        <v>3031</v>
      </c>
      <c r="F279" s="59" t="s">
        <v>3030</v>
      </c>
      <c r="G279" s="59" t="s">
        <v>3029</v>
      </c>
      <c r="H279" s="59" t="s">
        <v>3028</v>
      </c>
      <c r="I279" s="60">
        <v>1</v>
      </c>
      <c r="J279" s="61">
        <v>1</v>
      </c>
      <c r="K279" s="59" t="s">
        <v>553</v>
      </c>
      <c r="L279" s="60">
        <v>2009</v>
      </c>
      <c r="M279" s="70" t="str">
        <f t="shared" si="4"/>
        <v>http://ebooks.abc-clio.com/?isbn=9780313378997</v>
      </c>
      <c r="N279"/>
    </row>
    <row r="280" spans="1:14">
      <c r="A280" s="58">
        <v>279</v>
      </c>
      <c r="B280" s="59" t="s">
        <v>2696</v>
      </c>
      <c r="C280" s="59" t="s">
        <v>2733</v>
      </c>
      <c r="D280" s="59" t="s">
        <v>3241</v>
      </c>
      <c r="E280" s="59" t="s">
        <v>3240</v>
      </c>
      <c r="F280" s="59" t="s">
        <v>3239</v>
      </c>
      <c r="G280" s="59" t="s">
        <v>3238</v>
      </c>
      <c r="H280" s="59" t="s">
        <v>572</v>
      </c>
      <c r="I280" s="60">
        <v>1</v>
      </c>
      <c r="J280" s="61">
        <v>1</v>
      </c>
      <c r="K280" s="59" t="s">
        <v>573</v>
      </c>
      <c r="L280" s="60">
        <v>2010</v>
      </c>
      <c r="M280" s="70" t="str">
        <f t="shared" si="4"/>
        <v>http://ebooks.abc-clio.com/?isbn=9781598843736</v>
      </c>
      <c r="N280"/>
    </row>
    <row r="281" spans="1:14">
      <c r="A281" s="58">
        <v>280</v>
      </c>
      <c r="B281" s="59" t="s">
        <v>2696</v>
      </c>
      <c r="C281" s="59" t="s">
        <v>2901</v>
      </c>
      <c r="D281" s="59">
        <v>305</v>
      </c>
      <c r="E281" s="59" t="s">
        <v>1449</v>
      </c>
      <c r="F281" s="59" t="s">
        <v>2900</v>
      </c>
      <c r="G281" s="59" t="s">
        <v>2899</v>
      </c>
      <c r="H281" s="59" t="s">
        <v>2898</v>
      </c>
      <c r="I281" s="60">
        <v>1</v>
      </c>
      <c r="J281" s="61">
        <v>1</v>
      </c>
      <c r="K281" s="59" t="s">
        <v>553</v>
      </c>
      <c r="L281" s="60">
        <v>2004</v>
      </c>
      <c r="M281" s="70" t="str">
        <f t="shared" si="4"/>
        <v>http://ebooks.abc-clio.com/?isbn=9780313059636</v>
      </c>
      <c r="N281"/>
    </row>
    <row r="282" spans="1:14">
      <c r="A282" s="58">
        <v>281</v>
      </c>
      <c r="B282" s="59" t="s">
        <v>2696</v>
      </c>
      <c r="C282" s="59" t="s">
        <v>2977</v>
      </c>
      <c r="D282" s="59">
        <v>385</v>
      </c>
      <c r="E282" s="59" t="s">
        <v>2976</v>
      </c>
      <c r="F282" s="59" t="s">
        <v>2975</v>
      </c>
      <c r="G282" s="59" t="s">
        <v>2974</v>
      </c>
      <c r="H282" s="59" t="s">
        <v>2973</v>
      </c>
      <c r="I282" s="60">
        <v>1</v>
      </c>
      <c r="J282" s="61">
        <v>1</v>
      </c>
      <c r="K282" s="59" t="s">
        <v>560</v>
      </c>
      <c r="L282" s="60">
        <v>2005</v>
      </c>
      <c r="M282" s="70" t="str">
        <f t="shared" si="4"/>
        <v>http://ebooks.abc-clio.com/?isbn=9780313014055</v>
      </c>
      <c r="N282"/>
    </row>
    <row r="283" spans="1:14">
      <c r="A283" s="58">
        <v>282</v>
      </c>
      <c r="B283" s="59" t="s">
        <v>2696</v>
      </c>
      <c r="C283" s="59" t="s">
        <v>2906</v>
      </c>
      <c r="D283" s="59">
        <v>338</v>
      </c>
      <c r="E283" s="59" t="s">
        <v>2905</v>
      </c>
      <c r="F283" s="59" t="s">
        <v>2904</v>
      </c>
      <c r="G283" s="59" t="s">
        <v>2903</v>
      </c>
      <c r="H283" s="59" t="s">
        <v>2902</v>
      </c>
      <c r="I283" s="60">
        <v>1</v>
      </c>
      <c r="J283" s="61">
        <v>1</v>
      </c>
      <c r="K283" s="59" t="s">
        <v>553</v>
      </c>
      <c r="L283" s="60">
        <v>2003</v>
      </c>
      <c r="M283" s="70" t="str">
        <f t="shared" si="4"/>
        <v>http://ebooks.abc-clio.com/?isbn=9780313057656</v>
      </c>
      <c r="N283"/>
    </row>
    <row r="284" spans="1:14">
      <c r="A284" s="58">
        <v>283</v>
      </c>
      <c r="B284" s="59" t="s">
        <v>2696</v>
      </c>
      <c r="C284" s="59" t="s">
        <v>2906</v>
      </c>
      <c r="D284" s="59">
        <v>332</v>
      </c>
      <c r="E284" s="59" t="s">
        <v>3088</v>
      </c>
      <c r="F284" s="59" t="s">
        <v>3087</v>
      </c>
      <c r="G284" s="59" t="s">
        <v>3086</v>
      </c>
      <c r="H284" s="59" t="s">
        <v>3085</v>
      </c>
      <c r="I284" s="60">
        <v>1</v>
      </c>
      <c r="J284" s="61">
        <v>1</v>
      </c>
      <c r="K284" s="59" t="s">
        <v>553</v>
      </c>
      <c r="L284" s="60">
        <v>2003</v>
      </c>
      <c r="M284" s="70" t="str">
        <f t="shared" si="4"/>
        <v>http://ebooks.abc-clio.com/?isbn=9780313072017</v>
      </c>
      <c r="N284"/>
    </row>
    <row r="285" spans="1:14">
      <c r="A285" s="58">
        <v>284</v>
      </c>
      <c r="B285" s="59" t="s">
        <v>2696</v>
      </c>
      <c r="C285" s="59" t="s">
        <v>3232</v>
      </c>
      <c r="D285" s="59">
        <v>304.2097</v>
      </c>
      <c r="E285" s="59" t="s">
        <v>3231</v>
      </c>
      <c r="F285" s="59" t="s">
        <v>3230</v>
      </c>
      <c r="G285" s="59" t="s">
        <v>3229</v>
      </c>
      <c r="H285" s="59" t="s">
        <v>3228</v>
      </c>
      <c r="I285" s="60">
        <v>1</v>
      </c>
      <c r="J285" s="61">
        <v>1</v>
      </c>
      <c r="K285" s="59" t="s">
        <v>38</v>
      </c>
      <c r="L285" s="60">
        <v>2006</v>
      </c>
      <c r="M285" s="70" t="str">
        <f t="shared" si="4"/>
        <v>http://ebooks.abc-clio.com/?isbn=9781851094424</v>
      </c>
      <c r="N285"/>
    </row>
    <row r="286" spans="1:14">
      <c r="A286" s="58">
        <v>285</v>
      </c>
      <c r="B286" s="59" t="s">
        <v>2696</v>
      </c>
      <c r="C286" s="59" t="s">
        <v>2827</v>
      </c>
      <c r="D286" s="59">
        <v>323.04208996072998</v>
      </c>
      <c r="E286" s="59" t="s">
        <v>2826</v>
      </c>
      <c r="F286" s="59" t="s">
        <v>2825</v>
      </c>
      <c r="G286" s="59" t="s">
        <v>2824</v>
      </c>
      <c r="H286" s="59" t="s">
        <v>2823</v>
      </c>
      <c r="I286" s="60">
        <v>1</v>
      </c>
      <c r="J286" s="61">
        <v>1</v>
      </c>
      <c r="K286" s="59" t="s">
        <v>38</v>
      </c>
      <c r="L286" s="60">
        <v>2003</v>
      </c>
      <c r="M286" s="70" t="str">
        <f t="shared" si="4"/>
        <v>http://ebooks.abc-clio.com/?isbn=9781576078389</v>
      </c>
      <c r="N286"/>
    </row>
    <row r="287" spans="1:14">
      <c r="A287" s="58">
        <v>286</v>
      </c>
      <c r="B287" s="59" t="s">
        <v>2696</v>
      </c>
      <c r="C287" s="59" t="s">
        <v>3204</v>
      </c>
      <c r="D287" s="59">
        <v>658.15</v>
      </c>
      <c r="E287" s="59" t="s">
        <v>3203</v>
      </c>
      <c r="F287" s="59" t="s">
        <v>3202</v>
      </c>
      <c r="G287" s="59" t="s">
        <v>3201</v>
      </c>
      <c r="H287" s="59" t="s">
        <v>3200</v>
      </c>
      <c r="I287" s="60">
        <v>1</v>
      </c>
      <c r="J287" s="61">
        <v>1</v>
      </c>
      <c r="K287" s="59" t="s">
        <v>553</v>
      </c>
      <c r="L287" s="60">
        <v>1995</v>
      </c>
      <c r="M287" s="70" t="str">
        <f t="shared" si="4"/>
        <v>http://ebooks.abc-clio.com/?isbn=9780313035715</v>
      </c>
      <c r="N287"/>
    </row>
    <row r="288" spans="1:14">
      <c r="A288" s="58">
        <v>287</v>
      </c>
      <c r="B288" s="59" t="s">
        <v>2696</v>
      </c>
      <c r="C288" s="59" t="s">
        <v>3189</v>
      </c>
      <c r="D288" s="59" t="s">
        <v>3194</v>
      </c>
      <c r="E288" s="59" t="s">
        <v>3193</v>
      </c>
      <c r="F288" s="59" t="s">
        <v>3192</v>
      </c>
      <c r="G288" s="59" t="s">
        <v>3191</v>
      </c>
      <c r="H288" s="59" t="s">
        <v>3190</v>
      </c>
      <c r="I288" s="60">
        <v>1</v>
      </c>
      <c r="J288" s="61">
        <v>1</v>
      </c>
      <c r="K288" s="59" t="s">
        <v>560</v>
      </c>
      <c r="L288" s="60">
        <v>2009</v>
      </c>
      <c r="M288" s="70" t="str">
        <f t="shared" si="4"/>
        <v>http://ebooks.abc-clio.com/?isbn=9780313087073</v>
      </c>
      <c r="N288"/>
    </row>
    <row r="289" spans="1:14">
      <c r="A289" s="58">
        <v>288</v>
      </c>
      <c r="B289" s="59" t="s">
        <v>2696</v>
      </c>
      <c r="C289" s="59" t="s">
        <v>3189</v>
      </c>
      <c r="D289" s="59" t="s">
        <v>3188</v>
      </c>
      <c r="E289" s="59" t="s">
        <v>3187</v>
      </c>
      <c r="F289" s="59" t="s">
        <v>3186</v>
      </c>
      <c r="G289" s="59" t="s">
        <v>3185</v>
      </c>
      <c r="H289" s="59" t="s">
        <v>3184</v>
      </c>
      <c r="I289" s="60">
        <v>1</v>
      </c>
      <c r="J289" s="61">
        <v>1</v>
      </c>
      <c r="K289" s="59" t="s">
        <v>560</v>
      </c>
      <c r="L289" s="60">
        <v>2009</v>
      </c>
      <c r="M289" s="70" t="str">
        <f t="shared" si="4"/>
        <v>http://ebooks.abc-clio.com/?isbn=9780313342165</v>
      </c>
      <c r="N289"/>
    </row>
    <row r="290" spans="1:14">
      <c r="A290" s="58">
        <v>289</v>
      </c>
      <c r="B290" s="59" t="s">
        <v>2696</v>
      </c>
      <c r="C290" s="59" t="s">
        <v>3189</v>
      </c>
      <c r="D290" s="59" t="s">
        <v>3291</v>
      </c>
      <c r="E290" s="59" t="s">
        <v>3290</v>
      </c>
      <c r="F290" s="59" t="s">
        <v>3289</v>
      </c>
      <c r="G290" s="59" t="s">
        <v>3288</v>
      </c>
      <c r="H290" s="59" t="s">
        <v>3287</v>
      </c>
      <c r="I290" s="60">
        <v>1</v>
      </c>
      <c r="J290" s="61">
        <v>1</v>
      </c>
      <c r="K290" s="59" t="s">
        <v>560</v>
      </c>
      <c r="L290" s="60">
        <v>2009</v>
      </c>
      <c r="M290" s="70" t="str">
        <f t="shared" si="4"/>
        <v>http://ebooks.abc-clio.com/?isbn=9780313362965</v>
      </c>
      <c r="N290"/>
    </row>
    <row r="291" spans="1:14">
      <c r="A291" s="58">
        <v>290</v>
      </c>
      <c r="B291" s="59" t="s">
        <v>2696</v>
      </c>
      <c r="C291" s="59" t="s">
        <v>2852</v>
      </c>
      <c r="D291" s="59">
        <v>371</v>
      </c>
      <c r="E291" s="59" t="s">
        <v>2851</v>
      </c>
      <c r="F291" s="59" t="s">
        <v>2850</v>
      </c>
      <c r="G291" s="59" t="s">
        <v>2849</v>
      </c>
      <c r="H291" s="59" t="s">
        <v>2848</v>
      </c>
      <c r="I291" s="60">
        <v>1</v>
      </c>
      <c r="J291" s="61">
        <v>1</v>
      </c>
      <c r="K291" s="59" t="s">
        <v>553</v>
      </c>
      <c r="L291" s="60">
        <v>2002</v>
      </c>
      <c r="M291" s="70" t="str">
        <f t="shared" si="4"/>
        <v>http://ebooks.abc-clio.com/?isbn=9780313011467</v>
      </c>
      <c r="N291"/>
    </row>
    <row r="292" spans="1:14">
      <c r="A292" s="58">
        <v>291</v>
      </c>
      <c r="B292" s="59" t="s">
        <v>2696</v>
      </c>
      <c r="C292" s="59" t="s">
        <v>2832</v>
      </c>
      <c r="D292" s="59" t="s">
        <v>2108</v>
      </c>
      <c r="E292" s="59" t="s">
        <v>2831</v>
      </c>
      <c r="F292" s="59" t="s">
        <v>2830</v>
      </c>
      <c r="G292" s="59" t="s">
        <v>2829</v>
      </c>
      <c r="H292" s="59" t="s">
        <v>2828</v>
      </c>
      <c r="I292" s="60">
        <v>1</v>
      </c>
      <c r="J292" s="61">
        <v>2</v>
      </c>
      <c r="K292" s="59" t="s">
        <v>553</v>
      </c>
      <c r="L292" s="60">
        <v>2009</v>
      </c>
      <c r="M292" s="70" t="str">
        <f t="shared" si="4"/>
        <v>http://ebooks.abc-clio.com/?isbn=9780313354458</v>
      </c>
      <c r="N292"/>
    </row>
    <row r="293" spans="1:14">
      <c r="A293" s="58">
        <v>292</v>
      </c>
      <c r="B293" s="59" t="s">
        <v>2696</v>
      </c>
      <c r="C293" s="59" t="s">
        <v>2832</v>
      </c>
      <c r="D293" s="59" t="s">
        <v>3041</v>
      </c>
      <c r="E293" s="59" t="s">
        <v>3040</v>
      </c>
      <c r="F293" s="59" t="s">
        <v>3039</v>
      </c>
      <c r="G293" s="59" t="s">
        <v>3038</v>
      </c>
      <c r="H293" s="59" t="s">
        <v>3037</v>
      </c>
      <c r="I293" s="60">
        <v>3</v>
      </c>
      <c r="J293" s="61">
        <v>1</v>
      </c>
      <c r="K293" s="59" t="s">
        <v>553</v>
      </c>
      <c r="L293" s="60">
        <v>2009</v>
      </c>
      <c r="M293" s="70" t="str">
        <f t="shared" si="4"/>
        <v>http://ebooks.abc-clio.com/?isbn=9780313352317</v>
      </c>
      <c r="N293"/>
    </row>
    <row r="294" spans="1:14">
      <c r="A294" s="58">
        <v>293</v>
      </c>
      <c r="B294" s="59" t="s">
        <v>2696</v>
      </c>
      <c r="C294" s="59" t="s">
        <v>3271</v>
      </c>
      <c r="D294" s="59" t="s">
        <v>3328</v>
      </c>
      <c r="E294" s="59" t="s">
        <v>3327</v>
      </c>
      <c r="F294" s="59" t="s">
        <v>3326</v>
      </c>
      <c r="G294" s="59" t="s">
        <v>3325</v>
      </c>
      <c r="H294" s="59" t="s">
        <v>3324</v>
      </c>
      <c r="I294" s="60">
        <v>1</v>
      </c>
      <c r="J294" s="61">
        <v>1</v>
      </c>
      <c r="K294" s="59" t="s">
        <v>553</v>
      </c>
      <c r="L294" s="60">
        <v>2002</v>
      </c>
      <c r="M294" s="70" t="str">
        <f t="shared" si="4"/>
        <v>http://ebooks.abc-clio.com/?isbn=9780313011047</v>
      </c>
      <c r="N294"/>
    </row>
    <row r="295" spans="1:14">
      <c r="A295" s="58">
        <v>294</v>
      </c>
      <c r="B295" s="59" t="s">
        <v>2696</v>
      </c>
      <c r="C295" s="59" t="s">
        <v>3271</v>
      </c>
      <c r="D295" s="59">
        <v>378</v>
      </c>
      <c r="E295" s="59" t="s">
        <v>3323</v>
      </c>
      <c r="F295" s="59" t="s">
        <v>3322</v>
      </c>
      <c r="G295" s="59" t="s">
        <v>3321</v>
      </c>
      <c r="H295" s="59" t="s">
        <v>3320</v>
      </c>
      <c r="I295" s="60">
        <v>1</v>
      </c>
      <c r="J295" s="61">
        <v>1</v>
      </c>
      <c r="K295" s="59" t="s">
        <v>553</v>
      </c>
      <c r="L295" s="60">
        <v>1995</v>
      </c>
      <c r="M295" s="70" t="str">
        <f t="shared" si="4"/>
        <v>http://ebooks.abc-clio.com/?isbn=9780313004896</v>
      </c>
      <c r="N295"/>
    </row>
    <row r="296" spans="1:14">
      <c r="A296" s="58">
        <v>295</v>
      </c>
      <c r="B296" s="59" t="s">
        <v>2696</v>
      </c>
      <c r="C296" s="59" t="s">
        <v>3271</v>
      </c>
      <c r="D296" s="59">
        <v>374</v>
      </c>
      <c r="E296" s="59" t="s">
        <v>3304</v>
      </c>
      <c r="F296" s="59" t="s">
        <v>3303</v>
      </c>
      <c r="G296" s="59" t="s">
        <v>3302</v>
      </c>
      <c r="H296" s="59" t="s">
        <v>3301</v>
      </c>
      <c r="I296" s="60">
        <v>1</v>
      </c>
      <c r="J296" s="61">
        <v>1</v>
      </c>
      <c r="K296" s="59" t="s">
        <v>553</v>
      </c>
      <c r="L296" s="60">
        <v>1997</v>
      </c>
      <c r="M296" s="70" t="str">
        <f t="shared" si="4"/>
        <v>http://ebooks.abc-clio.com/?isbn=9780313004902</v>
      </c>
      <c r="N296"/>
    </row>
    <row r="297" spans="1:14">
      <c r="A297" s="58">
        <v>296</v>
      </c>
      <c r="B297" s="59" t="s">
        <v>2696</v>
      </c>
      <c r="C297" s="59" t="s">
        <v>3271</v>
      </c>
      <c r="D297" s="59">
        <v>306.39999999999998</v>
      </c>
      <c r="E297" s="59" t="s">
        <v>3270</v>
      </c>
      <c r="F297" s="59" t="s">
        <v>3269</v>
      </c>
      <c r="G297" s="59" t="s">
        <v>3268</v>
      </c>
      <c r="H297" s="59" t="s">
        <v>3267</v>
      </c>
      <c r="I297" s="60">
        <v>1</v>
      </c>
      <c r="J297" s="61">
        <v>1</v>
      </c>
      <c r="K297" s="59" t="s">
        <v>553</v>
      </c>
      <c r="L297" s="60">
        <v>1995</v>
      </c>
      <c r="M297" s="70" t="str">
        <f t="shared" si="4"/>
        <v>http://ebooks.abc-clio.com/?isbn=9780313022135</v>
      </c>
      <c r="N297"/>
    </row>
    <row r="298" spans="1:14">
      <c r="A298" s="58">
        <v>297</v>
      </c>
      <c r="B298" s="59" t="s">
        <v>2696</v>
      </c>
      <c r="C298" s="59" t="s">
        <v>3002</v>
      </c>
      <c r="D298" s="59" t="s">
        <v>3001</v>
      </c>
      <c r="E298" s="59" t="s">
        <v>3000</v>
      </c>
      <c r="F298" s="59" t="s">
        <v>2999</v>
      </c>
      <c r="G298" s="59" t="s">
        <v>2998</v>
      </c>
      <c r="H298" s="59" t="s">
        <v>2997</v>
      </c>
      <c r="I298" s="60">
        <v>1</v>
      </c>
      <c r="J298" s="61">
        <v>1</v>
      </c>
      <c r="K298" s="59" t="s">
        <v>553</v>
      </c>
      <c r="L298" s="60">
        <v>2010</v>
      </c>
      <c r="M298" s="70" t="str">
        <f t="shared" si="4"/>
        <v>http://ebooks.abc-clio.com/?isbn=9780313382116</v>
      </c>
      <c r="N298"/>
    </row>
    <row r="299" spans="1:14">
      <c r="A299" s="58">
        <v>298</v>
      </c>
      <c r="B299" s="59" t="s">
        <v>2696</v>
      </c>
      <c r="C299" s="59" t="s">
        <v>2912</v>
      </c>
      <c r="D299" s="59" t="s">
        <v>2911</v>
      </c>
      <c r="E299" s="59" t="s">
        <v>2910</v>
      </c>
      <c r="F299" s="59" t="s">
        <v>2909</v>
      </c>
      <c r="G299" s="59" t="s">
        <v>2908</v>
      </c>
      <c r="H299" s="59" t="s">
        <v>2907</v>
      </c>
      <c r="I299" s="60">
        <v>1</v>
      </c>
      <c r="J299" s="61">
        <v>1</v>
      </c>
      <c r="K299" s="59" t="s">
        <v>553</v>
      </c>
      <c r="L299" s="60">
        <v>2000</v>
      </c>
      <c r="M299" s="70" t="str">
        <f t="shared" si="4"/>
        <v>http://ebooks.abc-clio.com/?isbn=9780313019654</v>
      </c>
      <c r="N299"/>
    </row>
    <row r="300" spans="1:14">
      <c r="A300" s="58">
        <v>299</v>
      </c>
      <c r="B300" s="59" t="s">
        <v>2696</v>
      </c>
      <c r="C300" s="59" t="s">
        <v>2822</v>
      </c>
      <c r="D300" s="59">
        <v>302.23097300000001</v>
      </c>
      <c r="E300" s="59" t="s">
        <v>1371</v>
      </c>
      <c r="F300" s="59" t="s">
        <v>2821</v>
      </c>
      <c r="G300" s="59" t="s">
        <v>2820</v>
      </c>
      <c r="H300" s="59" t="s">
        <v>2819</v>
      </c>
      <c r="I300" s="60">
        <v>1</v>
      </c>
      <c r="J300" s="61">
        <v>1</v>
      </c>
      <c r="K300" s="59" t="s">
        <v>38</v>
      </c>
      <c r="L300" s="60">
        <v>2003</v>
      </c>
      <c r="M300" s="70" t="str">
        <f t="shared" si="4"/>
        <v>http://ebooks.abc-clio.com/?isbn=9781576078464</v>
      </c>
      <c r="N300"/>
    </row>
    <row r="301" spans="1:14">
      <c r="A301" s="58">
        <v>300</v>
      </c>
      <c r="B301" s="59" t="s">
        <v>2696</v>
      </c>
      <c r="C301" s="59" t="s">
        <v>2780</v>
      </c>
      <c r="D301" s="59" t="s">
        <v>3124</v>
      </c>
      <c r="E301" s="59" t="s">
        <v>3123</v>
      </c>
      <c r="F301" s="59" t="s">
        <v>3122</v>
      </c>
      <c r="G301" s="59" t="s">
        <v>3121</v>
      </c>
      <c r="H301" s="59" t="s">
        <v>3120</v>
      </c>
      <c r="I301" s="60">
        <v>1</v>
      </c>
      <c r="J301" s="61">
        <v>1</v>
      </c>
      <c r="K301" s="59" t="s">
        <v>553</v>
      </c>
      <c r="L301" s="60">
        <v>2010</v>
      </c>
      <c r="M301" s="70" t="str">
        <f t="shared" si="4"/>
        <v>http://ebooks.abc-clio.com/?isbn=9780313378263</v>
      </c>
      <c r="N301"/>
    </row>
    <row r="302" spans="1:14">
      <c r="A302" s="58">
        <v>301</v>
      </c>
      <c r="B302" s="59" t="s">
        <v>2696</v>
      </c>
      <c r="C302" s="59" t="s">
        <v>2780</v>
      </c>
      <c r="D302" s="59" t="s">
        <v>2779</v>
      </c>
      <c r="E302" s="59" t="s">
        <v>2778</v>
      </c>
      <c r="F302" s="59" t="s">
        <v>2777</v>
      </c>
      <c r="G302" s="59" t="s">
        <v>2776</v>
      </c>
      <c r="H302" s="59" t="s">
        <v>2775</v>
      </c>
      <c r="I302" s="60">
        <v>1</v>
      </c>
      <c r="J302" s="63">
        <v>1</v>
      </c>
      <c r="K302" s="59" t="s">
        <v>553</v>
      </c>
      <c r="L302" s="60">
        <v>2010</v>
      </c>
      <c r="M302" s="70" t="str">
        <f t="shared" si="4"/>
        <v>http://ebooks.abc-clio.com/?isbn=9780313365478</v>
      </c>
      <c r="N302"/>
    </row>
    <row r="303" spans="1:14">
      <c r="A303" s="58">
        <v>302</v>
      </c>
      <c r="B303" s="59" t="s">
        <v>2696</v>
      </c>
      <c r="C303" s="59" t="s">
        <v>2780</v>
      </c>
      <c r="D303" s="59" t="s">
        <v>2992</v>
      </c>
      <c r="E303" s="59" t="s">
        <v>2991</v>
      </c>
      <c r="F303" s="59" t="s">
        <v>2990</v>
      </c>
      <c r="G303" s="59" t="s">
        <v>2989</v>
      </c>
      <c r="H303" s="59" t="s">
        <v>2988</v>
      </c>
      <c r="I303" s="60">
        <v>1</v>
      </c>
      <c r="J303" s="61">
        <v>1</v>
      </c>
      <c r="K303" s="59" t="s">
        <v>553</v>
      </c>
      <c r="L303" s="60">
        <v>2010</v>
      </c>
      <c r="M303" s="70" t="str">
        <f t="shared" si="4"/>
        <v>http://ebooks.abc-clio.com/?isbn=9780313363276</v>
      </c>
      <c r="N303"/>
    </row>
    <row r="304" spans="1:14">
      <c r="A304" s="58">
        <v>303</v>
      </c>
      <c r="B304" s="59" t="s">
        <v>2696</v>
      </c>
      <c r="C304" s="59" t="s">
        <v>2780</v>
      </c>
      <c r="D304" s="59" t="s">
        <v>3281</v>
      </c>
      <c r="E304" s="59" t="s">
        <v>3280</v>
      </c>
      <c r="F304" s="59" t="s">
        <v>3279</v>
      </c>
      <c r="G304" s="59" t="s">
        <v>3278</v>
      </c>
      <c r="H304" s="59" t="s">
        <v>3277</v>
      </c>
      <c r="I304" s="60">
        <v>1</v>
      </c>
      <c r="J304" s="61">
        <v>1</v>
      </c>
      <c r="K304" s="59" t="s">
        <v>553</v>
      </c>
      <c r="L304" s="60">
        <v>2010</v>
      </c>
      <c r="M304" s="70" t="str">
        <f t="shared" si="4"/>
        <v>http://ebooks.abc-clio.com/?isbn=9780313383489</v>
      </c>
      <c r="N304"/>
    </row>
    <row r="305" spans="1:14">
      <c r="A305" s="58">
        <v>304</v>
      </c>
      <c r="B305" s="59" t="s">
        <v>2696</v>
      </c>
      <c r="C305" s="59" t="s">
        <v>2780</v>
      </c>
      <c r="D305" s="59" t="s">
        <v>2892</v>
      </c>
      <c r="E305" s="59" t="s">
        <v>2891</v>
      </c>
      <c r="F305" s="59" t="s">
        <v>2890</v>
      </c>
      <c r="G305" s="59" t="s">
        <v>2889</v>
      </c>
      <c r="H305" s="59" t="s">
        <v>2888</v>
      </c>
      <c r="I305" s="60">
        <v>1</v>
      </c>
      <c r="J305" s="61">
        <v>1</v>
      </c>
      <c r="K305" s="59" t="s">
        <v>553</v>
      </c>
      <c r="L305" s="60">
        <v>2010</v>
      </c>
      <c r="M305" s="70" t="str">
        <f t="shared" si="4"/>
        <v>http://ebooks.abc-clio.com/?isbn=9780313362699</v>
      </c>
      <c r="N305"/>
    </row>
    <row r="306" spans="1:14">
      <c r="A306" s="58">
        <v>305</v>
      </c>
      <c r="B306" s="59" t="s">
        <v>2696</v>
      </c>
      <c r="C306" s="59" t="s">
        <v>2780</v>
      </c>
      <c r="D306" s="59" t="s">
        <v>3199</v>
      </c>
      <c r="E306" s="59" t="s">
        <v>3198</v>
      </c>
      <c r="F306" s="59" t="s">
        <v>3197</v>
      </c>
      <c r="G306" s="59" t="s">
        <v>3196</v>
      </c>
      <c r="H306" s="59" t="s">
        <v>3195</v>
      </c>
      <c r="I306" s="60">
        <v>1</v>
      </c>
      <c r="J306" s="61">
        <v>1</v>
      </c>
      <c r="K306" s="59" t="s">
        <v>553</v>
      </c>
      <c r="L306" s="60">
        <v>2010</v>
      </c>
      <c r="M306" s="70" t="str">
        <f t="shared" si="4"/>
        <v>http://ebooks.abc-clio.com/?isbn=9780313360480</v>
      </c>
      <c r="N306"/>
    </row>
    <row r="307" spans="1:14">
      <c r="A307" s="58">
        <v>306</v>
      </c>
      <c r="B307" s="59" t="s">
        <v>2696</v>
      </c>
      <c r="C307" s="59" t="s">
        <v>2786</v>
      </c>
      <c r="D307" s="59" t="s">
        <v>2785</v>
      </c>
      <c r="E307" s="59" t="s">
        <v>2784</v>
      </c>
      <c r="F307" s="59" t="s">
        <v>2783</v>
      </c>
      <c r="G307" s="59" t="s">
        <v>2782</v>
      </c>
      <c r="H307" s="59" t="s">
        <v>2781</v>
      </c>
      <c r="I307" s="60">
        <v>1</v>
      </c>
      <c r="J307" s="63">
        <v>1</v>
      </c>
      <c r="K307" s="59" t="s">
        <v>992</v>
      </c>
      <c r="L307" s="60">
        <v>2009</v>
      </c>
      <c r="M307" s="70" t="str">
        <f t="shared" si="4"/>
        <v>http://ebooks.abc-clio.com/?isbn=9781586834104</v>
      </c>
      <c r="N307"/>
    </row>
    <row r="308" spans="1:14">
      <c r="A308" s="58">
        <v>307</v>
      </c>
      <c r="B308" s="59" t="s">
        <v>2696</v>
      </c>
      <c r="C308" s="59" t="s">
        <v>3129</v>
      </c>
      <c r="D308" s="59">
        <v>658</v>
      </c>
      <c r="E308" s="59" t="s">
        <v>3128</v>
      </c>
      <c r="F308" s="59" t="s">
        <v>3127</v>
      </c>
      <c r="G308" s="59" t="s">
        <v>3126</v>
      </c>
      <c r="H308" s="59" t="s">
        <v>3125</v>
      </c>
      <c r="I308" s="60">
        <v>1</v>
      </c>
      <c r="J308" s="61">
        <v>1</v>
      </c>
      <c r="K308" s="59" t="s">
        <v>553</v>
      </c>
      <c r="L308" s="60">
        <v>2003</v>
      </c>
      <c r="M308" s="70" t="str">
        <f t="shared" si="4"/>
        <v>http://ebooks.abc-clio.com/?isbn=9780313059797</v>
      </c>
      <c r="N308"/>
    </row>
    <row r="309" spans="1:14">
      <c r="A309" s="58">
        <v>308</v>
      </c>
      <c r="B309" s="59" t="s">
        <v>2696</v>
      </c>
      <c r="C309" s="59" t="s">
        <v>3129</v>
      </c>
      <c r="D309" s="59" t="s">
        <v>510</v>
      </c>
      <c r="E309" s="59" t="s">
        <v>3362</v>
      </c>
      <c r="F309" s="59" t="s">
        <v>3361</v>
      </c>
      <c r="G309" s="59" t="s">
        <v>3360</v>
      </c>
      <c r="H309" s="59" t="s">
        <v>3359</v>
      </c>
      <c r="I309" s="60">
        <v>1</v>
      </c>
      <c r="J309" s="61">
        <v>1</v>
      </c>
      <c r="K309" s="59" t="s">
        <v>553</v>
      </c>
      <c r="L309" s="60">
        <v>1986</v>
      </c>
      <c r="M309" s="70" t="str">
        <f t="shared" si="4"/>
        <v>http://ebooks.abc-clio.com/?isbn=9780313043420</v>
      </c>
      <c r="N309"/>
    </row>
    <row r="310" spans="1:14">
      <c r="A310" s="58">
        <v>309</v>
      </c>
      <c r="B310" s="59" t="s">
        <v>2696</v>
      </c>
      <c r="C310" s="59" t="s">
        <v>2863</v>
      </c>
      <c r="D310" s="59" t="s">
        <v>3296</v>
      </c>
      <c r="E310" s="59" t="s">
        <v>3295</v>
      </c>
      <c r="F310" s="59" t="s">
        <v>3294</v>
      </c>
      <c r="G310" s="59" t="s">
        <v>3293</v>
      </c>
      <c r="H310" s="59" t="s">
        <v>3292</v>
      </c>
      <c r="I310" s="60">
        <v>1</v>
      </c>
      <c r="J310" s="61">
        <v>1</v>
      </c>
      <c r="K310" s="59" t="s">
        <v>553</v>
      </c>
      <c r="L310" s="60">
        <v>2009</v>
      </c>
      <c r="M310" s="70" t="str">
        <f t="shared" si="4"/>
        <v>http://ebooks.abc-clio.com/?isbn=9780313351129</v>
      </c>
      <c r="N310"/>
    </row>
    <row r="311" spans="1:14">
      <c r="A311" s="58">
        <v>310</v>
      </c>
      <c r="B311" s="59" t="s">
        <v>2696</v>
      </c>
      <c r="C311" s="59" t="s">
        <v>2863</v>
      </c>
      <c r="D311" s="59" t="s">
        <v>2877</v>
      </c>
      <c r="E311" s="59" t="s">
        <v>2876</v>
      </c>
      <c r="F311" s="59" t="s">
        <v>2875</v>
      </c>
      <c r="G311" s="59" t="s">
        <v>2874</v>
      </c>
      <c r="H311" s="59" t="s">
        <v>2873</v>
      </c>
      <c r="I311" s="60">
        <v>1</v>
      </c>
      <c r="J311" s="61">
        <v>2</v>
      </c>
      <c r="K311" s="59" t="s">
        <v>38</v>
      </c>
      <c r="L311" s="60">
        <v>2009</v>
      </c>
      <c r="M311" s="70" t="str">
        <f t="shared" si="4"/>
        <v>http://ebooks.abc-clio.com/?isbn=9781851099894</v>
      </c>
      <c r="N311"/>
    </row>
    <row r="312" spans="1:14">
      <c r="A312" s="58">
        <v>311</v>
      </c>
      <c r="B312" s="59" t="s">
        <v>2696</v>
      </c>
      <c r="C312" s="59" t="s">
        <v>2863</v>
      </c>
      <c r="D312" s="59" t="s">
        <v>2867</v>
      </c>
      <c r="E312" s="59" t="s">
        <v>2866</v>
      </c>
      <c r="F312" s="59" t="s">
        <v>2865</v>
      </c>
      <c r="G312" s="59" t="s">
        <v>2864</v>
      </c>
      <c r="H312" s="59" t="s">
        <v>943</v>
      </c>
      <c r="I312" s="60">
        <v>1</v>
      </c>
      <c r="J312" s="61">
        <v>1</v>
      </c>
      <c r="K312" s="59" t="s">
        <v>560</v>
      </c>
      <c r="L312" s="60">
        <v>2010</v>
      </c>
      <c r="M312" s="70" t="str">
        <f t="shared" si="4"/>
        <v>http://ebooks.abc-clio.com/?isbn=9780313355530</v>
      </c>
      <c r="N312"/>
    </row>
    <row r="313" spans="1:14">
      <c r="A313" s="58">
        <v>312</v>
      </c>
      <c r="B313" s="59" t="s">
        <v>2696</v>
      </c>
      <c r="C313" s="59" t="s">
        <v>2863</v>
      </c>
      <c r="D313" s="59" t="s">
        <v>2862</v>
      </c>
      <c r="E313" s="59" t="s">
        <v>2861</v>
      </c>
      <c r="F313" s="59" t="s">
        <v>2860</v>
      </c>
      <c r="G313" s="59" t="s">
        <v>2859</v>
      </c>
      <c r="H313" s="59" t="s">
        <v>2858</v>
      </c>
      <c r="I313" s="60">
        <v>1</v>
      </c>
      <c r="J313" s="61">
        <v>1</v>
      </c>
      <c r="K313" s="59" t="s">
        <v>560</v>
      </c>
      <c r="L313" s="60">
        <v>2010</v>
      </c>
      <c r="M313" s="70" t="str">
        <f t="shared" si="4"/>
        <v>http://ebooks.abc-clio.com/?isbn=9780313362415</v>
      </c>
      <c r="N313"/>
    </row>
    <row r="314" spans="1:14">
      <c r="A314" s="58">
        <v>313</v>
      </c>
      <c r="B314" s="59" t="s">
        <v>2696</v>
      </c>
      <c r="C314" s="59" t="s">
        <v>2863</v>
      </c>
      <c r="D314" s="59" t="s">
        <v>2872</v>
      </c>
      <c r="E314" s="59" t="s">
        <v>2871</v>
      </c>
      <c r="F314" s="59" t="s">
        <v>2870</v>
      </c>
      <c r="G314" s="59" t="s">
        <v>2869</v>
      </c>
      <c r="H314" s="59" t="s">
        <v>2868</v>
      </c>
      <c r="I314" s="60">
        <v>1</v>
      </c>
      <c r="J314" s="61">
        <v>2</v>
      </c>
      <c r="K314" s="59" t="s">
        <v>553</v>
      </c>
      <c r="L314" s="60">
        <v>2009</v>
      </c>
      <c r="M314" s="70" t="str">
        <f t="shared" si="4"/>
        <v>http://ebooks.abc-clio.com/?isbn=9780313014406</v>
      </c>
      <c r="N314"/>
    </row>
    <row r="315" spans="1:14">
      <c r="A315" s="58">
        <v>314</v>
      </c>
      <c r="B315" s="59" t="s">
        <v>2696</v>
      </c>
      <c r="C315" s="59" t="s">
        <v>2863</v>
      </c>
      <c r="D315" s="59" t="s">
        <v>2982</v>
      </c>
      <c r="E315" s="59" t="s">
        <v>2981</v>
      </c>
      <c r="F315" s="59" t="s">
        <v>2980</v>
      </c>
      <c r="G315" s="59" t="s">
        <v>2979</v>
      </c>
      <c r="H315" s="59" t="s">
        <v>2978</v>
      </c>
      <c r="I315" s="60">
        <v>1</v>
      </c>
      <c r="J315" s="61">
        <v>1</v>
      </c>
      <c r="K315" s="59" t="s">
        <v>560</v>
      </c>
      <c r="L315" s="60">
        <v>2010</v>
      </c>
      <c r="M315" s="70" t="str">
        <f t="shared" si="4"/>
        <v>http://ebooks.abc-clio.com/?isbn=9780313346859</v>
      </c>
      <c r="N315"/>
    </row>
    <row r="316" spans="1:14">
      <c r="A316" s="58">
        <v>315</v>
      </c>
      <c r="B316" s="59" t="s">
        <v>2696</v>
      </c>
      <c r="C316" s="59" t="s">
        <v>2857</v>
      </c>
      <c r="D316" s="59">
        <v>374</v>
      </c>
      <c r="E316" s="59" t="s">
        <v>2856</v>
      </c>
      <c r="F316" s="59" t="s">
        <v>2855</v>
      </c>
      <c r="G316" s="59" t="s">
        <v>2854</v>
      </c>
      <c r="H316" s="59" t="s">
        <v>2853</v>
      </c>
      <c r="I316" s="60">
        <v>1</v>
      </c>
      <c r="J316" s="61">
        <v>1</v>
      </c>
      <c r="K316" s="59" t="s">
        <v>553</v>
      </c>
      <c r="L316" s="60">
        <v>2002</v>
      </c>
      <c r="M316" s="70" t="str">
        <f t="shared" si="4"/>
        <v>http://ebooks.abc-clio.com/?isbn=9780313011429</v>
      </c>
      <c r="N316"/>
    </row>
    <row r="317" spans="1:14">
      <c r="A317" s="58">
        <v>316</v>
      </c>
      <c r="B317" s="59" t="s">
        <v>2696</v>
      </c>
      <c r="C317" s="59" t="s">
        <v>2857</v>
      </c>
      <c r="D317" s="59">
        <v>370</v>
      </c>
      <c r="E317" s="59" t="s">
        <v>3319</v>
      </c>
      <c r="F317" s="59" t="s">
        <v>3318</v>
      </c>
      <c r="G317" s="59" t="s">
        <v>3317</v>
      </c>
      <c r="H317" s="59" t="s">
        <v>3316</v>
      </c>
      <c r="I317" s="60">
        <v>1</v>
      </c>
      <c r="J317" s="61">
        <v>1</v>
      </c>
      <c r="K317" s="59" t="s">
        <v>553</v>
      </c>
      <c r="L317" s="60">
        <v>1995</v>
      </c>
      <c r="M317" s="70" t="str">
        <f t="shared" si="4"/>
        <v>http://ebooks.abc-clio.com/?isbn=9780313031496</v>
      </c>
      <c r="N317"/>
    </row>
    <row r="318" spans="1:14">
      <c r="A318" s="58">
        <v>317</v>
      </c>
      <c r="B318" s="59" t="s">
        <v>2696</v>
      </c>
      <c r="C318" s="59" t="s">
        <v>2695</v>
      </c>
      <c r="D318" s="59" t="s">
        <v>2694</v>
      </c>
      <c r="E318" s="59" t="s">
        <v>2693</v>
      </c>
      <c r="F318" s="59" t="s">
        <v>2692</v>
      </c>
      <c r="G318" s="59" t="s">
        <v>2691</v>
      </c>
      <c r="H318" s="59" t="s">
        <v>2690</v>
      </c>
      <c r="I318" s="60">
        <v>1</v>
      </c>
      <c r="J318" s="63">
        <v>1</v>
      </c>
      <c r="K318" s="59" t="s">
        <v>560</v>
      </c>
      <c r="L318" s="60">
        <v>2008</v>
      </c>
      <c r="M318" s="70" t="str">
        <f t="shared" si="4"/>
        <v>http://ebooks.abc-clio.com/?isbn=9780313362378</v>
      </c>
      <c r="N318"/>
    </row>
    <row r="319" spans="1:14">
      <c r="A319" s="58">
        <v>318</v>
      </c>
      <c r="B319" s="59" t="s">
        <v>2696</v>
      </c>
      <c r="C319" s="59" t="s">
        <v>2695</v>
      </c>
      <c r="D319" s="59" t="s">
        <v>2764</v>
      </c>
      <c r="E319" s="59" t="s">
        <v>2763</v>
      </c>
      <c r="F319" s="59" t="s">
        <v>2762</v>
      </c>
      <c r="G319" s="59" t="s">
        <v>2761</v>
      </c>
      <c r="H319" s="59" t="s">
        <v>2760</v>
      </c>
      <c r="I319" s="60">
        <v>1</v>
      </c>
      <c r="J319" s="63">
        <v>1</v>
      </c>
      <c r="K319" s="59" t="s">
        <v>553</v>
      </c>
      <c r="L319" s="60">
        <v>2009</v>
      </c>
      <c r="M319" s="70" t="str">
        <f t="shared" si="4"/>
        <v>http://ebooks.abc-clio.com/?isbn=9780275999988</v>
      </c>
      <c r="N319"/>
    </row>
    <row r="320" spans="1:14">
      <c r="A320" s="58">
        <v>319</v>
      </c>
      <c r="B320" s="59" t="s">
        <v>2696</v>
      </c>
      <c r="C320" s="59" t="s">
        <v>2695</v>
      </c>
      <c r="D320" s="59" t="s">
        <v>2806</v>
      </c>
      <c r="E320" s="59" t="s">
        <v>2805</v>
      </c>
      <c r="F320" s="59" t="s">
        <v>2804</v>
      </c>
      <c r="G320" s="59" t="s">
        <v>2803</v>
      </c>
      <c r="H320" s="59" t="s">
        <v>1472</v>
      </c>
      <c r="I320" s="60">
        <v>1</v>
      </c>
      <c r="J320" s="61">
        <v>1</v>
      </c>
      <c r="K320" s="59" t="s">
        <v>553</v>
      </c>
      <c r="L320" s="60">
        <v>2009</v>
      </c>
      <c r="M320" s="70" t="str">
        <f t="shared" si="4"/>
        <v>http://ebooks.abc-clio.com/?isbn=9780313366147</v>
      </c>
      <c r="N320"/>
    </row>
    <row r="321" spans="1:14">
      <c r="A321" s="58">
        <v>320</v>
      </c>
      <c r="B321" s="59" t="s">
        <v>2696</v>
      </c>
      <c r="C321" s="59" t="s">
        <v>2695</v>
      </c>
      <c r="D321" s="59" t="s">
        <v>3209</v>
      </c>
      <c r="E321" s="59" t="s">
        <v>3208</v>
      </c>
      <c r="F321" s="59" t="s">
        <v>3207</v>
      </c>
      <c r="G321" s="59" t="s">
        <v>3206</v>
      </c>
      <c r="H321" s="59" t="s">
        <v>3205</v>
      </c>
      <c r="I321" s="60">
        <v>1</v>
      </c>
      <c r="J321" s="61">
        <v>1</v>
      </c>
      <c r="K321" s="59" t="s">
        <v>553</v>
      </c>
      <c r="L321" s="60">
        <v>2010</v>
      </c>
      <c r="M321" s="70" t="str">
        <f t="shared" si="4"/>
        <v>http://ebooks.abc-clio.com/?isbn=9780313365065</v>
      </c>
      <c r="N321"/>
    </row>
    <row r="322" spans="1:14">
      <c r="A322" s="58">
        <v>321</v>
      </c>
      <c r="B322" s="59" t="s">
        <v>2696</v>
      </c>
      <c r="C322" s="59" t="s">
        <v>2713</v>
      </c>
      <c r="D322" s="59" t="s">
        <v>3157</v>
      </c>
      <c r="E322" s="59" t="s">
        <v>3156</v>
      </c>
      <c r="F322" s="59" t="s">
        <v>3155</v>
      </c>
      <c r="G322" s="59" t="s">
        <v>3154</v>
      </c>
      <c r="H322" s="59" t="s">
        <v>3153</v>
      </c>
      <c r="I322" s="60">
        <v>1</v>
      </c>
      <c r="J322" s="61">
        <v>1</v>
      </c>
      <c r="K322" s="59" t="s">
        <v>553</v>
      </c>
      <c r="L322" s="60">
        <v>2009</v>
      </c>
      <c r="M322" s="70" t="str">
        <f t="shared" ref="M322:M349" si="5">HYPERLINK("http://ebooks.abc-clio.com/?isbn=" &amp; F322)</f>
        <v>http://ebooks.abc-clio.com/?isbn=9780313372384</v>
      </c>
      <c r="N322"/>
    </row>
    <row r="323" spans="1:14">
      <c r="A323" s="58">
        <v>322</v>
      </c>
      <c r="B323" s="59" t="s">
        <v>2696</v>
      </c>
      <c r="C323" s="59" t="s">
        <v>2713</v>
      </c>
      <c r="D323" s="59" t="s">
        <v>2887</v>
      </c>
      <c r="E323" s="59" t="s">
        <v>2886</v>
      </c>
      <c r="F323" s="59" t="s">
        <v>2885</v>
      </c>
      <c r="G323" s="59" t="s">
        <v>2884</v>
      </c>
      <c r="H323" s="59" t="s">
        <v>2883</v>
      </c>
      <c r="I323" s="60">
        <v>1</v>
      </c>
      <c r="J323" s="61">
        <v>1</v>
      </c>
      <c r="K323" s="59" t="s">
        <v>553</v>
      </c>
      <c r="L323" s="60">
        <v>2009</v>
      </c>
      <c r="M323" s="70" t="str">
        <f t="shared" si="5"/>
        <v>http://ebooks.abc-clio.com/?isbn=9780313355295</v>
      </c>
      <c r="N323"/>
    </row>
    <row r="324" spans="1:14">
      <c r="A324" s="58">
        <v>323</v>
      </c>
      <c r="B324" s="59" t="s">
        <v>2696</v>
      </c>
      <c r="C324" s="59" t="s">
        <v>2713</v>
      </c>
      <c r="D324" s="59" t="s">
        <v>3183</v>
      </c>
      <c r="E324" s="59" t="s">
        <v>3182</v>
      </c>
      <c r="F324" s="59" t="s">
        <v>3181</v>
      </c>
      <c r="G324" s="59" t="s">
        <v>3180</v>
      </c>
      <c r="H324" s="59" t="s">
        <v>3179</v>
      </c>
      <c r="I324" s="60">
        <v>1</v>
      </c>
      <c r="J324" s="61">
        <v>1</v>
      </c>
      <c r="K324" s="59" t="s">
        <v>553</v>
      </c>
      <c r="L324" s="60">
        <v>2009</v>
      </c>
      <c r="M324" s="70" t="str">
        <f t="shared" si="5"/>
        <v>http://ebooks.abc-clio.com/?isbn=9780313377693</v>
      </c>
      <c r="N324"/>
    </row>
    <row r="325" spans="1:14">
      <c r="A325" s="58">
        <v>324</v>
      </c>
      <c r="B325" s="59" t="s">
        <v>2696</v>
      </c>
      <c r="C325" s="59" t="s">
        <v>2713</v>
      </c>
      <c r="D325" s="59" t="s">
        <v>2743</v>
      </c>
      <c r="E325" s="59" t="s">
        <v>2742</v>
      </c>
      <c r="F325" s="59" t="s">
        <v>2741</v>
      </c>
      <c r="G325" s="59" t="s">
        <v>2740</v>
      </c>
      <c r="H325" s="59" t="s">
        <v>2739</v>
      </c>
      <c r="I325" s="60">
        <v>1</v>
      </c>
      <c r="J325" s="63">
        <v>1</v>
      </c>
      <c r="K325" s="59" t="s">
        <v>553</v>
      </c>
      <c r="L325" s="60">
        <v>2009</v>
      </c>
      <c r="M325" s="70" t="str">
        <f t="shared" si="5"/>
        <v>http://ebooks.abc-clio.com/?isbn=9780313065446</v>
      </c>
      <c r="N325"/>
    </row>
    <row r="326" spans="1:14">
      <c r="A326" s="58">
        <v>325</v>
      </c>
      <c r="B326" s="59" t="s">
        <v>2696</v>
      </c>
      <c r="C326" s="59" t="s">
        <v>2713</v>
      </c>
      <c r="D326" s="59" t="s">
        <v>3169</v>
      </c>
      <c r="E326" s="59" t="s">
        <v>3168</v>
      </c>
      <c r="F326" s="59" t="s">
        <v>3167</v>
      </c>
      <c r="G326" s="59" t="s">
        <v>3166</v>
      </c>
      <c r="H326" s="59" t="s">
        <v>1410</v>
      </c>
      <c r="I326" s="60">
        <v>1</v>
      </c>
      <c r="J326" s="61">
        <v>3</v>
      </c>
      <c r="K326" s="59" t="s">
        <v>553</v>
      </c>
      <c r="L326" s="60">
        <v>2009</v>
      </c>
      <c r="M326" s="70" t="str">
        <f t="shared" si="5"/>
        <v>http://ebooks.abc-clio.com/?isbn=9780313347085</v>
      </c>
      <c r="N326"/>
    </row>
    <row r="327" spans="1:14">
      <c r="A327" s="58">
        <v>326</v>
      </c>
      <c r="B327" s="59" t="s">
        <v>2696</v>
      </c>
      <c r="C327" s="59" t="s">
        <v>2713</v>
      </c>
      <c r="D327" s="59" t="s">
        <v>2933</v>
      </c>
      <c r="E327" s="59" t="s">
        <v>2932</v>
      </c>
      <c r="F327" s="59" t="s">
        <v>2931</v>
      </c>
      <c r="G327" s="59" t="s">
        <v>2930</v>
      </c>
      <c r="H327" s="59" t="s">
        <v>2929</v>
      </c>
      <c r="I327" s="60">
        <v>1</v>
      </c>
      <c r="J327" s="61">
        <v>4</v>
      </c>
      <c r="K327" s="59" t="s">
        <v>553</v>
      </c>
      <c r="L327" s="60">
        <v>2009</v>
      </c>
      <c r="M327" s="70" t="str">
        <f t="shared" si="5"/>
        <v>http://ebooks.abc-clio.com/?isbn=9780275996482</v>
      </c>
      <c r="N327"/>
    </row>
    <row r="328" spans="1:14">
      <c r="A328" s="58">
        <v>327</v>
      </c>
      <c r="B328" s="59" t="s">
        <v>2696</v>
      </c>
      <c r="C328" s="59" t="s">
        <v>2713</v>
      </c>
      <c r="D328" s="59" t="s">
        <v>2712</v>
      </c>
      <c r="E328" s="59" t="s">
        <v>2711</v>
      </c>
      <c r="F328" s="59" t="s">
        <v>2710</v>
      </c>
      <c r="G328" s="59" t="s">
        <v>2709</v>
      </c>
      <c r="H328" s="59" t="s">
        <v>2708</v>
      </c>
      <c r="I328" s="60">
        <v>1</v>
      </c>
      <c r="J328" s="63">
        <v>1</v>
      </c>
      <c r="K328" s="59" t="s">
        <v>553</v>
      </c>
      <c r="L328" s="60">
        <v>2009</v>
      </c>
      <c r="M328" s="70" t="str">
        <f t="shared" si="5"/>
        <v>http://ebooks.abc-clio.com/?isbn=9780313360121</v>
      </c>
      <c r="N328"/>
    </row>
    <row r="329" spans="1:14">
      <c r="A329" s="58">
        <v>328</v>
      </c>
      <c r="B329" s="59" t="s">
        <v>2696</v>
      </c>
      <c r="C329" s="59" t="s">
        <v>2713</v>
      </c>
      <c r="D329" s="59" t="s">
        <v>2797</v>
      </c>
      <c r="E329" s="59" t="s">
        <v>2796</v>
      </c>
      <c r="F329" s="59" t="s">
        <v>2795</v>
      </c>
      <c r="G329" s="59" t="s">
        <v>2794</v>
      </c>
      <c r="H329" s="59" t="s">
        <v>2793</v>
      </c>
      <c r="I329" s="60">
        <v>1</v>
      </c>
      <c r="J329" s="63">
        <v>3</v>
      </c>
      <c r="K329" s="59" t="s">
        <v>553</v>
      </c>
      <c r="L329" s="60">
        <v>2009</v>
      </c>
      <c r="M329" s="70" t="str">
        <f t="shared" si="5"/>
        <v>http://ebooks.abc-clio.com/?isbn=9780313350948</v>
      </c>
      <c r="N329"/>
    </row>
    <row r="330" spans="1:14">
      <c r="A330" s="58">
        <v>329</v>
      </c>
      <c r="B330" s="59" t="s">
        <v>2696</v>
      </c>
      <c r="C330" s="59" t="s">
        <v>2713</v>
      </c>
      <c r="D330" s="59" t="s">
        <v>3079</v>
      </c>
      <c r="E330" s="59" t="s">
        <v>3078</v>
      </c>
      <c r="F330" s="59" t="s">
        <v>3077</v>
      </c>
      <c r="G330" s="59" t="s">
        <v>3076</v>
      </c>
      <c r="H330" s="59" t="s">
        <v>1695</v>
      </c>
      <c r="I330" s="60">
        <v>2</v>
      </c>
      <c r="J330" s="61">
        <v>1</v>
      </c>
      <c r="K330" s="59" t="s">
        <v>553</v>
      </c>
      <c r="L330" s="60">
        <v>2009</v>
      </c>
      <c r="M330" s="70" t="str">
        <f t="shared" si="5"/>
        <v>http://ebooks.abc-clio.com/?isbn=9780313359262</v>
      </c>
      <c r="N330"/>
    </row>
    <row r="331" spans="1:14">
      <c r="A331" s="58">
        <v>330</v>
      </c>
      <c r="B331" s="59" t="s">
        <v>2696</v>
      </c>
      <c r="C331" s="59" t="s">
        <v>2713</v>
      </c>
      <c r="D331" s="59" t="s">
        <v>2717</v>
      </c>
      <c r="E331" s="59" t="s">
        <v>2716</v>
      </c>
      <c r="F331" s="59" t="s">
        <v>2715</v>
      </c>
      <c r="G331" s="59" t="s">
        <v>2714</v>
      </c>
      <c r="H331" s="59" t="s">
        <v>1423</v>
      </c>
      <c r="I331" s="60">
        <v>1</v>
      </c>
      <c r="J331" s="63">
        <v>1</v>
      </c>
      <c r="K331" s="59" t="s">
        <v>553</v>
      </c>
      <c r="L331" s="60">
        <v>2009</v>
      </c>
      <c r="M331" s="70" t="str">
        <f t="shared" si="5"/>
        <v>http://ebooks.abc-clio.com/?isbn=9780313358777</v>
      </c>
      <c r="N331"/>
    </row>
    <row r="332" spans="1:14">
      <c r="A332" s="58">
        <v>331</v>
      </c>
      <c r="B332" s="59" t="s">
        <v>2696</v>
      </c>
      <c r="C332" s="59" t="s">
        <v>2713</v>
      </c>
      <c r="D332" s="59" t="s">
        <v>2897</v>
      </c>
      <c r="E332" s="59" t="s">
        <v>2896</v>
      </c>
      <c r="F332" s="59" t="s">
        <v>2895</v>
      </c>
      <c r="G332" s="59" t="s">
        <v>2894</v>
      </c>
      <c r="H332" s="59" t="s">
        <v>2893</v>
      </c>
      <c r="I332" s="60">
        <v>1</v>
      </c>
      <c r="J332" s="61">
        <v>1</v>
      </c>
      <c r="K332" s="59" t="s">
        <v>553</v>
      </c>
      <c r="L332" s="60">
        <v>2009</v>
      </c>
      <c r="M332" s="70" t="str">
        <f t="shared" si="5"/>
        <v>http://ebooks.abc-clio.com/?isbn=9780313355318</v>
      </c>
      <c r="N332"/>
    </row>
    <row r="333" spans="1:14">
      <c r="A333" s="58">
        <v>332</v>
      </c>
      <c r="B333" s="59" t="s">
        <v>2696</v>
      </c>
      <c r="C333" s="59" t="s">
        <v>2713</v>
      </c>
      <c r="D333" s="59" t="s">
        <v>2748</v>
      </c>
      <c r="E333" s="59" t="s">
        <v>2747</v>
      </c>
      <c r="F333" s="59" t="s">
        <v>2746</v>
      </c>
      <c r="G333" s="59" t="s">
        <v>2745</v>
      </c>
      <c r="H333" s="59" t="s">
        <v>2744</v>
      </c>
      <c r="I333" s="60">
        <v>1</v>
      </c>
      <c r="J333" s="63">
        <v>1</v>
      </c>
      <c r="K333" s="59" t="s">
        <v>553</v>
      </c>
      <c r="L333" s="60">
        <v>2009</v>
      </c>
      <c r="M333" s="70" t="str">
        <f t="shared" si="5"/>
        <v>http://ebooks.abc-clio.com/?isbn=9780313379611</v>
      </c>
      <c r="N333"/>
    </row>
    <row r="334" spans="1:14">
      <c r="A334" s="58">
        <v>333</v>
      </c>
      <c r="B334" s="59" t="s">
        <v>2696</v>
      </c>
      <c r="C334" s="59" t="s">
        <v>2713</v>
      </c>
      <c r="D334" s="59" t="s">
        <v>3333</v>
      </c>
      <c r="E334" s="59" t="s">
        <v>3332</v>
      </c>
      <c r="F334" s="59" t="s">
        <v>3331</v>
      </c>
      <c r="G334" s="59" t="s">
        <v>3330</v>
      </c>
      <c r="H334" s="59" t="s">
        <v>3329</v>
      </c>
      <c r="I334" s="60">
        <v>2</v>
      </c>
      <c r="J334" s="61">
        <v>1</v>
      </c>
      <c r="K334" s="59" t="s">
        <v>553</v>
      </c>
      <c r="L334" s="60">
        <v>2009</v>
      </c>
      <c r="M334" s="70" t="str">
        <f t="shared" si="5"/>
        <v>http://ebooks.abc-clio.com/?isbn=9780313356193</v>
      </c>
      <c r="N334"/>
    </row>
    <row r="335" spans="1:14">
      <c r="A335" s="58">
        <v>334</v>
      </c>
      <c r="B335" s="59" t="s">
        <v>2696</v>
      </c>
      <c r="C335" s="59" t="s">
        <v>2713</v>
      </c>
      <c r="D335" s="59" t="s">
        <v>3315</v>
      </c>
      <c r="E335" s="59" t="s">
        <v>3314</v>
      </c>
      <c r="F335" s="59" t="s">
        <v>3313</v>
      </c>
      <c r="G335" s="59" t="s">
        <v>3312</v>
      </c>
      <c r="H335" s="59" t="s">
        <v>3311</v>
      </c>
      <c r="I335" s="60">
        <v>1</v>
      </c>
      <c r="J335" s="61">
        <v>1</v>
      </c>
      <c r="K335" s="59" t="s">
        <v>553</v>
      </c>
      <c r="L335" s="60">
        <v>2009</v>
      </c>
      <c r="M335" s="70" t="str">
        <f t="shared" si="5"/>
        <v>http://ebooks.abc-clio.com/?isbn=9780313360169</v>
      </c>
      <c r="N335"/>
    </row>
    <row r="336" spans="1:14">
      <c r="A336" s="58">
        <v>335</v>
      </c>
      <c r="B336" s="59" t="s">
        <v>2696</v>
      </c>
      <c r="C336" s="59" t="s">
        <v>2713</v>
      </c>
      <c r="D336" s="59" t="s">
        <v>2897</v>
      </c>
      <c r="E336" s="59" t="s">
        <v>2925</v>
      </c>
      <c r="F336" s="59" t="s">
        <v>2924</v>
      </c>
      <c r="G336" s="59" t="s">
        <v>2923</v>
      </c>
      <c r="H336" s="59" t="s">
        <v>2922</v>
      </c>
      <c r="I336" s="60">
        <v>1</v>
      </c>
      <c r="J336" s="61">
        <v>1</v>
      </c>
      <c r="K336" s="59" t="s">
        <v>553</v>
      </c>
      <c r="L336" s="60">
        <v>2009</v>
      </c>
      <c r="M336" s="70" t="str">
        <f t="shared" si="5"/>
        <v>http://ebooks.abc-clio.com/?isbn=9780313380679</v>
      </c>
      <c r="N336"/>
    </row>
    <row r="337" spans="1:14">
      <c r="A337" s="58">
        <v>336</v>
      </c>
      <c r="B337" s="59" t="s">
        <v>2696</v>
      </c>
      <c r="C337" s="59" t="s">
        <v>3109</v>
      </c>
      <c r="D337" s="59" t="s">
        <v>3108</v>
      </c>
      <c r="E337" s="59" t="s">
        <v>3107</v>
      </c>
      <c r="F337" s="59" t="s">
        <v>3106</v>
      </c>
      <c r="G337" s="59" t="s">
        <v>3105</v>
      </c>
      <c r="H337" s="59" t="s">
        <v>3104</v>
      </c>
      <c r="I337" s="60">
        <v>1</v>
      </c>
      <c r="J337" s="61">
        <v>1</v>
      </c>
      <c r="K337" s="59" t="s">
        <v>553</v>
      </c>
      <c r="L337" s="60">
        <v>2009</v>
      </c>
      <c r="M337" s="70" t="str">
        <f t="shared" si="5"/>
        <v>http://ebooks.abc-clio.com/?isbn=9780313381973</v>
      </c>
      <c r="N337"/>
    </row>
    <row r="338" spans="1:14">
      <c r="A338" s="58">
        <v>337</v>
      </c>
      <c r="B338" s="59" t="s">
        <v>2696</v>
      </c>
      <c r="C338" s="59" t="s">
        <v>3266</v>
      </c>
      <c r="D338" s="59">
        <v>303</v>
      </c>
      <c r="E338" s="59" t="s">
        <v>3265</v>
      </c>
      <c r="F338" s="59" t="s">
        <v>3264</v>
      </c>
      <c r="G338" s="59" t="s">
        <v>3263</v>
      </c>
      <c r="H338" s="59" t="s">
        <v>3262</v>
      </c>
      <c r="I338" s="60">
        <v>1</v>
      </c>
      <c r="J338" s="61">
        <v>2</v>
      </c>
      <c r="K338" s="59" t="s">
        <v>560</v>
      </c>
      <c r="L338" s="60">
        <v>2008</v>
      </c>
      <c r="M338" s="70" t="str">
        <f t="shared" si="5"/>
        <v>http://ebooks.abc-clio.com/?isbn=9781567207439</v>
      </c>
      <c r="N338"/>
    </row>
    <row r="339" spans="1:14">
      <c r="A339" s="58">
        <v>338</v>
      </c>
      <c r="B339" s="59" t="s">
        <v>2696</v>
      </c>
      <c r="C339" s="59" t="s">
        <v>2837</v>
      </c>
      <c r="D339" s="59" t="s">
        <v>3152</v>
      </c>
      <c r="E339" s="59" t="s">
        <v>3151</v>
      </c>
      <c r="F339" s="59" t="s">
        <v>3150</v>
      </c>
      <c r="G339" s="59" t="s">
        <v>3149</v>
      </c>
      <c r="H339" s="59" t="s">
        <v>3148</v>
      </c>
      <c r="I339" s="60">
        <v>1</v>
      </c>
      <c r="J339" s="61">
        <v>3</v>
      </c>
      <c r="K339" s="59" t="s">
        <v>560</v>
      </c>
      <c r="L339" s="60">
        <v>2009</v>
      </c>
      <c r="M339" s="70" t="str">
        <f t="shared" si="5"/>
        <v>http://ebooks.abc-clio.com/?isbn=9780313352621</v>
      </c>
      <c r="N339"/>
    </row>
    <row r="340" spans="1:14">
      <c r="A340" s="58">
        <v>339</v>
      </c>
      <c r="B340" s="59" t="s">
        <v>2696</v>
      </c>
      <c r="C340" s="59" t="s">
        <v>2837</v>
      </c>
      <c r="D340" s="59" t="s">
        <v>396</v>
      </c>
      <c r="E340" s="59" t="s">
        <v>2836</v>
      </c>
      <c r="F340" s="59" t="s">
        <v>2835</v>
      </c>
      <c r="G340" s="59" t="s">
        <v>2834</v>
      </c>
      <c r="H340" s="59" t="s">
        <v>2833</v>
      </c>
      <c r="I340" s="60">
        <v>1</v>
      </c>
      <c r="J340" s="61">
        <v>2</v>
      </c>
      <c r="K340" s="59" t="s">
        <v>560</v>
      </c>
      <c r="L340" s="60">
        <v>2008</v>
      </c>
      <c r="M340" s="70" t="str">
        <f t="shared" si="5"/>
        <v>http://ebooks.abc-clio.com/?isbn=9780313082405</v>
      </c>
      <c r="N340"/>
    </row>
    <row r="341" spans="1:14">
      <c r="A341" s="58">
        <v>340</v>
      </c>
      <c r="B341" s="59" t="s">
        <v>2696</v>
      </c>
      <c r="C341" s="59" t="s">
        <v>2837</v>
      </c>
      <c r="D341" s="59" t="s">
        <v>3276</v>
      </c>
      <c r="E341" s="59" t="s">
        <v>3275</v>
      </c>
      <c r="F341" s="59" t="s">
        <v>3274</v>
      </c>
      <c r="G341" s="59" t="s">
        <v>3273</v>
      </c>
      <c r="H341" s="59" t="s">
        <v>3272</v>
      </c>
      <c r="I341" s="60">
        <v>1</v>
      </c>
      <c r="J341" s="61">
        <v>5</v>
      </c>
      <c r="K341" s="59" t="s">
        <v>560</v>
      </c>
      <c r="L341" s="60">
        <v>2009</v>
      </c>
      <c r="M341" s="70" t="str">
        <f t="shared" si="5"/>
        <v>http://ebooks.abc-clio.com/?isbn=9780313350894</v>
      </c>
      <c r="N341"/>
    </row>
    <row r="342" spans="1:14">
      <c r="A342" s="58">
        <v>341</v>
      </c>
      <c r="B342" s="59" t="s">
        <v>2696</v>
      </c>
      <c r="C342" s="59" t="s">
        <v>2792</v>
      </c>
      <c r="D342" s="59" t="s">
        <v>2791</v>
      </c>
      <c r="E342" s="59" t="s">
        <v>2790</v>
      </c>
      <c r="F342" s="59" t="s">
        <v>2789</v>
      </c>
      <c r="G342" s="59" t="s">
        <v>2788</v>
      </c>
      <c r="H342" s="59" t="s">
        <v>2787</v>
      </c>
      <c r="I342" s="60">
        <v>1</v>
      </c>
      <c r="J342" s="63">
        <v>1</v>
      </c>
      <c r="K342" s="59" t="s">
        <v>553</v>
      </c>
      <c r="L342" s="60">
        <v>2009</v>
      </c>
      <c r="M342" s="70" t="str">
        <f t="shared" si="5"/>
        <v>http://ebooks.abc-clio.com/?isbn=9780313377921</v>
      </c>
      <c r="N342"/>
    </row>
    <row r="343" spans="1:14">
      <c r="A343" s="58">
        <v>342</v>
      </c>
      <c r="B343" s="59" t="s">
        <v>2696</v>
      </c>
      <c r="C343" s="59" t="s">
        <v>3223</v>
      </c>
      <c r="D343" s="59">
        <v>362</v>
      </c>
      <c r="E343" s="59" t="s">
        <v>3222</v>
      </c>
      <c r="F343" s="59" t="s">
        <v>3221</v>
      </c>
      <c r="G343" s="59" t="s">
        <v>3220</v>
      </c>
      <c r="H343" s="59" t="s">
        <v>3219</v>
      </c>
      <c r="I343" s="60">
        <v>1</v>
      </c>
      <c r="J343" s="61">
        <v>1</v>
      </c>
      <c r="K343" s="59" t="s">
        <v>553</v>
      </c>
      <c r="L343" s="60">
        <v>1996</v>
      </c>
      <c r="M343" s="70" t="str">
        <f t="shared" si="5"/>
        <v>http://ebooks.abc-clio.com/?isbn=9780313037849</v>
      </c>
      <c r="N343"/>
    </row>
    <row r="344" spans="1:14">
      <c r="A344" s="58">
        <v>343</v>
      </c>
      <c r="B344" s="59" t="s">
        <v>2696</v>
      </c>
      <c r="C344" s="59" t="s">
        <v>3310</v>
      </c>
      <c r="D344" s="59" t="s">
        <v>3309</v>
      </c>
      <c r="E344" s="59" t="s">
        <v>3308</v>
      </c>
      <c r="F344" s="59" t="s">
        <v>3307</v>
      </c>
      <c r="G344" s="59" t="s">
        <v>3306</v>
      </c>
      <c r="H344" s="59" t="s">
        <v>3305</v>
      </c>
      <c r="I344" s="60">
        <v>1</v>
      </c>
      <c r="J344" s="61">
        <v>2</v>
      </c>
      <c r="K344" s="59" t="s">
        <v>38</v>
      </c>
      <c r="L344" s="60">
        <v>2001</v>
      </c>
      <c r="M344" s="70" t="str">
        <f t="shared" si="5"/>
        <v>http://ebooks.abc-clio.com/?isbn=9781576075715</v>
      </c>
      <c r="N344"/>
    </row>
    <row r="345" spans="1:14">
      <c r="A345" s="58">
        <v>344</v>
      </c>
      <c r="B345" s="59" t="s">
        <v>2696</v>
      </c>
      <c r="C345" s="59" t="s">
        <v>2847</v>
      </c>
      <c r="D345" s="59">
        <v>363.8</v>
      </c>
      <c r="E345" s="59" t="s">
        <v>2846</v>
      </c>
      <c r="F345" s="59" t="s">
        <v>2845</v>
      </c>
      <c r="G345" s="59" t="s">
        <v>2844</v>
      </c>
      <c r="H345" s="59" t="s">
        <v>2843</v>
      </c>
      <c r="I345" s="60">
        <v>1</v>
      </c>
      <c r="J345" s="61">
        <v>1</v>
      </c>
      <c r="K345" s="59" t="s">
        <v>553</v>
      </c>
      <c r="L345" s="60">
        <v>1987</v>
      </c>
      <c r="M345" s="70" t="str">
        <f t="shared" si="5"/>
        <v>http://ebooks.abc-clio.com/?isbn=9780313046056</v>
      </c>
      <c r="N345"/>
    </row>
    <row r="346" spans="1:14">
      <c r="A346" s="58">
        <v>345</v>
      </c>
      <c r="B346" s="59" t="s">
        <v>2696</v>
      </c>
      <c r="C346" s="59" t="s">
        <v>2847</v>
      </c>
      <c r="D346" s="59" t="s">
        <v>3358</v>
      </c>
      <c r="E346" s="59" t="s">
        <v>3357</v>
      </c>
      <c r="F346" s="59" t="s">
        <v>3356</v>
      </c>
      <c r="G346" s="59" t="s">
        <v>3355</v>
      </c>
      <c r="H346" s="59" t="s">
        <v>3354</v>
      </c>
      <c r="I346" s="60">
        <v>1</v>
      </c>
      <c r="J346" s="61">
        <v>1</v>
      </c>
      <c r="K346" s="59" t="s">
        <v>553</v>
      </c>
      <c r="L346" s="60">
        <v>1983</v>
      </c>
      <c r="M346" s="70" t="str">
        <f t="shared" si="5"/>
        <v>http://ebooks.abc-clio.com/?isbn=9780313041037</v>
      </c>
      <c r="N346"/>
    </row>
    <row r="347" spans="1:14">
      <c r="A347" s="58">
        <v>346</v>
      </c>
      <c r="B347" s="59" t="s">
        <v>3367</v>
      </c>
      <c r="C347" s="59" t="s">
        <v>2837</v>
      </c>
      <c r="D347" s="59" t="s">
        <v>3376</v>
      </c>
      <c r="E347" s="59" t="s">
        <v>3375</v>
      </c>
      <c r="F347" s="59" t="s">
        <v>3374</v>
      </c>
      <c r="G347" s="59" t="s">
        <v>3373</v>
      </c>
      <c r="H347" s="59" t="s">
        <v>955</v>
      </c>
      <c r="I347" s="60">
        <v>1</v>
      </c>
      <c r="J347" s="61">
        <v>1</v>
      </c>
      <c r="K347" s="59" t="s">
        <v>560</v>
      </c>
      <c r="L347" s="60">
        <v>2010</v>
      </c>
      <c r="M347" s="70" t="str">
        <f t="shared" si="5"/>
        <v>http://ebooks.abc-clio.com/?isbn=9780313344855</v>
      </c>
      <c r="N347"/>
    </row>
    <row r="348" spans="1:14">
      <c r="A348" s="58">
        <v>347</v>
      </c>
      <c r="B348" s="59" t="s">
        <v>3367</v>
      </c>
      <c r="C348" s="59" t="s">
        <v>2837</v>
      </c>
      <c r="D348" s="59" t="s">
        <v>2669</v>
      </c>
      <c r="E348" s="59" t="s">
        <v>3366</v>
      </c>
      <c r="F348" s="59" t="s">
        <v>3365</v>
      </c>
      <c r="G348" s="59" t="s">
        <v>3364</v>
      </c>
      <c r="H348" s="59" t="s">
        <v>3363</v>
      </c>
      <c r="I348" s="60">
        <v>1</v>
      </c>
      <c r="J348" s="61">
        <v>1</v>
      </c>
      <c r="K348" s="59" t="s">
        <v>553</v>
      </c>
      <c r="L348" s="60">
        <v>2009</v>
      </c>
      <c r="M348" s="70" t="str">
        <f t="shared" si="5"/>
        <v>http://ebooks.abc-clio.com/?isbn=9780313352546</v>
      </c>
      <c r="N348"/>
    </row>
    <row r="349" spans="1:14">
      <c r="A349" s="58">
        <v>348</v>
      </c>
      <c r="B349" s="65" t="s">
        <v>3367</v>
      </c>
      <c r="C349" s="65" t="s">
        <v>3372</v>
      </c>
      <c r="D349" s="65">
        <v>660</v>
      </c>
      <c r="E349" s="65" t="s">
        <v>3371</v>
      </c>
      <c r="F349" s="65" t="s">
        <v>3370</v>
      </c>
      <c r="G349" s="65" t="s">
        <v>3369</v>
      </c>
      <c r="H349" s="65" t="s">
        <v>3368</v>
      </c>
      <c r="I349" s="66">
        <v>1</v>
      </c>
      <c r="J349" s="67">
        <v>1</v>
      </c>
      <c r="K349" s="65" t="s">
        <v>560</v>
      </c>
      <c r="L349" s="66">
        <v>2006</v>
      </c>
      <c r="M349" s="71" t="str">
        <f t="shared" si="5"/>
        <v>http://ebooks.abc-clio.com/?isbn=9781567509977</v>
      </c>
      <c r="N349"/>
    </row>
    <row r="350" spans="1:14">
      <c r="A350" s="64"/>
      <c r="B350" s="65"/>
      <c r="C350" s="65"/>
      <c r="D350" s="65"/>
      <c r="E350" s="65"/>
      <c r="F350" s="65"/>
      <c r="G350" s="65"/>
      <c r="H350" s="65"/>
      <c r="I350" s="66"/>
      <c r="J350" s="73">
        <f>SUM(J2:J349)</f>
        <v>409</v>
      </c>
      <c r="K350" s="65"/>
      <c r="L350" s="66"/>
      <c r="M350" s="71"/>
    </row>
    <row r="352" spans="1:14">
      <c r="F352" t="s">
        <v>11318</v>
      </c>
    </row>
    <row r="353" spans="1:15" s="99" customFormat="1">
      <c r="A353" s="94" t="s">
        <v>1017</v>
      </c>
      <c r="B353" s="94" t="s">
        <v>1018</v>
      </c>
      <c r="C353" s="94" t="s">
        <v>1019</v>
      </c>
      <c r="D353" s="94" t="s">
        <v>4345</v>
      </c>
      <c r="E353" s="94" t="s">
        <v>4346</v>
      </c>
      <c r="F353" s="95" t="s">
        <v>4347</v>
      </c>
      <c r="G353" s="96" t="s">
        <v>1020</v>
      </c>
      <c r="H353" s="97" t="s">
        <v>4348</v>
      </c>
      <c r="I353" s="97" t="s">
        <v>1021</v>
      </c>
      <c r="J353" s="97" t="s">
        <v>4412</v>
      </c>
      <c r="K353" s="97" t="s">
        <v>1023</v>
      </c>
      <c r="L353" s="97" t="s">
        <v>1024</v>
      </c>
      <c r="M353" s="98" t="s">
        <v>4349</v>
      </c>
      <c r="O353" s="100"/>
    </row>
    <row r="354" spans="1:15">
      <c r="A354" s="53">
        <v>1</v>
      </c>
      <c r="B354" s="52" t="s">
        <v>3367</v>
      </c>
      <c r="C354" s="52" t="s">
        <v>4379</v>
      </c>
      <c r="D354" s="52" t="s">
        <v>4380</v>
      </c>
      <c r="E354" s="52" t="s">
        <v>2579</v>
      </c>
      <c r="F354" s="88" t="s">
        <v>4381</v>
      </c>
      <c r="G354" s="52" t="s">
        <v>4382</v>
      </c>
      <c r="H354" s="52" t="s">
        <v>4383</v>
      </c>
      <c r="I354" s="51">
        <v>1</v>
      </c>
      <c r="J354" s="119">
        <v>1</v>
      </c>
      <c r="K354" s="52" t="s">
        <v>560</v>
      </c>
      <c r="L354" s="51">
        <v>2002</v>
      </c>
      <c r="M354" s="89" t="s">
        <v>4384</v>
      </c>
      <c r="N354"/>
      <c r="O354" s="72"/>
    </row>
    <row r="355" spans="1:15">
      <c r="A355" s="53">
        <v>2</v>
      </c>
      <c r="B355" s="52" t="s">
        <v>3367</v>
      </c>
      <c r="C355" s="52" t="s">
        <v>3405</v>
      </c>
      <c r="D355" s="52" t="s">
        <v>4350</v>
      </c>
      <c r="E355" s="52" t="s">
        <v>4351</v>
      </c>
      <c r="F355" s="88" t="s">
        <v>4352</v>
      </c>
      <c r="G355" s="52" t="s">
        <v>4353</v>
      </c>
      <c r="H355" s="52" t="s">
        <v>4354</v>
      </c>
      <c r="I355" s="51">
        <v>1</v>
      </c>
      <c r="J355" s="119">
        <v>1</v>
      </c>
      <c r="K355" s="52" t="s">
        <v>560</v>
      </c>
      <c r="L355" s="51">
        <v>2007</v>
      </c>
      <c r="M355" s="89" t="s">
        <v>4355</v>
      </c>
      <c r="N355"/>
      <c r="O355" s="72"/>
    </row>
    <row r="356" spans="1:15">
      <c r="A356" s="53">
        <v>3</v>
      </c>
      <c r="B356" s="52" t="s">
        <v>3367</v>
      </c>
      <c r="C356" s="52" t="s">
        <v>2713</v>
      </c>
      <c r="D356" s="52" t="s">
        <v>4385</v>
      </c>
      <c r="E356" s="52" t="s">
        <v>4386</v>
      </c>
      <c r="F356" s="88" t="s">
        <v>4387</v>
      </c>
      <c r="G356" s="52" t="s">
        <v>4388</v>
      </c>
      <c r="H356" s="52" t="s">
        <v>4389</v>
      </c>
      <c r="I356" s="51">
        <v>1</v>
      </c>
      <c r="J356" s="119">
        <v>1</v>
      </c>
      <c r="K356" s="52" t="s">
        <v>553</v>
      </c>
      <c r="L356" s="51">
        <v>2009</v>
      </c>
      <c r="M356" s="89" t="s">
        <v>4390</v>
      </c>
      <c r="N356"/>
      <c r="O356" s="72"/>
    </row>
    <row r="357" spans="1:15">
      <c r="A357" s="53">
        <v>4</v>
      </c>
      <c r="B357" s="52" t="s">
        <v>3367</v>
      </c>
      <c r="C357" s="52" t="s">
        <v>3266</v>
      </c>
      <c r="D357" s="52" t="s">
        <v>4361</v>
      </c>
      <c r="E357" s="52" t="s">
        <v>4402</v>
      </c>
      <c r="F357" s="88" t="s">
        <v>4403</v>
      </c>
      <c r="G357" s="52" t="s">
        <v>4404</v>
      </c>
      <c r="H357" s="52" t="s">
        <v>4405</v>
      </c>
      <c r="I357" s="51">
        <v>1</v>
      </c>
      <c r="J357" s="119">
        <v>1</v>
      </c>
      <c r="K357" s="52" t="s">
        <v>560</v>
      </c>
      <c r="L357" s="51">
        <v>2006</v>
      </c>
      <c r="M357" s="89" t="s">
        <v>4406</v>
      </c>
      <c r="N357"/>
      <c r="O357" s="72"/>
    </row>
    <row r="358" spans="1:15">
      <c r="A358" s="53">
        <v>5</v>
      </c>
      <c r="B358" s="52" t="s">
        <v>3367</v>
      </c>
      <c r="C358" s="52" t="s">
        <v>3266</v>
      </c>
      <c r="D358" s="52" t="s">
        <v>4373</v>
      </c>
      <c r="E358" s="52" t="s">
        <v>4397</v>
      </c>
      <c r="F358" s="88" t="s">
        <v>4398</v>
      </c>
      <c r="G358" s="52" t="s">
        <v>4399</v>
      </c>
      <c r="H358" s="52" t="s">
        <v>4400</v>
      </c>
      <c r="I358" s="51">
        <v>1</v>
      </c>
      <c r="J358" s="119">
        <v>1</v>
      </c>
      <c r="K358" s="52" t="s">
        <v>560</v>
      </c>
      <c r="L358" s="51">
        <v>2004</v>
      </c>
      <c r="M358" s="89" t="s">
        <v>4401</v>
      </c>
      <c r="N358"/>
      <c r="O358" s="72"/>
    </row>
    <row r="359" spans="1:15">
      <c r="A359" s="53">
        <v>6</v>
      </c>
      <c r="B359" s="52" t="s">
        <v>3367</v>
      </c>
      <c r="C359" s="52" t="s">
        <v>3266</v>
      </c>
      <c r="D359" s="52" t="s">
        <v>4407</v>
      </c>
      <c r="E359" s="52" t="s">
        <v>4408</v>
      </c>
      <c r="F359" s="88" t="s">
        <v>4409</v>
      </c>
      <c r="G359" s="52" t="s">
        <v>4410</v>
      </c>
      <c r="H359" s="52" t="s">
        <v>4400</v>
      </c>
      <c r="I359" s="51">
        <v>1</v>
      </c>
      <c r="J359" s="119">
        <v>1</v>
      </c>
      <c r="K359" s="52" t="s">
        <v>560</v>
      </c>
      <c r="L359" s="51">
        <v>2003</v>
      </c>
      <c r="M359" s="89" t="s">
        <v>4411</v>
      </c>
      <c r="N359"/>
      <c r="O359" s="72"/>
    </row>
    <row r="360" spans="1:15">
      <c r="A360" s="53">
        <v>7</v>
      </c>
      <c r="B360" s="52" t="s">
        <v>3367</v>
      </c>
      <c r="C360" s="52" t="s">
        <v>3266</v>
      </c>
      <c r="D360" s="52" t="s">
        <v>4361</v>
      </c>
      <c r="E360" s="52" t="s">
        <v>4362</v>
      </c>
      <c r="F360" s="88" t="s">
        <v>4363</v>
      </c>
      <c r="G360" s="52" t="s">
        <v>4364</v>
      </c>
      <c r="H360" s="52" t="s">
        <v>4365</v>
      </c>
      <c r="I360" s="51">
        <v>1</v>
      </c>
      <c r="J360" s="119">
        <v>1</v>
      </c>
      <c r="K360" s="52" t="s">
        <v>560</v>
      </c>
      <c r="L360" s="51">
        <v>2003</v>
      </c>
      <c r="M360" s="89" t="s">
        <v>4366</v>
      </c>
      <c r="N360"/>
      <c r="O360" s="72"/>
    </row>
    <row r="361" spans="1:15">
      <c r="A361" s="53">
        <v>8</v>
      </c>
      <c r="B361" s="52" t="s">
        <v>3367</v>
      </c>
      <c r="C361" s="52" t="s">
        <v>3397</v>
      </c>
      <c r="D361" s="52" t="s">
        <v>4367</v>
      </c>
      <c r="E361" s="52" t="s">
        <v>4368</v>
      </c>
      <c r="F361" s="88" t="s">
        <v>4369</v>
      </c>
      <c r="G361" s="52" t="s">
        <v>4370</v>
      </c>
      <c r="H361" s="52" t="s">
        <v>4371</v>
      </c>
      <c r="I361" s="51">
        <v>1</v>
      </c>
      <c r="J361" s="119">
        <v>1</v>
      </c>
      <c r="K361" s="52" t="s">
        <v>38</v>
      </c>
      <c r="L361" s="51">
        <v>2000</v>
      </c>
      <c r="M361" s="89" t="s">
        <v>4372</v>
      </c>
      <c r="N361"/>
      <c r="O361" s="72"/>
    </row>
    <row r="362" spans="1:15">
      <c r="A362" s="53">
        <v>9</v>
      </c>
      <c r="B362" s="52" t="s">
        <v>3367</v>
      </c>
      <c r="C362" s="52" t="s">
        <v>3397</v>
      </c>
      <c r="D362" s="52" t="s">
        <v>4356</v>
      </c>
      <c r="E362" s="52" t="s">
        <v>3366</v>
      </c>
      <c r="F362" s="88" t="s">
        <v>4357</v>
      </c>
      <c r="G362" s="52" t="s">
        <v>4358</v>
      </c>
      <c r="H362" s="52" t="s">
        <v>4359</v>
      </c>
      <c r="I362" s="51">
        <v>2</v>
      </c>
      <c r="J362" s="119">
        <v>1</v>
      </c>
      <c r="K362" s="52" t="s">
        <v>38</v>
      </c>
      <c r="L362" s="51">
        <v>2006</v>
      </c>
      <c r="M362" s="89" t="s">
        <v>4360</v>
      </c>
      <c r="N362"/>
      <c r="O362" s="72"/>
    </row>
    <row r="363" spans="1:15">
      <c r="A363" s="53">
        <v>10</v>
      </c>
      <c r="B363" s="52" t="s">
        <v>3367</v>
      </c>
      <c r="C363" s="52" t="s">
        <v>2837</v>
      </c>
      <c r="D363" s="52" t="s">
        <v>4391</v>
      </c>
      <c r="E363" s="52" t="s">
        <v>4392</v>
      </c>
      <c r="F363" s="88" t="s">
        <v>4393</v>
      </c>
      <c r="G363" s="52" t="s">
        <v>4394</v>
      </c>
      <c r="H363" s="52" t="s">
        <v>4395</v>
      </c>
      <c r="I363" s="51">
        <v>1</v>
      </c>
      <c r="J363" s="119">
        <v>2</v>
      </c>
      <c r="K363" s="52" t="s">
        <v>560</v>
      </c>
      <c r="L363" s="51">
        <v>2009</v>
      </c>
      <c r="M363" s="89" t="s">
        <v>4396</v>
      </c>
      <c r="N363"/>
      <c r="O363" s="72"/>
    </row>
    <row r="364" spans="1:15">
      <c r="A364" s="53">
        <v>11</v>
      </c>
      <c r="B364" s="52" t="s">
        <v>3367</v>
      </c>
      <c r="C364" s="52" t="s">
        <v>3372</v>
      </c>
      <c r="D364" s="52" t="s">
        <v>4373</v>
      </c>
      <c r="E364" s="52" t="s">
        <v>4374</v>
      </c>
      <c r="F364" s="90" t="s">
        <v>4375</v>
      </c>
      <c r="G364" s="91" t="s">
        <v>4376</v>
      </c>
      <c r="H364" s="91" t="s">
        <v>4377</v>
      </c>
      <c r="I364" s="92">
        <v>1</v>
      </c>
      <c r="J364" s="120">
        <v>1</v>
      </c>
      <c r="K364" s="91" t="s">
        <v>560</v>
      </c>
      <c r="L364" s="92">
        <v>2005</v>
      </c>
      <c r="M364" s="93" t="s">
        <v>4378</v>
      </c>
      <c r="N364"/>
      <c r="O364" s="72"/>
    </row>
    <row r="365" spans="1:15">
      <c r="F365" s="90"/>
      <c r="G365" s="91"/>
      <c r="H365" s="91"/>
      <c r="I365" s="92"/>
      <c r="J365" s="92">
        <f>SUM(J354:J364)</f>
        <v>12</v>
      </c>
      <c r="K365" s="91"/>
      <c r="L365" s="92"/>
      <c r="M365" s="93"/>
    </row>
  </sheetData>
  <sortState xmlns:xlrd2="http://schemas.microsoft.com/office/spreadsheetml/2017/richdata2" ref="A353:O364">
    <sortCondition ref="B354:B364"/>
    <sortCondition ref="C354:C364"/>
    <sortCondition ref="E354:E364"/>
    <sortCondition ref="G354:G364"/>
  </sortState>
  <phoneticPr fontId="9" type="noConversion"/>
  <hyperlinks>
    <hyperlink ref="M355" r:id="rId1" xr:uid="{00000000-0004-0000-0200-000000000000}"/>
    <hyperlink ref="M362" r:id="rId2" xr:uid="{00000000-0004-0000-0200-000001000000}"/>
    <hyperlink ref="M360" r:id="rId3" xr:uid="{00000000-0004-0000-0200-000002000000}"/>
    <hyperlink ref="M361" r:id="rId4" xr:uid="{00000000-0004-0000-0200-000003000000}"/>
    <hyperlink ref="M364" r:id="rId5" xr:uid="{00000000-0004-0000-0200-000004000000}"/>
    <hyperlink ref="M354" r:id="rId6" xr:uid="{00000000-0004-0000-0200-000005000000}"/>
    <hyperlink ref="M356" r:id="rId7" xr:uid="{00000000-0004-0000-0200-000006000000}"/>
    <hyperlink ref="M363" r:id="rId8" xr:uid="{00000000-0004-0000-0200-000007000000}"/>
    <hyperlink ref="M358" r:id="rId9" xr:uid="{00000000-0004-0000-0200-000008000000}"/>
    <hyperlink ref="M357" r:id="rId10" xr:uid="{00000000-0004-0000-0200-000009000000}"/>
    <hyperlink ref="M359" r:id="rId11" xr:uid="{00000000-0004-0000-0200-00000A000000}"/>
  </hyperlinks>
  <pageMargins left="0.7" right="0.7" top="0.75" bottom="0.75" header="0.3" footer="0.3"/>
  <pageSetup paperSize="9" orientation="portrait" r:id="rId12"/>
  <tableParts count="2">
    <tablePart r:id="rId13"/>
    <tablePart r:id="rId1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14"/>
  <sheetViews>
    <sheetView topLeftCell="A193" workbookViewId="0">
      <selection activeCell="K8" sqref="K8"/>
    </sheetView>
  </sheetViews>
  <sheetFormatPr defaultColWidth="11.6640625" defaultRowHeight="15.6"/>
  <cols>
    <col min="1" max="1" width="6.77734375" style="102" customWidth="1"/>
    <col min="2" max="2" width="32" style="103" bestFit="1" customWidth="1"/>
    <col min="3" max="3" width="15" style="104" bestFit="1" customWidth="1"/>
    <col min="4" max="4" width="30.77734375" style="104" bestFit="1" customWidth="1"/>
    <col min="5" max="5" width="17.33203125" style="104" hidden="1" customWidth="1"/>
    <col min="6" max="6" width="76.109375" style="103" customWidth="1"/>
    <col min="7" max="7" width="6.77734375" style="103" customWidth="1"/>
    <col min="8" max="8" width="8.77734375" style="105" customWidth="1"/>
    <col min="9" max="9" width="44.21875" style="106" bestFit="1" customWidth="1"/>
    <col min="10" max="250" width="9" style="106" customWidth="1"/>
    <col min="251" max="251" width="5.33203125" style="106" customWidth="1"/>
    <col min="252" max="252" width="11" style="106" customWidth="1"/>
    <col min="253" max="253" width="13.109375" style="106" customWidth="1"/>
    <col min="254" max="255" width="10.33203125" style="106" customWidth="1"/>
    <col min="256" max="16384" width="11.6640625" style="106"/>
  </cols>
  <sheetData>
    <row r="1" spans="1:9" s="115" customFormat="1" ht="16.2">
      <c r="A1" s="116" t="s">
        <v>1017</v>
      </c>
      <c r="B1" s="116" t="s">
        <v>1018</v>
      </c>
      <c r="C1" s="116" t="s">
        <v>11316</v>
      </c>
      <c r="D1" s="116" t="s">
        <v>4334</v>
      </c>
      <c r="E1" s="116" t="s">
        <v>1023</v>
      </c>
      <c r="F1" s="116" t="s">
        <v>1020</v>
      </c>
      <c r="G1" s="116" t="s">
        <v>4331</v>
      </c>
      <c r="H1" s="117" t="s">
        <v>1024</v>
      </c>
      <c r="I1" s="118" t="s">
        <v>1015</v>
      </c>
    </row>
    <row r="2" spans="1:9" s="112" customFormat="1" ht="16.2">
      <c r="A2" s="107">
        <v>1</v>
      </c>
      <c r="B2" s="108" t="s">
        <v>549</v>
      </c>
      <c r="C2" s="107" t="s">
        <v>10470</v>
      </c>
      <c r="D2" s="109" t="s">
        <v>10471</v>
      </c>
      <c r="E2" s="109" t="s">
        <v>573</v>
      </c>
      <c r="F2" s="108" t="s">
        <v>10472</v>
      </c>
      <c r="G2" s="101">
        <v>1</v>
      </c>
      <c r="H2" s="110" t="s">
        <v>10473</v>
      </c>
      <c r="I2" s="111" t="s">
        <v>10474</v>
      </c>
    </row>
    <row r="3" spans="1:9" s="112" customFormat="1" ht="16.2">
      <c r="A3" s="107">
        <v>2</v>
      </c>
      <c r="B3" s="108" t="s">
        <v>549</v>
      </c>
      <c r="C3" s="107" t="s">
        <v>10475</v>
      </c>
      <c r="D3" s="109" t="s">
        <v>10471</v>
      </c>
      <c r="E3" s="109" t="s">
        <v>573</v>
      </c>
      <c r="F3" s="108" t="s">
        <v>10476</v>
      </c>
      <c r="G3" s="101">
        <v>1</v>
      </c>
      <c r="H3" s="110" t="s">
        <v>10477</v>
      </c>
      <c r="I3" s="111" t="s">
        <v>10478</v>
      </c>
    </row>
    <row r="4" spans="1:9" s="112" customFormat="1" ht="16.2">
      <c r="A4" s="107">
        <v>3</v>
      </c>
      <c r="B4" s="108" t="s">
        <v>549</v>
      </c>
      <c r="C4" s="107" t="s">
        <v>10479</v>
      </c>
      <c r="D4" s="109" t="s">
        <v>10471</v>
      </c>
      <c r="E4" s="109" t="s">
        <v>573</v>
      </c>
      <c r="F4" s="108" t="s">
        <v>10480</v>
      </c>
      <c r="G4" s="101">
        <v>1</v>
      </c>
      <c r="H4" s="110" t="s">
        <v>10481</v>
      </c>
      <c r="I4" s="111" t="s">
        <v>10482</v>
      </c>
    </row>
    <row r="5" spans="1:9" s="112" customFormat="1" ht="16.2">
      <c r="A5" s="107">
        <v>4</v>
      </c>
      <c r="B5" s="108" t="s">
        <v>549</v>
      </c>
      <c r="C5" s="107" t="s">
        <v>10483</v>
      </c>
      <c r="D5" s="109" t="s">
        <v>10484</v>
      </c>
      <c r="E5" s="109" t="s">
        <v>38</v>
      </c>
      <c r="F5" s="108" t="s">
        <v>10485</v>
      </c>
      <c r="G5" s="101">
        <v>2</v>
      </c>
      <c r="H5" s="110" t="s">
        <v>10477</v>
      </c>
      <c r="I5" s="111" t="s">
        <v>10486</v>
      </c>
    </row>
    <row r="6" spans="1:9" s="112" customFormat="1" ht="16.2">
      <c r="A6" s="107">
        <v>5</v>
      </c>
      <c r="B6" s="108" t="s">
        <v>549</v>
      </c>
      <c r="C6" s="107" t="s">
        <v>10487</v>
      </c>
      <c r="D6" s="109" t="s">
        <v>10488</v>
      </c>
      <c r="E6" s="109" t="s">
        <v>553</v>
      </c>
      <c r="F6" s="108" t="s">
        <v>10489</v>
      </c>
      <c r="G6" s="101">
        <v>1</v>
      </c>
      <c r="H6" s="110" t="s">
        <v>10477</v>
      </c>
      <c r="I6" s="111" t="s">
        <v>10490</v>
      </c>
    </row>
    <row r="7" spans="1:9" s="112" customFormat="1" ht="16.2">
      <c r="A7" s="107">
        <v>6</v>
      </c>
      <c r="B7" s="108" t="s">
        <v>549</v>
      </c>
      <c r="C7" s="107" t="s">
        <v>10491</v>
      </c>
      <c r="D7" s="109" t="s">
        <v>10492</v>
      </c>
      <c r="E7" s="109" t="s">
        <v>553</v>
      </c>
      <c r="F7" s="108" t="s">
        <v>10493</v>
      </c>
      <c r="G7" s="101">
        <v>1</v>
      </c>
      <c r="H7" s="110" t="s">
        <v>10494</v>
      </c>
      <c r="I7" s="111" t="s">
        <v>10495</v>
      </c>
    </row>
    <row r="8" spans="1:9" s="112" customFormat="1" ht="16.2">
      <c r="A8" s="107">
        <v>7</v>
      </c>
      <c r="B8" s="108" t="s">
        <v>549</v>
      </c>
      <c r="C8" s="107" t="s">
        <v>10496</v>
      </c>
      <c r="D8" s="109" t="s">
        <v>10497</v>
      </c>
      <c r="E8" s="109" t="s">
        <v>992</v>
      </c>
      <c r="F8" s="108" t="s">
        <v>10498</v>
      </c>
      <c r="G8" s="101">
        <v>1</v>
      </c>
      <c r="H8" s="110" t="s">
        <v>10494</v>
      </c>
      <c r="I8" s="111" t="s">
        <v>10499</v>
      </c>
    </row>
    <row r="9" spans="1:9" s="112" customFormat="1" ht="16.2">
      <c r="A9" s="107">
        <v>8</v>
      </c>
      <c r="B9" s="108" t="s">
        <v>549</v>
      </c>
      <c r="C9" s="107" t="s">
        <v>10500</v>
      </c>
      <c r="D9" s="109" t="s">
        <v>10501</v>
      </c>
      <c r="E9" s="109" t="s">
        <v>560</v>
      </c>
      <c r="F9" s="108" t="s">
        <v>10502</v>
      </c>
      <c r="G9" s="101">
        <v>1</v>
      </c>
      <c r="H9" s="110" t="s">
        <v>10494</v>
      </c>
      <c r="I9" s="111" t="s">
        <v>10503</v>
      </c>
    </row>
    <row r="10" spans="1:9" s="112" customFormat="1" ht="16.2">
      <c r="A10" s="107">
        <v>9</v>
      </c>
      <c r="B10" s="108" t="s">
        <v>549</v>
      </c>
      <c r="C10" s="107" t="s">
        <v>10504</v>
      </c>
      <c r="D10" s="109" t="s">
        <v>10505</v>
      </c>
      <c r="E10" s="109" t="s">
        <v>560</v>
      </c>
      <c r="F10" s="108" t="s">
        <v>10506</v>
      </c>
      <c r="G10" s="101">
        <v>2</v>
      </c>
      <c r="H10" s="110" t="s">
        <v>10477</v>
      </c>
      <c r="I10" s="111" t="s">
        <v>10507</v>
      </c>
    </row>
    <row r="11" spans="1:9" s="112" customFormat="1" ht="16.2">
      <c r="A11" s="107">
        <v>10</v>
      </c>
      <c r="B11" s="108" t="s">
        <v>549</v>
      </c>
      <c r="C11" s="107" t="s">
        <v>10508</v>
      </c>
      <c r="D11" s="109" t="s">
        <v>10509</v>
      </c>
      <c r="E11" s="109" t="s">
        <v>553</v>
      </c>
      <c r="F11" s="108" t="s">
        <v>10510</v>
      </c>
      <c r="G11" s="101">
        <v>2</v>
      </c>
      <c r="H11" s="110" t="s">
        <v>10477</v>
      </c>
      <c r="I11" s="111" t="s">
        <v>10511</v>
      </c>
    </row>
    <row r="12" spans="1:9" s="112" customFormat="1" ht="16.2">
      <c r="A12" s="107">
        <v>11</v>
      </c>
      <c r="B12" s="108" t="s">
        <v>549</v>
      </c>
      <c r="C12" s="107" t="s">
        <v>10512</v>
      </c>
      <c r="D12" s="109" t="s">
        <v>10513</v>
      </c>
      <c r="E12" s="109" t="s">
        <v>560</v>
      </c>
      <c r="F12" s="108" t="s">
        <v>10514</v>
      </c>
      <c r="G12" s="101">
        <v>1</v>
      </c>
      <c r="H12" s="110" t="s">
        <v>10494</v>
      </c>
      <c r="I12" s="111" t="s">
        <v>10515</v>
      </c>
    </row>
    <row r="13" spans="1:9" s="112" customFormat="1" ht="16.2">
      <c r="A13" s="107">
        <v>12</v>
      </c>
      <c r="B13" s="108" t="s">
        <v>549</v>
      </c>
      <c r="C13" s="107" t="s">
        <v>10516</v>
      </c>
      <c r="D13" s="109" t="s">
        <v>10517</v>
      </c>
      <c r="E13" s="109" t="s">
        <v>38</v>
      </c>
      <c r="F13" s="108" t="s">
        <v>10518</v>
      </c>
      <c r="G13" s="101">
        <v>2</v>
      </c>
      <c r="H13" s="110" t="s">
        <v>10477</v>
      </c>
      <c r="I13" s="111" t="s">
        <v>10519</v>
      </c>
    </row>
    <row r="14" spans="1:9" s="112" customFormat="1" ht="16.2">
      <c r="A14" s="107">
        <v>13</v>
      </c>
      <c r="B14" s="108" t="s">
        <v>549</v>
      </c>
      <c r="C14" s="107" t="s">
        <v>10520</v>
      </c>
      <c r="D14" s="109" t="s">
        <v>7326</v>
      </c>
      <c r="E14" s="109" t="s">
        <v>553</v>
      </c>
      <c r="F14" s="108" t="s">
        <v>10521</v>
      </c>
      <c r="G14" s="101">
        <v>1</v>
      </c>
      <c r="H14" s="110" t="s">
        <v>10494</v>
      </c>
      <c r="I14" s="111" t="s">
        <v>10522</v>
      </c>
    </row>
    <row r="15" spans="1:9" s="112" customFormat="1" ht="16.2">
      <c r="A15" s="107">
        <v>14</v>
      </c>
      <c r="B15" s="108" t="s">
        <v>549</v>
      </c>
      <c r="C15" s="107" t="s">
        <v>10523</v>
      </c>
      <c r="D15" s="109" t="s">
        <v>10524</v>
      </c>
      <c r="E15" s="109" t="s">
        <v>38</v>
      </c>
      <c r="F15" s="108" t="s">
        <v>10525</v>
      </c>
      <c r="G15" s="101">
        <v>1</v>
      </c>
      <c r="H15" s="110" t="s">
        <v>10526</v>
      </c>
      <c r="I15" s="111" t="s">
        <v>10527</v>
      </c>
    </row>
    <row r="16" spans="1:9" s="112" customFormat="1" ht="16.2">
      <c r="A16" s="107">
        <v>15</v>
      </c>
      <c r="B16" s="108" t="s">
        <v>549</v>
      </c>
      <c r="C16" s="107" t="s">
        <v>10528</v>
      </c>
      <c r="D16" s="109" t="s">
        <v>10529</v>
      </c>
      <c r="E16" s="109" t="s">
        <v>38</v>
      </c>
      <c r="F16" s="108" t="s">
        <v>10530</v>
      </c>
      <c r="G16" s="101">
        <v>2</v>
      </c>
      <c r="H16" s="110" t="s">
        <v>10494</v>
      </c>
      <c r="I16" s="111" t="s">
        <v>10531</v>
      </c>
    </row>
    <row r="17" spans="1:9" s="112" customFormat="1" ht="16.2">
      <c r="A17" s="107">
        <v>16</v>
      </c>
      <c r="B17" s="108" t="s">
        <v>549</v>
      </c>
      <c r="C17" s="107" t="s">
        <v>10532</v>
      </c>
      <c r="D17" s="109" t="s">
        <v>10533</v>
      </c>
      <c r="E17" s="109" t="s">
        <v>553</v>
      </c>
      <c r="F17" s="108" t="s">
        <v>10534</v>
      </c>
      <c r="G17" s="101">
        <v>1</v>
      </c>
      <c r="H17" s="110" t="s">
        <v>10535</v>
      </c>
      <c r="I17" s="111" t="s">
        <v>10536</v>
      </c>
    </row>
    <row r="18" spans="1:9" s="112" customFormat="1" ht="16.2">
      <c r="A18" s="107">
        <v>17</v>
      </c>
      <c r="B18" s="108" t="s">
        <v>549</v>
      </c>
      <c r="C18" s="107" t="s">
        <v>10537</v>
      </c>
      <c r="D18" s="109" t="s">
        <v>10538</v>
      </c>
      <c r="E18" s="109" t="s">
        <v>553</v>
      </c>
      <c r="F18" s="108" t="s">
        <v>10539</v>
      </c>
      <c r="G18" s="101">
        <v>2</v>
      </c>
      <c r="H18" s="110" t="s">
        <v>10477</v>
      </c>
      <c r="I18" s="111" t="s">
        <v>10540</v>
      </c>
    </row>
    <row r="19" spans="1:9" s="112" customFormat="1" ht="16.2">
      <c r="A19" s="107">
        <v>18</v>
      </c>
      <c r="B19" s="108" t="s">
        <v>549</v>
      </c>
      <c r="C19" s="107" t="s">
        <v>10541</v>
      </c>
      <c r="D19" s="109" t="s">
        <v>10542</v>
      </c>
      <c r="E19" s="109" t="s">
        <v>573</v>
      </c>
      <c r="F19" s="108" t="s">
        <v>10543</v>
      </c>
      <c r="G19" s="101">
        <v>1</v>
      </c>
      <c r="H19" s="110" t="s">
        <v>10494</v>
      </c>
      <c r="I19" s="111" t="s">
        <v>10544</v>
      </c>
    </row>
    <row r="20" spans="1:9" s="112" customFormat="1" ht="16.2">
      <c r="A20" s="107">
        <v>19</v>
      </c>
      <c r="B20" s="108" t="s">
        <v>549</v>
      </c>
      <c r="C20" s="107" t="s">
        <v>10545</v>
      </c>
      <c r="D20" s="109" t="s">
        <v>10546</v>
      </c>
      <c r="E20" s="109" t="s">
        <v>38</v>
      </c>
      <c r="F20" s="108" t="s">
        <v>10547</v>
      </c>
      <c r="G20" s="101">
        <v>1</v>
      </c>
      <c r="H20" s="110" t="s">
        <v>10494</v>
      </c>
      <c r="I20" s="111" t="s">
        <v>10548</v>
      </c>
    </row>
    <row r="21" spans="1:9" s="112" customFormat="1" ht="16.2">
      <c r="A21" s="107">
        <v>20</v>
      </c>
      <c r="B21" s="108" t="s">
        <v>549</v>
      </c>
      <c r="C21" s="107" t="s">
        <v>10549</v>
      </c>
      <c r="D21" s="109" t="s">
        <v>10550</v>
      </c>
      <c r="E21" s="109" t="s">
        <v>573</v>
      </c>
      <c r="F21" s="108" t="s">
        <v>10551</v>
      </c>
      <c r="G21" s="101">
        <v>1</v>
      </c>
      <c r="H21" s="110" t="s">
        <v>10494</v>
      </c>
      <c r="I21" s="111" t="s">
        <v>10552</v>
      </c>
    </row>
    <row r="22" spans="1:9" s="112" customFormat="1" ht="16.2">
      <c r="A22" s="107">
        <v>21</v>
      </c>
      <c r="B22" s="108" t="s">
        <v>549</v>
      </c>
      <c r="C22" s="107" t="s">
        <v>10553</v>
      </c>
      <c r="D22" s="109" t="s">
        <v>10554</v>
      </c>
      <c r="E22" s="109" t="s">
        <v>553</v>
      </c>
      <c r="F22" s="108" t="s">
        <v>10555</v>
      </c>
      <c r="G22" s="101">
        <v>1</v>
      </c>
      <c r="H22" s="110" t="s">
        <v>10494</v>
      </c>
      <c r="I22" s="111" t="s">
        <v>10556</v>
      </c>
    </row>
    <row r="23" spans="1:9" s="112" customFormat="1" ht="16.2">
      <c r="A23" s="107">
        <v>22</v>
      </c>
      <c r="B23" s="108" t="s">
        <v>549</v>
      </c>
      <c r="C23" s="107" t="s">
        <v>10557</v>
      </c>
      <c r="D23" s="109" t="s">
        <v>10558</v>
      </c>
      <c r="E23" s="109" t="s">
        <v>553</v>
      </c>
      <c r="F23" s="108" t="s">
        <v>10559</v>
      </c>
      <c r="G23" s="101">
        <v>1</v>
      </c>
      <c r="H23" s="110" t="s">
        <v>10477</v>
      </c>
      <c r="I23" s="111" t="s">
        <v>10560</v>
      </c>
    </row>
    <row r="24" spans="1:9" s="112" customFormat="1" ht="16.2">
      <c r="A24" s="107">
        <v>23</v>
      </c>
      <c r="B24" s="108" t="s">
        <v>549</v>
      </c>
      <c r="C24" s="107" t="s">
        <v>10561</v>
      </c>
      <c r="D24" s="109" t="s">
        <v>10562</v>
      </c>
      <c r="E24" s="109" t="s">
        <v>553</v>
      </c>
      <c r="F24" s="108" t="s">
        <v>10563</v>
      </c>
      <c r="G24" s="101">
        <v>1</v>
      </c>
      <c r="H24" s="110" t="s">
        <v>10477</v>
      </c>
      <c r="I24" s="111" t="s">
        <v>10564</v>
      </c>
    </row>
    <row r="25" spans="1:9" s="112" customFormat="1" ht="16.2">
      <c r="A25" s="107">
        <v>24</v>
      </c>
      <c r="B25" s="108" t="s">
        <v>549</v>
      </c>
      <c r="C25" s="107" t="s">
        <v>10565</v>
      </c>
      <c r="D25" s="109" t="s">
        <v>10566</v>
      </c>
      <c r="E25" s="109" t="s">
        <v>553</v>
      </c>
      <c r="F25" s="108" t="s">
        <v>10567</v>
      </c>
      <c r="G25" s="101">
        <v>1</v>
      </c>
      <c r="H25" s="110" t="s">
        <v>10494</v>
      </c>
      <c r="I25" s="111" t="s">
        <v>10568</v>
      </c>
    </row>
    <row r="26" spans="1:9" s="112" customFormat="1" ht="16.2">
      <c r="A26" s="107">
        <v>25</v>
      </c>
      <c r="B26" s="108" t="s">
        <v>549</v>
      </c>
      <c r="C26" s="107" t="s">
        <v>10569</v>
      </c>
      <c r="D26" s="109" t="s">
        <v>10570</v>
      </c>
      <c r="E26" s="109" t="s">
        <v>553</v>
      </c>
      <c r="F26" s="108" t="s">
        <v>10571</v>
      </c>
      <c r="G26" s="101">
        <v>1</v>
      </c>
      <c r="H26" s="110" t="s">
        <v>10494</v>
      </c>
      <c r="I26" s="111" t="s">
        <v>10572</v>
      </c>
    </row>
    <row r="27" spans="1:9" s="112" customFormat="1" ht="16.2">
      <c r="A27" s="107">
        <v>26</v>
      </c>
      <c r="B27" s="108" t="s">
        <v>549</v>
      </c>
      <c r="C27" s="107" t="s">
        <v>10573</v>
      </c>
      <c r="D27" s="109" t="s">
        <v>10574</v>
      </c>
      <c r="E27" s="109" t="s">
        <v>38</v>
      </c>
      <c r="F27" s="108" t="s">
        <v>10575</v>
      </c>
      <c r="G27" s="101">
        <v>1</v>
      </c>
      <c r="H27" s="110" t="s">
        <v>10494</v>
      </c>
      <c r="I27" s="111" t="s">
        <v>10576</v>
      </c>
    </row>
    <row r="28" spans="1:9" s="112" customFormat="1" ht="16.2">
      <c r="A28" s="107">
        <v>27</v>
      </c>
      <c r="B28" s="108" t="s">
        <v>549</v>
      </c>
      <c r="C28" s="107" t="s">
        <v>10577</v>
      </c>
      <c r="D28" s="109" t="s">
        <v>10578</v>
      </c>
      <c r="E28" s="109" t="s">
        <v>553</v>
      </c>
      <c r="F28" s="108" t="s">
        <v>10579</v>
      </c>
      <c r="G28" s="101">
        <v>1</v>
      </c>
      <c r="H28" s="110" t="s">
        <v>10477</v>
      </c>
      <c r="I28" s="111" t="s">
        <v>10580</v>
      </c>
    </row>
    <row r="29" spans="1:9" s="112" customFormat="1" ht="16.2">
      <c r="A29" s="107">
        <v>28</v>
      </c>
      <c r="B29" s="108" t="s">
        <v>549</v>
      </c>
      <c r="C29" s="107" t="s">
        <v>10581</v>
      </c>
      <c r="D29" s="109" t="s">
        <v>10582</v>
      </c>
      <c r="E29" s="109" t="s">
        <v>38</v>
      </c>
      <c r="F29" s="108" t="s">
        <v>10583</v>
      </c>
      <c r="G29" s="101">
        <v>1</v>
      </c>
      <c r="H29" s="110" t="s">
        <v>10477</v>
      </c>
      <c r="I29" s="111" t="s">
        <v>10584</v>
      </c>
    </row>
    <row r="30" spans="1:9" s="112" customFormat="1" ht="16.2">
      <c r="A30" s="107">
        <v>29</v>
      </c>
      <c r="B30" s="108" t="s">
        <v>549</v>
      </c>
      <c r="C30" s="107" t="s">
        <v>10585</v>
      </c>
      <c r="D30" s="109" t="s">
        <v>10586</v>
      </c>
      <c r="E30" s="109" t="s">
        <v>38</v>
      </c>
      <c r="F30" s="108" t="s">
        <v>10587</v>
      </c>
      <c r="G30" s="101">
        <v>1</v>
      </c>
      <c r="H30" s="110" t="s">
        <v>10535</v>
      </c>
      <c r="I30" s="111" t="s">
        <v>10588</v>
      </c>
    </row>
    <row r="31" spans="1:9" s="112" customFormat="1" ht="16.2">
      <c r="A31" s="107">
        <v>30</v>
      </c>
      <c r="B31" s="108" t="s">
        <v>549</v>
      </c>
      <c r="C31" s="107" t="s">
        <v>10589</v>
      </c>
      <c r="D31" s="109" t="s">
        <v>10590</v>
      </c>
      <c r="E31" s="109" t="s">
        <v>560</v>
      </c>
      <c r="F31" s="108" t="s">
        <v>10591</v>
      </c>
      <c r="G31" s="101">
        <v>1</v>
      </c>
      <c r="H31" s="110" t="s">
        <v>10494</v>
      </c>
      <c r="I31" s="111" t="s">
        <v>10592</v>
      </c>
    </row>
    <row r="32" spans="1:9" s="112" customFormat="1" ht="16.2">
      <c r="A32" s="107">
        <v>31</v>
      </c>
      <c r="B32" s="108" t="s">
        <v>549</v>
      </c>
      <c r="C32" s="107" t="s">
        <v>10593</v>
      </c>
      <c r="D32" s="109" t="s">
        <v>10594</v>
      </c>
      <c r="E32" s="109" t="s">
        <v>560</v>
      </c>
      <c r="F32" s="108" t="s">
        <v>10595</v>
      </c>
      <c r="G32" s="101">
        <v>1</v>
      </c>
      <c r="H32" s="110" t="s">
        <v>10494</v>
      </c>
      <c r="I32" s="111" t="s">
        <v>10596</v>
      </c>
    </row>
    <row r="33" spans="1:9" s="112" customFormat="1" ht="16.2">
      <c r="A33" s="107">
        <v>32</v>
      </c>
      <c r="B33" s="108" t="s">
        <v>549</v>
      </c>
      <c r="C33" s="107" t="s">
        <v>10597</v>
      </c>
      <c r="D33" s="109" t="s">
        <v>10598</v>
      </c>
      <c r="E33" s="109" t="s">
        <v>992</v>
      </c>
      <c r="F33" s="108" t="s">
        <v>10599</v>
      </c>
      <c r="G33" s="101">
        <v>1</v>
      </c>
      <c r="H33" s="110" t="s">
        <v>10477</v>
      </c>
      <c r="I33" s="111" t="s">
        <v>10600</v>
      </c>
    </row>
    <row r="34" spans="1:9" s="112" customFormat="1" ht="16.2">
      <c r="A34" s="107">
        <v>33</v>
      </c>
      <c r="B34" s="108" t="s">
        <v>549</v>
      </c>
      <c r="C34" s="107" t="s">
        <v>10601</v>
      </c>
      <c r="D34" s="109" t="s">
        <v>755</v>
      </c>
      <c r="E34" s="109" t="s">
        <v>553</v>
      </c>
      <c r="F34" s="108" t="s">
        <v>10602</v>
      </c>
      <c r="G34" s="101">
        <v>1</v>
      </c>
      <c r="H34" s="110" t="s">
        <v>10494</v>
      </c>
      <c r="I34" s="111" t="s">
        <v>10603</v>
      </c>
    </row>
    <row r="35" spans="1:9" s="112" customFormat="1" ht="16.2">
      <c r="A35" s="107">
        <v>34</v>
      </c>
      <c r="B35" s="108" t="s">
        <v>549</v>
      </c>
      <c r="C35" s="107" t="s">
        <v>10604</v>
      </c>
      <c r="D35" s="109" t="s">
        <v>10605</v>
      </c>
      <c r="E35" s="109" t="s">
        <v>573</v>
      </c>
      <c r="F35" s="108" t="s">
        <v>10606</v>
      </c>
      <c r="G35" s="101">
        <v>1</v>
      </c>
      <c r="H35" s="110" t="s">
        <v>10477</v>
      </c>
      <c r="I35" s="111" t="s">
        <v>10607</v>
      </c>
    </row>
    <row r="36" spans="1:9" s="112" customFormat="1" ht="16.2">
      <c r="A36" s="107">
        <v>35</v>
      </c>
      <c r="B36" s="108" t="s">
        <v>549</v>
      </c>
      <c r="C36" s="107" t="s">
        <v>10608</v>
      </c>
      <c r="D36" s="109" t="s">
        <v>10609</v>
      </c>
      <c r="E36" s="109" t="s">
        <v>573</v>
      </c>
      <c r="F36" s="108" t="s">
        <v>10610</v>
      </c>
      <c r="G36" s="101">
        <v>1</v>
      </c>
      <c r="H36" s="110" t="s">
        <v>10494</v>
      </c>
      <c r="I36" s="111" t="s">
        <v>10611</v>
      </c>
    </row>
    <row r="37" spans="1:9" s="112" customFormat="1" ht="16.2">
      <c r="A37" s="107">
        <v>36</v>
      </c>
      <c r="B37" s="108" t="s">
        <v>549</v>
      </c>
      <c r="C37" s="107" t="s">
        <v>10612</v>
      </c>
      <c r="D37" s="109" t="s">
        <v>10613</v>
      </c>
      <c r="E37" s="109" t="s">
        <v>560</v>
      </c>
      <c r="F37" s="108" t="s">
        <v>10614</v>
      </c>
      <c r="G37" s="101">
        <v>1</v>
      </c>
      <c r="H37" s="110" t="s">
        <v>10526</v>
      </c>
      <c r="I37" s="111" t="s">
        <v>10615</v>
      </c>
    </row>
    <row r="38" spans="1:9" s="112" customFormat="1" ht="16.2">
      <c r="A38" s="107">
        <v>37</v>
      </c>
      <c r="B38" s="108" t="s">
        <v>549</v>
      </c>
      <c r="C38" s="107" t="s">
        <v>10616</v>
      </c>
      <c r="D38" s="109" t="s">
        <v>3484</v>
      </c>
      <c r="E38" s="109" t="s">
        <v>553</v>
      </c>
      <c r="F38" s="108" t="s">
        <v>10617</v>
      </c>
      <c r="G38" s="101">
        <v>1</v>
      </c>
      <c r="H38" s="110" t="s">
        <v>10494</v>
      </c>
      <c r="I38" s="111" t="s">
        <v>10618</v>
      </c>
    </row>
    <row r="39" spans="1:9" s="112" customFormat="1" ht="16.2">
      <c r="A39" s="107">
        <v>38</v>
      </c>
      <c r="B39" s="108" t="s">
        <v>549</v>
      </c>
      <c r="C39" s="107" t="s">
        <v>10619</v>
      </c>
      <c r="D39" s="109" t="s">
        <v>10620</v>
      </c>
      <c r="E39" s="109" t="s">
        <v>553</v>
      </c>
      <c r="F39" s="108" t="s">
        <v>10621</v>
      </c>
      <c r="G39" s="101">
        <v>1</v>
      </c>
      <c r="H39" s="110" t="s">
        <v>10494</v>
      </c>
      <c r="I39" s="111" t="s">
        <v>10622</v>
      </c>
    </row>
    <row r="40" spans="1:9" s="112" customFormat="1" ht="16.2">
      <c r="A40" s="107">
        <v>39</v>
      </c>
      <c r="B40" s="108" t="s">
        <v>549</v>
      </c>
      <c r="C40" s="107" t="s">
        <v>10623</v>
      </c>
      <c r="D40" s="109" t="s">
        <v>10624</v>
      </c>
      <c r="E40" s="109" t="s">
        <v>553</v>
      </c>
      <c r="F40" s="108" t="s">
        <v>10625</v>
      </c>
      <c r="G40" s="101">
        <v>1</v>
      </c>
      <c r="H40" s="110" t="s">
        <v>10477</v>
      </c>
      <c r="I40" s="111" t="s">
        <v>10626</v>
      </c>
    </row>
    <row r="41" spans="1:9" s="112" customFormat="1" ht="16.2">
      <c r="A41" s="107">
        <v>40</v>
      </c>
      <c r="B41" s="108" t="s">
        <v>549</v>
      </c>
      <c r="C41" s="107" t="s">
        <v>10627</v>
      </c>
      <c r="D41" s="109" t="s">
        <v>10628</v>
      </c>
      <c r="E41" s="109" t="s">
        <v>573</v>
      </c>
      <c r="F41" s="108" t="s">
        <v>10629</v>
      </c>
      <c r="G41" s="101">
        <v>1</v>
      </c>
      <c r="H41" s="110" t="s">
        <v>10494</v>
      </c>
      <c r="I41" s="111" t="s">
        <v>10630</v>
      </c>
    </row>
    <row r="42" spans="1:9" s="112" customFormat="1" ht="16.2">
      <c r="A42" s="107">
        <v>41</v>
      </c>
      <c r="B42" s="108" t="s">
        <v>549</v>
      </c>
      <c r="C42" s="107" t="s">
        <v>10631</v>
      </c>
      <c r="D42" s="109" t="s">
        <v>10632</v>
      </c>
      <c r="E42" s="109" t="s">
        <v>560</v>
      </c>
      <c r="F42" s="108" t="s">
        <v>10633</v>
      </c>
      <c r="G42" s="101">
        <v>1</v>
      </c>
      <c r="H42" s="110" t="s">
        <v>10494</v>
      </c>
      <c r="I42" s="111" t="s">
        <v>10634</v>
      </c>
    </row>
    <row r="43" spans="1:9" s="112" customFormat="1" ht="16.2">
      <c r="A43" s="107">
        <v>42</v>
      </c>
      <c r="B43" s="108" t="s">
        <v>549</v>
      </c>
      <c r="C43" s="107" t="s">
        <v>10635</v>
      </c>
      <c r="D43" s="109" t="s">
        <v>1110</v>
      </c>
      <c r="E43" s="109" t="s">
        <v>553</v>
      </c>
      <c r="F43" s="108" t="s">
        <v>10636</v>
      </c>
      <c r="G43" s="101">
        <v>3</v>
      </c>
      <c r="H43" s="110" t="s">
        <v>10477</v>
      </c>
      <c r="I43" s="111" t="s">
        <v>10637</v>
      </c>
    </row>
    <row r="44" spans="1:9" s="112" customFormat="1" ht="16.2">
      <c r="A44" s="107">
        <v>43</v>
      </c>
      <c r="B44" s="108" t="s">
        <v>549</v>
      </c>
      <c r="C44" s="107" t="s">
        <v>10638</v>
      </c>
      <c r="D44" s="109" t="s">
        <v>10639</v>
      </c>
      <c r="E44" s="109" t="s">
        <v>573</v>
      </c>
      <c r="F44" s="108" t="s">
        <v>10640</v>
      </c>
      <c r="G44" s="101">
        <v>1</v>
      </c>
      <c r="H44" s="110" t="s">
        <v>10477</v>
      </c>
      <c r="I44" s="111" t="s">
        <v>10641</v>
      </c>
    </row>
    <row r="45" spans="1:9" s="112" customFormat="1" ht="16.2">
      <c r="A45" s="107">
        <v>44</v>
      </c>
      <c r="B45" s="108" t="s">
        <v>549</v>
      </c>
      <c r="C45" s="107" t="s">
        <v>10642</v>
      </c>
      <c r="D45" s="109" t="s">
        <v>10643</v>
      </c>
      <c r="E45" s="109" t="s">
        <v>560</v>
      </c>
      <c r="F45" s="108" t="s">
        <v>10644</v>
      </c>
      <c r="G45" s="101">
        <v>2</v>
      </c>
      <c r="H45" s="110" t="s">
        <v>10473</v>
      </c>
      <c r="I45" s="111" t="s">
        <v>10645</v>
      </c>
    </row>
    <row r="46" spans="1:9" s="112" customFormat="1" ht="16.2">
      <c r="A46" s="107">
        <v>45</v>
      </c>
      <c r="B46" s="108" t="s">
        <v>549</v>
      </c>
      <c r="C46" s="107" t="s">
        <v>10646</v>
      </c>
      <c r="D46" s="109" t="s">
        <v>10647</v>
      </c>
      <c r="E46" s="109" t="s">
        <v>992</v>
      </c>
      <c r="F46" s="108" t="s">
        <v>10648</v>
      </c>
      <c r="G46" s="101">
        <v>1</v>
      </c>
      <c r="H46" s="110" t="s">
        <v>10494</v>
      </c>
      <c r="I46" s="111" t="s">
        <v>10649</v>
      </c>
    </row>
    <row r="47" spans="1:9" s="112" customFormat="1" ht="16.2">
      <c r="A47" s="107">
        <v>46</v>
      </c>
      <c r="B47" s="108" t="s">
        <v>549</v>
      </c>
      <c r="C47" s="107" t="s">
        <v>10650</v>
      </c>
      <c r="D47" s="109" t="s">
        <v>10651</v>
      </c>
      <c r="E47" s="109" t="s">
        <v>553</v>
      </c>
      <c r="F47" s="108" t="s">
        <v>10652</v>
      </c>
      <c r="G47" s="101">
        <v>1</v>
      </c>
      <c r="H47" s="110" t="s">
        <v>10526</v>
      </c>
      <c r="I47" s="111" t="s">
        <v>10653</v>
      </c>
    </row>
    <row r="48" spans="1:9" s="112" customFormat="1" ht="16.2">
      <c r="A48" s="107">
        <v>47</v>
      </c>
      <c r="B48" s="108" t="s">
        <v>549</v>
      </c>
      <c r="C48" s="107" t="s">
        <v>10654</v>
      </c>
      <c r="D48" s="109" t="s">
        <v>10655</v>
      </c>
      <c r="E48" s="109" t="s">
        <v>553</v>
      </c>
      <c r="F48" s="108" t="s">
        <v>10656</v>
      </c>
      <c r="G48" s="101">
        <v>1</v>
      </c>
      <c r="H48" s="110" t="s">
        <v>10494</v>
      </c>
      <c r="I48" s="111" t="s">
        <v>10657</v>
      </c>
    </row>
    <row r="49" spans="1:9" s="112" customFormat="1" ht="16.2">
      <c r="A49" s="107">
        <v>48</v>
      </c>
      <c r="B49" s="108" t="s">
        <v>549</v>
      </c>
      <c r="C49" s="107" t="s">
        <v>10658</v>
      </c>
      <c r="D49" s="109" t="s">
        <v>1695</v>
      </c>
      <c r="E49" s="109" t="s">
        <v>553</v>
      </c>
      <c r="F49" s="108" t="s">
        <v>10659</v>
      </c>
      <c r="G49" s="101">
        <v>1</v>
      </c>
      <c r="H49" s="110" t="s">
        <v>10494</v>
      </c>
      <c r="I49" s="111" t="s">
        <v>10660</v>
      </c>
    </row>
    <row r="50" spans="1:9" s="112" customFormat="1" ht="16.2">
      <c r="A50" s="107">
        <v>49</v>
      </c>
      <c r="B50" s="108" t="s">
        <v>549</v>
      </c>
      <c r="C50" s="107" t="s">
        <v>10661</v>
      </c>
      <c r="D50" s="109" t="s">
        <v>10662</v>
      </c>
      <c r="E50" s="109" t="s">
        <v>553</v>
      </c>
      <c r="F50" s="108" t="s">
        <v>10663</v>
      </c>
      <c r="G50" s="101">
        <v>1</v>
      </c>
      <c r="H50" s="110" t="s">
        <v>10494</v>
      </c>
      <c r="I50" s="111" t="s">
        <v>10664</v>
      </c>
    </row>
    <row r="51" spans="1:9" s="112" customFormat="1" ht="16.2">
      <c r="A51" s="107">
        <v>50</v>
      </c>
      <c r="B51" s="108" t="s">
        <v>549</v>
      </c>
      <c r="C51" s="107" t="s">
        <v>10665</v>
      </c>
      <c r="D51" s="109" t="s">
        <v>10666</v>
      </c>
      <c r="E51" s="109" t="s">
        <v>553</v>
      </c>
      <c r="F51" s="108" t="s">
        <v>10667</v>
      </c>
      <c r="G51" s="101">
        <v>1</v>
      </c>
      <c r="H51" s="110" t="s">
        <v>10477</v>
      </c>
      <c r="I51" s="111" t="s">
        <v>10668</v>
      </c>
    </row>
    <row r="52" spans="1:9" s="112" customFormat="1" ht="16.2">
      <c r="A52" s="107">
        <v>51</v>
      </c>
      <c r="B52" s="108" t="s">
        <v>549</v>
      </c>
      <c r="C52" s="107" t="s">
        <v>10669</v>
      </c>
      <c r="D52" s="109" t="s">
        <v>10670</v>
      </c>
      <c r="E52" s="109" t="s">
        <v>560</v>
      </c>
      <c r="F52" s="108" t="s">
        <v>10671</v>
      </c>
      <c r="G52" s="101">
        <v>1</v>
      </c>
      <c r="H52" s="110" t="s">
        <v>10494</v>
      </c>
      <c r="I52" s="111" t="s">
        <v>10672</v>
      </c>
    </row>
    <row r="53" spans="1:9" s="112" customFormat="1" ht="16.2">
      <c r="A53" s="107">
        <v>52</v>
      </c>
      <c r="B53" s="108" t="s">
        <v>549</v>
      </c>
      <c r="C53" s="107" t="s">
        <v>10673</v>
      </c>
      <c r="D53" s="109" t="s">
        <v>10674</v>
      </c>
      <c r="E53" s="109" t="s">
        <v>560</v>
      </c>
      <c r="F53" s="108" t="s">
        <v>10675</v>
      </c>
      <c r="G53" s="101">
        <v>1</v>
      </c>
      <c r="H53" s="110" t="s">
        <v>10481</v>
      </c>
      <c r="I53" s="111" t="s">
        <v>10676</v>
      </c>
    </row>
    <row r="54" spans="1:9" s="112" customFormat="1" ht="16.2">
      <c r="A54" s="107">
        <v>53</v>
      </c>
      <c r="B54" s="108" t="s">
        <v>549</v>
      </c>
      <c r="C54" s="107" t="s">
        <v>10677</v>
      </c>
      <c r="D54" s="109" t="s">
        <v>10678</v>
      </c>
      <c r="E54" s="109" t="s">
        <v>560</v>
      </c>
      <c r="F54" s="108" t="s">
        <v>10679</v>
      </c>
      <c r="G54" s="101">
        <v>1</v>
      </c>
      <c r="H54" s="110" t="s">
        <v>10494</v>
      </c>
      <c r="I54" s="111" t="s">
        <v>10680</v>
      </c>
    </row>
    <row r="55" spans="1:9" s="112" customFormat="1" ht="16.2">
      <c r="A55" s="107">
        <v>54</v>
      </c>
      <c r="B55" s="108" t="s">
        <v>549</v>
      </c>
      <c r="C55" s="107" t="s">
        <v>10681</v>
      </c>
      <c r="D55" s="109" t="s">
        <v>10260</v>
      </c>
      <c r="E55" s="109" t="s">
        <v>553</v>
      </c>
      <c r="F55" s="108" t="s">
        <v>10682</v>
      </c>
      <c r="G55" s="101">
        <v>1</v>
      </c>
      <c r="H55" s="110" t="s">
        <v>10494</v>
      </c>
      <c r="I55" s="111" t="s">
        <v>10683</v>
      </c>
    </row>
    <row r="56" spans="1:9" s="112" customFormat="1" ht="16.2">
      <c r="A56" s="107">
        <v>55</v>
      </c>
      <c r="B56" s="108" t="s">
        <v>549</v>
      </c>
      <c r="C56" s="107" t="s">
        <v>10684</v>
      </c>
      <c r="D56" s="109" t="s">
        <v>10685</v>
      </c>
      <c r="E56" s="109" t="s">
        <v>38</v>
      </c>
      <c r="F56" s="108" t="s">
        <v>10686</v>
      </c>
      <c r="G56" s="101">
        <v>3</v>
      </c>
      <c r="H56" s="110" t="s">
        <v>10494</v>
      </c>
      <c r="I56" s="111" t="s">
        <v>10687</v>
      </c>
    </row>
    <row r="57" spans="1:9" s="112" customFormat="1" ht="16.2">
      <c r="A57" s="107">
        <v>56</v>
      </c>
      <c r="B57" s="108" t="s">
        <v>549</v>
      </c>
      <c r="C57" s="107" t="s">
        <v>10688</v>
      </c>
      <c r="D57" s="109" t="s">
        <v>10689</v>
      </c>
      <c r="E57" s="109" t="s">
        <v>553</v>
      </c>
      <c r="F57" s="108" t="s">
        <v>10690</v>
      </c>
      <c r="G57" s="101">
        <v>1</v>
      </c>
      <c r="H57" s="110" t="s">
        <v>10494</v>
      </c>
      <c r="I57" s="111" t="s">
        <v>10691</v>
      </c>
    </row>
    <row r="58" spans="1:9" s="112" customFormat="1" ht="16.2">
      <c r="A58" s="107">
        <v>57</v>
      </c>
      <c r="B58" s="108" t="s">
        <v>549</v>
      </c>
      <c r="C58" s="107" t="s">
        <v>10692</v>
      </c>
      <c r="D58" s="109" t="s">
        <v>10693</v>
      </c>
      <c r="E58" s="109" t="s">
        <v>560</v>
      </c>
      <c r="F58" s="108" t="s">
        <v>10694</v>
      </c>
      <c r="G58" s="101">
        <v>1</v>
      </c>
      <c r="H58" s="110" t="s">
        <v>10526</v>
      </c>
      <c r="I58" s="111" t="s">
        <v>10695</v>
      </c>
    </row>
    <row r="59" spans="1:9" s="112" customFormat="1" ht="16.2">
      <c r="A59" s="107">
        <v>58</v>
      </c>
      <c r="B59" s="108" t="s">
        <v>549</v>
      </c>
      <c r="C59" s="107" t="s">
        <v>10696</v>
      </c>
      <c r="D59" s="109" t="s">
        <v>10697</v>
      </c>
      <c r="E59" s="109" t="s">
        <v>560</v>
      </c>
      <c r="F59" s="108" t="s">
        <v>10698</v>
      </c>
      <c r="G59" s="101">
        <v>4</v>
      </c>
      <c r="H59" s="110" t="s">
        <v>10477</v>
      </c>
      <c r="I59" s="111" t="s">
        <v>10699</v>
      </c>
    </row>
    <row r="60" spans="1:9" s="112" customFormat="1" ht="16.2">
      <c r="A60" s="107">
        <v>59</v>
      </c>
      <c r="B60" s="108" t="s">
        <v>549</v>
      </c>
      <c r="C60" s="107" t="s">
        <v>10700</v>
      </c>
      <c r="D60" s="109" t="s">
        <v>1127</v>
      </c>
      <c r="E60" s="109" t="s">
        <v>553</v>
      </c>
      <c r="F60" s="108" t="s">
        <v>10701</v>
      </c>
      <c r="G60" s="101">
        <v>1</v>
      </c>
      <c r="H60" s="110" t="s">
        <v>10477</v>
      </c>
      <c r="I60" s="111" t="s">
        <v>10702</v>
      </c>
    </row>
    <row r="61" spans="1:9" s="112" customFormat="1" ht="16.2">
      <c r="A61" s="107">
        <v>60</v>
      </c>
      <c r="B61" s="108" t="s">
        <v>549</v>
      </c>
      <c r="C61" s="107" t="s">
        <v>10703</v>
      </c>
      <c r="D61" s="109" t="s">
        <v>10704</v>
      </c>
      <c r="E61" s="109" t="s">
        <v>553</v>
      </c>
      <c r="F61" s="108" t="s">
        <v>10705</v>
      </c>
      <c r="G61" s="101">
        <v>1</v>
      </c>
      <c r="H61" s="110" t="s">
        <v>10494</v>
      </c>
      <c r="I61" s="111" t="s">
        <v>10706</v>
      </c>
    </row>
    <row r="62" spans="1:9" s="112" customFormat="1" ht="16.2">
      <c r="A62" s="107">
        <v>61</v>
      </c>
      <c r="B62" s="108" t="s">
        <v>549</v>
      </c>
      <c r="C62" s="107" t="s">
        <v>10707</v>
      </c>
      <c r="D62" s="109" t="s">
        <v>10708</v>
      </c>
      <c r="E62" s="109" t="s">
        <v>553</v>
      </c>
      <c r="F62" s="108" t="s">
        <v>10709</v>
      </c>
      <c r="G62" s="101">
        <v>1</v>
      </c>
      <c r="H62" s="110" t="s">
        <v>10477</v>
      </c>
      <c r="I62" s="111" t="s">
        <v>10710</v>
      </c>
    </row>
    <row r="63" spans="1:9" s="112" customFormat="1" ht="16.2">
      <c r="A63" s="107">
        <v>62</v>
      </c>
      <c r="B63" s="108" t="s">
        <v>549</v>
      </c>
      <c r="C63" s="107" t="s">
        <v>10711</v>
      </c>
      <c r="D63" s="109" t="s">
        <v>8175</v>
      </c>
      <c r="E63" s="109" t="s">
        <v>553</v>
      </c>
      <c r="F63" s="108" t="s">
        <v>10712</v>
      </c>
      <c r="G63" s="101">
        <v>1</v>
      </c>
      <c r="H63" s="110" t="s">
        <v>10477</v>
      </c>
      <c r="I63" s="111" t="s">
        <v>10713</v>
      </c>
    </row>
    <row r="64" spans="1:9" s="112" customFormat="1" ht="16.2">
      <c r="A64" s="107">
        <v>63</v>
      </c>
      <c r="B64" s="108" t="s">
        <v>549</v>
      </c>
      <c r="C64" s="107" t="s">
        <v>10714</v>
      </c>
      <c r="D64" s="109" t="s">
        <v>10715</v>
      </c>
      <c r="E64" s="109" t="s">
        <v>560</v>
      </c>
      <c r="F64" s="108" t="s">
        <v>10716</v>
      </c>
      <c r="G64" s="101">
        <v>1</v>
      </c>
      <c r="H64" s="110" t="s">
        <v>10477</v>
      </c>
      <c r="I64" s="111" t="s">
        <v>10717</v>
      </c>
    </row>
    <row r="65" spans="1:9" s="112" customFormat="1" ht="16.2">
      <c r="A65" s="107">
        <v>64</v>
      </c>
      <c r="B65" s="108" t="s">
        <v>549</v>
      </c>
      <c r="C65" s="107" t="s">
        <v>10718</v>
      </c>
      <c r="D65" s="109" t="s">
        <v>10719</v>
      </c>
      <c r="E65" s="109" t="s">
        <v>560</v>
      </c>
      <c r="F65" s="108" t="s">
        <v>10720</v>
      </c>
      <c r="G65" s="101">
        <v>1</v>
      </c>
      <c r="H65" s="110" t="s">
        <v>10494</v>
      </c>
      <c r="I65" s="111" t="s">
        <v>10721</v>
      </c>
    </row>
    <row r="66" spans="1:9" s="112" customFormat="1" ht="16.2">
      <c r="A66" s="107">
        <v>65</v>
      </c>
      <c r="B66" s="108" t="s">
        <v>549</v>
      </c>
      <c r="C66" s="107" t="s">
        <v>10722</v>
      </c>
      <c r="D66" s="109" t="s">
        <v>1381</v>
      </c>
      <c r="E66" s="109" t="s">
        <v>560</v>
      </c>
      <c r="F66" s="108" t="s">
        <v>10723</v>
      </c>
      <c r="G66" s="101">
        <v>1</v>
      </c>
      <c r="H66" s="110" t="s">
        <v>10477</v>
      </c>
      <c r="I66" s="111" t="s">
        <v>10724</v>
      </c>
    </row>
    <row r="67" spans="1:9" s="112" customFormat="1" ht="16.2">
      <c r="A67" s="107">
        <v>66</v>
      </c>
      <c r="B67" s="108" t="s">
        <v>549</v>
      </c>
      <c r="C67" s="107" t="s">
        <v>10725</v>
      </c>
      <c r="D67" s="109" t="s">
        <v>10726</v>
      </c>
      <c r="E67" s="109" t="s">
        <v>553</v>
      </c>
      <c r="F67" s="108" t="s">
        <v>10727</v>
      </c>
      <c r="G67" s="101">
        <v>1</v>
      </c>
      <c r="H67" s="110" t="s">
        <v>10494</v>
      </c>
      <c r="I67" s="111" t="s">
        <v>10728</v>
      </c>
    </row>
    <row r="68" spans="1:9" s="112" customFormat="1" ht="16.2">
      <c r="A68" s="107">
        <v>67</v>
      </c>
      <c r="B68" s="108" t="s">
        <v>549</v>
      </c>
      <c r="C68" s="107" t="s">
        <v>10729</v>
      </c>
      <c r="D68" s="109" t="s">
        <v>10730</v>
      </c>
      <c r="E68" s="109" t="s">
        <v>560</v>
      </c>
      <c r="F68" s="108" t="s">
        <v>10731</v>
      </c>
      <c r="G68" s="101">
        <v>1</v>
      </c>
      <c r="H68" s="110" t="s">
        <v>10477</v>
      </c>
      <c r="I68" s="111" t="s">
        <v>10732</v>
      </c>
    </row>
    <row r="69" spans="1:9" s="112" customFormat="1" ht="16.2">
      <c r="A69" s="107">
        <v>68</v>
      </c>
      <c r="B69" s="108" t="s">
        <v>549</v>
      </c>
      <c r="C69" s="107" t="s">
        <v>10733</v>
      </c>
      <c r="D69" s="109" t="s">
        <v>10734</v>
      </c>
      <c r="E69" s="109" t="s">
        <v>553</v>
      </c>
      <c r="F69" s="108" t="s">
        <v>10735</v>
      </c>
      <c r="G69" s="101">
        <v>1</v>
      </c>
      <c r="H69" s="110" t="s">
        <v>10477</v>
      </c>
      <c r="I69" s="111" t="s">
        <v>10736</v>
      </c>
    </row>
    <row r="70" spans="1:9" s="112" customFormat="1" ht="16.2">
      <c r="A70" s="107">
        <v>69</v>
      </c>
      <c r="B70" s="108" t="s">
        <v>549</v>
      </c>
      <c r="C70" s="107" t="s">
        <v>10737</v>
      </c>
      <c r="D70" s="109" t="s">
        <v>10738</v>
      </c>
      <c r="E70" s="109" t="s">
        <v>560</v>
      </c>
      <c r="F70" s="108" t="s">
        <v>10739</v>
      </c>
      <c r="G70" s="101">
        <v>1</v>
      </c>
      <c r="H70" s="110" t="s">
        <v>10477</v>
      </c>
      <c r="I70" s="111" t="s">
        <v>10740</v>
      </c>
    </row>
    <row r="71" spans="1:9" s="112" customFormat="1" ht="16.2">
      <c r="A71" s="107">
        <v>70</v>
      </c>
      <c r="B71" s="108" t="s">
        <v>549</v>
      </c>
      <c r="C71" s="107" t="s">
        <v>10741</v>
      </c>
      <c r="D71" s="109" t="s">
        <v>9741</v>
      </c>
      <c r="E71" s="109" t="s">
        <v>553</v>
      </c>
      <c r="F71" s="108" t="s">
        <v>10742</v>
      </c>
      <c r="G71" s="101">
        <v>1</v>
      </c>
      <c r="H71" s="110" t="s">
        <v>10477</v>
      </c>
      <c r="I71" s="111" t="s">
        <v>10743</v>
      </c>
    </row>
    <row r="72" spans="1:9" s="112" customFormat="1" ht="16.2">
      <c r="A72" s="107">
        <v>71</v>
      </c>
      <c r="B72" s="108" t="s">
        <v>549</v>
      </c>
      <c r="C72" s="107" t="s">
        <v>10744</v>
      </c>
      <c r="D72" s="109" t="s">
        <v>10745</v>
      </c>
      <c r="E72" s="109" t="s">
        <v>573</v>
      </c>
      <c r="F72" s="108" t="s">
        <v>10746</v>
      </c>
      <c r="G72" s="101">
        <v>1</v>
      </c>
      <c r="H72" s="110" t="s">
        <v>10494</v>
      </c>
      <c r="I72" s="111" t="s">
        <v>10747</v>
      </c>
    </row>
    <row r="73" spans="1:9" s="112" customFormat="1" ht="16.2">
      <c r="A73" s="107">
        <v>72</v>
      </c>
      <c r="B73" s="108" t="s">
        <v>549</v>
      </c>
      <c r="C73" s="107" t="s">
        <v>10748</v>
      </c>
      <c r="D73" s="109" t="s">
        <v>10749</v>
      </c>
      <c r="E73" s="109" t="s">
        <v>573</v>
      </c>
      <c r="F73" s="108" t="s">
        <v>10750</v>
      </c>
      <c r="G73" s="101">
        <v>1</v>
      </c>
      <c r="H73" s="110" t="s">
        <v>10477</v>
      </c>
      <c r="I73" s="111" t="s">
        <v>10751</v>
      </c>
    </row>
    <row r="74" spans="1:9" s="112" customFormat="1" ht="16.2">
      <c r="A74" s="107">
        <v>73</v>
      </c>
      <c r="B74" s="108" t="s">
        <v>549</v>
      </c>
      <c r="C74" s="107" t="s">
        <v>10752</v>
      </c>
      <c r="D74" s="109" t="s">
        <v>10753</v>
      </c>
      <c r="E74" s="109" t="s">
        <v>553</v>
      </c>
      <c r="F74" s="108" t="s">
        <v>10754</v>
      </c>
      <c r="G74" s="101">
        <v>3</v>
      </c>
      <c r="H74" s="110" t="s">
        <v>10477</v>
      </c>
      <c r="I74" s="111" t="s">
        <v>10755</v>
      </c>
    </row>
    <row r="75" spans="1:9" s="112" customFormat="1" ht="16.2">
      <c r="A75" s="107">
        <v>74</v>
      </c>
      <c r="B75" s="108" t="s">
        <v>549</v>
      </c>
      <c r="C75" s="107" t="s">
        <v>10756</v>
      </c>
      <c r="D75" s="109" t="s">
        <v>10757</v>
      </c>
      <c r="E75" s="109" t="s">
        <v>553</v>
      </c>
      <c r="F75" s="108" t="s">
        <v>10758</v>
      </c>
      <c r="G75" s="101">
        <v>2</v>
      </c>
      <c r="H75" s="110" t="s">
        <v>10477</v>
      </c>
      <c r="I75" s="111" t="s">
        <v>10759</v>
      </c>
    </row>
    <row r="76" spans="1:9" s="112" customFormat="1" ht="16.2">
      <c r="A76" s="107">
        <v>75</v>
      </c>
      <c r="B76" s="108" t="s">
        <v>549</v>
      </c>
      <c r="C76" s="107" t="s">
        <v>10760</v>
      </c>
      <c r="D76" s="109" t="s">
        <v>10761</v>
      </c>
      <c r="E76" s="109" t="s">
        <v>553</v>
      </c>
      <c r="F76" s="108" t="s">
        <v>10762</v>
      </c>
      <c r="G76" s="101">
        <v>1</v>
      </c>
      <c r="H76" s="110" t="s">
        <v>10494</v>
      </c>
      <c r="I76" s="111" t="s">
        <v>10763</v>
      </c>
    </row>
    <row r="77" spans="1:9" s="112" customFormat="1" ht="16.2">
      <c r="A77" s="107">
        <v>76</v>
      </c>
      <c r="B77" s="108" t="s">
        <v>549</v>
      </c>
      <c r="C77" s="107" t="s">
        <v>10764</v>
      </c>
      <c r="D77" s="109" t="s">
        <v>10765</v>
      </c>
      <c r="E77" s="109" t="s">
        <v>573</v>
      </c>
      <c r="F77" s="108" t="s">
        <v>10766</v>
      </c>
      <c r="G77" s="101">
        <v>1</v>
      </c>
      <c r="H77" s="110" t="s">
        <v>10477</v>
      </c>
      <c r="I77" s="111" t="s">
        <v>10767</v>
      </c>
    </row>
    <row r="78" spans="1:9" s="112" customFormat="1" ht="16.2">
      <c r="A78" s="107">
        <v>77</v>
      </c>
      <c r="B78" s="108" t="s">
        <v>549</v>
      </c>
      <c r="C78" s="107" t="s">
        <v>10768</v>
      </c>
      <c r="D78" s="109" t="s">
        <v>10769</v>
      </c>
      <c r="E78" s="109" t="s">
        <v>560</v>
      </c>
      <c r="F78" s="108" t="s">
        <v>10770</v>
      </c>
      <c r="G78" s="101">
        <v>1</v>
      </c>
      <c r="H78" s="110" t="s">
        <v>10473</v>
      </c>
      <c r="I78" s="111" t="s">
        <v>10771</v>
      </c>
    </row>
    <row r="79" spans="1:9" s="112" customFormat="1" ht="16.2">
      <c r="A79" s="107">
        <v>78</v>
      </c>
      <c r="B79" s="108" t="s">
        <v>549</v>
      </c>
      <c r="C79" s="107" t="s">
        <v>10772</v>
      </c>
      <c r="D79" s="109" t="s">
        <v>10773</v>
      </c>
      <c r="E79" s="109" t="s">
        <v>573</v>
      </c>
      <c r="F79" s="108" t="s">
        <v>10774</v>
      </c>
      <c r="G79" s="101">
        <v>1</v>
      </c>
      <c r="H79" s="110" t="s">
        <v>10477</v>
      </c>
      <c r="I79" s="111" t="s">
        <v>10775</v>
      </c>
    </row>
    <row r="80" spans="1:9" s="112" customFormat="1" ht="16.2">
      <c r="A80" s="107">
        <v>79</v>
      </c>
      <c r="B80" s="108" t="s">
        <v>549</v>
      </c>
      <c r="C80" s="107" t="s">
        <v>10776</v>
      </c>
      <c r="D80" s="109" t="s">
        <v>10777</v>
      </c>
      <c r="E80" s="109" t="s">
        <v>573</v>
      </c>
      <c r="F80" s="108" t="s">
        <v>10778</v>
      </c>
      <c r="G80" s="101">
        <v>1</v>
      </c>
      <c r="H80" s="110" t="s">
        <v>10494</v>
      </c>
      <c r="I80" s="111" t="s">
        <v>10779</v>
      </c>
    </row>
    <row r="81" spans="1:9" s="112" customFormat="1" ht="16.2">
      <c r="A81" s="107">
        <v>80</v>
      </c>
      <c r="B81" s="108" t="s">
        <v>549</v>
      </c>
      <c r="C81" s="107" t="s">
        <v>10780</v>
      </c>
      <c r="D81" s="109" t="s">
        <v>10781</v>
      </c>
      <c r="E81" s="109" t="s">
        <v>573</v>
      </c>
      <c r="F81" s="108" t="s">
        <v>10782</v>
      </c>
      <c r="G81" s="101">
        <v>1</v>
      </c>
      <c r="H81" s="110" t="s">
        <v>10494</v>
      </c>
      <c r="I81" s="111" t="s">
        <v>10783</v>
      </c>
    </row>
    <row r="82" spans="1:9" s="112" customFormat="1" ht="16.2">
      <c r="A82" s="107">
        <v>81</v>
      </c>
      <c r="B82" s="108" t="s">
        <v>549</v>
      </c>
      <c r="C82" s="107" t="s">
        <v>10784</v>
      </c>
      <c r="D82" s="109" t="s">
        <v>10785</v>
      </c>
      <c r="E82" s="109" t="s">
        <v>38</v>
      </c>
      <c r="F82" s="108" t="s">
        <v>10786</v>
      </c>
      <c r="G82" s="101">
        <v>3</v>
      </c>
      <c r="H82" s="110" t="s">
        <v>10477</v>
      </c>
      <c r="I82" s="111" t="s">
        <v>10787</v>
      </c>
    </row>
    <row r="83" spans="1:9" s="112" customFormat="1" ht="16.2">
      <c r="A83" s="107">
        <v>82</v>
      </c>
      <c r="B83" s="108" t="s">
        <v>549</v>
      </c>
      <c r="C83" s="107" t="s">
        <v>10788</v>
      </c>
      <c r="D83" s="109" t="s">
        <v>10789</v>
      </c>
      <c r="E83" s="109" t="s">
        <v>553</v>
      </c>
      <c r="F83" s="108" t="s">
        <v>10790</v>
      </c>
      <c r="G83" s="101">
        <v>1</v>
      </c>
      <c r="H83" s="110" t="s">
        <v>10477</v>
      </c>
      <c r="I83" s="111" t="s">
        <v>10791</v>
      </c>
    </row>
    <row r="84" spans="1:9" s="112" customFormat="1" ht="16.2">
      <c r="A84" s="107">
        <v>83</v>
      </c>
      <c r="B84" s="108" t="s">
        <v>549</v>
      </c>
      <c r="C84" s="107" t="s">
        <v>10792</v>
      </c>
      <c r="D84" s="109" t="s">
        <v>10793</v>
      </c>
      <c r="E84" s="109" t="s">
        <v>553</v>
      </c>
      <c r="F84" s="108" t="s">
        <v>10794</v>
      </c>
      <c r="G84" s="101">
        <v>1</v>
      </c>
      <c r="H84" s="110" t="s">
        <v>10494</v>
      </c>
      <c r="I84" s="111" t="s">
        <v>10795</v>
      </c>
    </row>
    <row r="85" spans="1:9" s="112" customFormat="1" ht="16.2">
      <c r="A85" s="107">
        <v>84</v>
      </c>
      <c r="B85" s="108" t="s">
        <v>549</v>
      </c>
      <c r="C85" s="107" t="s">
        <v>10796</v>
      </c>
      <c r="D85" s="109" t="s">
        <v>10797</v>
      </c>
      <c r="E85" s="109" t="s">
        <v>553</v>
      </c>
      <c r="F85" s="108" t="s">
        <v>10798</v>
      </c>
      <c r="G85" s="101">
        <v>1</v>
      </c>
      <c r="H85" s="110" t="s">
        <v>10477</v>
      </c>
      <c r="I85" s="111" t="s">
        <v>10799</v>
      </c>
    </row>
    <row r="86" spans="1:9" s="112" customFormat="1" ht="16.2">
      <c r="A86" s="107">
        <v>85</v>
      </c>
      <c r="B86" s="108" t="s">
        <v>549</v>
      </c>
      <c r="C86" s="107" t="s">
        <v>10800</v>
      </c>
      <c r="D86" s="109" t="s">
        <v>10801</v>
      </c>
      <c r="E86" s="109" t="s">
        <v>553</v>
      </c>
      <c r="F86" s="108" t="s">
        <v>10802</v>
      </c>
      <c r="G86" s="101">
        <v>1</v>
      </c>
      <c r="H86" s="110" t="s">
        <v>10535</v>
      </c>
      <c r="I86" s="111" t="s">
        <v>10803</v>
      </c>
    </row>
    <row r="87" spans="1:9" s="112" customFormat="1" ht="16.2">
      <c r="A87" s="107">
        <v>86</v>
      </c>
      <c r="B87" s="108" t="s">
        <v>549</v>
      </c>
      <c r="C87" s="107" t="s">
        <v>10804</v>
      </c>
      <c r="D87" s="109" t="s">
        <v>10805</v>
      </c>
      <c r="E87" s="109" t="s">
        <v>553</v>
      </c>
      <c r="F87" s="108" t="s">
        <v>10806</v>
      </c>
      <c r="G87" s="101">
        <v>1</v>
      </c>
      <c r="H87" s="110" t="s">
        <v>10494</v>
      </c>
      <c r="I87" s="111" t="s">
        <v>10807</v>
      </c>
    </row>
    <row r="88" spans="1:9" s="112" customFormat="1" ht="16.2">
      <c r="A88" s="107">
        <v>87</v>
      </c>
      <c r="B88" s="108" t="s">
        <v>549</v>
      </c>
      <c r="C88" s="107" t="s">
        <v>10808</v>
      </c>
      <c r="D88" s="109" t="s">
        <v>10809</v>
      </c>
      <c r="E88" s="109" t="s">
        <v>553</v>
      </c>
      <c r="F88" s="108" t="s">
        <v>10810</v>
      </c>
      <c r="G88" s="101">
        <v>1</v>
      </c>
      <c r="H88" s="110" t="s">
        <v>10494</v>
      </c>
      <c r="I88" s="111" t="s">
        <v>10811</v>
      </c>
    </row>
    <row r="89" spans="1:9" s="112" customFormat="1" ht="16.2">
      <c r="A89" s="107">
        <v>88</v>
      </c>
      <c r="B89" s="108" t="s">
        <v>549</v>
      </c>
      <c r="C89" s="107" t="s">
        <v>10812</v>
      </c>
      <c r="D89" s="109" t="s">
        <v>10813</v>
      </c>
      <c r="E89" s="109" t="s">
        <v>553</v>
      </c>
      <c r="F89" s="108" t="s">
        <v>10814</v>
      </c>
      <c r="G89" s="101">
        <v>1</v>
      </c>
      <c r="H89" s="110" t="s">
        <v>10473</v>
      </c>
      <c r="I89" s="111" t="s">
        <v>10815</v>
      </c>
    </row>
    <row r="90" spans="1:9" s="112" customFormat="1" ht="16.2">
      <c r="A90" s="107">
        <v>89</v>
      </c>
      <c r="B90" s="108" t="s">
        <v>549</v>
      </c>
      <c r="C90" s="107" t="s">
        <v>10816</v>
      </c>
      <c r="D90" s="109" t="s">
        <v>10817</v>
      </c>
      <c r="E90" s="109" t="s">
        <v>992</v>
      </c>
      <c r="F90" s="108" t="s">
        <v>10818</v>
      </c>
      <c r="G90" s="101">
        <v>1</v>
      </c>
      <c r="H90" s="110" t="s">
        <v>10494</v>
      </c>
      <c r="I90" s="111" t="s">
        <v>10819</v>
      </c>
    </row>
    <row r="91" spans="1:9" s="112" customFormat="1" ht="16.2">
      <c r="A91" s="107">
        <v>90</v>
      </c>
      <c r="B91" s="108" t="s">
        <v>549</v>
      </c>
      <c r="C91" s="107" t="s">
        <v>10820</v>
      </c>
      <c r="D91" s="109" t="s">
        <v>10821</v>
      </c>
      <c r="E91" s="109" t="s">
        <v>553</v>
      </c>
      <c r="F91" s="108" t="s">
        <v>10822</v>
      </c>
      <c r="G91" s="101">
        <v>1</v>
      </c>
      <c r="H91" s="110" t="s">
        <v>10477</v>
      </c>
      <c r="I91" s="111" t="s">
        <v>10823</v>
      </c>
    </row>
    <row r="92" spans="1:9" s="112" customFormat="1" ht="16.2">
      <c r="A92" s="107">
        <v>91</v>
      </c>
      <c r="B92" s="108" t="s">
        <v>549</v>
      </c>
      <c r="C92" s="107" t="s">
        <v>10824</v>
      </c>
      <c r="D92" s="109" t="s">
        <v>10825</v>
      </c>
      <c r="E92" s="109" t="s">
        <v>553</v>
      </c>
      <c r="F92" s="108" t="s">
        <v>10826</v>
      </c>
      <c r="G92" s="101">
        <v>1</v>
      </c>
      <c r="H92" s="110" t="s">
        <v>10494</v>
      </c>
      <c r="I92" s="111" t="s">
        <v>10827</v>
      </c>
    </row>
    <row r="93" spans="1:9" s="112" customFormat="1" ht="16.2">
      <c r="A93" s="107">
        <v>92</v>
      </c>
      <c r="B93" s="108" t="s">
        <v>549</v>
      </c>
      <c r="C93" s="107" t="s">
        <v>10828</v>
      </c>
      <c r="D93" s="109" t="s">
        <v>10829</v>
      </c>
      <c r="E93" s="109" t="s">
        <v>553</v>
      </c>
      <c r="F93" s="108" t="s">
        <v>10830</v>
      </c>
      <c r="G93" s="101">
        <v>1</v>
      </c>
      <c r="H93" s="110" t="s">
        <v>10535</v>
      </c>
      <c r="I93" s="111" t="s">
        <v>10831</v>
      </c>
    </row>
    <row r="94" spans="1:9" s="112" customFormat="1" ht="16.2">
      <c r="A94" s="107">
        <v>93</v>
      </c>
      <c r="B94" s="108" t="s">
        <v>549</v>
      </c>
      <c r="C94" s="107" t="s">
        <v>10832</v>
      </c>
      <c r="D94" s="109" t="s">
        <v>3003</v>
      </c>
      <c r="E94" s="109" t="s">
        <v>553</v>
      </c>
      <c r="F94" s="108" t="s">
        <v>10833</v>
      </c>
      <c r="G94" s="101">
        <v>1</v>
      </c>
      <c r="H94" s="110" t="s">
        <v>10477</v>
      </c>
      <c r="I94" s="111" t="s">
        <v>10834</v>
      </c>
    </row>
    <row r="95" spans="1:9" s="112" customFormat="1" ht="16.2">
      <c r="A95" s="107">
        <v>94</v>
      </c>
      <c r="B95" s="108" t="s">
        <v>549</v>
      </c>
      <c r="C95" s="107" t="s">
        <v>10835</v>
      </c>
      <c r="D95" s="109" t="s">
        <v>10836</v>
      </c>
      <c r="E95" s="109" t="s">
        <v>553</v>
      </c>
      <c r="F95" s="108" t="s">
        <v>10837</v>
      </c>
      <c r="G95" s="101">
        <v>1</v>
      </c>
      <c r="H95" s="110" t="s">
        <v>10535</v>
      </c>
      <c r="I95" s="111" t="s">
        <v>10838</v>
      </c>
    </row>
    <row r="96" spans="1:9" s="112" customFormat="1" ht="16.2">
      <c r="A96" s="107">
        <v>95</v>
      </c>
      <c r="B96" s="108" t="s">
        <v>549</v>
      </c>
      <c r="C96" s="107" t="s">
        <v>10839</v>
      </c>
      <c r="D96" s="109" t="s">
        <v>10840</v>
      </c>
      <c r="E96" s="109" t="s">
        <v>553</v>
      </c>
      <c r="F96" s="108" t="s">
        <v>10841</v>
      </c>
      <c r="G96" s="101">
        <v>1</v>
      </c>
      <c r="H96" s="110" t="s">
        <v>10526</v>
      </c>
      <c r="I96" s="111" t="s">
        <v>10842</v>
      </c>
    </row>
    <row r="97" spans="1:9" s="112" customFormat="1" ht="16.2">
      <c r="A97" s="107">
        <v>96</v>
      </c>
      <c r="B97" s="108" t="s">
        <v>549</v>
      </c>
      <c r="C97" s="107" t="s">
        <v>10843</v>
      </c>
      <c r="D97" s="109" t="s">
        <v>10844</v>
      </c>
      <c r="E97" s="109" t="s">
        <v>573</v>
      </c>
      <c r="F97" s="108" t="s">
        <v>10845</v>
      </c>
      <c r="G97" s="101">
        <v>1</v>
      </c>
      <c r="H97" s="110" t="s">
        <v>10494</v>
      </c>
      <c r="I97" s="111" t="s">
        <v>10846</v>
      </c>
    </row>
    <row r="98" spans="1:9" s="112" customFormat="1" ht="16.2">
      <c r="A98" s="107">
        <v>97</v>
      </c>
      <c r="B98" s="108" t="s">
        <v>549</v>
      </c>
      <c r="C98" s="107" t="s">
        <v>10847</v>
      </c>
      <c r="D98" s="109" t="s">
        <v>10848</v>
      </c>
      <c r="E98" s="109" t="s">
        <v>38</v>
      </c>
      <c r="F98" s="108" t="s">
        <v>10849</v>
      </c>
      <c r="G98" s="101">
        <v>1</v>
      </c>
      <c r="H98" s="110" t="s">
        <v>10477</v>
      </c>
      <c r="I98" s="111" t="s">
        <v>10850</v>
      </c>
    </row>
    <row r="99" spans="1:9" s="112" customFormat="1" ht="16.2">
      <c r="A99" s="107">
        <v>98</v>
      </c>
      <c r="B99" s="108" t="s">
        <v>549</v>
      </c>
      <c r="C99" s="107" t="s">
        <v>10851</v>
      </c>
      <c r="D99" s="109" t="s">
        <v>10852</v>
      </c>
      <c r="E99" s="109" t="s">
        <v>553</v>
      </c>
      <c r="F99" s="108" t="s">
        <v>10853</v>
      </c>
      <c r="G99" s="101">
        <v>1</v>
      </c>
      <c r="H99" s="110" t="s">
        <v>10477</v>
      </c>
      <c r="I99" s="111" t="s">
        <v>10854</v>
      </c>
    </row>
    <row r="100" spans="1:9" s="112" customFormat="1" ht="16.2">
      <c r="A100" s="107">
        <v>99</v>
      </c>
      <c r="B100" s="108" t="s">
        <v>549</v>
      </c>
      <c r="C100" s="107" t="s">
        <v>10855</v>
      </c>
      <c r="D100" s="109" t="s">
        <v>10856</v>
      </c>
      <c r="E100" s="109" t="s">
        <v>553</v>
      </c>
      <c r="F100" s="108" t="s">
        <v>10857</v>
      </c>
      <c r="G100" s="101">
        <v>1</v>
      </c>
      <c r="H100" s="110" t="s">
        <v>10526</v>
      </c>
      <c r="I100" s="111" t="s">
        <v>10858</v>
      </c>
    </row>
    <row r="101" spans="1:9" s="112" customFormat="1" ht="16.2">
      <c r="A101" s="107">
        <v>100</v>
      </c>
      <c r="B101" s="108" t="s">
        <v>549</v>
      </c>
      <c r="C101" s="107" t="s">
        <v>10859</v>
      </c>
      <c r="D101" s="109" t="s">
        <v>937</v>
      </c>
      <c r="E101" s="109" t="s">
        <v>38</v>
      </c>
      <c r="F101" s="108" t="s">
        <v>10860</v>
      </c>
      <c r="G101" s="101">
        <v>1</v>
      </c>
      <c r="H101" s="110" t="s">
        <v>10494</v>
      </c>
      <c r="I101" s="111" t="s">
        <v>10861</v>
      </c>
    </row>
    <row r="102" spans="1:9" s="112" customFormat="1" ht="16.2">
      <c r="A102" s="107">
        <v>101</v>
      </c>
      <c r="B102" s="108" t="s">
        <v>549</v>
      </c>
      <c r="C102" s="107" t="s">
        <v>10862</v>
      </c>
      <c r="D102" s="109" t="s">
        <v>10863</v>
      </c>
      <c r="E102" s="109" t="s">
        <v>553</v>
      </c>
      <c r="F102" s="108" t="s">
        <v>10864</v>
      </c>
      <c r="G102" s="101">
        <v>1</v>
      </c>
      <c r="H102" s="110" t="s">
        <v>10494</v>
      </c>
      <c r="I102" s="111" t="s">
        <v>10865</v>
      </c>
    </row>
    <row r="103" spans="1:9" s="112" customFormat="1" ht="16.2">
      <c r="A103" s="107">
        <v>102</v>
      </c>
      <c r="B103" s="108" t="s">
        <v>549</v>
      </c>
      <c r="C103" s="107" t="s">
        <v>10866</v>
      </c>
      <c r="D103" s="109" t="s">
        <v>10867</v>
      </c>
      <c r="E103" s="109" t="s">
        <v>553</v>
      </c>
      <c r="F103" s="108" t="s">
        <v>10868</v>
      </c>
      <c r="G103" s="101">
        <v>1</v>
      </c>
      <c r="H103" s="110" t="s">
        <v>10477</v>
      </c>
      <c r="I103" s="111" t="s">
        <v>10869</v>
      </c>
    </row>
    <row r="104" spans="1:9" s="112" customFormat="1" ht="16.2">
      <c r="A104" s="107">
        <v>103</v>
      </c>
      <c r="B104" s="108" t="s">
        <v>549</v>
      </c>
      <c r="C104" s="107" t="s">
        <v>10870</v>
      </c>
      <c r="D104" s="109" t="s">
        <v>10871</v>
      </c>
      <c r="E104" s="109" t="s">
        <v>38</v>
      </c>
      <c r="F104" s="108" t="s">
        <v>10872</v>
      </c>
      <c r="G104" s="101">
        <v>2</v>
      </c>
      <c r="H104" s="110" t="s">
        <v>10494</v>
      </c>
      <c r="I104" s="111" t="s">
        <v>10873</v>
      </c>
    </row>
    <row r="105" spans="1:9" s="112" customFormat="1" ht="16.2">
      <c r="A105" s="107">
        <v>104</v>
      </c>
      <c r="B105" s="108" t="s">
        <v>549</v>
      </c>
      <c r="C105" s="107" t="s">
        <v>10874</v>
      </c>
      <c r="D105" s="109" t="s">
        <v>10875</v>
      </c>
      <c r="E105" s="109" t="s">
        <v>553</v>
      </c>
      <c r="F105" s="108" t="s">
        <v>10876</v>
      </c>
      <c r="G105" s="101">
        <v>1</v>
      </c>
      <c r="H105" s="110" t="s">
        <v>10526</v>
      </c>
      <c r="I105" s="111" t="s">
        <v>10877</v>
      </c>
    </row>
    <row r="106" spans="1:9" s="112" customFormat="1" ht="16.2">
      <c r="A106" s="107">
        <v>105</v>
      </c>
      <c r="B106" s="108" t="s">
        <v>549</v>
      </c>
      <c r="C106" s="107" t="s">
        <v>10878</v>
      </c>
      <c r="D106" s="109" t="s">
        <v>9268</v>
      </c>
      <c r="E106" s="109" t="s">
        <v>553</v>
      </c>
      <c r="F106" s="108" t="s">
        <v>10879</v>
      </c>
      <c r="G106" s="101">
        <v>1</v>
      </c>
      <c r="H106" s="110" t="s">
        <v>10477</v>
      </c>
      <c r="I106" s="111" t="s">
        <v>10880</v>
      </c>
    </row>
    <row r="107" spans="1:9" s="112" customFormat="1" ht="16.2">
      <c r="A107" s="107">
        <v>106</v>
      </c>
      <c r="B107" s="108" t="s">
        <v>549</v>
      </c>
      <c r="C107" s="107" t="s">
        <v>10881</v>
      </c>
      <c r="D107" s="109" t="s">
        <v>2893</v>
      </c>
      <c r="E107" s="109" t="s">
        <v>553</v>
      </c>
      <c r="F107" s="108" t="s">
        <v>10882</v>
      </c>
      <c r="G107" s="101">
        <v>1</v>
      </c>
      <c r="H107" s="110" t="s">
        <v>10477</v>
      </c>
      <c r="I107" s="111" t="s">
        <v>10883</v>
      </c>
    </row>
    <row r="108" spans="1:9" s="112" customFormat="1" ht="16.2">
      <c r="A108" s="107">
        <v>107</v>
      </c>
      <c r="B108" s="108" t="s">
        <v>549</v>
      </c>
      <c r="C108" s="107" t="s">
        <v>10884</v>
      </c>
      <c r="D108" s="109" t="s">
        <v>8552</v>
      </c>
      <c r="E108" s="109" t="s">
        <v>553</v>
      </c>
      <c r="F108" s="108" t="s">
        <v>10885</v>
      </c>
      <c r="G108" s="101">
        <v>1</v>
      </c>
      <c r="H108" s="110" t="s">
        <v>10494</v>
      </c>
      <c r="I108" s="111" t="s">
        <v>10886</v>
      </c>
    </row>
    <row r="109" spans="1:9" s="112" customFormat="1" ht="16.2">
      <c r="A109" s="107">
        <v>108</v>
      </c>
      <c r="B109" s="108" t="s">
        <v>549</v>
      </c>
      <c r="C109" s="107" t="s">
        <v>10887</v>
      </c>
      <c r="D109" s="109" t="s">
        <v>10888</v>
      </c>
      <c r="E109" s="109" t="s">
        <v>553</v>
      </c>
      <c r="F109" s="108" t="s">
        <v>10889</v>
      </c>
      <c r="G109" s="101">
        <v>1</v>
      </c>
      <c r="H109" s="110" t="s">
        <v>10494</v>
      </c>
      <c r="I109" s="111" t="s">
        <v>10890</v>
      </c>
    </row>
    <row r="110" spans="1:9" s="112" customFormat="1" ht="16.2">
      <c r="A110" s="107">
        <v>109</v>
      </c>
      <c r="B110" s="108" t="s">
        <v>549</v>
      </c>
      <c r="C110" s="107" t="s">
        <v>10891</v>
      </c>
      <c r="D110" s="109" t="s">
        <v>10892</v>
      </c>
      <c r="E110" s="109" t="s">
        <v>553</v>
      </c>
      <c r="F110" s="108" t="s">
        <v>10893</v>
      </c>
      <c r="G110" s="101">
        <v>1</v>
      </c>
      <c r="H110" s="110" t="s">
        <v>10494</v>
      </c>
      <c r="I110" s="111" t="s">
        <v>10894</v>
      </c>
    </row>
    <row r="111" spans="1:9" s="112" customFormat="1" ht="16.2">
      <c r="A111" s="107">
        <v>110</v>
      </c>
      <c r="B111" s="108" t="s">
        <v>549</v>
      </c>
      <c r="C111" s="107" t="s">
        <v>10895</v>
      </c>
      <c r="D111" s="109" t="s">
        <v>10896</v>
      </c>
      <c r="E111" s="109" t="s">
        <v>553</v>
      </c>
      <c r="F111" s="108" t="s">
        <v>10897</v>
      </c>
      <c r="G111" s="101">
        <v>2</v>
      </c>
      <c r="H111" s="110" t="s">
        <v>10494</v>
      </c>
      <c r="I111" s="111" t="s">
        <v>10898</v>
      </c>
    </row>
    <row r="112" spans="1:9" s="112" customFormat="1" ht="16.2">
      <c r="A112" s="107">
        <v>111</v>
      </c>
      <c r="B112" s="108" t="s">
        <v>549</v>
      </c>
      <c r="C112" s="107" t="s">
        <v>10899</v>
      </c>
      <c r="D112" s="109" t="s">
        <v>10900</v>
      </c>
      <c r="E112" s="109" t="s">
        <v>553</v>
      </c>
      <c r="F112" s="108" t="s">
        <v>10901</v>
      </c>
      <c r="G112" s="101">
        <v>4</v>
      </c>
      <c r="H112" s="110" t="s">
        <v>10535</v>
      </c>
      <c r="I112" s="111" t="s">
        <v>10902</v>
      </c>
    </row>
    <row r="113" spans="1:9" s="112" customFormat="1" ht="16.2">
      <c r="A113" s="107">
        <v>112</v>
      </c>
      <c r="B113" s="108" t="s">
        <v>549</v>
      </c>
      <c r="C113" s="107" t="s">
        <v>10903</v>
      </c>
      <c r="D113" s="109" t="s">
        <v>10867</v>
      </c>
      <c r="E113" s="109" t="s">
        <v>553</v>
      </c>
      <c r="F113" s="108" t="s">
        <v>10904</v>
      </c>
      <c r="G113" s="101">
        <v>1</v>
      </c>
      <c r="H113" s="110" t="s">
        <v>10526</v>
      </c>
      <c r="I113" s="111" t="s">
        <v>10905</v>
      </c>
    </row>
    <row r="114" spans="1:9" s="112" customFormat="1" ht="16.2">
      <c r="A114" s="107">
        <v>113</v>
      </c>
      <c r="B114" s="108" t="s">
        <v>549</v>
      </c>
      <c r="C114" s="107" t="s">
        <v>10906</v>
      </c>
      <c r="D114" s="109" t="s">
        <v>10907</v>
      </c>
      <c r="E114" s="109" t="s">
        <v>553</v>
      </c>
      <c r="F114" s="108" t="s">
        <v>10908</v>
      </c>
      <c r="G114" s="101">
        <v>1</v>
      </c>
      <c r="H114" s="110" t="s">
        <v>10535</v>
      </c>
      <c r="I114" s="111" t="s">
        <v>10909</v>
      </c>
    </row>
    <row r="115" spans="1:9" s="112" customFormat="1" ht="16.2">
      <c r="A115" s="107">
        <v>114</v>
      </c>
      <c r="B115" s="108" t="s">
        <v>549</v>
      </c>
      <c r="C115" s="107" t="s">
        <v>10910</v>
      </c>
      <c r="D115" s="109" t="s">
        <v>10911</v>
      </c>
      <c r="E115" s="109" t="s">
        <v>553</v>
      </c>
      <c r="F115" s="108" t="s">
        <v>10912</v>
      </c>
      <c r="G115" s="101">
        <v>1</v>
      </c>
      <c r="H115" s="110" t="s">
        <v>10481</v>
      </c>
      <c r="I115" s="111" t="s">
        <v>10913</v>
      </c>
    </row>
    <row r="116" spans="1:9" s="112" customFormat="1" ht="16.2">
      <c r="A116" s="107">
        <v>115</v>
      </c>
      <c r="B116" s="108" t="s">
        <v>549</v>
      </c>
      <c r="C116" s="107" t="s">
        <v>10914</v>
      </c>
      <c r="D116" s="109" t="s">
        <v>10915</v>
      </c>
      <c r="E116" s="109" t="s">
        <v>573</v>
      </c>
      <c r="F116" s="108" t="s">
        <v>10916</v>
      </c>
      <c r="G116" s="101">
        <v>1</v>
      </c>
      <c r="H116" s="110" t="s">
        <v>10477</v>
      </c>
      <c r="I116" s="111" t="s">
        <v>10917</v>
      </c>
    </row>
    <row r="117" spans="1:9" s="112" customFormat="1" ht="16.2">
      <c r="A117" s="107">
        <v>116</v>
      </c>
      <c r="B117" s="108" t="s">
        <v>549</v>
      </c>
      <c r="C117" s="107" t="s">
        <v>10918</v>
      </c>
      <c r="D117" s="109" t="s">
        <v>10919</v>
      </c>
      <c r="E117" s="109" t="s">
        <v>38</v>
      </c>
      <c r="F117" s="108" t="s">
        <v>10920</v>
      </c>
      <c r="G117" s="101">
        <v>1</v>
      </c>
      <c r="H117" s="110" t="s">
        <v>10535</v>
      </c>
      <c r="I117" s="111" t="s">
        <v>10921</v>
      </c>
    </row>
    <row r="118" spans="1:9" s="112" customFormat="1" ht="16.2">
      <c r="A118" s="107">
        <v>117</v>
      </c>
      <c r="B118" s="108" t="s">
        <v>549</v>
      </c>
      <c r="C118" s="107" t="s">
        <v>10922</v>
      </c>
      <c r="D118" s="109" t="s">
        <v>10923</v>
      </c>
      <c r="E118" s="109" t="s">
        <v>560</v>
      </c>
      <c r="F118" s="108" t="s">
        <v>10924</v>
      </c>
      <c r="G118" s="101">
        <v>1</v>
      </c>
      <c r="H118" s="110" t="s">
        <v>10535</v>
      </c>
      <c r="I118" s="111" t="s">
        <v>10925</v>
      </c>
    </row>
    <row r="119" spans="1:9" s="112" customFormat="1" ht="16.2">
      <c r="A119" s="107">
        <v>118</v>
      </c>
      <c r="B119" s="108" t="s">
        <v>549</v>
      </c>
      <c r="C119" s="107" t="s">
        <v>10926</v>
      </c>
      <c r="D119" s="109" t="s">
        <v>10927</v>
      </c>
      <c r="E119" s="109" t="s">
        <v>560</v>
      </c>
      <c r="F119" s="108" t="s">
        <v>10928</v>
      </c>
      <c r="G119" s="101">
        <v>1</v>
      </c>
      <c r="H119" s="110" t="s">
        <v>10477</v>
      </c>
      <c r="I119" s="111" t="s">
        <v>10929</v>
      </c>
    </row>
    <row r="120" spans="1:9" s="112" customFormat="1" ht="16.2">
      <c r="A120" s="107">
        <v>119</v>
      </c>
      <c r="B120" s="108" t="s">
        <v>2359</v>
      </c>
      <c r="C120" s="107" t="s">
        <v>10930</v>
      </c>
      <c r="D120" s="109" t="s">
        <v>10931</v>
      </c>
      <c r="E120" s="109" t="s">
        <v>553</v>
      </c>
      <c r="F120" s="108" t="s">
        <v>10932</v>
      </c>
      <c r="G120" s="101">
        <v>1</v>
      </c>
      <c r="H120" s="110" t="s">
        <v>10494</v>
      </c>
      <c r="I120" s="111" t="s">
        <v>10933</v>
      </c>
    </row>
    <row r="121" spans="1:9" s="112" customFormat="1" ht="16.2">
      <c r="A121" s="107">
        <v>120</v>
      </c>
      <c r="B121" s="108" t="s">
        <v>2359</v>
      </c>
      <c r="C121" s="107" t="s">
        <v>10934</v>
      </c>
      <c r="D121" s="109" t="s">
        <v>10935</v>
      </c>
      <c r="E121" s="109" t="s">
        <v>560</v>
      </c>
      <c r="F121" s="108" t="s">
        <v>10936</v>
      </c>
      <c r="G121" s="101">
        <v>1</v>
      </c>
      <c r="H121" s="110" t="s">
        <v>10477</v>
      </c>
      <c r="I121" s="111" t="s">
        <v>10937</v>
      </c>
    </row>
    <row r="122" spans="1:9" s="112" customFormat="1" ht="16.2">
      <c r="A122" s="107">
        <v>121</v>
      </c>
      <c r="B122" s="108" t="s">
        <v>2359</v>
      </c>
      <c r="C122" s="107" t="s">
        <v>10938</v>
      </c>
      <c r="D122" s="109" t="s">
        <v>10939</v>
      </c>
      <c r="E122" s="109" t="s">
        <v>560</v>
      </c>
      <c r="F122" s="108" t="s">
        <v>10940</v>
      </c>
      <c r="G122" s="101">
        <v>1</v>
      </c>
      <c r="H122" s="110" t="s">
        <v>10473</v>
      </c>
      <c r="I122" s="111" t="s">
        <v>10941</v>
      </c>
    </row>
    <row r="123" spans="1:9" s="112" customFormat="1" ht="16.2">
      <c r="A123" s="107">
        <v>122</v>
      </c>
      <c r="B123" s="108" t="s">
        <v>2359</v>
      </c>
      <c r="C123" s="107" t="s">
        <v>10942</v>
      </c>
      <c r="D123" s="109" t="s">
        <v>10943</v>
      </c>
      <c r="E123" s="109" t="s">
        <v>560</v>
      </c>
      <c r="F123" s="108" t="s">
        <v>10944</v>
      </c>
      <c r="G123" s="101">
        <v>1</v>
      </c>
      <c r="H123" s="110" t="s">
        <v>10477</v>
      </c>
      <c r="I123" s="111" t="s">
        <v>10945</v>
      </c>
    </row>
    <row r="124" spans="1:9" s="112" customFormat="1" ht="16.2">
      <c r="A124" s="107">
        <v>123</v>
      </c>
      <c r="B124" s="108" t="s">
        <v>2359</v>
      </c>
      <c r="C124" s="107" t="s">
        <v>10946</v>
      </c>
      <c r="D124" s="109" t="s">
        <v>10947</v>
      </c>
      <c r="E124" s="109" t="s">
        <v>553</v>
      </c>
      <c r="F124" s="108" t="s">
        <v>10948</v>
      </c>
      <c r="G124" s="101">
        <v>1</v>
      </c>
      <c r="H124" s="110" t="s">
        <v>10477</v>
      </c>
      <c r="I124" s="111" t="s">
        <v>10949</v>
      </c>
    </row>
    <row r="125" spans="1:9" s="112" customFormat="1" ht="16.2">
      <c r="A125" s="107">
        <v>124</v>
      </c>
      <c r="B125" s="108" t="s">
        <v>2359</v>
      </c>
      <c r="C125" s="107" t="s">
        <v>10950</v>
      </c>
      <c r="D125" s="109" t="s">
        <v>10951</v>
      </c>
      <c r="E125" s="109" t="s">
        <v>553</v>
      </c>
      <c r="F125" s="108" t="s">
        <v>10952</v>
      </c>
      <c r="G125" s="101">
        <v>3</v>
      </c>
      <c r="H125" s="110" t="s">
        <v>10477</v>
      </c>
      <c r="I125" s="111" t="s">
        <v>10953</v>
      </c>
    </row>
    <row r="126" spans="1:9" s="112" customFormat="1" ht="16.2">
      <c r="A126" s="107">
        <v>125</v>
      </c>
      <c r="B126" s="108" t="s">
        <v>2359</v>
      </c>
      <c r="C126" s="107" t="s">
        <v>10954</v>
      </c>
      <c r="D126" s="109" t="s">
        <v>10955</v>
      </c>
      <c r="E126" s="109" t="s">
        <v>560</v>
      </c>
      <c r="F126" s="108" t="s">
        <v>10956</v>
      </c>
      <c r="G126" s="101">
        <v>1</v>
      </c>
      <c r="H126" s="110" t="s">
        <v>10477</v>
      </c>
      <c r="I126" s="111" t="s">
        <v>10957</v>
      </c>
    </row>
    <row r="127" spans="1:9" s="112" customFormat="1" ht="16.2">
      <c r="A127" s="107">
        <v>126</v>
      </c>
      <c r="B127" s="108" t="s">
        <v>2359</v>
      </c>
      <c r="C127" s="107" t="s">
        <v>10958</v>
      </c>
      <c r="D127" s="109" t="s">
        <v>10959</v>
      </c>
      <c r="E127" s="109" t="s">
        <v>560</v>
      </c>
      <c r="F127" s="108" t="s">
        <v>10960</v>
      </c>
      <c r="G127" s="101">
        <v>2</v>
      </c>
      <c r="H127" s="110" t="s">
        <v>10494</v>
      </c>
      <c r="I127" s="111" t="s">
        <v>10961</v>
      </c>
    </row>
    <row r="128" spans="1:9" s="112" customFormat="1" ht="16.2">
      <c r="A128" s="107">
        <v>127</v>
      </c>
      <c r="B128" s="108" t="s">
        <v>2359</v>
      </c>
      <c r="C128" s="107" t="s">
        <v>10962</v>
      </c>
      <c r="D128" s="109" t="s">
        <v>10963</v>
      </c>
      <c r="E128" s="109" t="s">
        <v>553</v>
      </c>
      <c r="F128" s="108" t="s">
        <v>10964</v>
      </c>
      <c r="G128" s="101">
        <v>1</v>
      </c>
      <c r="H128" s="110" t="s">
        <v>10477</v>
      </c>
      <c r="I128" s="111" t="s">
        <v>10965</v>
      </c>
    </row>
    <row r="129" spans="1:9" s="112" customFormat="1" ht="16.2">
      <c r="A129" s="107">
        <v>128</v>
      </c>
      <c r="B129" s="108" t="s">
        <v>2359</v>
      </c>
      <c r="C129" s="107" t="s">
        <v>10966</v>
      </c>
      <c r="D129" s="109" t="s">
        <v>10967</v>
      </c>
      <c r="E129" s="109" t="s">
        <v>553</v>
      </c>
      <c r="F129" s="108" t="s">
        <v>10968</v>
      </c>
      <c r="G129" s="101">
        <v>3</v>
      </c>
      <c r="H129" s="110" t="s">
        <v>10494</v>
      </c>
      <c r="I129" s="111" t="s">
        <v>10969</v>
      </c>
    </row>
    <row r="130" spans="1:9" s="112" customFormat="1" ht="16.2">
      <c r="A130" s="107">
        <v>129</v>
      </c>
      <c r="B130" s="108" t="s">
        <v>2359</v>
      </c>
      <c r="C130" s="107" t="s">
        <v>10970</v>
      </c>
      <c r="D130" s="109" t="s">
        <v>10971</v>
      </c>
      <c r="E130" s="109" t="s">
        <v>553</v>
      </c>
      <c r="F130" s="108" t="s">
        <v>10972</v>
      </c>
      <c r="G130" s="101">
        <v>1</v>
      </c>
      <c r="H130" s="110" t="s">
        <v>10481</v>
      </c>
      <c r="I130" s="111" t="s">
        <v>10973</v>
      </c>
    </row>
    <row r="131" spans="1:9" s="112" customFormat="1" ht="16.2">
      <c r="A131" s="107">
        <v>130</v>
      </c>
      <c r="B131" s="108" t="s">
        <v>2359</v>
      </c>
      <c r="C131" s="107" t="s">
        <v>10974</v>
      </c>
      <c r="D131" s="109" t="s">
        <v>10975</v>
      </c>
      <c r="E131" s="109" t="s">
        <v>560</v>
      </c>
      <c r="F131" s="108" t="s">
        <v>10976</v>
      </c>
      <c r="G131" s="101">
        <v>1</v>
      </c>
      <c r="H131" s="110" t="s">
        <v>10473</v>
      </c>
      <c r="I131" s="111" t="s">
        <v>10977</v>
      </c>
    </row>
    <row r="132" spans="1:9" s="112" customFormat="1" ht="16.2">
      <c r="A132" s="107">
        <v>131</v>
      </c>
      <c r="B132" s="108" t="s">
        <v>2667</v>
      </c>
      <c r="C132" s="107" t="s">
        <v>10978</v>
      </c>
      <c r="D132" s="109" t="s">
        <v>10979</v>
      </c>
      <c r="E132" s="109" t="s">
        <v>560</v>
      </c>
      <c r="F132" s="108" t="s">
        <v>10980</v>
      </c>
      <c r="G132" s="101">
        <v>5</v>
      </c>
      <c r="H132" s="110" t="s">
        <v>10477</v>
      </c>
      <c r="I132" s="111" t="s">
        <v>10981</v>
      </c>
    </row>
    <row r="133" spans="1:9" s="112" customFormat="1" ht="16.2">
      <c r="A133" s="107">
        <v>132</v>
      </c>
      <c r="B133" s="108" t="s">
        <v>549</v>
      </c>
      <c r="C133" s="107" t="s">
        <v>10982</v>
      </c>
      <c r="D133" s="109" t="s">
        <v>10983</v>
      </c>
      <c r="E133" s="109" t="s">
        <v>38</v>
      </c>
      <c r="F133" s="108" t="s">
        <v>10984</v>
      </c>
      <c r="G133" s="101">
        <v>1</v>
      </c>
      <c r="H133" s="110" t="s">
        <v>10494</v>
      </c>
      <c r="I133" s="111" t="s">
        <v>10985</v>
      </c>
    </row>
    <row r="134" spans="1:9" s="112" customFormat="1" ht="16.2">
      <c r="A134" s="107">
        <v>133</v>
      </c>
      <c r="B134" s="108" t="s">
        <v>549</v>
      </c>
      <c r="C134" s="107" t="s">
        <v>10986</v>
      </c>
      <c r="D134" s="109" t="s">
        <v>10987</v>
      </c>
      <c r="E134" s="109" t="s">
        <v>38</v>
      </c>
      <c r="F134" s="108" t="s">
        <v>10988</v>
      </c>
      <c r="G134" s="101">
        <v>3</v>
      </c>
      <c r="H134" s="110" t="s">
        <v>10494</v>
      </c>
      <c r="I134" s="111" t="s">
        <v>10989</v>
      </c>
    </row>
    <row r="135" spans="1:9" s="112" customFormat="1" ht="16.2">
      <c r="A135" s="107">
        <v>134</v>
      </c>
      <c r="B135" s="108" t="s">
        <v>549</v>
      </c>
      <c r="C135" s="107" t="s">
        <v>10990</v>
      </c>
      <c r="D135" s="109" t="s">
        <v>10991</v>
      </c>
      <c r="E135" s="109" t="s">
        <v>553</v>
      </c>
      <c r="F135" s="108" t="s">
        <v>10992</v>
      </c>
      <c r="G135" s="101">
        <v>1</v>
      </c>
      <c r="H135" s="110" t="s">
        <v>10494</v>
      </c>
      <c r="I135" s="111" t="s">
        <v>10993</v>
      </c>
    </row>
    <row r="136" spans="1:9" s="112" customFormat="1" ht="16.2">
      <c r="A136" s="107">
        <v>135</v>
      </c>
      <c r="B136" s="108" t="s">
        <v>549</v>
      </c>
      <c r="C136" s="107" t="s">
        <v>10994</v>
      </c>
      <c r="D136" s="109" t="s">
        <v>10995</v>
      </c>
      <c r="E136" s="109" t="s">
        <v>573</v>
      </c>
      <c r="F136" s="108" t="s">
        <v>10996</v>
      </c>
      <c r="G136" s="101">
        <v>1</v>
      </c>
      <c r="H136" s="110" t="s">
        <v>10494</v>
      </c>
      <c r="I136" s="111" t="s">
        <v>10997</v>
      </c>
    </row>
    <row r="137" spans="1:9" s="112" customFormat="1" ht="16.2">
      <c r="A137" s="107">
        <v>136</v>
      </c>
      <c r="B137" s="108" t="s">
        <v>549</v>
      </c>
      <c r="C137" s="107" t="s">
        <v>10998</v>
      </c>
      <c r="D137" s="109" t="s">
        <v>10999</v>
      </c>
      <c r="E137" s="109" t="s">
        <v>38</v>
      </c>
      <c r="F137" s="108" t="s">
        <v>11000</v>
      </c>
      <c r="G137" s="101">
        <v>1</v>
      </c>
      <c r="H137" s="110" t="s">
        <v>10494</v>
      </c>
      <c r="I137" s="111" t="s">
        <v>11001</v>
      </c>
    </row>
    <row r="138" spans="1:9" s="112" customFormat="1" ht="16.2">
      <c r="A138" s="107">
        <v>137</v>
      </c>
      <c r="B138" s="108" t="s">
        <v>549</v>
      </c>
      <c r="C138" s="107" t="s">
        <v>11002</v>
      </c>
      <c r="D138" s="109" t="s">
        <v>11003</v>
      </c>
      <c r="E138" s="109" t="s">
        <v>560</v>
      </c>
      <c r="F138" s="108" t="s">
        <v>11004</v>
      </c>
      <c r="G138" s="101">
        <v>2</v>
      </c>
      <c r="H138" s="110" t="s">
        <v>10494</v>
      </c>
      <c r="I138" s="111" t="s">
        <v>11005</v>
      </c>
    </row>
    <row r="139" spans="1:9" s="112" customFormat="1" ht="16.2">
      <c r="A139" s="107">
        <v>138</v>
      </c>
      <c r="B139" s="108" t="s">
        <v>549</v>
      </c>
      <c r="C139" s="107" t="s">
        <v>11006</v>
      </c>
      <c r="D139" s="109" t="s">
        <v>11007</v>
      </c>
      <c r="E139" s="109" t="s">
        <v>573</v>
      </c>
      <c r="F139" s="108" t="s">
        <v>11008</v>
      </c>
      <c r="G139" s="101">
        <v>1</v>
      </c>
      <c r="H139" s="110" t="s">
        <v>10477</v>
      </c>
      <c r="I139" s="111" t="s">
        <v>11009</v>
      </c>
    </row>
    <row r="140" spans="1:9" s="112" customFormat="1" ht="16.2">
      <c r="A140" s="107">
        <v>139</v>
      </c>
      <c r="B140" s="108" t="s">
        <v>549</v>
      </c>
      <c r="C140" s="107" t="s">
        <v>11010</v>
      </c>
      <c r="D140" s="109" t="s">
        <v>11011</v>
      </c>
      <c r="E140" s="109" t="s">
        <v>553</v>
      </c>
      <c r="F140" s="108" t="s">
        <v>11012</v>
      </c>
      <c r="G140" s="101">
        <v>1</v>
      </c>
      <c r="H140" s="110" t="s">
        <v>10477</v>
      </c>
      <c r="I140" s="111" t="s">
        <v>11013</v>
      </c>
    </row>
    <row r="141" spans="1:9" s="112" customFormat="1" ht="16.2">
      <c r="A141" s="107">
        <v>140</v>
      </c>
      <c r="B141" s="108" t="s">
        <v>549</v>
      </c>
      <c r="C141" s="107" t="s">
        <v>11014</v>
      </c>
      <c r="D141" s="109" t="s">
        <v>11015</v>
      </c>
      <c r="E141" s="109" t="s">
        <v>553</v>
      </c>
      <c r="F141" s="108" t="s">
        <v>11016</v>
      </c>
      <c r="G141" s="101">
        <v>1</v>
      </c>
      <c r="H141" s="110" t="s">
        <v>10494</v>
      </c>
      <c r="I141" s="111" t="s">
        <v>11017</v>
      </c>
    </row>
    <row r="142" spans="1:9" s="112" customFormat="1" ht="16.2">
      <c r="A142" s="107">
        <v>141</v>
      </c>
      <c r="B142" s="108" t="s">
        <v>549</v>
      </c>
      <c r="C142" s="107" t="s">
        <v>11018</v>
      </c>
      <c r="D142" s="109" t="s">
        <v>11019</v>
      </c>
      <c r="E142" s="109" t="s">
        <v>553</v>
      </c>
      <c r="F142" s="108" t="s">
        <v>11020</v>
      </c>
      <c r="G142" s="101">
        <v>1</v>
      </c>
      <c r="H142" s="110" t="s">
        <v>10494</v>
      </c>
      <c r="I142" s="111" t="s">
        <v>11021</v>
      </c>
    </row>
    <row r="143" spans="1:9" s="112" customFormat="1" ht="16.2">
      <c r="A143" s="107">
        <v>142</v>
      </c>
      <c r="B143" s="108" t="s">
        <v>549</v>
      </c>
      <c r="C143" s="107" t="s">
        <v>11022</v>
      </c>
      <c r="D143" s="109" t="s">
        <v>11023</v>
      </c>
      <c r="E143" s="109" t="s">
        <v>553</v>
      </c>
      <c r="F143" s="108" t="s">
        <v>11024</v>
      </c>
      <c r="G143" s="101">
        <v>1</v>
      </c>
      <c r="H143" s="110" t="s">
        <v>10494</v>
      </c>
      <c r="I143" s="111" t="s">
        <v>11025</v>
      </c>
    </row>
    <row r="144" spans="1:9" s="112" customFormat="1" ht="16.2">
      <c r="A144" s="107">
        <v>143</v>
      </c>
      <c r="B144" s="108" t="s">
        <v>549</v>
      </c>
      <c r="C144" s="107" t="s">
        <v>11026</v>
      </c>
      <c r="D144" s="109" t="s">
        <v>11027</v>
      </c>
      <c r="E144" s="109" t="s">
        <v>560</v>
      </c>
      <c r="F144" s="108" t="s">
        <v>11028</v>
      </c>
      <c r="G144" s="101">
        <v>1</v>
      </c>
      <c r="H144" s="110" t="s">
        <v>10477</v>
      </c>
      <c r="I144" s="111" t="s">
        <v>11029</v>
      </c>
    </row>
    <row r="145" spans="1:9" s="112" customFormat="1" ht="16.2">
      <c r="A145" s="107">
        <v>144</v>
      </c>
      <c r="B145" s="108" t="s">
        <v>549</v>
      </c>
      <c r="C145" s="107" t="s">
        <v>11030</v>
      </c>
      <c r="D145" s="109" t="s">
        <v>1612</v>
      </c>
      <c r="E145" s="109" t="s">
        <v>553</v>
      </c>
      <c r="F145" s="108" t="s">
        <v>11031</v>
      </c>
      <c r="G145" s="101">
        <v>1</v>
      </c>
      <c r="H145" s="110" t="s">
        <v>10494</v>
      </c>
      <c r="I145" s="111" t="s">
        <v>11032</v>
      </c>
    </row>
    <row r="146" spans="1:9" s="112" customFormat="1" ht="16.2">
      <c r="A146" s="107">
        <v>145</v>
      </c>
      <c r="B146" s="108" t="s">
        <v>549</v>
      </c>
      <c r="C146" s="107" t="s">
        <v>11033</v>
      </c>
      <c r="D146" s="109" t="s">
        <v>11034</v>
      </c>
      <c r="E146" s="109" t="s">
        <v>553</v>
      </c>
      <c r="F146" s="108" t="s">
        <v>11035</v>
      </c>
      <c r="G146" s="101">
        <v>1</v>
      </c>
      <c r="H146" s="110" t="s">
        <v>10494</v>
      </c>
      <c r="I146" s="111" t="s">
        <v>11036</v>
      </c>
    </row>
    <row r="147" spans="1:9" s="112" customFormat="1" ht="16.2">
      <c r="A147" s="107">
        <v>146</v>
      </c>
      <c r="B147" s="108" t="s">
        <v>549</v>
      </c>
      <c r="C147" s="107" t="s">
        <v>11037</v>
      </c>
      <c r="D147" s="109" t="s">
        <v>11038</v>
      </c>
      <c r="E147" s="109" t="s">
        <v>560</v>
      </c>
      <c r="F147" s="108" t="s">
        <v>11039</v>
      </c>
      <c r="G147" s="101">
        <v>1</v>
      </c>
      <c r="H147" s="110" t="s">
        <v>10494</v>
      </c>
      <c r="I147" s="111" t="s">
        <v>11040</v>
      </c>
    </row>
    <row r="148" spans="1:9" s="112" customFormat="1" ht="16.2">
      <c r="A148" s="107">
        <v>147</v>
      </c>
      <c r="B148" s="108" t="s">
        <v>549</v>
      </c>
      <c r="C148" s="107" t="s">
        <v>11041</v>
      </c>
      <c r="D148" s="109" t="s">
        <v>11042</v>
      </c>
      <c r="E148" s="109" t="s">
        <v>38</v>
      </c>
      <c r="F148" s="108" t="s">
        <v>11043</v>
      </c>
      <c r="G148" s="101">
        <v>1</v>
      </c>
      <c r="H148" s="110" t="s">
        <v>10494</v>
      </c>
      <c r="I148" s="111" t="s">
        <v>11044</v>
      </c>
    </row>
    <row r="149" spans="1:9" s="112" customFormat="1" ht="16.2">
      <c r="A149" s="107">
        <v>148</v>
      </c>
      <c r="B149" s="108" t="s">
        <v>549</v>
      </c>
      <c r="C149" s="107" t="s">
        <v>11045</v>
      </c>
      <c r="D149" s="109" t="s">
        <v>11046</v>
      </c>
      <c r="E149" s="109" t="s">
        <v>560</v>
      </c>
      <c r="F149" s="108" t="s">
        <v>11047</v>
      </c>
      <c r="G149" s="101">
        <v>1</v>
      </c>
      <c r="H149" s="110" t="s">
        <v>10477</v>
      </c>
      <c r="I149" s="111" t="s">
        <v>11048</v>
      </c>
    </row>
    <row r="150" spans="1:9" s="112" customFormat="1" ht="16.2">
      <c r="A150" s="107">
        <v>149</v>
      </c>
      <c r="B150" s="108" t="s">
        <v>549</v>
      </c>
      <c r="C150" s="107" t="s">
        <v>11049</v>
      </c>
      <c r="D150" s="109" t="s">
        <v>11050</v>
      </c>
      <c r="E150" s="109" t="s">
        <v>573</v>
      </c>
      <c r="F150" s="108" t="s">
        <v>11051</v>
      </c>
      <c r="G150" s="101">
        <v>1</v>
      </c>
      <c r="H150" s="110" t="s">
        <v>10477</v>
      </c>
      <c r="I150" s="111" t="s">
        <v>11052</v>
      </c>
    </row>
    <row r="151" spans="1:9" s="112" customFormat="1" ht="16.2">
      <c r="A151" s="107">
        <v>150</v>
      </c>
      <c r="B151" s="108" t="s">
        <v>549</v>
      </c>
      <c r="C151" s="107" t="s">
        <v>11053</v>
      </c>
      <c r="D151" s="109" t="s">
        <v>11054</v>
      </c>
      <c r="E151" s="109" t="s">
        <v>553</v>
      </c>
      <c r="F151" s="108" t="s">
        <v>11055</v>
      </c>
      <c r="G151" s="101">
        <v>1</v>
      </c>
      <c r="H151" s="110" t="s">
        <v>10494</v>
      </c>
      <c r="I151" s="111" t="s">
        <v>11056</v>
      </c>
    </row>
    <row r="152" spans="1:9" s="112" customFormat="1" ht="16.2">
      <c r="A152" s="107">
        <v>151</v>
      </c>
      <c r="B152" s="108" t="s">
        <v>549</v>
      </c>
      <c r="C152" s="107" t="s">
        <v>11057</v>
      </c>
      <c r="D152" s="109" t="s">
        <v>7674</v>
      </c>
      <c r="E152" s="109" t="s">
        <v>560</v>
      </c>
      <c r="F152" s="108" t="s">
        <v>11058</v>
      </c>
      <c r="G152" s="101">
        <v>1</v>
      </c>
      <c r="H152" s="110" t="s">
        <v>10494</v>
      </c>
      <c r="I152" s="111" t="s">
        <v>11059</v>
      </c>
    </row>
    <row r="153" spans="1:9" s="112" customFormat="1" ht="16.2">
      <c r="A153" s="107">
        <v>152</v>
      </c>
      <c r="B153" s="108" t="s">
        <v>549</v>
      </c>
      <c r="C153" s="107" t="s">
        <v>11060</v>
      </c>
      <c r="D153" s="109" t="s">
        <v>8548</v>
      </c>
      <c r="E153" s="109" t="s">
        <v>553</v>
      </c>
      <c r="F153" s="108" t="s">
        <v>11061</v>
      </c>
      <c r="G153" s="101">
        <v>1</v>
      </c>
      <c r="H153" s="110" t="s">
        <v>10477</v>
      </c>
      <c r="I153" s="111" t="s">
        <v>11062</v>
      </c>
    </row>
    <row r="154" spans="1:9" s="112" customFormat="1" ht="16.2">
      <c r="A154" s="107">
        <v>153</v>
      </c>
      <c r="B154" s="108" t="s">
        <v>549</v>
      </c>
      <c r="C154" s="107" t="s">
        <v>11063</v>
      </c>
      <c r="D154" s="109" t="s">
        <v>11064</v>
      </c>
      <c r="E154" s="109" t="s">
        <v>553</v>
      </c>
      <c r="F154" s="108" t="s">
        <v>11065</v>
      </c>
      <c r="G154" s="101">
        <v>1</v>
      </c>
      <c r="H154" s="110" t="s">
        <v>10494</v>
      </c>
      <c r="I154" s="111" t="s">
        <v>11066</v>
      </c>
    </row>
    <row r="155" spans="1:9" s="112" customFormat="1" ht="16.2">
      <c r="A155" s="107">
        <v>154</v>
      </c>
      <c r="B155" s="108" t="s">
        <v>549</v>
      </c>
      <c r="C155" s="107" t="s">
        <v>11067</v>
      </c>
      <c r="D155" s="109" t="s">
        <v>11068</v>
      </c>
      <c r="E155" s="109" t="s">
        <v>553</v>
      </c>
      <c r="F155" s="108" t="s">
        <v>11069</v>
      </c>
      <c r="G155" s="101">
        <v>1</v>
      </c>
      <c r="H155" s="110" t="s">
        <v>10494</v>
      </c>
      <c r="I155" s="111" t="s">
        <v>11070</v>
      </c>
    </row>
    <row r="156" spans="1:9" s="112" customFormat="1" ht="16.2">
      <c r="A156" s="107">
        <v>155</v>
      </c>
      <c r="B156" s="108" t="s">
        <v>549</v>
      </c>
      <c r="C156" s="107" t="s">
        <v>11071</v>
      </c>
      <c r="D156" s="109" t="s">
        <v>11072</v>
      </c>
      <c r="E156" s="109" t="s">
        <v>560</v>
      </c>
      <c r="F156" s="108" t="s">
        <v>11073</v>
      </c>
      <c r="G156" s="101">
        <v>1</v>
      </c>
      <c r="H156" s="110" t="s">
        <v>10477</v>
      </c>
      <c r="I156" s="111" t="s">
        <v>11074</v>
      </c>
    </row>
    <row r="157" spans="1:9" s="112" customFormat="1" ht="16.2">
      <c r="A157" s="107">
        <v>156</v>
      </c>
      <c r="B157" s="108" t="s">
        <v>549</v>
      </c>
      <c r="C157" s="107" t="s">
        <v>11075</v>
      </c>
      <c r="D157" s="109" t="s">
        <v>11076</v>
      </c>
      <c r="E157" s="109" t="s">
        <v>553</v>
      </c>
      <c r="F157" s="108" t="s">
        <v>11077</v>
      </c>
      <c r="G157" s="101">
        <v>1</v>
      </c>
      <c r="H157" s="110" t="s">
        <v>10494</v>
      </c>
      <c r="I157" s="111" t="s">
        <v>11078</v>
      </c>
    </row>
    <row r="158" spans="1:9" s="112" customFormat="1" ht="16.2">
      <c r="A158" s="107">
        <v>157</v>
      </c>
      <c r="B158" s="108" t="s">
        <v>549</v>
      </c>
      <c r="C158" s="107" t="s">
        <v>11079</v>
      </c>
      <c r="D158" s="109" t="s">
        <v>11080</v>
      </c>
      <c r="E158" s="109" t="s">
        <v>553</v>
      </c>
      <c r="F158" s="108" t="s">
        <v>11081</v>
      </c>
      <c r="G158" s="101">
        <v>1</v>
      </c>
      <c r="H158" s="110" t="s">
        <v>10477</v>
      </c>
      <c r="I158" s="111" t="s">
        <v>11082</v>
      </c>
    </row>
    <row r="159" spans="1:9" s="112" customFormat="1" ht="16.2">
      <c r="A159" s="107">
        <v>158</v>
      </c>
      <c r="B159" s="108" t="s">
        <v>549</v>
      </c>
      <c r="C159" s="107" t="s">
        <v>11083</v>
      </c>
      <c r="D159" s="109" t="s">
        <v>11084</v>
      </c>
      <c r="E159" s="109" t="s">
        <v>560</v>
      </c>
      <c r="F159" s="108" t="s">
        <v>11085</v>
      </c>
      <c r="G159" s="101">
        <v>2</v>
      </c>
      <c r="H159" s="110" t="s">
        <v>10494</v>
      </c>
      <c r="I159" s="111" t="s">
        <v>11086</v>
      </c>
    </row>
    <row r="160" spans="1:9" s="112" customFormat="1" ht="16.2">
      <c r="A160" s="107">
        <v>159</v>
      </c>
      <c r="B160" s="108" t="s">
        <v>549</v>
      </c>
      <c r="C160" s="107" t="s">
        <v>11087</v>
      </c>
      <c r="D160" s="109" t="s">
        <v>11088</v>
      </c>
      <c r="E160" s="109" t="s">
        <v>38</v>
      </c>
      <c r="F160" s="108" t="s">
        <v>11089</v>
      </c>
      <c r="G160" s="101">
        <v>3</v>
      </c>
      <c r="H160" s="110" t="s">
        <v>10494</v>
      </c>
      <c r="I160" s="111" t="s">
        <v>11090</v>
      </c>
    </row>
    <row r="161" spans="1:9" s="112" customFormat="1" ht="16.2">
      <c r="A161" s="107">
        <v>160</v>
      </c>
      <c r="B161" s="108" t="s">
        <v>549</v>
      </c>
      <c r="C161" s="107" t="s">
        <v>11091</v>
      </c>
      <c r="D161" s="109" t="s">
        <v>11092</v>
      </c>
      <c r="E161" s="109" t="s">
        <v>560</v>
      </c>
      <c r="F161" s="108" t="s">
        <v>11093</v>
      </c>
      <c r="G161" s="101">
        <v>1</v>
      </c>
      <c r="H161" s="110" t="s">
        <v>10494</v>
      </c>
      <c r="I161" s="111" t="s">
        <v>11094</v>
      </c>
    </row>
    <row r="162" spans="1:9" s="112" customFormat="1" ht="16.2">
      <c r="A162" s="107">
        <v>161</v>
      </c>
      <c r="B162" s="108" t="s">
        <v>549</v>
      </c>
      <c r="C162" s="107" t="s">
        <v>11095</v>
      </c>
      <c r="D162" s="109" t="s">
        <v>11096</v>
      </c>
      <c r="E162" s="109" t="s">
        <v>38</v>
      </c>
      <c r="F162" s="108" t="s">
        <v>11097</v>
      </c>
      <c r="G162" s="101">
        <v>2</v>
      </c>
      <c r="H162" s="110" t="s">
        <v>10494</v>
      </c>
      <c r="I162" s="111" t="s">
        <v>11098</v>
      </c>
    </row>
    <row r="163" spans="1:9" s="112" customFormat="1" ht="16.2">
      <c r="A163" s="107">
        <v>162</v>
      </c>
      <c r="B163" s="108" t="s">
        <v>549</v>
      </c>
      <c r="C163" s="107" t="s">
        <v>11099</v>
      </c>
      <c r="D163" s="109" t="s">
        <v>11100</v>
      </c>
      <c r="E163" s="109" t="s">
        <v>553</v>
      </c>
      <c r="F163" s="108" t="s">
        <v>11101</v>
      </c>
      <c r="G163" s="101">
        <v>1</v>
      </c>
      <c r="H163" s="110" t="s">
        <v>10494</v>
      </c>
      <c r="I163" s="111" t="s">
        <v>11102</v>
      </c>
    </row>
    <row r="164" spans="1:9" s="112" customFormat="1" ht="16.2">
      <c r="A164" s="107">
        <v>163</v>
      </c>
      <c r="B164" s="108" t="s">
        <v>549</v>
      </c>
      <c r="C164" s="107" t="s">
        <v>11103</v>
      </c>
      <c r="D164" s="109" t="s">
        <v>11104</v>
      </c>
      <c r="E164" s="109" t="s">
        <v>553</v>
      </c>
      <c r="F164" s="108" t="s">
        <v>11105</v>
      </c>
      <c r="G164" s="101">
        <v>1</v>
      </c>
      <c r="H164" s="110" t="s">
        <v>10477</v>
      </c>
      <c r="I164" s="111" t="s">
        <v>11106</v>
      </c>
    </row>
    <row r="165" spans="1:9" s="112" customFormat="1" ht="16.2">
      <c r="A165" s="107">
        <v>164</v>
      </c>
      <c r="B165" s="108" t="s">
        <v>549</v>
      </c>
      <c r="C165" s="107" t="s">
        <v>11107</v>
      </c>
      <c r="D165" s="109" t="s">
        <v>11108</v>
      </c>
      <c r="E165" s="109" t="s">
        <v>553</v>
      </c>
      <c r="F165" s="108" t="s">
        <v>11109</v>
      </c>
      <c r="G165" s="101">
        <v>1</v>
      </c>
      <c r="H165" s="110" t="s">
        <v>10494</v>
      </c>
      <c r="I165" s="111" t="s">
        <v>11110</v>
      </c>
    </row>
    <row r="166" spans="1:9" s="112" customFormat="1" ht="16.2">
      <c r="A166" s="107">
        <v>165</v>
      </c>
      <c r="B166" s="108" t="s">
        <v>549</v>
      </c>
      <c r="C166" s="107" t="s">
        <v>11111</v>
      </c>
      <c r="D166" s="109" t="s">
        <v>11112</v>
      </c>
      <c r="E166" s="109" t="s">
        <v>560</v>
      </c>
      <c r="F166" s="108" t="s">
        <v>11113</v>
      </c>
      <c r="G166" s="101">
        <v>1</v>
      </c>
      <c r="H166" s="110" t="s">
        <v>10477</v>
      </c>
      <c r="I166" s="111" t="s">
        <v>11114</v>
      </c>
    </row>
    <row r="167" spans="1:9" s="112" customFormat="1" ht="16.2">
      <c r="A167" s="107">
        <v>166</v>
      </c>
      <c r="B167" s="108" t="s">
        <v>549</v>
      </c>
      <c r="C167" s="107" t="s">
        <v>11115</v>
      </c>
      <c r="D167" s="109" t="s">
        <v>11116</v>
      </c>
      <c r="E167" s="109" t="s">
        <v>560</v>
      </c>
      <c r="F167" s="108" t="s">
        <v>11117</v>
      </c>
      <c r="G167" s="101">
        <v>1</v>
      </c>
      <c r="H167" s="110" t="s">
        <v>10494</v>
      </c>
      <c r="I167" s="111" t="s">
        <v>11118</v>
      </c>
    </row>
    <row r="168" spans="1:9" s="112" customFormat="1" ht="16.2">
      <c r="A168" s="107">
        <v>167</v>
      </c>
      <c r="B168" s="108" t="s">
        <v>549</v>
      </c>
      <c r="C168" s="107" t="s">
        <v>11119</v>
      </c>
      <c r="D168" s="109" t="s">
        <v>1441</v>
      </c>
      <c r="E168" s="109" t="s">
        <v>553</v>
      </c>
      <c r="F168" s="108" t="s">
        <v>11120</v>
      </c>
      <c r="G168" s="101">
        <v>3</v>
      </c>
      <c r="H168" s="110" t="s">
        <v>10494</v>
      </c>
      <c r="I168" s="111" t="s">
        <v>11121</v>
      </c>
    </row>
    <row r="169" spans="1:9" s="112" customFormat="1" ht="16.2">
      <c r="A169" s="107">
        <v>168</v>
      </c>
      <c r="B169" s="108" t="s">
        <v>549</v>
      </c>
      <c r="C169" s="107" t="s">
        <v>11122</v>
      </c>
      <c r="D169" s="109" t="s">
        <v>11123</v>
      </c>
      <c r="E169" s="109" t="s">
        <v>560</v>
      </c>
      <c r="F169" s="108" t="s">
        <v>11124</v>
      </c>
      <c r="G169" s="101">
        <v>1</v>
      </c>
      <c r="H169" s="110" t="s">
        <v>10477</v>
      </c>
      <c r="I169" s="111" t="s">
        <v>11125</v>
      </c>
    </row>
    <row r="170" spans="1:9" s="112" customFormat="1" ht="16.2">
      <c r="A170" s="107">
        <v>169</v>
      </c>
      <c r="B170" s="108" t="s">
        <v>549</v>
      </c>
      <c r="C170" s="107" t="s">
        <v>11126</v>
      </c>
      <c r="D170" s="109" t="s">
        <v>11127</v>
      </c>
      <c r="E170" s="109" t="s">
        <v>573</v>
      </c>
      <c r="F170" s="108" t="s">
        <v>11128</v>
      </c>
      <c r="G170" s="101">
        <v>1</v>
      </c>
      <c r="H170" s="110" t="s">
        <v>10494</v>
      </c>
      <c r="I170" s="111" t="s">
        <v>11129</v>
      </c>
    </row>
    <row r="171" spans="1:9" s="112" customFormat="1" ht="16.2">
      <c r="A171" s="107">
        <v>170</v>
      </c>
      <c r="B171" s="108" t="s">
        <v>549</v>
      </c>
      <c r="C171" s="107" t="s">
        <v>11130</v>
      </c>
      <c r="D171" s="109" t="s">
        <v>11131</v>
      </c>
      <c r="E171" s="109" t="s">
        <v>553</v>
      </c>
      <c r="F171" s="108" t="s">
        <v>11132</v>
      </c>
      <c r="G171" s="101">
        <v>2</v>
      </c>
      <c r="H171" s="110" t="s">
        <v>10494</v>
      </c>
      <c r="I171" s="111" t="s">
        <v>11133</v>
      </c>
    </row>
    <row r="172" spans="1:9" s="112" customFormat="1" ht="16.2">
      <c r="A172" s="107">
        <v>171</v>
      </c>
      <c r="B172" s="108" t="s">
        <v>549</v>
      </c>
      <c r="C172" s="107" t="s">
        <v>11134</v>
      </c>
      <c r="D172" s="109" t="s">
        <v>11135</v>
      </c>
      <c r="E172" s="109" t="s">
        <v>553</v>
      </c>
      <c r="F172" s="108" t="s">
        <v>11136</v>
      </c>
      <c r="G172" s="101">
        <v>1</v>
      </c>
      <c r="H172" s="110" t="s">
        <v>10477</v>
      </c>
      <c r="I172" s="111" t="s">
        <v>11137</v>
      </c>
    </row>
    <row r="173" spans="1:9" s="112" customFormat="1" ht="16.2">
      <c r="A173" s="107">
        <v>172</v>
      </c>
      <c r="B173" s="108" t="s">
        <v>549</v>
      </c>
      <c r="C173" s="107" t="s">
        <v>11138</v>
      </c>
      <c r="D173" s="109" t="s">
        <v>11139</v>
      </c>
      <c r="E173" s="109" t="s">
        <v>553</v>
      </c>
      <c r="F173" s="108" t="s">
        <v>11140</v>
      </c>
      <c r="G173" s="101">
        <v>1</v>
      </c>
      <c r="H173" s="110" t="s">
        <v>10494</v>
      </c>
      <c r="I173" s="111" t="s">
        <v>11141</v>
      </c>
    </row>
    <row r="174" spans="1:9" s="112" customFormat="1" ht="16.2">
      <c r="A174" s="107">
        <v>173</v>
      </c>
      <c r="B174" s="108" t="s">
        <v>549</v>
      </c>
      <c r="C174" s="107" t="s">
        <v>11142</v>
      </c>
      <c r="D174" s="109" t="s">
        <v>11143</v>
      </c>
      <c r="E174" s="109" t="s">
        <v>553</v>
      </c>
      <c r="F174" s="108" t="s">
        <v>11144</v>
      </c>
      <c r="G174" s="101">
        <v>1</v>
      </c>
      <c r="H174" s="110" t="s">
        <v>10494</v>
      </c>
      <c r="I174" s="111" t="s">
        <v>11145</v>
      </c>
    </row>
    <row r="175" spans="1:9" s="112" customFormat="1" ht="16.2">
      <c r="A175" s="107">
        <v>174</v>
      </c>
      <c r="B175" s="108" t="s">
        <v>549</v>
      </c>
      <c r="C175" s="107" t="s">
        <v>11146</v>
      </c>
      <c r="D175" s="109" t="s">
        <v>11147</v>
      </c>
      <c r="E175" s="109" t="s">
        <v>553</v>
      </c>
      <c r="F175" s="108" t="s">
        <v>11148</v>
      </c>
      <c r="G175" s="101">
        <v>2</v>
      </c>
      <c r="H175" s="110" t="s">
        <v>10477</v>
      </c>
      <c r="I175" s="111" t="s">
        <v>11149</v>
      </c>
    </row>
    <row r="176" spans="1:9" s="112" customFormat="1" ht="16.2">
      <c r="A176" s="107">
        <v>175</v>
      </c>
      <c r="B176" s="108" t="s">
        <v>549</v>
      </c>
      <c r="C176" s="107" t="s">
        <v>11150</v>
      </c>
      <c r="D176" s="109" t="s">
        <v>11151</v>
      </c>
      <c r="E176" s="109" t="s">
        <v>553</v>
      </c>
      <c r="F176" s="108" t="s">
        <v>11152</v>
      </c>
      <c r="G176" s="101">
        <v>1</v>
      </c>
      <c r="H176" s="110" t="s">
        <v>10477</v>
      </c>
      <c r="I176" s="111" t="s">
        <v>11153</v>
      </c>
    </row>
    <row r="177" spans="1:9" s="112" customFormat="1" ht="16.2">
      <c r="A177" s="107">
        <v>176</v>
      </c>
      <c r="B177" s="108" t="s">
        <v>549</v>
      </c>
      <c r="C177" s="107" t="s">
        <v>11154</v>
      </c>
      <c r="D177" s="109" t="s">
        <v>11155</v>
      </c>
      <c r="E177" s="109" t="s">
        <v>553</v>
      </c>
      <c r="F177" s="108" t="s">
        <v>11156</v>
      </c>
      <c r="G177" s="101">
        <v>1</v>
      </c>
      <c r="H177" s="110" t="s">
        <v>10477</v>
      </c>
      <c r="I177" s="111" t="s">
        <v>11157</v>
      </c>
    </row>
    <row r="178" spans="1:9" s="112" customFormat="1" ht="16.2">
      <c r="A178" s="107">
        <v>177</v>
      </c>
      <c r="B178" s="108" t="s">
        <v>549</v>
      </c>
      <c r="C178" s="107" t="s">
        <v>11158</v>
      </c>
      <c r="D178" s="109" t="s">
        <v>3339</v>
      </c>
      <c r="E178" s="109" t="s">
        <v>553</v>
      </c>
      <c r="F178" s="108" t="s">
        <v>11159</v>
      </c>
      <c r="G178" s="101">
        <v>1</v>
      </c>
      <c r="H178" s="110" t="s">
        <v>10494</v>
      </c>
      <c r="I178" s="111" t="s">
        <v>11160</v>
      </c>
    </row>
    <row r="179" spans="1:9" s="112" customFormat="1" ht="16.2">
      <c r="A179" s="107">
        <v>178</v>
      </c>
      <c r="B179" s="108" t="s">
        <v>549</v>
      </c>
      <c r="C179" s="107" t="s">
        <v>11161</v>
      </c>
      <c r="D179" s="109" t="s">
        <v>11162</v>
      </c>
      <c r="E179" s="109" t="s">
        <v>573</v>
      </c>
      <c r="F179" s="108" t="s">
        <v>11163</v>
      </c>
      <c r="G179" s="101">
        <v>1</v>
      </c>
      <c r="H179" s="110" t="s">
        <v>10477</v>
      </c>
      <c r="I179" s="111" t="s">
        <v>11164</v>
      </c>
    </row>
    <row r="180" spans="1:9" s="112" customFormat="1" ht="16.2">
      <c r="A180" s="107">
        <v>179</v>
      </c>
      <c r="B180" s="108" t="s">
        <v>549</v>
      </c>
      <c r="C180" s="107" t="s">
        <v>11165</v>
      </c>
      <c r="D180" s="109" t="s">
        <v>11166</v>
      </c>
      <c r="E180" s="109" t="s">
        <v>560</v>
      </c>
      <c r="F180" s="108" t="s">
        <v>11167</v>
      </c>
      <c r="G180" s="101">
        <v>1</v>
      </c>
      <c r="H180" s="110" t="s">
        <v>10494</v>
      </c>
      <c r="I180" s="111" t="s">
        <v>11168</v>
      </c>
    </row>
    <row r="181" spans="1:9" s="112" customFormat="1" ht="16.2">
      <c r="A181" s="107">
        <v>180</v>
      </c>
      <c r="B181" s="108" t="s">
        <v>549</v>
      </c>
      <c r="C181" s="107" t="s">
        <v>11169</v>
      </c>
      <c r="D181" s="109" t="s">
        <v>11170</v>
      </c>
      <c r="E181" s="109" t="s">
        <v>553</v>
      </c>
      <c r="F181" s="108" t="s">
        <v>11171</v>
      </c>
      <c r="G181" s="101">
        <v>1</v>
      </c>
      <c r="H181" s="110" t="s">
        <v>10494</v>
      </c>
      <c r="I181" s="111" t="s">
        <v>11172</v>
      </c>
    </row>
    <row r="182" spans="1:9" s="112" customFormat="1" ht="16.2">
      <c r="A182" s="107">
        <v>181</v>
      </c>
      <c r="B182" s="108" t="s">
        <v>549</v>
      </c>
      <c r="C182" s="107" t="s">
        <v>11173</v>
      </c>
      <c r="D182" s="109" t="s">
        <v>11174</v>
      </c>
      <c r="E182" s="109" t="s">
        <v>553</v>
      </c>
      <c r="F182" s="108" t="s">
        <v>11175</v>
      </c>
      <c r="G182" s="101">
        <v>1</v>
      </c>
      <c r="H182" s="110" t="s">
        <v>10477</v>
      </c>
      <c r="I182" s="111" t="s">
        <v>11176</v>
      </c>
    </row>
    <row r="183" spans="1:9" s="112" customFormat="1" ht="16.2">
      <c r="A183" s="107">
        <v>182</v>
      </c>
      <c r="B183" s="108" t="s">
        <v>549</v>
      </c>
      <c r="C183" s="107" t="s">
        <v>11177</v>
      </c>
      <c r="D183" s="109" t="s">
        <v>11178</v>
      </c>
      <c r="E183" s="109" t="s">
        <v>573</v>
      </c>
      <c r="F183" s="108" t="s">
        <v>11179</v>
      </c>
      <c r="G183" s="101">
        <v>1</v>
      </c>
      <c r="H183" s="110" t="s">
        <v>10477</v>
      </c>
      <c r="I183" s="111" t="s">
        <v>11180</v>
      </c>
    </row>
    <row r="184" spans="1:9" s="112" customFormat="1" ht="16.2">
      <c r="A184" s="107">
        <v>183</v>
      </c>
      <c r="B184" s="108" t="s">
        <v>549</v>
      </c>
      <c r="C184" s="107" t="s">
        <v>11181</v>
      </c>
      <c r="D184" s="109" t="s">
        <v>11182</v>
      </c>
      <c r="E184" s="109" t="s">
        <v>553</v>
      </c>
      <c r="F184" s="108" t="s">
        <v>11183</v>
      </c>
      <c r="G184" s="101">
        <v>1</v>
      </c>
      <c r="H184" s="110" t="s">
        <v>10494</v>
      </c>
      <c r="I184" s="111" t="s">
        <v>11184</v>
      </c>
    </row>
    <row r="185" spans="1:9" s="112" customFormat="1" ht="16.2">
      <c r="A185" s="107">
        <v>184</v>
      </c>
      <c r="B185" s="108" t="s">
        <v>549</v>
      </c>
      <c r="C185" s="107" t="s">
        <v>11185</v>
      </c>
      <c r="D185" s="109" t="s">
        <v>11186</v>
      </c>
      <c r="E185" s="109" t="s">
        <v>992</v>
      </c>
      <c r="F185" s="108" t="s">
        <v>11187</v>
      </c>
      <c r="G185" s="101">
        <v>1</v>
      </c>
      <c r="H185" s="110" t="s">
        <v>10494</v>
      </c>
      <c r="I185" s="111" t="s">
        <v>11188</v>
      </c>
    </row>
    <row r="186" spans="1:9" s="112" customFormat="1" ht="16.2">
      <c r="A186" s="107">
        <v>185</v>
      </c>
      <c r="B186" s="108" t="s">
        <v>549</v>
      </c>
      <c r="C186" s="107" t="s">
        <v>11189</v>
      </c>
      <c r="D186" s="109" t="s">
        <v>3339</v>
      </c>
      <c r="E186" s="109" t="s">
        <v>553</v>
      </c>
      <c r="F186" s="108" t="s">
        <v>11190</v>
      </c>
      <c r="G186" s="101">
        <v>1</v>
      </c>
      <c r="H186" s="110" t="s">
        <v>10494</v>
      </c>
      <c r="I186" s="111" t="s">
        <v>11191</v>
      </c>
    </row>
    <row r="187" spans="1:9" s="112" customFormat="1" ht="16.2">
      <c r="A187" s="107">
        <v>186</v>
      </c>
      <c r="B187" s="108" t="s">
        <v>549</v>
      </c>
      <c r="C187" s="107" t="s">
        <v>11192</v>
      </c>
      <c r="D187" s="109" t="s">
        <v>916</v>
      </c>
      <c r="E187" s="109" t="s">
        <v>38</v>
      </c>
      <c r="F187" s="108" t="s">
        <v>11193</v>
      </c>
      <c r="G187" s="101">
        <v>3</v>
      </c>
      <c r="H187" s="110" t="s">
        <v>10494</v>
      </c>
      <c r="I187" s="111" t="s">
        <v>11194</v>
      </c>
    </row>
    <row r="188" spans="1:9" s="112" customFormat="1" ht="16.2">
      <c r="A188" s="107">
        <v>187</v>
      </c>
      <c r="B188" s="108" t="s">
        <v>549</v>
      </c>
      <c r="C188" s="107" t="s">
        <v>11195</v>
      </c>
      <c r="D188" s="109" t="s">
        <v>11196</v>
      </c>
      <c r="E188" s="109" t="s">
        <v>553</v>
      </c>
      <c r="F188" s="108" t="s">
        <v>11197</v>
      </c>
      <c r="G188" s="101">
        <v>1</v>
      </c>
      <c r="H188" s="110" t="s">
        <v>10494</v>
      </c>
      <c r="I188" s="111" t="s">
        <v>11198</v>
      </c>
    </row>
    <row r="189" spans="1:9" s="112" customFormat="1" ht="16.2">
      <c r="A189" s="107">
        <v>188</v>
      </c>
      <c r="B189" s="108" t="s">
        <v>549</v>
      </c>
      <c r="C189" s="107" t="s">
        <v>11199</v>
      </c>
      <c r="D189" s="109" t="s">
        <v>11200</v>
      </c>
      <c r="E189" s="109" t="s">
        <v>553</v>
      </c>
      <c r="F189" s="108" t="s">
        <v>11201</v>
      </c>
      <c r="G189" s="101">
        <v>1</v>
      </c>
      <c r="H189" s="110" t="s">
        <v>10494</v>
      </c>
      <c r="I189" s="111" t="s">
        <v>11202</v>
      </c>
    </row>
    <row r="190" spans="1:9" s="112" customFormat="1" ht="16.2">
      <c r="A190" s="107">
        <v>189</v>
      </c>
      <c r="B190" s="108" t="s">
        <v>549</v>
      </c>
      <c r="C190" s="107" t="s">
        <v>11203</v>
      </c>
      <c r="D190" s="109" t="s">
        <v>9043</v>
      </c>
      <c r="E190" s="109" t="s">
        <v>553</v>
      </c>
      <c r="F190" s="108" t="s">
        <v>11204</v>
      </c>
      <c r="G190" s="101">
        <v>1</v>
      </c>
      <c r="H190" s="110" t="s">
        <v>10477</v>
      </c>
      <c r="I190" s="111" t="s">
        <v>11205</v>
      </c>
    </row>
    <row r="191" spans="1:9" s="112" customFormat="1" ht="16.2">
      <c r="A191" s="107">
        <v>190</v>
      </c>
      <c r="B191" s="108" t="s">
        <v>549</v>
      </c>
      <c r="C191" s="107" t="s">
        <v>11206</v>
      </c>
      <c r="D191" s="109" t="s">
        <v>11207</v>
      </c>
      <c r="E191" s="109" t="s">
        <v>573</v>
      </c>
      <c r="F191" s="108" t="s">
        <v>11208</v>
      </c>
      <c r="G191" s="101">
        <v>1</v>
      </c>
      <c r="H191" s="110" t="s">
        <v>10494</v>
      </c>
      <c r="I191" s="111" t="s">
        <v>11209</v>
      </c>
    </row>
    <row r="192" spans="1:9" s="112" customFormat="1" ht="16.2">
      <c r="A192" s="107">
        <v>191</v>
      </c>
      <c r="B192" s="108" t="s">
        <v>549</v>
      </c>
      <c r="C192" s="107" t="s">
        <v>11210</v>
      </c>
      <c r="D192" s="109" t="s">
        <v>9849</v>
      </c>
      <c r="E192" s="109" t="s">
        <v>553</v>
      </c>
      <c r="F192" s="108" t="s">
        <v>11211</v>
      </c>
      <c r="G192" s="101">
        <v>1</v>
      </c>
      <c r="H192" s="110" t="s">
        <v>10477</v>
      </c>
      <c r="I192" s="111" t="s">
        <v>11212</v>
      </c>
    </row>
    <row r="193" spans="1:9" s="112" customFormat="1" ht="16.2">
      <c r="A193" s="107">
        <v>192</v>
      </c>
      <c r="B193" s="108" t="s">
        <v>549</v>
      </c>
      <c r="C193" s="107" t="s">
        <v>11213</v>
      </c>
      <c r="D193" s="109" t="s">
        <v>11214</v>
      </c>
      <c r="E193" s="109" t="s">
        <v>38</v>
      </c>
      <c r="F193" s="108" t="s">
        <v>11215</v>
      </c>
      <c r="G193" s="101">
        <v>2</v>
      </c>
      <c r="H193" s="110" t="s">
        <v>10494</v>
      </c>
      <c r="I193" s="111" t="s">
        <v>11216</v>
      </c>
    </row>
    <row r="194" spans="1:9" s="112" customFormat="1" ht="16.2">
      <c r="A194" s="107">
        <v>193</v>
      </c>
      <c r="B194" s="108" t="s">
        <v>549</v>
      </c>
      <c r="C194" s="107" t="s">
        <v>11217</v>
      </c>
      <c r="D194" s="109" t="s">
        <v>11218</v>
      </c>
      <c r="E194" s="109" t="s">
        <v>38</v>
      </c>
      <c r="F194" s="108" t="s">
        <v>11219</v>
      </c>
      <c r="G194" s="101">
        <v>1</v>
      </c>
      <c r="H194" s="110" t="s">
        <v>10477</v>
      </c>
      <c r="I194" s="111" t="s">
        <v>11220</v>
      </c>
    </row>
    <row r="195" spans="1:9" s="112" customFormat="1" ht="16.2">
      <c r="A195" s="107">
        <v>194</v>
      </c>
      <c r="B195" s="108" t="s">
        <v>549</v>
      </c>
      <c r="C195" s="107" t="s">
        <v>11221</v>
      </c>
      <c r="D195" s="109" t="s">
        <v>9978</v>
      </c>
      <c r="E195" s="109" t="s">
        <v>553</v>
      </c>
      <c r="F195" s="108" t="s">
        <v>11222</v>
      </c>
      <c r="G195" s="101">
        <v>1</v>
      </c>
      <c r="H195" s="110" t="s">
        <v>10494</v>
      </c>
      <c r="I195" s="111" t="s">
        <v>11223</v>
      </c>
    </row>
    <row r="196" spans="1:9" s="112" customFormat="1" ht="16.2">
      <c r="A196" s="107">
        <v>195</v>
      </c>
      <c r="B196" s="108" t="s">
        <v>549</v>
      </c>
      <c r="C196" s="107" t="s">
        <v>11224</v>
      </c>
      <c r="D196" s="109" t="s">
        <v>11225</v>
      </c>
      <c r="E196" s="109" t="s">
        <v>553</v>
      </c>
      <c r="F196" s="108" t="s">
        <v>11226</v>
      </c>
      <c r="G196" s="101">
        <v>1</v>
      </c>
      <c r="H196" s="110" t="s">
        <v>10494</v>
      </c>
      <c r="I196" s="111" t="s">
        <v>11227</v>
      </c>
    </row>
    <row r="197" spans="1:9" s="112" customFormat="1" ht="16.2">
      <c r="A197" s="107">
        <v>196</v>
      </c>
      <c r="B197" s="108" t="s">
        <v>549</v>
      </c>
      <c r="C197" s="107" t="s">
        <v>11228</v>
      </c>
      <c r="D197" s="109" t="s">
        <v>11229</v>
      </c>
      <c r="E197" s="109" t="s">
        <v>38</v>
      </c>
      <c r="F197" s="108" t="s">
        <v>11230</v>
      </c>
      <c r="G197" s="101">
        <v>4</v>
      </c>
      <c r="H197" s="110" t="s">
        <v>10494</v>
      </c>
      <c r="I197" s="111" t="s">
        <v>11231</v>
      </c>
    </row>
    <row r="198" spans="1:9" s="112" customFormat="1" ht="16.2">
      <c r="A198" s="107">
        <v>197</v>
      </c>
      <c r="B198" s="108" t="s">
        <v>549</v>
      </c>
      <c r="C198" s="107" t="s">
        <v>11232</v>
      </c>
      <c r="D198" s="109" t="s">
        <v>11233</v>
      </c>
      <c r="E198" s="109" t="s">
        <v>553</v>
      </c>
      <c r="F198" s="108" t="s">
        <v>11234</v>
      </c>
      <c r="G198" s="101">
        <v>1</v>
      </c>
      <c r="H198" s="110" t="s">
        <v>10494</v>
      </c>
      <c r="I198" s="111" t="s">
        <v>11235</v>
      </c>
    </row>
    <row r="199" spans="1:9" s="112" customFormat="1" ht="16.2">
      <c r="A199" s="107">
        <v>198</v>
      </c>
      <c r="B199" s="108" t="s">
        <v>549</v>
      </c>
      <c r="C199" s="107" t="s">
        <v>11236</v>
      </c>
      <c r="D199" s="109" t="s">
        <v>6128</v>
      </c>
      <c r="E199" s="109" t="s">
        <v>38</v>
      </c>
      <c r="F199" s="108" t="s">
        <v>11237</v>
      </c>
      <c r="G199" s="101">
        <v>21</v>
      </c>
      <c r="H199" s="110" t="s">
        <v>10477</v>
      </c>
      <c r="I199" s="111" t="s">
        <v>11238</v>
      </c>
    </row>
    <row r="200" spans="1:9" s="112" customFormat="1" ht="16.2">
      <c r="A200" s="107">
        <v>199</v>
      </c>
      <c r="B200" s="108" t="s">
        <v>549</v>
      </c>
      <c r="C200" s="107" t="s">
        <v>11239</v>
      </c>
      <c r="D200" s="109" t="s">
        <v>11240</v>
      </c>
      <c r="E200" s="109" t="s">
        <v>38</v>
      </c>
      <c r="F200" s="108" t="s">
        <v>11241</v>
      </c>
      <c r="G200" s="101">
        <v>2</v>
      </c>
      <c r="H200" s="110" t="s">
        <v>10494</v>
      </c>
      <c r="I200" s="111" t="s">
        <v>11242</v>
      </c>
    </row>
    <row r="201" spans="1:9" s="112" customFormat="1" ht="16.2">
      <c r="A201" s="107">
        <v>200</v>
      </c>
      <c r="B201" s="108" t="s">
        <v>549</v>
      </c>
      <c r="C201" s="107" t="s">
        <v>11243</v>
      </c>
      <c r="D201" s="109" t="s">
        <v>11244</v>
      </c>
      <c r="E201" s="109" t="s">
        <v>553</v>
      </c>
      <c r="F201" s="108" t="s">
        <v>11245</v>
      </c>
      <c r="G201" s="101">
        <v>1</v>
      </c>
      <c r="H201" s="110" t="s">
        <v>10477</v>
      </c>
      <c r="I201" s="111" t="s">
        <v>11246</v>
      </c>
    </row>
    <row r="202" spans="1:9" s="112" customFormat="1" ht="16.2">
      <c r="A202" s="107">
        <v>201</v>
      </c>
      <c r="B202" s="108" t="s">
        <v>2359</v>
      </c>
      <c r="C202" s="107" t="s">
        <v>11247</v>
      </c>
      <c r="D202" s="109" t="s">
        <v>2531</v>
      </c>
      <c r="E202" s="109" t="s">
        <v>560</v>
      </c>
      <c r="F202" s="108" t="s">
        <v>11248</v>
      </c>
      <c r="G202" s="101">
        <v>1</v>
      </c>
      <c r="H202" s="110" t="s">
        <v>10477</v>
      </c>
      <c r="I202" s="111" t="s">
        <v>11249</v>
      </c>
    </row>
    <row r="203" spans="1:9" s="112" customFormat="1" ht="16.2">
      <c r="A203" s="107">
        <v>202</v>
      </c>
      <c r="B203" s="108" t="s">
        <v>2359</v>
      </c>
      <c r="C203" s="107" t="s">
        <v>11250</v>
      </c>
      <c r="D203" s="109" t="s">
        <v>11251</v>
      </c>
      <c r="E203" s="109" t="s">
        <v>560</v>
      </c>
      <c r="F203" s="108" t="s">
        <v>11252</v>
      </c>
      <c r="G203" s="101">
        <v>1</v>
      </c>
      <c r="H203" s="110" t="s">
        <v>10526</v>
      </c>
      <c r="I203" s="111" t="s">
        <v>11253</v>
      </c>
    </row>
    <row r="204" spans="1:9" s="112" customFormat="1" ht="16.2">
      <c r="A204" s="107">
        <v>203</v>
      </c>
      <c r="B204" s="108" t="s">
        <v>2359</v>
      </c>
      <c r="C204" s="107" t="s">
        <v>11254</v>
      </c>
      <c r="D204" s="109" t="s">
        <v>11255</v>
      </c>
      <c r="E204" s="109" t="s">
        <v>560</v>
      </c>
      <c r="F204" s="108" t="s">
        <v>11256</v>
      </c>
      <c r="G204" s="101">
        <v>1</v>
      </c>
      <c r="H204" s="110" t="s">
        <v>10477</v>
      </c>
      <c r="I204" s="111" t="s">
        <v>11257</v>
      </c>
    </row>
    <row r="205" spans="1:9" s="112" customFormat="1" ht="16.2">
      <c r="A205" s="107">
        <v>204</v>
      </c>
      <c r="B205" s="108" t="s">
        <v>2359</v>
      </c>
      <c r="C205" s="107" t="s">
        <v>11258</v>
      </c>
      <c r="D205" s="109" t="s">
        <v>11259</v>
      </c>
      <c r="E205" s="109" t="s">
        <v>560</v>
      </c>
      <c r="F205" s="108" t="s">
        <v>11260</v>
      </c>
      <c r="G205" s="101">
        <v>1</v>
      </c>
      <c r="H205" s="110" t="s">
        <v>10477</v>
      </c>
      <c r="I205" s="111" t="s">
        <v>11261</v>
      </c>
    </row>
    <row r="206" spans="1:9" s="112" customFormat="1" ht="16.2">
      <c r="A206" s="107">
        <v>205</v>
      </c>
      <c r="B206" s="108" t="s">
        <v>2359</v>
      </c>
      <c r="C206" s="107" t="s">
        <v>11262</v>
      </c>
      <c r="D206" s="109" t="s">
        <v>11263</v>
      </c>
      <c r="E206" s="109" t="s">
        <v>553</v>
      </c>
      <c r="F206" s="108" t="s">
        <v>11264</v>
      </c>
      <c r="G206" s="101">
        <v>1</v>
      </c>
      <c r="H206" s="110" t="s">
        <v>10481</v>
      </c>
      <c r="I206" s="111" t="s">
        <v>11265</v>
      </c>
    </row>
    <row r="207" spans="1:9" s="112" customFormat="1" ht="16.2">
      <c r="A207" s="107">
        <v>206</v>
      </c>
      <c r="B207" s="108" t="s">
        <v>2359</v>
      </c>
      <c r="C207" s="107" t="s">
        <v>11266</v>
      </c>
      <c r="D207" s="109" t="s">
        <v>11267</v>
      </c>
      <c r="E207" s="109" t="s">
        <v>560</v>
      </c>
      <c r="F207" s="108" t="s">
        <v>11268</v>
      </c>
      <c r="G207" s="101">
        <v>1</v>
      </c>
      <c r="H207" s="110" t="s">
        <v>10526</v>
      </c>
      <c r="I207" s="111" t="s">
        <v>11269</v>
      </c>
    </row>
    <row r="208" spans="1:9" s="112" customFormat="1" ht="16.2">
      <c r="A208" s="107">
        <v>207</v>
      </c>
      <c r="B208" s="108" t="s">
        <v>2359</v>
      </c>
      <c r="C208" s="107" t="s">
        <v>11270</v>
      </c>
      <c r="D208" s="109" t="s">
        <v>11271</v>
      </c>
      <c r="E208" s="109" t="s">
        <v>560</v>
      </c>
      <c r="F208" s="108" t="s">
        <v>11272</v>
      </c>
      <c r="G208" s="101">
        <v>1</v>
      </c>
      <c r="H208" s="110" t="s">
        <v>10526</v>
      </c>
      <c r="I208" s="111" t="s">
        <v>11273</v>
      </c>
    </row>
    <row r="209" spans="1:10" s="112" customFormat="1" ht="16.2">
      <c r="A209" s="107">
        <v>208</v>
      </c>
      <c r="B209" s="108" t="s">
        <v>2359</v>
      </c>
      <c r="C209" s="107" t="s">
        <v>11274</v>
      </c>
      <c r="D209" s="109" t="s">
        <v>11275</v>
      </c>
      <c r="E209" s="109" t="s">
        <v>560</v>
      </c>
      <c r="F209" s="108" t="s">
        <v>11276</v>
      </c>
      <c r="G209" s="101">
        <v>1</v>
      </c>
      <c r="H209" s="110" t="s">
        <v>10535</v>
      </c>
      <c r="I209" s="111" t="s">
        <v>11277</v>
      </c>
    </row>
    <row r="210" spans="1:10" s="112" customFormat="1" ht="16.2">
      <c r="A210" s="107">
        <v>209</v>
      </c>
      <c r="B210" s="108" t="s">
        <v>2359</v>
      </c>
      <c r="C210" s="107" t="s">
        <v>11278</v>
      </c>
      <c r="D210" s="109" t="s">
        <v>2583</v>
      </c>
      <c r="E210" s="109" t="s">
        <v>560</v>
      </c>
      <c r="F210" s="108" t="s">
        <v>11279</v>
      </c>
      <c r="G210" s="101">
        <v>1</v>
      </c>
      <c r="H210" s="110" t="s">
        <v>10535</v>
      </c>
      <c r="I210" s="111" t="s">
        <v>11280</v>
      </c>
    </row>
    <row r="211" spans="1:10" s="112" customFormat="1" ht="16.2">
      <c r="A211" s="107">
        <v>210</v>
      </c>
      <c r="B211" s="108" t="s">
        <v>2359</v>
      </c>
      <c r="C211" s="107" t="s">
        <v>11281</v>
      </c>
      <c r="D211" s="109" t="s">
        <v>11282</v>
      </c>
      <c r="E211" s="109" t="s">
        <v>560</v>
      </c>
      <c r="F211" s="108" t="s">
        <v>11283</v>
      </c>
      <c r="G211" s="101">
        <v>1</v>
      </c>
      <c r="H211" s="110" t="s">
        <v>10477</v>
      </c>
      <c r="I211" s="111" t="s">
        <v>11284</v>
      </c>
    </row>
    <row r="212" spans="1:10" s="112" customFormat="1" ht="16.2">
      <c r="A212" s="107">
        <v>211</v>
      </c>
      <c r="B212" s="108" t="s">
        <v>2359</v>
      </c>
      <c r="C212" s="107" t="s">
        <v>11285</v>
      </c>
      <c r="D212" s="109" t="s">
        <v>11286</v>
      </c>
      <c r="E212" s="109" t="s">
        <v>553</v>
      </c>
      <c r="F212" s="108" t="s">
        <v>11287</v>
      </c>
      <c r="G212" s="101">
        <v>1</v>
      </c>
      <c r="H212" s="110" t="s">
        <v>10494</v>
      </c>
      <c r="I212" s="111" t="s">
        <v>11288</v>
      </c>
    </row>
    <row r="213" spans="1:10" s="112" customFormat="1" ht="16.2">
      <c r="A213" s="107">
        <v>212</v>
      </c>
      <c r="B213" s="108" t="s">
        <v>2359</v>
      </c>
      <c r="C213" s="107" t="s">
        <v>11289</v>
      </c>
      <c r="D213" s="109" t="s">
        <v>11290</v>
      </c>
      <c r="E213" s="109" t="s">
        <v>560</v>
      </c>
      <c r="F213" s="108" t="s">
        <v>11291</v>
      </c>
      <c r="G213" s="101">
        <v>1</v>
      </c>
      <c r="H213" s="110" t="s">
        <v>10494</v>
      </c>
      <c r="I213" s="111" t="s">
        <v>11292</v>
      </c>
    </row>
    <row r="214" spans="1:10" s="112" customFormat="1" ht="16.2">
      <c r="A214" s="107">
        <v>213</v>
      </c>
      <c r="B214" s="108" t="s">
        <v>2359</v>
      </c>
      <c r="C214" s="107" t="s">
        <v>11293</v>
      </c>
      <c r="D214" s="109" t="s">
        <v>11294</v>
      </c>
      <c r="E214" s="109" t="s">
        <v>560</v>
      </c>
      <c r="F214" s="108" t="s">
        <v>11295</v>
      </c>
      <c r="G214" s="101">
        <v>1</v>
      </c>
      <c r="H214" s="110" t="s">
        <v>10535</v>
      </c>
      <c r="I214" s="111" t="s">
        <v>11296</v>
      </c>
    </row>
    <row r="215" spans="1:10" s="112" customFormat="1" ht="16.2">
      <c r="A215" s="107">
        <v>214</v>
      </c>
      <c r="B215" s="108" t="s">
        <v>2359</v>
      </c>
      <c r="C215" s="107" t="s">
        <v>11297</v>
      </c>
      <c r="D215" s="109" t="s">
        <v>11298</v>
      </c>
      <c r="E215" s="109" t="s">
        <v>553</v>
      </c>
      <c r="F215" s="108" t="s">
        <v>11299</v>
      </c>
      <c r="G215" s="101">
        <v>3</v>
      </c>
      <c r="H215" s="110" t="s">
        <v>10494</v>
      </c>
      <c r="I215" s="111" t="s">
        <v>11300</v>
      </c>
    </row>
    <row r="216" spans="1:10" s="112" customFormat="1" ht="16.2">
      <c r="A216" s="107">
        <v>215</v>
      </c>
      <c r="B216" s="108" t="s">
        <v>2359</v>
      </c>
      <c r="C216" s="107" t="s">
        <v>11301</v>
      </c>
      <c r="D216" s="109" t="s">
        <v>11302</v>
      </c>
      <c r="E216" s="109" t="s">
        <v>553</v>
      </c>
      <c r="F216" s="108" t="s">
        <v>11303</v>
      </c>
      <c r="G216" s="101">
        <v>1</v>
      </c>
      <c r="H216" s="110" t="s">
        <v>10526</v>
      </c>
      <c r="I216" s="111" t="s">
        <v>11304</v>
      </c>
    </row>
    <row r="217" spans="1:10" s="112" customFormat="1" ht="16.2">
      <c r="A217" s="107">
        <v>216</v>
      </c>
      <c r="B217" s="108" t="s">
        <v>2359</v>
      </c>
      <c r="C217" s="107" t="s">
        <v>11305</v>
      </c>
      <c r="D217" s="109" t="s">
        <v>11306</v>
      </c>
      <c r="E217" s="109" t="s">
        <v>553</v>
      </c>
      <c r="F217" s="108" t="s">
        <v>11307</v>
      </c>
      <c r="G217" s="101">
        <v>1</v>
      </c>
      <c r="H217" s="110" t="s">
        <v>10535</v>
      </c>
      <c r="I217" s="111" t="s">
        <v>11308</v>
      </c>
    </row>
    <row r="218" spans="1:10" s="112" customFormat="1" ht="16.2">
      <c r="A218" s="107">
        <v>217</v>
      </c>
      <c r="B218" s="108" t="s">
        <v>2359</v>
      </c>
      <c r="C218" s="107" t="s">
        <v>11309</v>
      </c>
      <c r="D218" s="109" t="s">
        <v>11310</v>
      </c>
      <c r="E218" s="109" t="s">
        <v>560</v>
      </c>
      <c r="F218" s="108" t="s">
        <v>11311</v>
      </c>
      <c r="G218" s="101">
        <v>1</v>
      </c>
      <c r="H218" s="110" t="s">
        <v>10494</v>
      </c>
      <c r="I218" s="111" t="s">
        <v>11312</v>
      </c>
    </row>
    <row r="219" spans="1:10" s="112" customFormat="1" ht="16.2">
      <c r="A219" s="107">
        <v>218</v>
      </c>
      <c r="B219" s="108" t="s">
        <v>2359</v>
      </c>
      <c r="C219" s="107" t="s">
        <v>11317</v>
      </c>
      <c r="D219" s="113" t="s">
        <v>11313</v>
      </c>
      <c r="E219" s="113" t="s">
        <v>560</v>
      </c>
      <c r="F219" s="108" t="s">
        <v>11314</v>
      </c>
      <c r="G219" s="101">
        <v>1</v>
      </c>
      <c r="H219" s="110" t="s">
        <v>10477</v>
      </c>
      <c r="I219" s="111" t="s">
        <v>11315</v>
      </c>
    </row>
    <row r="220" spans="1:10">
      <c r="D220" s="106"/>
      <c r="G220" s="101">
        <v>291</v>
      </c>
    </row>
    <row r="221" spans="1:10" ht="16.2">
      <c r="J221" s="114"/>
    </row>
    <row r="222" spans="1:10" ht="16.2">
      <c r="J222" s="114"/>
    </row>
    <row r="223" spans="1:10" ht="16.2">
      <c r="J223" s="114"/>
    </row>
    <row r="224" spans="1:10" ht="16.2">
      <c r="J224" s="114"/>
    </row>
    <row r="225" spans="10:10" ht="16.2">
      <c r="J225" s="114"/>
    </row>
    <row r="226" spans="10:10" ht="16.2">
      <c r="J226" s="114"/>
    </row>
    <row r="227" spans="10:10" ht="16.2">
      <c r="J227" s="114"/>
    </row>
    <row r="228" spans="10:10" ht="16.2">
      <c r="J228" s="114"/>
    </row>
    <row r="229" spans="10:10" ht="16.2">
      <c r="J229" s="114"/>
    </row>
    <row r="230" spans="10:10" ht="16.2">
      <c r="J230" s="114"/>
    </row>
    <row r="231" spans="10:10" ht="16.2">
      <c r="J231" s="114"/>
    </row>
    <row r="232" spans="10:10" ht="16.2">
      <c r="J232" s="114"/>
    </row>
    <row r="233" spans="10:10" ht="16.2">
      <c r="J233" s="114"/>
    </row>
    <row r="234" spans="10:10" ht="16.2">
      <c r="J234" s="114"/>
    </row>
    <row r="235" spans="10:10" ht="16.2">
      <c r="J235" s="114"/>
    </row>
    <row r="236" spans="10:10" ht="16.2">
      <c r="J236" s="114"/>
    </row>
    <row r="237" spans="10:10" ht="16.2">
      <c r="J237" s="114"/>
    </row>
    <row r="238" spans="10:10" ht="16.2">
      <c r="J238" s="114"/>
    </row>
    <row r="239" spans="10:10" ht="16.2">
      <c r="J239" s="114"/>
    </row>
    <row r="240" spans="10:10" ht="16.2">
      <c r="J240" s="114"/>
    </row>
    <row r="241" spans="10:10" ht="16.2">
      <c r="J241" s="114"/>
    </row>
    <row r="242" spans="10:10" ht="16.2">
      <c r="J242" s="114"/>
    </row>
    <row r="243" spans="10:10" ht="16.2">
      <c r="J243" s="114"/>
    </row>
    <row r="244" spans="10:10" ht="16.2">
      <c r="J244" s="114"/>
    </row>
    <row r="245" spans="10:10" ht="16.2">
      <c r="J245" s="114"/>
    </row>
    <row r="246" spans="10:10" ht="16.2">
      <c r="J246" s="114"/>
    </row>
    <row r="247" spans="10:10" ht="16.2">
      <c r="J247" s="114"/>
    </row>
    <row r="248" spans="10:10" ht="16.2">
      <c r="J248" s="114"/>
    </row>
    <row r="249" spans="10:10" ht="16.2">
      <c r="J249" s="114"/>
    </row>
    <row r="250" spans="10:10" ht="16.2">
      <c r="J250" s="114"/>
    </row>
    <row r="251" spans="10:10" ht="16.2">
      <c r="J251" s="114"/>
    </row>
    <row r="252" spans="10:10" ht="16.2">
      <c r="J252" s="114"/>
    </row>
    <row r="253" spans="10:10" ht="16.2">
      <c r="J253" s="114"/>
    </row>
    <row r="254" spans="10:10" ht="16.2">
      <c r="J254" s="114"/>
    </row>
    <row r="255" spans="10:10" ht="16.2">
      <c r="J255" s="114"/>
    </row>
    <row r="256" spans="10:10" ht="16.2">
      <c r="J256" s="114"/>
    </row>
    <row r="257" spans="10:10" ht="16.2">
      <c r="J257" s="114"/>
    </row>
    <row r="258" spans="10:10" ht="16.2">
      <c r="J258" s="114"/>
    </row>
    <row r="259" spans="10:10" ht="16.2">
      <c r="J259" s="114"/>
    </row>
    <row r="260" spans="10:10" ht="16.2">
      <c r="J260" s="114"/>
    </row>
    <row r="261" spans="10:10" ht="16.2">
      <c r="J261" s="114"/>
    </row>
    <row r="262" spans="10:10" ht="16.2">
      <c r="J262" s="114"/>
    </row>
    <row r="263" spans="10:10" ht="16.2">
      <c r="J263" s="114"/>
    </row>
    <row r="264" spans="10:10" ht="16.2">
      <c r="J264" s="114"/>
    </row>
    <row r="265" spans="10:10" ht="16.2">
      <c r="J265" s="114"/>
    </row>
    <row r="266" spans="10:10" ht="16.2">
      <c r="J266" s="114"/>
    </row>
    <row r="267" spans="10:10" ht="16.2">
      <c r="J267" s="114"/>
    </row>
    <row r="268" spans="10:10" ht="16.2">
      <c r="J268" s="114"/>
    </row>
    <row r="269" spans="10:10" ht="16.2">
      <c r="J269" s="114"/>
    </row>
    <row r="270" spans="10:10" ht="16.2">
      <c r="J270" s="114"/>
    </row>
    <row r="271" spans="10:10" ht="16.2">
      <c r="J271" s="114"/>
    </row>
    <row r="272" spans="10:10" ht="16.2">
      <c r="J272" s="114"/>
    </row>
    <row r="273" spans="10:10" ht="16.2">
      <c r="J273" s="114"/>
    </row>
    <row r="274" spans="10:10" ht="16.2">
      <c r="J274" s="114"/>
    </row>
    <row r="275" spans="10:10" ht="16.2">
      <c r="J275" s="114"/>
    </row>
    <row r="276" spans="10:10" ht="16.2">
      <c r="J276" s="114"/>
    </row>
    <row r="277" spans="10:10" ht="16.2">
      <c r="J277" s="114"/>
    </row>
    <row r="278" spans="10:10" ht="16.2">
      <c r="J278" s="114"/>
    </row>
    <row r="279" spans="10:10" ht="16.2">
      <c r="J279" s="114"/>
    </row>
    <row r="280" spans="10:10" ht="16.2">
      <c r="J280" s="114"/>
    </row>
    <row r="281" spans="10:10" ht="16.2">
      <c r="J281" s="114"/>
    </row>
    <row r="282" spans="10:10" ht="16.2">
      <c r="J282" s="114"/>
    </row>
    <row r="283" spans="10:10" ht="16.2">
      <c r="J283" s="114"/>
    </row>
    <row r="284" spans="10:10" ht="16.2">
      <c r="J284" s="114"/>
    </row>
    <row r="285" spans="10:10" ht="16.2">
      <c r="J285" s="114"/>
    </row>
    <row r="286" spans="10:10" ht="16.2">
      <c r="J286" s="114"/>
    </row>
    <row r="287" spans="10:10" ht="16.2">
      <c r="J287" s="114"/>
    </row>
    <row r="288" spans="10:10" ht="16.2">
      <c r="J288" s="114"/>
    </row>
    <row r="289" spans="10:10" ht="16.2">
      <c r="J289" s="114"/>
    </row>
    <row r="290" spans="10:10" ht="16.2">
      <c r="J290" s="114"/>
    </row>
    <row r="291" spans="10:10" ht="16.2">
      <c r="J291" s="114"/>
    </row>
    <row r="292" spans="10:10" ht="16.2">
      <c r="J292" s="114"/>
    </row>
    <row r="293" spans="10:10" ht="16.2">
      <c r="J293" s="114"/>
    </row>
    <row r="294" spans="10:10" ht="16.2">
      <c r="J294" s="114"/>
    </row>
    <row r="295" spans="10:10" ht="16.2">
      <c r="J295" s="114"/>
    </row>
    <row r="296" spans="10:10" ht="16.2">
      <c r="J296" s="114"/>
    </row>
    <row r="297" spans="10:10" ht="16.2">
      <c r="J297" s="114"/>
    </row>
    <row r="298" spans="10:10" ht="16.2">
      <c r="J298" s="114"/>
    </row>
    <row r="299" spans="10:10" ht="16.2">
      <c r="J299" s="114"/>
    </row>
    <row r="300" spans="10:10" ht="16.2">
      <c r="J300" s="114"/>
    </row>
    <row r="301" spans="10:10" ht="16.2">
      <c r="J301" s="114"/>
    </row>
    <row r="302" spans="10:10" ht="16.2">
      <c r="J302" s="114"/>
    </row>
    <row r="303" spans="10:10" ht="16.2">
      <c r="J303" s="114"/>
    </row>
    <row r="304" spans="10:10" ht="16.2">
      <c r="J304" s="114"/>
    </row>
    <row r="305" spans="10:10" ht="16.2">
      <c r="J305" s="114"/>
    </row>
    <row r="306" spans="10:10" ht="16.2">
      <c r="J306" s="114"/>
    </row>
    <row r="307" spans="10:10" ht="16.2">
      <c r="J307" s="114"/>
    </row>
    <row r="308" spans="10:10" ht="16.2">
      <c r="J308" s="114"/>
    </row>
    <row r="309" spans="10:10" ht="16.2">
      <c r="J309" s="114"/>
    </row>
    <row r="310" spans="10:10" ht="16.2">
      <c r="J310" s="114"/>
    </row>
    <row r="311" spans="10:10" ht="16.2">
      <c r="J311" s="114"/>
    </row>
    <row r="312" spans="10:10" ht="16.2">
      <c r="J312" s="114"/>
    </row>
    <row r="313" spans="10:10" ht="16.2">
      <c r="J313" s="114"/>
    </row>
    <row r="314" spans="10:10" ht="16.2">
      <c r="J314" s="114"/>
    </row>
    <row r="315" spans="10:10" ht="16.2">
      <c r="J315" s="114"/>
    </row>
    <row r="316" spans="10:10" ht="16.2">
      <c r="J316" s="114"/>
    </row>
    <row r="317" spans="10:10" ht="16.2">
      <c r="J317" s="114"/>
    </row>
    <row r="318" spans="10:10" ht="16.2">
      <c r="J318" s="114"/>
    </row>
    <row r="319" spans="10:10" ht="16.2">
      <c r="J319" s="114"/>
    </row>
    <row r="320" spans="10:10" ht="16.2">
      <c r="J320" s="114"/>
    </row>
    <row r="321" spans="10:10" ht="16.2">
      <c r="J321" s="114"/>
    </row>
    <row r="322" spans="10:10" ht="16.2">
      <c r="J322" s="114"/>
    </row>
    <row r="323" spans="10:10" ht="16.2">
      <c r="J323" s="114"/>
    </row>
    <row r="324" spans="10:10" ht="16.2">
      <c r="J324" s="114"/>
    </row>
    <row r="325" spans="10:10" ht="16.2">
      <c r="J325" s="114"/>
    </row>
    <row r="326" spans="10:10" ht="16.2">
      <c r="J326" s="114"/>
    </row>
    <row r="327" spans="10:10" ht="16.2">
      <c r="J327" s="114"/>
    </row>
    <row r="328" spans="10:10" ht="16.2">
      <c r="J328" s="114"/>
    </row>
    <row r="329" spans="10:10" ht="16.2">
      <c r="J329" s="114"/>
    </row>
    <row r="330" spans="10:10" ht="16.2">
      <c r="J330" s="114"/>
    </row>
    <row r="331" spans="10:10" ht="16.2">
      <c r="J331" s="114"/>
    </row>
    <row r="332" spans="10:10" ht="16.2">
      <c r="J332" s="114"/>
    </row>
    <row r="333" spans="10:10" ht="16.2">
      <c r="J333" s="114"/>
    </row>
    <row r="334" spans="10:10" ht="16.2">
      <c r="J334" s="114"/>
    </row>
    <row r="335" spans="10:10" ht="16.2">
      <c r="J335" s="114"/>
    </row>
    <row r="336" spans="10:10" ht="16.2">
      <c r="J336" s="114"/>
    </row>
    <row r="337" spans="10:10" ht="16.2">
      <c r="J337" s="114"/>
    </row>
    <row r="338" spans="10:10" ht="16.2">
      <c r="J338" s="114"/>
    </row>
    <row r="339" spans="10:10" ht="16.2">
      <c r="J339" s="114"/>
    </row>
    <row r="340" spans="10:10" ht="16.2">
      <c r="J340" s="114"/>
    </row>
    <row r="341" spans="10:10" ht="16.2">
      <c r="J341" s="114"/>
    </row>
    <row r="342" spans="10:10" ht="16.2">
      <c r="J342" s="114"/>
    </row>
    <row r="343" spans="10:10" ht="16.2">
      <c r="J343" s="114"/>
    </row>
    <row r="344" spans="10:10" ht="16.2">
      <c r="J344" s="114"/>
    </row>
    <row r="345" spans="10:10" ht="16.2">
      <c r="J345" s="114"/>
    </row>
    <row r="346" spans="10:10" ht="16.2">
      <c r="J346" s="114"/>
    </row>
    <row r="347" spans="10:10" ht="16.2">
      <c r="J347" s="114"/>
    </row>
    <row r="348" spans="10:10" ht="16.2">
      <c r="J348" s="114"/>
    </row>
    <row r="349" spans="10:10" ht="16.2">
      <c r="J349" s="114"/>
    </row>
    <row r="350" spans="10:10" ht="16.2">
      <c r="J350" s="114"/>
    </row>
    <row r="351" spans="10:10" ht="16.2">
      <c r="J351" s="114"/>
    </row>
    <row r="352" spans="10:10" ht="16.2">
      <c r="J352" s="114"/>
    </row>
    <row r="353" spans="10:10" ht="16.2">
      <c r="J353" s="114"/>
    </row>
    <row r="354" spans="10:10" ht="16.2">
      <c r="J354" s="114"/>
    </row>
    <row r="355" spans="10:10" ht="16.2">
      <c r="J355" s="114"/>
    </row>
    <row r="356" spans="10:10" ht="16.2">
      <c r="J356" s="114"/>
    </row>
    <row r="357" spans="10:10" ht="16.2">
      <c r="J357" s="114"/>
    </row>
    <row r="358" spans="10:10" ht="16.2">
      <c r="J358" s="114"/>
    </row>
    <row r="359" spans="10:10" ht="16.2">
      <c r="J359" s="114"/>
    </row>
    <row r="360" spans="10:10" ht="16.2">
      <c r="J360" s="114"/>
    </row>
    <row r="361" spans="10:10" ht="16.2">
      <c r="J361" s="114"/>
    </row>
    <row r="362" spans="10:10" ht="16.2">
      <c r="J362" s="114"/>
    </row>
    <row r="363" spans="10:10" ht="16.2">
      <c r="J363" s="114"/>
    </row>
    <row r="364" spans="10:10" ht="16.2">
      <c r="J364" s="114"/>
    </row>
    <row r="365" spans="10:10" ht="16.2">
      <c r="J365" s="114"/>
    </row>
    <row r="366" spans="10:10" ht="16.2">
      <c r="J366" s="114"/>
    </row>
    <row r="367" spans="10:10" ht="16.2">
      <c r="J367" s="114"/>
    </row>
    <row r="368" spans="10:10" ht="16.2">
      <c r="J368" s="114"/>
    </row>
    <row r="369" spans="10:10" ht="16.2">
      <c r="J369" s="114"/>
    </row>
    <row r="370" spans="10:10" ht="16.2">
      <c r="J370" s="114"/>
    </row>
    <row r="371" spans="10:10" ht="16.2">
      <c r="J371" s="114"/>
    </row>
    <row r="372" spans="10:10" ht="16.2">
      <c r="J372" s="114"/>
    </row>
    <row r="373" spans="10:10" ht="16.2">
      <c r="J373" s="114"/>
    </row>
    <row r="374" spans="10:10" ht="16.2">
      <c r="J374" s="114"/>
    </row>
    <row r="375" spans="10:10" ht="16.2">
      <c r="J375" s="114"/>
    </row>
    <row r="376" spans="10:10" ht="16.2">
      <c r="J376" s="114"/>
    </row>
    <row r="377" spans="10:10" ht="16.2">
      <c r="J377" s="114"/>
    </row>
    <row r="378" spans="10:10" ht="16.2">
      <c r="J378" s="114"/>
    </row>
    <row r="379" spans="10:10" ht="16.2">
      <c r="J379" s="114"/>
    </row>
    <row r="380" spans="10:10" ht="16.2">
      <c r="J380" s="114"/>
    </row>
    <row r="381" spans="10:10" ht="16.2">
      <c r="J381" s="114"/>
    </row>
    <row r="382" spans="10:10" ht="16.2">
      <c r="J382" s="114"/>
    </row>
    <row r="383" spans="10:10" ht="16.2">
      <c r="J383" s="114"/>
    </row>
    <row r="384" spans="10:10" ht="16.2">
      <c r="J384" s="114"/>
    </row>
    <row r="385" spans="10:10" ht="16.2">
      <c r="J385" s="114"/>
    </row>
    <row r="386" spans="10:10" ht="16.2">
      <c r="J386" s="114"/>
    </row>
    <row r="387" spans="10:10" ht="16.2">
      <c r="J387" s="114"/>
    </row>
    <row r="388" spans="10:10" ht="16.2">
      <c r="J388" s="114"/>
    </row>
    <row r="389" spans="10:10" ht="16.2">
      <c r="J389" s="114"/>
    </row>
    <row r="390" spans="10:10" ht="16.2">
      <c r="J390" s="114"/>
    </row>
    <row r="391" spans="10:10" ht="16.2">
      <c r="J391" s="114"/>
    </row>
    <row r="392" spans="10:10" ht="16.2">
      <c r="J392" s="114"/>
    </row>
    <row r="393" spans="10:10" ht="16.2">
      <c r="J393" s="114"/>
    </row>
    <row r="394" spans="10:10" ht="16.2">
      <c r="J394" s="114"/>
    </row>
    <row r="395" spans="10:10" ht="16.2">
      <c r="J395" s="114"/>
    </row>
    <row r="396" spans="10:10" ht="16.2">
      <c r="J396" s="114"/>
    </row>
    <row r="397" spans="10:10" ht="16.2">
      <c r="J397" s="114"/>
    </row>
    <row r="398" spans="10:10" ht="16.2">
      <c r="J398" s="114"/>
    </row>
    <row r="399" spans="10:10" ht="16.2">
      <c r="J399" s="114"/>
    </row>
    <row r="400" spans="10:10" ht="16.2">
      <c r="J400" s="114"/>
    </row>
    <row r="401" spans="10:10" ht="16.2">
      <c r="J401" s="114"/>
    </row>
    <row r="402" spans="10:10" ht="16.2">
      <c r="J402" s="114"/>
    </row>
    <row r="403" spans="10:10" ht="16.2">
      <c r="J403" s="114"/>
    </row>
    <row r="404" spans="10:10" ht="16.2">
      <c r="J404" s="114"/>
    </row>
    <row r="405" spans="10:10" ht="16.2">
      <c r="J405" s="114"/>
    </row>
    <row r="406" spans="10:10" ht="16.2">
      <c r="J406" s="114"/>
    </row>
    <row r="407" spans="10:10" ht="16.2">
      <c r="J407" s="114"/>
    </row>
    <row r="408" spans="10:10" ht="16.2">
      <c r="J408" s="114"/>
    </row>
    <row r="409" spans="10:10" ht="16.2">
      <c r="J409" s="114"/>
    </row>
    <row r="410" spans="10:10" ht="16.2">
      <c r="J410" s="114"/>
    </row>
    <row r="411" spans="10:10" ht="16.2">
      <c r="J411" s="114"/>
    </row>
    <row r="412" spans="10:10" ht="16.2">
      <c r="J412" s="114"/>
    </row>
    <row r="413" spans="10:10" ht="16.2">
      <c r="J413" s="114"/>
    </row>
    <row r="414" spans="10:10" ht="16.2">
      <c r="J414" s="114"/>
    </row>
  </sheetData>
  <phoneticPr fontId="17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07"/>
  <sheetViews>
    <sheetView workbookViewId="0">
      <pane ySplit="1" topLeftCell="A2" activePane="bottomLeft" state="frozen"/>
      <selection pane="bottomLeft"/>
    </sheetView>
  </sheetViews>
  <sheetFormatPr defaultColWidth="13.6640625" defaultRowHeight="16.2"/>
  <cols>
    <col min="1" max="1" width="5.77734375" style="34" customWidth="1"/>
    <col min="2" max="2" width="15.33203125" style="34" hidden="1" customWidth="1"/>
    <col min="3" max="3" width="24.44140625" style="34" customWidth="1"/>
    <col min="4" max="4" width="19.33203125" style="40" hidden="1" customWidth="1"/>
    <col min="5" max="5" width="15.6640625" style="40" hidden="1" customWidth="1"/>
    <col min="6" max="7" width="15" style="34" hidden="1" customWidth="1"/>
    <col min="8" max="8" width="64.44140625" style="34" customWidth="1"/>
    <col min="9" max="9" width="19.77734375" style="34" customWidth="1"/>
    <col min="10" max="10" width="10.109375" style="48" bestFit="1" customWidth="1"/>
    <col min="11" max="11" width="5.77734375" style="34" hidden="1" customWidth="1"/>
    <col min="12" max="12" width="7.21875" style="34" hidden="1" customWidth="1"/>
    <col min="13" max="13" width="13.6640625" hidden="1" customWidth="1"/>
    <col min="14" max="14" width="44.21875" style="34" bestFit="1" customWidth="1"/>
    <col min="16" max="16" width="44.21875" style="44" bestFit="1" customWidth="1"/>
    <col min="17" max="16384" width="13.6640625" style="34"/>
  </cols>
  <sheetData>
    <row r="1" spans="1:16" s="50" customFormat="1">
      <c r="A1" s="45" t="s">
        <v>1017</v>
      </c>
      <c r="B1" s="45" t="s">
        <v>1018</v>
      </c>
      <c r="C1" s="45" t="s">
        <v>1019</v>
      </c>
      <c r="D1" s="49" t="s">
        <v>589</v>
      </c>
      <c r="E1" s="49" t="s">
        <v>590</v>
      </c>
      <c r="F1" s="45" t="s">
        <v>2689</v>
      </c>
      <c r="G1" s="45" t="s">
        <v>29</v>
      </c>
      <c r="H1" s="45" t="s">
        <v>1020</v>
      </c>
      <c r="I1" s="45" t="s">
        <v>1022</v>
      </c>
      <c r="J1" s="45" t="s">
        <v>1024</v>
      </c>
      <c r="K1" s="45" t="s">
        <v>31</v>
      </c>
      <c r="L1" s="45" t="s">
        <v>1021</v>
      </c>
      <c r="M1" s="45" t="s">
        <v>1023</v>
      </c>
      <c r="N1" s="45" t="s">
        <v>1015</v>
      </c>
    </row>
    <row r="2" spans="1:16">
      <c r="A2" s="35">
        <v>1</v>
      </c>
      <c r="B2" s="35" t="s">
        <v>549</v>
      </c>
      <c r="C2" s="35" t="s">
        <v>1092</v>
      </c>
      <c r="D2" s="36" t="s">
        <v>2231</v>
      </c>
      <c r="E2" s="36" t="s">
        <v>2232</v>
      </c>
      <c r="F2" s="35" t="s">
        <v>2233</v>
      </c>
      <c r="G2" s="35" t="s">
        <v>2234</v>
      </c>
      <c r="H2" s="35" t="s">
        <v>2235</v>
      </c>
      <c r="I2" s="35" t="s">
        <v>2236</v>
      </c>
      <c r="J2" s="46">
        <v>2012</v>
      </c>
      <c r="K2" s="35">
        <v>1</v>
      </c>
      <c r="L2" s="35">
        <v>1</v>
      </c>
      <c r="M2" s="35" t="s">
        <v>38</v>
      </c>
      <c r="N2" s="42" t="str">
        <f>HYPERLINK("http://ebooks.abc-clio.com/?isbn=9781598846485")</f>
        <v>http://ebooks.abc-clio.com/?isbn=9781598846485</v>
      </c>
      <c r="O2" s="37"/>
      <c r="P2" s="34"/>
    </row>
    <row r="3" spans="1:16">
      <c r="A3" s="35">
        <v>2</v>
      </c>
      <c r="B3" s="35" t="s">
        <v>549</v>
      </c>
      <c r="C3" s="35" t="s">
        <v>1092</v>
      </c>
      <c r="D3" s="36" t="s">
        <v>1093</v>
      </c>
      <c r="E3" s="36" t="s">
        <v>1094</v>
      </c>
      <c r="F3" s="35" t="s">
        <v>1095</v>
      </c>
      <c r="G3" s="35" t="s">
        <v>1096</v>
      </c>
      <c r="H3" s="35" t="s">
        <v>1097</v>
      </c>
      <c r="I3" s="35" t="s">
        <v>1098</v>
      </c>
      <c r="J3" s="46">
        <v>2008</v>
      </c>
      <c r="K3" s="35">
        <v>1</v>
      </c>
      <c r="L3" s="35">
        <v>1</v>
      </c>
      <c r="M3" s="35" t="s">
        <v>38</v>
      </c>
      <c r="N3" s="42" t="str">
        <f>HYPERLINK("http://ebooks.abc-clio.com/?isbn=9781598840513")</f>
        <v>http://ebooks.abc-clio.com/?isbn=9781598840513</v>
      </c>
      <c r="O3" s="37"/>
      <c r="P3" s="34"/>
    </row>
    <row r="4" spans="1:16">
      <c r="A4" s="35">
        <v>3</v>
      </c>
      <c r="B4" s="35" t="s">
        <v>549</v>
      </c>
      <c r="C4" s="35" t="s">
        <v>1316</v>
      </c>
      <c r="D4" s="36" t="s">
        <v>291</v>
      </c>
      <c r="E4" s="36" t="s">
        <v>1317</v>
      </c>
      <c r="F4" s="35" t="s">
        <v>1318</v>
      </c>
      <c r="G4" s="35" t="s">
        <v>1319</v>
      </c>
      <c r="H4" s="35" t="s">
        <v>1320</v>
      </c>
      <c r="I4" s="35" t="s">
        <v>1321</v>
      </c>
      <c r="J4" s="46">
        <v>2009</v>
      </c>
      <c r="K4" s="35">
        <v>1</v>
      </c>
      <c r="L4" s="35">
        <v>1</v>
      </c>
      <c r="M4" s="35" t="s">
        <v>38</v>
      </c>
      <c r="N4" s="42" t="str">
        <f>HYPERLINK("http://ebooks.abc-clio.com/?isbn=9781598840346")</f>
        <v>http://ebooks.abc-clio.com/?isbn=9781598840346</v>
      </c>
      <c r="O4" s="37"/>
      <c r="P4" s="34"/>
    </row>
    <row r="5" spans="1:16">
      <c r="A5" s="35">
        <v>4</v>
      </c>
      <c r="B5" s="35" t="s">
        <v>549</v>
      </c>
      <c r="C5" s="35" t="s">
        <v>756</v>
      </c>
      <c r="D5" s="36" t="s">
        <v>1821</v>
      </c>
      <c r="E5" s="36" t="s">
        <v>1822</v>
      </c>
      <c r="F5" s="35" t="s">
        <v>1823</v>
      </c>
      <c r="G5" s="35" t="s">
        <v>1824</v>
      </c>
      <c r="H5" s="35" t="s">
        <v>1825</v>
      </c>
      <c r="I5" s="35" t="s">
        <v>1826</v>
      </c>
      <c r="J5" s="46">
        <v>2011</v>
      </c>
      <c r="K5" s="35">
        <v>1</v>
      </c>
      <c r="L5" s="35">
        <v>1</v>
      </c>
      <c r="M5" s="35" t="s">
        <v>553</v>
      </c>
      <c r="N5" s="42" t="str">
        <f>HYPERLINK("http://ebooks.abc-clio.com/?isbn=9780313397967")</f>
        <v>http://ebooks.abc-clio.com/?isbn=9780313397967</v>
      </c>
      <c r="O5" s="37"/>
      <c r="P5" s="34"/>
    </row>
    <row r="6" spans="1:16">
      <c r="A6" s="35">
        <v>5</v>
      </c>
      <c r="B6" s="35" t="s">
        <v>549</v>
      </c>
      <c r="C6" s="35" t="s">
        <v>756</v>
      </c>
      <c r="D6" s="36" t="s">
        <v>1788</v>
      </c>
      <c r="E6" s="36" t="s">
        <v>1789</v>
      </c>
      <c r="F6" s="35" t="s">
        <v>1790</v>
      </c>
      <c r="G6" s="35" t="s">
        <v>1791</v>
      </c>
      <c r="H6" s="35" t="s">
        <v>1792</v>
      </c>
      <c r="I6" s="35" t="s">
        <v>1793</v>
      </c>
      <c r="J6" s="46">
        <v>2011</v>
      </c>
      <c r="K6" s="35">
        <v>1</v>
      </c>
      <c r="L6" s="35">
        <v>1</v>
      </c>
      <c r="M6" s="35" t="s">
        <v>560</v>
      </c>
      <c r="N6" s="42" t="str">
        <f>HYPERLINK("http://ebooks.abc-clio.com/?isbn=9780313380990")</f>
        <v>http://ebooks.abc-clio.com/?isbn=9780313380990</v>
      </c>
      <c r="O6" s="37"/>
      <c r="P6" s="34"/>
    </row>
    <row r="7" spans="1:16">
      <c r="A7" s="35">
        <v>6</v>
      </c>
      <c r="B7" s="35" t="s">
        <v>549</v>
      </c>
      <c r="C7" s="35" t="s">
        <v>756</v>
      </c>
      <c r="D7" s="36" t="s">
        <v>1652</v>
      </c>
      <c r="E7" s="36" t="s">
        <v>1653</v>
      </c>
      <c r="F7" s="35" t="s">
        <v>1654</v>
      </c>
      <c r="G7" s="35" t="s">
        <v>1655</v>
      </c>
      <c r="H7" s="35" t="s">
        <v>1656</v>
      </c>
      <c r="I7" s="35" t="s">
        <v>1657</v>
      </c>
      <c r="J7" s="46">
        <v>2011</v>
      </c>
      <c r="K7" s="35">
        <v>1</v>
      </c>
      <c r="L7" s="35">
        <v>1</v>
      </c>
      <c r="M7" s="35" t="s">
        <v>553</v>
      </c>
      <c r="N7" s="42" t="str">
        <f>HYPERLINK("http://ebooks.abc-clio.com/?isbn=9780313365102")</f>
        <v>http://ebooks.abc-clio.com/?isbn=9780313365102</v>
      </c>
      <c r="O7" s="37"/>
      <c r="P7" s="34"/>
    </row>
    <row r="8" spans="1:16">
      <c r="A8" s="35">
        <v>7</v>
      </c>
      <c r="B8" s="35" t="s">
        <v>549</v>
      </c>
      <c r="C8" s="35" t="s">
        <v>750</v>
      </c>
      <c r="D8" s="36" t="s">
        <v>1232</v>
      </c>
      <c r="E8" s="36" t="s">
        <v>1233</v>
      </c>
      <c r="F8" s="35" t="s">
        <v>1234</v>
      </c>
      <c r="G8" s="35" t="s">
        <v>1235</v>
      </c>
      <c r="H8" s="35" t="s">
        <v>1236</v>
      </c>
      <c r="I8" s="35" t="s">
        <v>1237</v>
      </c>
      <c r="J8" s="46">
        <v>2008</v>
      </c>
      <c r="K8" s="35">
        <v>4</v>
      </c>
      <c r="L8" s="35">
        <v>1</v>
      </c>
      <c r="M8" s="35" t="s">
        <v>560</v>
      </c>
      <c r="N8" s="42" t="str">
        <f>HYPERLINK("http://ebooks.abc-clio.com/?isbn=9780313364112")</f>
        <v>http://ebooks.abc-clio.com/?isbn=9780313364112</v>
      </c>
      <c r="O8" s="37"/>
      <c r="P8" s="34"/>
    </row>
    <row r="9" spans="1:16">
      <c r="A9" s="35">
        <v>8</v>
      </c>
      <c r="B9" s="35" t="s">
        <v>549</v>
      </c>
      <c r="C9" s="35" t="s">
        <v>750</v>
      </c>
      <c r="D9" s="36" t="s">
        <v>444</v>
      </c>
      <c r="E9" s="36" t="s">
        <v>1806</v>
      </c>
      <c r="F9" s="35" t="s">
        <v>1807</v>
      </c>
      <c r="G9" s="35" t="s">
        <v>1808</v>
      </c>
      <c r="H9" s="35" t="s">
        <v>1809</v>
      </c>
      <c r="I9" s="35" t="s">
        <v>1810</v>
      </c>
      <c r="J9" s="46">
        <v>2011</v>
      </c>
      <c r="K9" s="35">
        <v>1</v>
      </c>
      <c r="L9" s="35">
        <v>1</v>
      </c>
      <c r="M9" s="35" t="s">
        <v>560</v>
      </c>
      <c r="N9" s="42" t="str">
        <f>HYPERLINK("http://ebooks.abc-clio.com/?isbn=9780313376993")</f>
        <v>http://ebooks.abc-clio.com/?isbn=9780313376993</v>
      </c>
      <c r="O9" s="37"/>
      <c r="P9" s="34"/>
    </row>
    <row r="10" spans="1:16">
      <c r="A10" s="35">
        <v>9</v>
      </c>
      <c r="B10" s="35" t="s">
        <v>549</v>
      </c>
      <c r="C10" s="35" t="s">
        <v>910</v>
      </c>
      <c r="D10" s="36" t="s">
        <v>1775</v>
      </c>
      <c r="E10" s="36" t="s">
        <v>1776</v>
      </c>
      <c r="F10" s="35" t="s">
        <v>1777</v>
      </c>
      <c r="G10" s="35" t="s">
        <v>1778</v>
      </c>
      <c r="H10" s="35" t="s">
        <v>1779</v>
      </c>
      <c r="I10" s="35" t="s">
        <v>1780</v>
      </c>
      <c r="J10" s="46">
        <v>2011</v>
      </c>
      <c r="K10" s="35">
        <v>1</v>
      </c>
      <c r="L10" s="35">
        <v>1</v>
      </c>
      <c r="M10" s="35" t="s">
        <v>553</v>
      </c>
      <c r="N10" s="42" t="str">
        <f>HYPERLINK("http://ebooks.abc-clio.com/?isbn=9780313362811")</f>
        <v>http://ebooks.abc-clio.com/?isbn=9780313362811</v>
      </c>
      <c r="O10" s="37"/>
      <c r="P10" s="34"/>
    </row>
    <row r="11" spans="1:16">
      <c r="A11" s="35">
        <v>10</v>
      </c>
      <c r="B11" s="35" t="s">
        <v>549</v>
      </c>
      <c r="C11" s="35" t="s">
        <v>554</v>
      </c>
      <c r="D11" s="36" t="s">
        <v>1827</v>
      </c>
      <c r="E11" s="36" t="s">
        <v>1828</v>
      </c>
      <c r="F11" s="35" t="s">
        <v>1829</v>
      </c>
      <c r="G11" s="35" t="s">
        <v>1830</v>
      </c>
      <c r="H11" s="35" t="s">
        <v>1831</v>
      </c>
      <c r="I11" s="35" t="s">
        <v>1832</v>
      </c>
      <c r="J11" s="46">
        <v>2011</v>
      </c>
      <c r="K11" s="35">
        <v>1</v>
      </c>
      <c r="L11" s="35">
        <v>1</v>
      </c>
      <c r="M11" s="35" t="s">
        <v>553</v>
      </c>
      <c r="N11" s="42" t="str">
        <f>HYPERLINK("http://ebooks.abc-clio.com/?isbn=9780313392900")</f>
        <v>http://ebooks.abc-clio.com/?isbn=9780313392900</v>
      </c>
      <c r="O11" s="37"/>
      <c r="P11" s="34"/>
    </row>
    <row r="12" spans="1:16">
      <c r="A12" s="35">
        <v>11</v>
      </c>
      <c r="B12" s="35" t="s">
        <v>549</v>
      </c>
      <c r="C12" s="35" t="s">
        <v>554</v>
      </c>
      <c r="D12" s="36" t="s">
        <v>1262</v>
      </c>
      <c r="E12" s="36" t="s">
        <v>1263</v>
      </c>
      <c r="F12" s="35" t="s">
        <v>1264</v>
      </c>
      <c r="G12" s="35" t="s">
        <v>1265</v>
      </c>
      <c r="H12" s="35" t="s">
        <v>1266</v>
      </c>
      <c r="I12" s="35" t="s">
        <v>1267</v>
      </c>
      <c r="J12" s="46">
        <v>2009</v>
      </c>
      <c r="K12" s="35">
        <v>1</v>
      </c>
      <c r="L12" s="35">
        <v>1</v>
      </c>
      <c r="M12" s="35" t="s">
        <v>553</v>
      </c>
      <c r="N12" s="42" t="str">
        <f>HYPERLINK("http://ebooks.abc-clio.com/?isbn=9780313365515")</f>
        <v>http://ebooks.abc-clio.com/?isbn=9780313365515</v>
      </c>
      <c r="O12" s="37"/>
      <c r="P12" s="34"/>
    </row>
    <row r="13" spans="1:16">
      <c r="A13" s="35">
        <v>12</v>
      </c>
      <c r="B13" s="35" t="s">
        <v>549</v>
      </c>
      <c r="C13" s="35" t="s">
        <v>554</v>
      </c>
      <c r="D13" s="36" t="s">
        <v>2319</v>
      </c>
      <c r="E13" s="36" t="s">
        <v>2320</v>
      </c>
      <c r="F13" s="35" t="s">
        <v>2321</v>
      </c>
      <c r="G13" s="35" t="s">
        <v>2322</v>
      </c>
      <c r="H13" s="35" t="s">
        <v>2323</v>
      </c>
      <c r="I13" s="35" t="s">
        <v>2324</v>
      </c>
      <c r="J13" s="46">
        <v>2012</v>
      </c>
      <c r="K13" s="35">
        <v>1</v>
      </c>
      <c r="L13" s="35">
        <v>1</v>
      </c>
      <c r="M13" s="35" t="s">
        <v>553</v>
      </c>
      <c r="N13" s="42" t="str">
        <f>HYPERLINK("http://ebooks.abc-clio.com/?isbn=9780313398254")</f>
        <v>http://ebooks.abc-clio.com/?isbn=9780313398254</v>
      </c>
      <c r="O13" s="37"/>
      <c r="P13" s="34"/>
    </row>
    <row r="14" spans="1:16">
      <c r="A14" s="35">
        <v>13</v>
      </c>
      <c r="B14" s="35" t="s">
        <v>549</v>
      </c>
      <c r="C14" s="35" t="s">
        <v>773</v>
      </c>
      <c r="D14" s="36" t="s">
        <v>1195</v>
      </c>
      <c r="E14" s="36" t="s">
        <v>1196</v>
      </c>
      <c r="F14" s="35" t="s">
        <v>1197</v>
      </c>
      <c r="G14" s="35" t="s">
        <v>1198</v>
      </c>
      <c r="H14" s="35" t="s">
        <v>1199</v>
      </c>
      <c r="I14" s="35" t="s">
        <v>1200</v>
      </c>
      <c r="J14" s="46">
        <v>2008</v>
      </c>
      <c r="K14" s="35">
        <v>1</v>
      </c>
      <c r="L14" s="35">
        <v>1</v>
      </c>
      <c r="M14" s="35" t="s">
        <v>560</v>
      </c>
      <c r="N14" s="42" t="str">
        <f>HYPERLINK("http://ebooks.abc-clio.com/?isbn=9780313362453")</f>
        <v>http://ebooks.abc-clio.com/?isbn=9780313362453</v>
      </c>
      <c r="O14" s="37"/>
      <c r="P14" s="34"/>
    </row>
    <row r="15" spans="1:16">
      <c r="A15" s="35">
        <v>14</v>
      </c>
      <c r="B15" s="35" t="s">
        <v>549</v>
      </c>
      <c r="C15" s="35" t="s">
        <v>773</v>
      </c>
      <c r="D15" s="36" t="s">
        <v>2295</v>
      </c>
      <c r="E15" s="36" t="s">
        <v>2296</v>
      </c>
      <c r="F15" s="35" t="s">
        <v>2297</v>
      </c>
      <c r="G15" s="35" t="s">
        <v>2298</v>
      </c>
      <c r="H15" s="35" t="s">
        <v>2299</v>
      </c>
      <c r="I15" s="35" t="s">
        <v>2300</v>
      </c>
      <c r="J15" s="46">
        <v>2012</v>
      </c>
      <c r="K15" s="35">
        <v>1</v>
      </c>
      <c r="L15" s="35">
        <v>1</v>
      </c>
      <c r="M15" s="35" t="s">
        <v>560</v>
      </c>
      <c r="N15" s="42" t="str">
        <f>HYPERLINK("http://ebooks.abc-clio.com/?isbn=9780313398636")</f>
        <v>http://ebooks.abc-clio.com/?isbn=9780313398636</v>
      </c>
      <c r="O15" s="37"/>
      <c r="P15" s="34"/>
    </row>
    <row r="16" spans="1:16">
      <c r="A16" s="35">
        <v>15</v>
      </c>
      <c r="B16" s="35" t="s">
        <v>549</v>
      </c>
      <c r="C16" s="35" t="s">
        <v>1158</v>
      </c>
      <c r="D16" s="36" t="s">
        <v>1159</v>
      </c>
      <c r="E16" s="36" t="s">
        <v>1160</v>
      </c>
      <c r="F16" s="35" t="s">
        <v>1161</v>
      </c>
      <c r="G16" s="35" t="s">
        <v>1162</v>
      </c>
      <c r="H16" s="35" t="s">
        <v>1163</v>
      </c>
      <c r="I16" s="35" t="s">
        <v>1164</v>
      </c>
      <c r="J16" s="46">
        <v>2008</v>
      </c>
      <c r="K16" s="35">
        <v>2</v>
      </c>
      <c r="L16" s="35">
        <v>1</v>
      </c>
      <c r="M16" s="35" t="s">
        <v>553</v>
      </c>
      <c r="N16" s="42" t="str">
        <f>HYPERLINK("http://ebooks.abc-clio.com/?isbn=9780313350160")</f>
        <v>http://ebooks.abc-clio.com/?isbn=9780313350160</v>
      </c>
      <c r="O16" s="37"/>
      <c r="P16" s="34"/>
    </row>
    <row r="17" spans="1:16">
      <c r="A17" s="35">
        <v>16</v>
      </c>
      <c r="B17" s="35" t="s">
        <v>549</v>
      </c>
      <c r="C17" s="35" t="s">
        <v>1158</v>
      </c>
      <c r="D17" s="36" t="s">
        <v>2348</v>
      </c>
      <c r="E17" s="36" t="s">
        <v>2349</v>
      </c>
      <c r="F17" s="35" t="s">
        <v>2350</v>
      </c>
      <c r="G17" s="35" t="s">
        <v>2351</v>
      </c>
      <c r="H17" s="35" t="s">
        <v>2352</v>
      </c>
      <c r="I17" s="35" t="s">
        <v>1453</v>
      </c>
      <c r="J17" s="46">
        <v>2012</v>
      </c>
      <c r="K17" s="35">
        <v>4</v>
      </c>
      <c r="L17" s="35">
        <v>1</v>
      </c>
      <c r="M17" s="35" t="s">
        <v>553</v>
      </c>
      <c r="N17" s="42" t="str">
        <f>HYPERLINK("http://ebooks.abc-clio.com/?isbn=9780313393181")</f>
        <v>http://ebooks.abc-clio.com/?isbn=9780313393181</v>
      </c>
      <c r="O17" s="37"/>
      <c r="P17" s="34"/>
    </row>
    <row r="18" spans="1:16">
      <c r="A18" s="35">
        <v>17</v>
      </c>
      <c r="B18" s="35" t="s">
        <v>549</v>
      </c>
      <c r="C18" s="35" t="s">
        <v>550</v>
      </c>
      <c r="D18" s="36" t="s">
        <v>474</v>
      </c>
      <c r="E18" s="36" t="s">
        <v>1922</v>
      </c>
      <c r="F18" s="35" t="s">
        <v>1923</v>
      </c>
      <c r="G18" s="35" t="s">
        <v>1924</v>
      </c>
      <c r="H18" s="35" t="s">
        <v>1925</v>
      </c>
      <c r="I18" s="35" t="s">
        <v>1926</v>
      </c>
      <c r="J18" s="46">
        <v>2011</v>
      </c>
      <c r="K18" s="35">
        <v>1</v>
      </c>
      <c r="L18" s="35">
        <v>1</v>
      </c>
      <c r="M18" s="35" t="s">
        <v>553</v>
      </c>
      <c r="N18" s="42" t="str">
        <f>HYPERLINK("http://ebooks.abc-clio.com/?isbn=9780313393716")</f>
        <v>http://ebooks.abc-clio.com/?isbn=9780313393716</v>
      </c>
      <c r="O18" s="37"/>
      <c r="P18" s="34"/>
    </row>
    <row r="19" spans="1:16">
      <c r="A19" s="35">
        <v>18</v>
      </c>
      <c r="B19" s="35" t="s">
        <v>549</v>
      </c>
      <c r="C19" s="35" t="s">
        <v>550</v>
      </c>
      <c r="D19" s="36" t="s">
        <v>1206</v>
      </c>
      <c r="E19" s="36" t="s">
        <v>1207</v>
      </c>
      <c r="F19" s="35" t="s">
        <v>1208</v>
      </c>
      <c r="G19" s="35" t="s">
        <v>1209</v>
      </c>
      <c r="H19" s="35" t="s">
        <v>1210</v>
      </c>
      <c r="I19" s="35" t="s">
        <v>1211</v>
      </c>
      <c r="J19" s="46">
        <v>2008</v>
      </c>
      <c r="K19" s="35">
        <v>1</v>
      </c>
      <c r="L19" s="35">
        <v>1</v>
      </c>
      <c r="M19" s="35" t="s">
        <v>560</v>
      </c>
      <c r="N19" s="42" t="str">
        <f>HYPERLINK("http://ebooks.abc-clio.com/?isbn=9780313354014")</f>
        <v>http://ebooks.abc-clio.com/?isbn=9780313354014</v>
      </c>
      <c r="O19" s="37"/>
      <c r="P19" s="34"/>
    </row>
    <row r="20" spans="1:16">
      <c r="A20" s="35">
        <v>19</v>
      </c>
      <c r="B20" s="35" t="s">
        <v>549</v>
      </c>
      <c r="C20" s="35" t="s">
        <v>550</v>
      </c>
      <c r="D20" s="36" t="s">
        <v>2000</v>
      </c>
      <c r="E20" s="36" t="s">
        <v>2001</v>
      </c>
      <c r="F20" s="35" t="s">
        <v>2002</v>
      </c>
      <c r="G20" s="35" t="s">
        <v>2003</v>
      </c>
      <c r="H20" s="35" t="s">
        <v>2004</v>
      </c>
      <c r="I20" s="35" t="s">
        <v>1006</v>
      </c>
      <c r="J20" s="46">
        <v>2011</v>
      </c>
      <c r="K20" s="35">
        <v>1</v>
      </c>
      <c r="L20" s="35">
        <v>1</v>
      </c>
      <c r="M20" s="35" t="s">
        <v>553</v>
      </c>
      <c r="N20" s="42" t="str">
        <f>HYPERLINK("http://ebooks.abc-clio.com/?isbn=9780313398339")</f>
        <v>http://ebooks.abc-clio.com/?isbn=9780313398339</v>
      </c>
      <c r="O20" s="37"/>
      <c r="P20" s="34"/>
    </row>
    <row r="21" spans="1:16">
      <c r="A21" s="35">
        <v>20</v>
      </c>
      <c r="B21" s="35" t="s">
        <v>549</v>
      </c>
      <c r="C21" s="35" t="s">
        <v>550</v>
      </c>
      <c r="D21" s="36" t="s">
        <v>2154</v>
      </c>
      <c r="E21" s="36" t="s">
        <v>2155</v>
      </c>
      <c r="F21" s="35" t="s">
        <v>2156</v>
      </c>
      <c r="G21" s="35" t="s">
        <v>2157</v>
      </c>
      <c r="H21" s="35" t="s">
        <v>2158</v>
      </c>
      <c r="I21" s="35" t="s">
        <v>2159</v>
      </c>
      <c r="J21" s="46">
        <v>2012</v>
      </c>
      <c r="K21" s="35">
        <v>1</v>
      </c>
      <c r="L21" s="35">
        <v>2</v>
      </c>
      <c r="M21" s="35" t="s">
        <v>553</v>
      </c>
      <c r="N21" s="42" t="str">
        <f>HYPERLINK("http://ebooks.abc-clio.com/?isbn=9780313397189")</f>
        <v>http://ebooks.abc-clio.com/?isbn=9780313397189</v>
      </c>
      <c r="O21" s="37"/>
      <c r="P21" s="34"/>
    </row>
    <row r="22" spans="1:16">
      <c r="A22" s="35">
        <v>21</v>
      </c>
      <c r="B22" s="35" t="s">
        <v>549</v>
      </c>
      <c r="C22" s="35" t="s">
        <v>917</v>
      </c>
      <c r="D22" s="36" t="s">
        <v>2148</v>
      </c>
      <c r="E22" s="36" t="s">
        <v>2149</v>
      </c>
      <c r="F22" s="35" t="s">
        <v>2150</v>
      </c>
      <c r="G22" s="35" t="s">
        <v>2151</v>
      </c>
      <c r="H22" s="35" t="s">
        <v>2152</v>
      </c>
      <c r="I22" s="35" t="s">
        <v>2153</v>
      </c>
      <c r="J22" s="46">
        <v>2012</v>
      </c>
      <c r="K22" s="35">
        <v>1</v>
      </c>
      <c r="L22" s="35">
        <v>1</v>
      </c>
      <c r="M22" s="35" t="s">
        <v>553</v>
      </c>
      <c r="N22" s="42" t="str">
        <f>HYPERLINK("http://ebooks.abc-clio.com/?isbn=9780313395741")</f>
        <v>http://ebooks.abc-clio.com/?isbn=9780313395741</v>
      </c>
      <c r="O22" s="37"/>
      <c r="P22" s="34"/>
    </row>
    <row r="23" spans="1:16">
      <c r="A23" s="35">
        <v>22</v>
      </c>
      <c r="B23" s="35" t="s">
        <v>549</v>
      </c>
      <c r="C23" s="35" t="s">
        <v>917</v>
      </c>
      <c r="D23" s="36" t="s">
        <v>1869</v>
      </c>
      <c r="E23" s="36" t="s">
        <v>1870</v>
      </c>
      <c r="F23" s="35" t="s">
        <v>1871</v>
      </c>
      <c r="G23" s="35" t="s">
        <v>1872</v>
      </c>
      <c r="H23" s="35" t="s">
        <v>1873</v>
      </c>
      <c r="I23" s="35" t="s">
        <v>1874</v>
      </c>
      <c r="J23" s="46">
        <v>2011</v>
      </c>
      <c r="K23" s="35">
        <v>2</v>
      </c>
      <c r="L23" s="35">
        <v>1</v>
      </c>
      <c r="M23" s="35" t="s">
        <v>553</v>
      </c>
      <c r="N23" s="42" t="str">
        <f>HYPERLINK("http://ebooks.abc-clio.com/?isbn=9780313391705")</f>
        <v>http://ebooks.abc-clio.com/?isbn=9780313391705</v>
      </c>
      <c r="O23" s="37"/>
      <c r="P23" s="34"/>
    </row>
    <row r="24" spans="1:16">
      <c r="A24" s="35">
        <v>23</v>
      </c>
      <c r="B24" s="35" t="s">
        <v>549</v>
      </c>
      <c r="C24" s="35" t="s">
        <v>241</v>
      </c>
      <c r="D24" s="36" t="s">
        <v>1720</v>
      </c>
      <c r="E24" s="36" t="s">
        <v>1721</v>
      </c>
      <c r="F24" s="35" t="s">
        <v>1722</v>
      </c>
      <c r="G24" s="35" t="s">
        <v>1723</v>
      </c>
      <c r="H24" s="35" t="s">
        <v>1724</v>
      </c>
      <c r="I24" s="35" t="s">
        <v>1725</v>
      </c>
      <c r="J24" s="46">
        <v>2011</v>
      </c>
      <c r="K24" s="35">
        <v>1</v>
      </c>
      <c r="L24" s="35">
        <v>1</v>
      </c>
      <c r="M24" s="35" t="s">
        <v>553</v>
      </c>
      <c r="N24" s="42" t="str">
        <f>HYPERLINK("http://ebooks.abc-clio.com/?isbn=9780313394102")</f>
        <v>http://ebooks.abc-clio.com/?isbn=9780313394102</v>
      </c>
      <c r="O24" s="37"/>
      <c r="P24" s="34"/>
    </row>
    <row r="25" spans="1:16">
      <c r="A25" s="35">
        <v>24</v>
      </c>
      <c r="B25" s="35" t="s">
        <v>549</v>
      </c>
      <c r="C25" s="35" t="s">
        <v>241</v>
      </c>
      <c r="D25" s="36" t="s">
        <v>2075</v>
      </c>
      <c r="E25" s="36" t="s">
        <v>2076</v>
      </c>
      <c r="F25" s="35" t="s">
        <v>2077</v>
      </c>
      <c r="G25" s="35" t="s">
        <v>2078</v>
      </c>
      <c r="H25" s="35" t="s">
        <v>2079</v>
      </c>
      <c r="I25" s="35" t="s">
        <v>2080</v>
      </c>
      <c r="J25" s="46">
        <v>2012</v>
      </c>
      <c r="K25" s="35">
        <v>1</v>
      </c>
      <c r="L25" s="35">
        <v>1</v>
      </c>
      <c r="M25" s="35" t="s">
        <v>553</v>
      </c>
      <c r="N25" s="42" t="str">
        <f>HYPERLINK("http://ebooks.abc-clio.com/?isbn=9780313396069")</f>
        <v>http://ebooks.abc-clio.com/?isbn=9780313396069</v>
      </c>
      <c r="O25" s="37"/>
      <c r="P25" s="34"/>
    </row>
    <row r="26" spans="1:16">
      <c r="A26" s="35">
        <v>25</v>
      </c>
      <c r="B26" s="35" t="s">
        <v>549</v>
      </c>
      <c r="C26" s="35" t="s">
        <v>241</v>
      </c>
      <c r="D26" s="36" t="s">
        <v>1770</v>
      </c>
      <c r="E26" s="36" t="s">
        <v>1537</v>
      </c>
      <c r="F26" s="35" t="s">
        <v>1771</v>
      </c>
      <c r="G26" s="35" t="s">
        <v>1772</v>
      </c>
      <c r="H26" s="35" t="s">
        <v>1773</v>
      </c>
      <c r="I26" s="35" t="s">
        <v>1774</v>
      </c>
      <c r="J26" s="46">
        <v>2011</v>
      </c>
      <c r="K26" s="35">
        <v>1</v>
      </c>
      <c r="L26" s="35">
        <v>1</v>
      </c>
      <c r="M26" s="35" t="s">
        <v>553</v>
      </c>
      <c r="N26" s="42" t="str">
        <f>HYPERLINK("http://ebooks.abc-clio.com/?isbn=9780313394058")</f>
        <v>http://ebooks.abc-clio.com/?isbn=9780313394058</v>
      </c>
      <c r="O26" s="37"/>
      <c r="P26" s="34"/>
    </row>
    <row r="27" spans="1:16">
      <c r="A27" s="35">
        <v>26</v>
      </c>
      <c r="B27" s="35" t="s">
        <v>549</v>
      </c>
      <c r="C27" s="35" t="s">
        <v>895</v>
      </c>
      <c r="D27" s="36" t="s">
        <v>2142</v>
      </c>
      <c r="E27" s="36" t="s">
        <v>2143</v>
      </c>
      <c r="F27" s="35" t="s">
        <v>2144</v>
      </c>
      <c r="G27" s="35" t="s">
        <v>2145</v>
      </c>
      <c r="H27" s="35" t="s">
        <v>2146</v>
      </c>
      <c r="I27" s="35" t="s">
        <v>2147</v>
      </c>
      <c r="J27" s="46">
        <v>2012</v>
      </c>
      <c r="K27" s="35">
        <v>1</v>
      </c>
      <c r="L27" s="35">
        <v>1</v>
      </c>
      <c r="M27" s="35" t="s">
        <v>553</v>
      </c>
      <c r="N27" s="42" t="str">
        <f>HYPERLINK("http://ebooks.abc-clio.com/?isbn=9780313395963")</f>
        <v>http://ebooks.abc-clio.com/?isbn=9780313395963</v>
      </c>
      <c r="O27" s="37"/>
      <c r="P27" s="34"/>
    </row>
    <row r="28" spans="1:16">
      <c r="A28" s="35">
        <v>27</v>
      </c>
      <c r="B28" s="35" t="s">
        <v>549</v>
      </c>
      <c r="C28" s="35" t="s">
        <v>895</v>
      </c>
      <c r="D28" s="36" t="s">
        <v>2353</v>
      </c>
      <c r="E28" s="36" t="s">
        <v>2354</v>
      </c>
      <c r="F28" s="35" t="s">
        <v>2355</v>
      </c>
      <c r="G28" s="35" t="s">
        <v>2356</v>
      </c>
      <c r="H28" s="35" t="s">
        <v>2357</v>
      </c>
      <c r="I28" s="35" t="s">
        <v>2358</v>
      </c>
      <c r="J28" s="46">
        <v>2012</v>
      </c>
      <c r="K28" s="35">
        <v>1</v>
      </c>
      <c r="L28" s="35">
        <v>1</v>
      </c>
      <c r="M28" s="35" t="s">
        <v>553</v>
      </c>
      <c r="N28" s="42" t="str">
        <f>HYPERLINK("http://ebooks.abc-clio.com/?isbn=9781440802782")</f>
        <v>http://ebooks.abc-clio.com/?isbn=9781440802782</v>
      </c>
      <c r="O28" s="37"/>
      <c r="P28" s="34"/>
    </row>
    <row r="29" spans="1:16">
      <c r="A29" s="35">
        <v>28</v>
      </c>
      <c r="B29" s="35" t="s">
        <v>549</v>
      </c>
      <c r="C29" s="35" t="s">
        <v>895</v>
      </c>
      <c r="D29" s="36" t="s">
        <v>1934</v>
      </c>
      <c r="E29" s="36" t="s">
        <v>1935</v>
      </c>
      <c r="F29" s="35" t="s">
        <v>1936</v>
      </c>
      <c r="G29" s="35" t="s">
        <v>1937</v>
      </c>
      <c r="H29" s="35" t="s">
        <v>1938</v>
      </c>
      <c r="I29" s="35" t="s">
        <v>1939</v>
      </c>
      <c r="J29" s="46">
        <v>2011</v>
      </c>
      <c r="K29" s="35">
        <v>3</v>
      </c>
      <c r="L29" s="35">
        <v>1</v>
      </c>
      <c r="M29" s="35" t="s">
        <v>553</v>
      </c>
      <c r="N29" s="42" t="str">
        <f>HYPERLINK("http://ebooks.abc-clio.com/?isbn=9780313384950")</f>
        <v>http://ebooks.abc-clio.com/?isbn=9780313384950</v>
      </c>
      <c r="O29" s="37"/>
      <c r="P29" s="34"/>
    </row>
    <row r="30" spans="1:16">
      <c r="A30" s="35">
        <v>29</v>
      </c>
      <c r="B30" s="35" t="s">
        <v>549</v>
      </c>
      <c r="C30" s="35" t="s">
        <v>1845</v>
      </c>
      <c r="D30" s="36" t="s">
        <v>1988</v>
      </c>
      <c r="E30" s="36" t="s">
        <v>1989</v>
      </c>
      <c r="F30" s="35" t="s">
        <v>1990</v>
      </c>
      <c r="G30" s="35" t="s">
        <v>1991</v>
      </c>
      <c r="H30" s="35" t="s">
        <v>1992</v>
      </c>
      <c r="I30" s="35" t="s">
        <v>1993</v>
      </c>
      <c r="J30" s="46">
        <v>2011</v>
      </c>
      <c r="K30" s="35">
        <v>2</v>
      </c>
      <c r="L30" s="35">
        <v>1</v>
      </c>
      <c r="M30" s="35" t="s">
        <v>38</v>
      </c>
      <c r="N30" s="42" t="str">
        <f>HYPERLINK("http://ebooks.abc-clio.com/?isbn=9780313068263")</f>
        <v>http://ebooks.abc-clio.com/?isbn=9780313068263</v>
      </c>
      <c r="O30" s="37"/>
      <c r="P30" s="34"/>
    </row>
    <row r="31" spans="1:16">
      <c r="A31" s="35">
        <v>30</v>
      </c>
      <c r="B31" s="35" t="s">
        <v>549</v>
      </c>
      <c r="C31" s="35" t="s">
        <v>1845</v>
      </c>
      <c r="D31" s="36" t="s">
        <v>1846</v>
      </c>
      <c r="E31" s="36" t="s">
        <v>1847</v>
      </c>
      <c r="F31" s="35" t="s">
        <v>1848</v>
      </c>
      <c r="G31" s="35" t="s">
        <v>1849</v>
      </c>
      <c r="H31" s="35" t="s">
        <v>1850</v>
      </c>
      <c r="I31" s="35" t="s">
        <v>1851</v>
      </c>
      <c r="J31" s="46">
        <v>2011</v>
      </c>
      <c r="K31" s="35">
        <v>2</v>
      </c>
      <c r="L31" s="35">
        <v>1</v>
      </c>
      <c r="M31" s="35" t="s">
        <v>38</v>
      </c>
      <c r="N31" s="42" t="str">
        <f>HYPERLINK("http://ebooks.abc-clio.com/?isbn=9780313362392")</f>
        <v>http://ebooks.abc-clio.com/?isbn=9780313362392</v>
      </c>
      <c r="O31" s="37"/>
      <c r="P31" s="34"/>
    </row>
    <row r="32" spans="1:16">
      <c r="A32" s="35">
        <v>31</v>
      </c>
      <c r="B32" s="35" t="s">
        <v>549</v>
      </c>
      <c r="C32" s="35" t="s">
        <v>1845</v>
      </c>
      <c r="D32" s="36" t="s">
        <v>433</v>
      </c>
      <c r="E32" s="36" t="s">
        <v>1917</v>
      </c>
      <c r="F32" s="35" t="s">
        <v>1918</v>
      </c>
      <c r="G32" s="35" t="s">
        <v>1919</v>
      </c>
      <c r="H32" s="35" t="s">
        <v>1920</v>
      </c>
      <c r="I32" s="35" t="s">
        <v>1921</v>
      </c>
      <c r="J32" s="46">
        <v>2011</v>
      </c>
      <c r="K32" s="35">
        <v>1</v>
      </c>
      <c r="L32" s="35">
        <v>1</v>
      </c>
      <c r="M32" s="35" t="s">
        <v>560</v>
      </c>
      <c r="N32" s="42" t="str">
        <f>HYPERLINK("http://ebooks.abc-clio.com/?isbn=9780313380556")</f>
        <v>http://ebooks.abc-clio.com/?isbn=9780313380556</v>
      </c>
      <c r="O32" s="37"/>
      <c r="P32" s="34"/>
    </row>
    <row r="33" spans="1:16">
      <c r="A33" s="35">
        <v>32</v>
      </c>
      <c r="B33" s="35" t="s">
        <v>549</v>
      </c>
      <c r="C33" s="35" t="s">
        <v>1268</v>
      </c>
      <c r="D33" s="36" t="s">
        <v>1513</v>
      </c>
      <c r="E33" s="36" t="s">
        <v>1514</v>
      </c>
      <c r="F33" s="35" t="s">
        <v>1515</v>
      </c>
      <c r="G33" s="35" t="s">
        <v>1516</v>
      </c>
      <c r="H33" s="35" t="s">
        <v>1517</v>
      </c>
      <c r="I33" s="35" t="s">
        <v>1518</v>
      </c>
      <c r="J33" s="46">
        <v>2010</v>
      </c>
      <c r="K33" s="35">
        <v>2</v>
      </c>
      <c r="L33" s="35">
        <v>19</v>
      </c>
      <c r="M33" s="35" t="s">
        <v>553</v>
      </c>
      <c r="N33" s="42" t="str">
        <f>HYPERLINK("http://ebooks.abc-clio.com/?isbn=9780313366086")</f>
        <v>http://ebooks.abc-clio.com/?isbn=9780313366086</v>
      </c>
      <c r="O33" s="37"/>
      <c r="P33" s="34"/>
    </row>
    <row r="34" spans="1:16">
      <c r="A34" s="35">
        <v>33</v>
      </c>
      <c r="B34" s="35" t="s">
        <v>549</v>
      </c>
      <c r="C34" s="35" t="s">
        <v>1268</v>
      </c>
      <c r="D34" s="36" t="s">
        <v>2035</v>
      </c>
      <c r="E34" s="36" t="s">
        <v>2036</v>
      </c>
      <c r="F34" s="35" t="s">
        <v>2037</v>
      </c>
      <c r="G34" s="35" t="s">
        <v>2038</v>
      </c>
      <c r="H34" s="35" t="s">
        <v>2039</v>
      </c>
      <c r="I34" s="35" t="s">
        <v>2040</v>
      </c>
      <c r="J34" s="46">
        <v>2011</v>
      </c>
      <c r="K34" s="35">
        <v>1</v>
      </c>
      <c r="L34" s="35">
        <v>3</v>
      </c>
      <c r="M34" s="35" t="s">
        <v>553</v>
      </c>
      <c r="N34" s="42" t="str">
        <f>HYPERLINK("http://ebooks.abc-clio.com/?isbn=9780313359620")</f>
        <v>http://ebooks.abc-clio.com/?isbn=9780313359620</v>
      </c>
      <c r="O34" s="37"/>
      <c r="P34" s="34"/>
    </row>
    <row r="35" spans="1:16">
      <c r="A35" s="35">
        <v>34</v>
      </c>
      <c r="B35" s="35" t="s">
        <v>549</v>
      </c>
      <c r="C35" s="35" t="s">
        <v>1268</v>
      </c>
      <c r="D35" s="36" t="s">
        <v>1839</v>
      </c>
      <c r="E35" s="36" t="s">
        <v>1840</v>
      </c>
      <c r="F35" s="35" t="s">
        <v>1841</v>
      </c>
      <c r="G35" s="35" t="s">
        <v>1842</v>
      </c>
      <c r="H35" s="35" t="s">
        <v>1843</v>
      </c>
      <c r="I35" s="35" t="s">
        <v>1844</v>
      </c>
      <c r="J35" s="46">
        <v>2011</v>
      </c>
      <c r="K35" s="35">
        <v>1</v>
      </c>
      <c r="L35" s="35">
        <v>1</v>
      </c>
      <c r="M35" s="35" t="s">
        <v>553</v>
      </c>
      <c r="N35" s="42" t="str">
        <f>HYPERLINK("http://ebooks.abc-clio.com/?isbn=9780313393280")</f>
        <v>http://ebooks.abc-clio.com/?isbn=9780313393280</v>
      </c>
      <c r="O35" s="37"/>
      <c r="P35" s="34"/>
    </row>
    <row r="36" spans="1:16">
      <c r="A36" s="35">
        <v>35</v>
      </c>
      <c r="B36" s="35" t="s">
        <v>549</v>
      </c>
      <c r="C36" s="35" t="s">
        <v>1268</v>
      </c>
      <c r="D36" s="36" t="s">
        <v>1269</v>
      </c>
      <c r="E36" s="36" t="s">
        <v>1270</v>
      </c>
      <c r="F36" s="35" t="s">
        <v>1271</v>
      </c>
      <c r="G36" s="35" t="s">
        <v>1272</v>
      </c>
      <c r="H36" s="35" t="s">
        <v>1273</v>
      </c>
      <c r="I36" s="35" t="s">
        <v>1274</v>
      </c>
      <c r="J36" s="46">
        <v>2009</v>
      </c>
      <c r="K36" s="35">
        <v>1</v>
      </c>
      <c r="L36" s="35">
        <v>1</v>
      </c>
      <c r="M36" s="35" t="s">
        <v>553</v>
      </c>
      <c r="N36" s="42" t="str">
        <f>HYPERLINK("http://ebooks.abc-clio.com/?isbn=9780313364297")</f>
        <v>http://ebooks.abc-clio.com/?isbn=9780313364297</v>
      </c>
      <c r="O36" s="37"/>
      <c r="P36" s="34"/>
    </row>
    <row r="37" spans="1:16">
      <c r="A37" s="35">
        <v>36</v>
      </c>
      <c r="B37" s="35" t="s">
        <v>549</v>
      </c>
      <c r="C37" s="35" t="s">
        <v>953</v>
      </c>
      <c r="D37" s="36" t="s">
        <v>396</v>
      </c>
      <c r="E37" s="36" t="s">
        <v>1312</v>
      </c>
      <c r="F37" s="35" t="s">
        <v>1313</v>
      </c>
      <c r="G37" s="35" t="s">
        <v>1314</v>
      </c>
      <c r="H37" s="35" t="s">
        <v>1315</v>
      </c>
      <c r="I37" s="35" t="s">
        <v>937</v>
      </c>
      <c r="J37" s="46">
        <v>2009</v>
      </c>
      <c r="K37" s="35">
        <v>1</v>
      </c>
      <c r="L37" s="35">
        <v>2</v>
      </c>
      <c r="M37" s="35" t="s">
        <v>38</v>
      </c>
      <c r="N37" s="42" t="str">
        <f>HYPERLINK("http://ebooks.abc-clio.com/?isbn=9781598842241")</f>
        <v>http://ebooks.abc-clio.com/?isbn=9781598842241</v>
      </c>
      <c r="O37" s="37"/>
      <c r="P37" s="34"/>
    </row>
    <row r="38" spans="1:16">
      <c r="A38" s="35">
        <v>37</v>
      </c>
      <c r="B38" s="35" t="s">
        <v>549</v>
      </c>
      <c r="C38" s="35" t="s">
        <v>953</v>
      </c>
      <c r="D38" s="36" t="s">
        <v>1965</v>
      </c>
      <c r="E38" s="36" t="s">
        <v>1966</v>
      </c>
      <c r="F38" s="35" t="s">
        <v>1967</v>
      </c>
      <c r="G38" s="35" t="s">
        <v>1968</v>
      </c>
      <c r="H38" s="35" t="s">
        <v>1969</v>
      </c>
      <c r="I38" s="35" t="s">
        <v>1970</v>
      </c>
      <c r="J38" s="46">
        <v>2011</v>
      </c>
      <c r="K38" s="35">
        <v>1</v>
      </c>
      <c r="L38" s="35">
        <v>1</v>
      </c>
      <c r="M38" s="35" t="s">
        <v>553</v>
      </c>
      <c r="N38" s="42" t="str">
        <f>HYPERLINK("http://ebooks.abc-clio.com/?isbn=9780313397226")</f>
        <v>http://ebooks.abc-clio.com/?isbn=9780313397226</v>
      </c>
      <c r="O38" s="37"/>
      <c r="P38" s="34"/>
    </row>
    <row r="39" spans="1:16">
      <c r="A39" s="35">
        <v>38</v>
      </c>
      <c r="B39" s="35" t="s">
        <v>549</v>
      </c>
      <c r="C39" s="35" t="s">
        <v>935</v>
      </c>
      <c r="D39" s="36" t="s">
        <v>2202</v>
      </c>
      <c r="E39" s="36" t="s">
        <v>2203</v>
      </c>
      <c r="F39" s="35" t="s">
        <v>2204</v>
      </c>
      <c r="G39" s="35" t="s">
        <v>2205</v>
      </c>
      <c r="H39" s="35" t="s">
        <v>2206</v>
      </c>
      <c r="I39" s="35" t="s">
        <v>2207</v>
      </c>
      <c r="J39" s="46">
        <v>2012</v>
      </c>
      <c r="K39" s="35">
        <v>1</v>
      </c>
      <c r="L39" s="35">
        <v>1</v>
      </c>
      <c r="M39" s="35" t="s">
        <v>38</v>
      </c>
      <c r="N39" s="42" t="str">
        <f>HYPERLINK("http://ebooks.abc-clio.com/?isbn=9781598844429")</f>
        <v>http://ebooks.abc-clio.com/?isbn=9781598844429</v>
      </c>
      <c r="O39" s="37"/>
      <c r="P39" s="34"/>
    </row>
    <row r="40" spans="1:16">
      <c r="A40" s="35">
        <v>39</v>
      </c>
      <c r="B40" s="35" t="s">
        <v>549</v>
      </c>
      <c r="C40" s="35" t="s">
        <v>1411</v>
      </c>
      <c r="D40" s="36" t="s">
        <v>2022</v>
      </c>
      <c r="E40" s="36" t="s">
        <v>2023</v>
      </c>
      <c r="F40" s="35" t="s">
        <v>2024</v>
      </c>
      <c r="G40" s="35" t="s">
        <v>2025</v>
      </c>
      <c r="H40" s="35" t="s">
        <v>2026</v>
      </c>
      <c r="I40" s="35" t="s">
        <v>2027</v>
      </c>
      <c r="J40" s="46">
        <v>2011</v>
      </c>
      <c r="K40" s="35">
        <v>1</v>
      </c>
      <c r="L40" s="35">
        <v>1</v>
      </c>
      <c r="M40" s="35" t="s">
        <v>553</v>
      </c>
      <c r="N40" s="42" t="str">
        <f>HYPERLINK("http://ebooks.abc-clio.com/?isbn=9780313392887")</f>
        <v>http://ebooks.abc-clio.com/?isbn=9780313392887</v>
      </c>
      <c r="O40" s="37"/>
      <c r="P40" s="34"/>
    </row>
    <row r="41" spans="1:16">
      <c r="A41" s="35">
        <v>40</v>
      </c>
      <c r="B41" s="35" t="s">
        <v>549</v>
      </c>
      <c r="C41" s="35" t="s">
        <v>1411</v>
      </c>
      <c r="D41" s="36" t="s">
        <v>1455</v>
      </c>
      <c r="E41" s="36" t="s">
        <v>1413</v>
      </c>
      <c r="F41" s="35" t="s">
        <v>1473</v>
      </c>
      <c r="G41" s="35" t="s">
        <v>1474</v>
      </c>
      <c r="H41" s="35" t="s">
        <v>1475</v>
      </c>
      <c r="I41" s="35" t="s">
        <v>1476</v>
      </c>
      <c r="J41" s="46">
        <v>2010</v>
      </c>
      <c r="K41" s="35">
        <v>1</v>
      </c>
      <c r="L41" s="35">
        <v>1</v>
      </c>
      <c r="M41" s="35" t="s">
        <v>553</v>
      </c>
      <c r="N41" s="42" t="str">
        <f>HYPERLINK("http://ebooks.abc-clio.com/?isbn=9780313382796")</f>
        <v>http://ebooks.abc-clio.com/?isbn=9780313382796</v>
      </c>
      <c r="O41" s="37"/>
      <c r="P41" s="34"/>
    </row>
    <row r="42" spans="1:16">
      <c r="A42" s="35">
        <v>41</v>
      </c>
      <c r="B42" s="35" t="s">
        <v>549</v>
      </c>
      <c r="C42" s="35" t="s">
        <v>1411</v>
      </c>
      <c r="D42" s="36" t="s">
        <v>1412</v>
      </c>
      <c r="E42" s="36" t="s">
        <v>1413</v>
      </c>
      <c r="F42" s="35" t="s">
        <v>1414</v>
      </c>
      <c r="G42" s="35" t="s">
        <v>1415</v>
      </c>
      <c r="H42" s="35" t="s">
        <v>1416</v>
      </c>
      <c r="I42" s="35" t="s">
        <v>1417</v>
      </c>
      <c r="J42" s="46">
        <v>2009</v>
      </c>
      <c r="K42" s="35">
        <v>1</v>
      </c>
      <c r="L42" s="35">
        <v>1</v>
      </c>
      <c r="M42" s="35" t="s">
        <v>553</v>
      </c>
      <c r="N42" s="42" t="str">
        <f>HYPERLINK("http://ebooks.abc-clio.com/?isbn=9780313380273")</f>
        <v>http://ebooks.abc-clio.com/?isbn=9780313380273</v>
      </c>
      <c r="O42" s="37"/>
      <c r="P42" s="34"/>
    </row>
    <row r="43" spans="1:16">
      <c r="A43" s="35">
        <v>42</v>
      </c>
      <c r="B43" s="35" t="s">
        <v>549</v>
      </c>
      <c r="C43" s="35" t="s">
        <v>1927</v>
      </c>
      <c r="D43" s="36" t="s">
        <v>2313</v>
      </c>
      <c r="E43" s="36" t="s">
        <v>2314</v>
      </c>
      <c r="F43" s="35" t="s">
        <v>2315</v>
      </c>
      <c r="G43" s="35" t="s">
        <v>2316</v>
      </c>
      <c r="H43" s="35" t="s">
        <v>2317</v>
      </c>
      <c r="I43" s="35" t="s">
        <v>2318</v>
      </c>
      <c r="J43" s="46">
        <v>2012</v>
      </c>
      <c r="K43" s="35">
        <v>1</v>
      </c>
      <c r="L43" s="35">
        <v>1</v>
      </c>
      <c r="M43" s="35" t="s">
        <v>553</v>
      </c>
      <c r="N43" s="42" t="str">
        <f>HYPERLINK("http://ebooks.abc-clio.com/?isbn=9780313399527")</f>
        <v>http://ebooks.abc-clio.com/?isbn=9780313399527</v>
      </c>
      <c r="O43" s="37"/>
      <c r="P43" s="34"/>
    </row>
    <row r="44" spans="1:16">
      <c r="A44" s="35">
        <v>43</v>
      </c>
      <c r="B44" s="35" t="s">
        <v>549</v>
      </c>
      <c r="C44" s="35" t="s">
        <v>1927</v>
      </c>
      <c r="D44" s="36" t="s">
        <v>1928</v>
      </c>
      <c r="E44" s="36" t="s">
        <v>1929</v>
      </c>
      <c r="F44" s="35" t="s">
        <v>1930</v>
      </c>
      <c r="G44" s="35" t="s">
        <v>1931</v>
      </c>
      <c r="H44" s="35" t="s">
        <v>1932</v>
      </c>
      <c r="I44" s="35" t="s">
        <v>1933</v>
      </c>
      <c r="J44" s="46">
        <v>2011</v>
      </c>
      <c r="K44" s="35">
        <v>2</v>
      </c>
      <c r="L44" s="35">
        <v>1</v>
      </c>
      <c r="M44" s="35" t="s">
        <v>38</v>
      </c>
      <c r="N44" s="42" t="str">
        <f>HYPERLINK("http://ebooks.abc-clio.com/?isbn=9781851097883")</f>
        <v>http://ebooks.abc-clio.com/?isbn=9781851097883</v>
      </c>
      <c r="O44" s="37"/>
      <c r="P44" s="34"/>
    </row>
    <row r="45" spans="1:16">
      <c r="A45" s="35">
        <v>44</v>
      </c>
      <c r="B45" s="35" t="s">
        <v>549</v>
      </c>
      <c r="C45" s="35" t="s">
        <v>732</v>
      </c>
      <c r="D45" s="36" t="s">
        <v>1747</v>
      </c>
      <c r="E45" s="36" t="s">
        <v>1748</v>
      </c>
      <c r="F45" s="35" t="s">
        <v>1749</v>
      </c>
      <c r="G45" s="35" t="s">
        <v>1750</v>
      </c>
      <c r="H45" s="35" t="s">
        <v>1751</v>
      </c>
      <c r="I45" s="35" t="s">
        <v>1752</v>
      </c>
      <c r="J45" s="46">
        <v>2011</v>
      </c>
      <c r="K45" s="35">
        <v>1</v>
      </c>
      <c r="L45" s="35">
        <v>1</v>
      </c>
      <c r="M45" s="35" t="s">
        <v>553</v>
      </c>
      <c r="N45" s="42" t="str">
        <f>HYPERLINK("http://ebooks.abc-clio.com/?isbn=9780313392924")</f>
        <v>http://ebooks.abc-clio.com/?isbn=9780313392924</v>
      </c>
      <c r="O45" s="37"/>
      <c r="P45" s="34"/>
    </row>
    <row r="46" spans="1:16">
      <c r="A46" s="35">
        <v>45</v>
      </c>
      <c r="B46" s="35" t="s">
        <v>549</v>
      </c>
      <c r="C46" s="35" t="s">
        <v>1389</v>
      </c>
      <c r="D46" s="36" t="s">
        <v>1390</v>
      </c>
      <c r="E46" s="36" t="s">
        <v>1391</v>
      </c>
      <c r="F46" s="35" t="s">
        <v>1392</v>
      </c>
      <c r="G46" s="35" t="s">
        <v>1393</v>
      </c>
      <c r="H46" s="35" t="s">
        <v>1394</v>
      </c>
      <c r="I46" s="35" t="s">
        <v>937</v>
      </c>
      <c r="J46" s="46">
        <v>2009</v>
      </c>
      <c r="K46" s="35">
        <v>1</v>
      </c>
      <c r="L46" s="35">
        <v>2</v>
      </c>
      <c r="M46" s="35" t="s">
        <v>38</v>
      </c>
      <c r="N46" s="42" t="str">
        <f>HYPERLINK("http://ebooks.abc-clio.com/?isbn=9781598843071")</f>
        <v>http://ebooks.abc-clio.com/?isbn=9781598843071</v>
      </c>
      <c r="O46" s="37"/>
      <c r="P46" s="34"/>
    </row>
    <row r="47" spans="1:16">
      <c r="A47" s="35">
        <v>46</v>
      </c>
      <c r="B47" s="35" t="s">
        <v>549</v>
      </c>
      <c r="C47" s="35" t="s">
        <v>770</v>
      </c>
      <c r="D47" s="36" t="s">
        <v>1322</v>
      </c>
      <c r="E47" s="36" t="s">
        <v>1323</v>
      </c>
      <c r="F47" s="35" t="s">
        <v>1324</v>
      </c>
      <c r="G47" s="35" t="s">
        <v>1325</v>
      </c>
      <c r="H47" s="35" t="s">
        <v>1326</v>
      </c>
      <c r="I47" s="35" t="s">
        <v>1327</v>
      </c>
      <c r="J47" s="46">
        <v>2009</v>
      </c>
      <c r="K47" s="35">
        <v>1</v>
      </c>
      <c r="L47" s="35">
        <v>1</v>
      </c>
      <c r="M47" s="35" t="s">
        <v>38</v>
      </c>
      <c r="N47" s="42" t="str">
        <f>HYPERLINK("http://ebooks.abc-clio.com/?isbn=9781598841633")</f>
        <v>http://ebooks.abc-clio.com/?isbn=9781598841633</v>
      </c>
      <c r="O47" s="37"/>
      <c r="P47" s="34"/>
    </row>
    <row r="48" spans="1:16">
      <c r="A48" s="35">
        <v>47</v>
      </c>
      <c r="B48" s="35" t="s">
        <v>549</v>
      </c>
      <c r="C48" s="35" t="s">
        <v>770</v>
      </c>
      <c r="D48" s="36" t="s">
        <v>1306</v>
      </c>
      <c r="E48" s="36" t="s">
        <v>1307</v>
      </c>
      <c r="F48" s="35" t="s">
        <v>1308</v>
      </c>
      <c r="G48" s="35" t="s">
        <v>1309</v>
      </c>
      <c r="H48" s="35" t="s">
        <v>1310</v>
      </c>
      <c r="I48" s="35" t="s">
        <v>1311</v>
      </c>
      <c r="J48" s="46">
        <v>2009</v>
      </c>
      <c r="K48" s="35">
        <v>1</v>
      </c>
      <c r="L48" s="35">
        <v>1</v>
      </c>
      <c r="M48" s="35" t="s">
        <v>38</v>
      </c>
      <c r="N48" s="42" t="str">
        <f>HYPERLINK("http://ebooks.abc-clio.com/?isbn=9781598841619")</f>
        <v>http://ebooks.abc-clio.com/?isbn=9781598841619</v>
      </c>
      <c r="O48" s="37"/>
      <c r="P48" s="34"/>
    </row>
    <row r="49" spans="1:16">
      <c r="A49" s="35">
        <v>48</v>
      </c>
      <c r="B49" s="35" t="s">
        <v>549</v>
      </c>
      <c r="C49" s="35" t="s">
        <v>770</v>
      </c>
      <c r="D49" s="36" t="s">
        <v>1467</v>
      </c>
      <c r="E49" s="36" t="s">
        <v>1468</v>
      </c>
      <c r="F49" s="35" t="s">
        <v>1469</v>
      </c>
      <c r="G49" s="35" t="s">
        <v>1470</v>
      </c>
      <c r="H49" s="35" t="s">
        <v>1471</v>
      </c>
      <c r="I49" s="35" t="s">
        <v>1472</v>
      </c>
      <c r="J49" s="46">
        <v>2010</v>
      </c>
      <c r="K49" s="35">
        <v>1</v>
      </c>
      <c r="L49" s="35">
        <v>1</v>
      </c>
      <c r="M49" s="35" t="s">
        <v>553</v>
      </c>
      <c r="N49" s="42" t="str">
        <f>HYPERLINK("http://ebooks.abc-clio.com/?isbn=9780313385186")</f>
        <v>http://ebooks.abc-clio.com/?isbn=9780313385186</v>
      </c>
      <c r="O49" s="37"/>
      <c r="P49" s="34"/>
    </row>
    <row r="50" spans="1:16">
      <c r="A50" s="35">
        <v>49</v>
      </c>
      <c r="B50" s="35" t="s">
        <v>549</v>
      </c>
      <c r="C50" s="35" t="s">
        <v>567</v>
      </c>
      <c r="D50" s="36" t="s">
        <v>1684</v>
      </c>
      <c r="E50" s="36" t="s">
        <v>1685</v>
      </c>
      <c r="F50" s="35" t="s">
        <v>1686</v>
      </c>
      <c r="G50" s="35" t="s">
        <v>1687</v>
      </c>
      <c r="H50" s="35" t="s">
        <v>1688</v>
      </c>
      <c r="I50" s="35" t="s">
        <v>1689</v>
      </c>
      <c r="J50" s="46">
        <v>2011</v>
      </c>
      <c r="K50" s="35">
        <v>1</v>
      </c>
      <c r="L50" s="35">
        <v>1</v>
      </c>
      <c r="M50" s="35" t="s">
        <v>38</v>
      </c>
      <c r="N50" s="42" t="str">
        <f>HYPERLINK("http://ebooks.abc-clio.com/?isbn=9781598843033")</f>
        <v>http://ebooks.abc-clio.com/?isbn=9781598843033</v>
      </c>
      <c r="O50" s="37"/>
      <c r="P50" s="34"/>
    </row>
    <row r="51" spans="1:16">
      <c r="A51" s="35">
        <v>50</v>
      </c>
      <c r="B51" s="35" t="s">
        <v>549</v>
      </c>
      <c r="C51" s="35" t="s">
        <v>567</v>
      </c>
      <c r="D51" s="36" t="s">
        <v>1898</v>
      </c>
      <c r="E51" s="36" t="s">
        <v>1899</v>
      </c>
      <c r="F51" s="35" t="s">
        <v>1900</v>
      </c>
      <c r="G51" s="35" t="s">
        <v>1901</v>
      </c>
      <c r="H51" s="35" t="s">
        <v>1902</v>
      </c>
      <c r="I51" s="35" t="s">
        <v>1903</v>
      </c>
      <c r="J51" s="46">
        <v>2011</v>
      </c>
      <c r="K51" s="35">
        <v>1</v>
      </c>
      <c r="L51" s="35">
        <v>1</v>
      </c>
      <c r="M51" s="35" t="s">
        <v>38</v>
      </c>
      <c r="N51" s="42" t="str">
        <f>HYPERLINK("http://ebooks.abc-clio.com/?isbn=9781598843637")</f>
        <v>http://ebooks.abc-clio.com/?isbn=9781598843637</v>
      </c>
      <c r="O51" s="37"/>
      <c r="P51" s="34"/>
    </row>
    <row r="52" spans="1:16">
      <c r="A52" s="35">
        <v>51</v>
      </c>
      <c r="B52" s="35" t="s">
        <v>549</v>
      </c>
      <c r="C52" s="35" t="s">
        <v>567</v>
      </c>
      <c r="D52" s="36" t="s">
        <v>1346</v>
      </c>
      <c r="E52" s="36" t="s">
        <v>1347</v>
      </c>
      <c r="F52" s="35" t="s">
        <v>1348</v>
      </c>
      <c r="G52" s="35" t="s">
        <v>1349</v>
      </c>
      <c r="H52" s="35" t="s">
        <v>1350</v>
      </c>
      <c r="I52" s="35" t="s">
        <v>736</v>
      </c>
      <c r="J52" s="46">
        <v>2009</v>
      </c>
      <c r="K52" s="35">
        <v>1</v>
      </c>
      <c r="L52" s="35">
        <v>1</v>
      </c>
      <c r="M52" s="35" t="s">
        <v>560</v>
      </c>
      <c r="N52" s="42" t="str">
        <f>HYPERLINK("http://ebooks.abc-clio.com/?isbn=9780313357152")</f>
        <v>http://ebooks.abc-clio.com/?isbn=9780313357152</v>
      </c>
      <c r="O52" s="37"/>
      <c r="P52" s="34"/>
    </row>
    <row r="53" spans="1:16">
      <c r="A53" s="35">
        <v>52</v>
      </c>
      <c r="B53" s="35" t="s">
        <v>549</v>
      </c>
      <c r="C53" s="35" t="s">
        <v>567</v>
      </c>
      <c r="D53" s="36" t="s">
        <v>518</v>
      </c>
      <c r="E53" s="36" t="s">
        <v>519</v>
      </c>
      <c r="F53" s="35" t="s">
        <v>2085</v>
      </c>
      <c r="G53" s="35" t="s">
        <v>2086</v>
      </c>
      <c r="H53" s="35" t="s">
        <v>2087</v>
      </c>
      <c r="I53" s="35" t="s">
        <v>2088</v>
      </c>
      <c r="J53" s="46">
        <v>2012</v>
      </c>
      <c r="K53" s="35">
        <v>1</v>
      </c>
      <c r="L53" s="35">
        <v>1</v>
      </c>
      <c r="M53" s="35" t="s">
        <v>38</v>
      </c>
      <c r="N53" s="42" t="str">
        <f>HYPERLINK("http://ebooks.abc-clio.com/?isbn=9780313380594")</f>
        <v>http://ebooks.abc-clio.com/?isbn=9780313380594</v>
      </c>
      <c r="O53" s="37"/>
      <c r="P53" s="34"/>
    </row>
    <row r="54" spans="1:16">
      <c r="A54" s="35">
        <v>53</v>
      </c>
      <c r="B54" s="35" t="s">
        <v>549</v>
      </c>
      <c r="C54" s="35" t="s">
        <v>567</v>
      </c>
      <c r="D54" s="36" t="s">
        <v>1183</v>
      </c>
      <c r="E54" s="36" t="s">
        <v>1184</v>
      </c>
      <c r="F54" s="35" t="s">
        <v>1185</v>
      </c>
      <c r="G54" s="35" t="s">
        <v>1186</v>
      </c>
      <c r="H54" s="35" t="s">
        <v>1187</v>
      </c>
      <c r="I54" s="35" t="s">
        <v>1188</v>
      </c>
      <c r="J54" s="46">
        <v>2008</v>
      </c>
      <c r="K54" s="35">
        <v>1</v>
      </c>
      <c r="L54" s="35">
        <v>1</v>
      </c>
      <c r="M54" s="35" t="s">
        <v>560</v>
      </c>
      <c r="N54" s="42" t="str">
        <f>HYPERLINK("http://ebooks.abc-clio.com/?isbn=9780313349232")</f>
        <v>http://ebooks.abc-clio.com/?isbn=9780313349232</v>
      </c>
      <c r="O54" s="37"/>
      <c r="P54" s="34"/>
    </row>
    <row r="55" spans="1:16">
      <c r="A55" s="35">
        <v>54</v>
      </c>
      <c r="B55" s="35" t="s">
        <v>549</v>
      </c>
      <c r="C55" s="35" t="s">
        <v>567</v>
      </c>
      <c r="D55" s="36" t="s">
        <v>1275</v>
      </c>
      <c r="E55" s="36" t="s">
        <v>1531</v>
      </c>
      <c r="F55" s="35" t="s">
        <v>1532</v>
      </c>
      <c r="G55" s="35" t="s">
        <v>1533</v>
      </c>
      <c r="H55" s="35" t="s">
        <v>1534</v>
      </c>
      <c r="I55" s="35" t="s">
        <v>1535</v>
      </c>
      <c r="J55" s="46">
        <v>2010</v>
      </c>
      <c r="K55" s="35">
        <v>2</v>
      </c>
      <c r="L55" s="35">
        <v>1</v>
      </c>
      <c r="M55" s="35" t="s">
        <v>38</v>
      </c>
      <c r="N55" s="42" t="str">
        <f>HYPERLINK("http://ebooks.abc-clio.com/?isbn=9781598842449")</f>
        <v>http://ebooks.abc-clio.com/?isbn=9781598842449</v>
      </c>
      <c r="O55" s="37"/>
      <c r="P55" s="34"/>
    </row>
    <row r="56" spans="1:16">
      <c r="A56" s="35">
        <v>55</v>
      </c>
      <c r="B56" s="35" t="s">
        <v>549</v>
      </c>
      <c r="C56" s="35" t="s">
        <v>567</v>
      </c>
      <c r="D56" s="36" t="s">
        <v>2225</v>
      </c>
      <c r="E56" s="36" t="s">
        <v>2226</v>
      </c>
      <c r="F56" s="35" t="s">
        <v>2227</v>
      </c>
      <c r="G56" s="35" t="s">
        <v>2228</v>
      </c>
      <c r="H56" s="35" t="s">
        <v>2229</v>
      </c>
      <c r="I56" s="35" t="s">
        <v>2230</v>
      </c>
      <c r="J56" s="46">
        <v>2012</v>
      </c>
      <c r="K56" s="35">
        <v>4</v>
      </c>
      <c r="L56" s="35">
        <v>1</v>
      </c>
      <c r="M56" s="35" t="s">
        <v>38</v>
      </c>
      <c r="N56" s="42" t="str">
        <f>HYPERLINK("http://ebooks.abc-clio.com/?isbn=9781598843019")</f>
        <v>http://ebooks.abc-clio.com/?isbn=9781598843019</v>
      </c>
      <c r="O56" s="37"/>
      <c r="P56" s="34"/>
    </row>
    <row r="57" spans="1:16">
      <c r="A57" s="35">
        <v>56</v>
      </c>
      <c r="B57" s="35" t="s">
        <v>549</v>
      </c>
      <c r="C57" s="35" t="s">
        <v>567</v>
      </c>
      <c r="D57" s="36" t="s">
        <v>1244</v>
      </c>
      <c r="E57" s="36" t="s">
        <v>1245</v>
      </c>
      <c r="F57" s="35" t="s">
        <v>1246</v>
      </c>
      <c r="G57" s="35" t="s">
        <v>1247</v>
      </c>
      <c r="H57" s="35" t="s">
        <v>1248</v>
      </c>
      <c r="I57" s="35" t="s">
        <v>1249</v>
      </c>
      <c r="J57" s="46">
        <v>2009</v>
      </c>
      <c r="K57" s="35">
        <v>2</v>
      </c>
      <c r="L57" s="35">
        <v>1</v>
      </c>
      <c r="M57" s="35" t="s">
        <v>560</v>
      </c>
      <c r="N57" s="42" t="str">
        <f>HYPERLINK("http://ebooks.abc-clio.com/?isbn=9780313342080")</f>
        <v>http://ebooks.abc-clio.com/?isbn=9780313342080</v>
      </c>
      <c r="O57" s="37"/>
      <c r="P57" s="34"/>
    </row>
    <row r="58" spans="1:16">
      <c r="A58" s="35">
        <v>57</v>
      </c>
      <c r="B58" s="35" t="s">
        <v>549</v>
      </c>
      <c r="C58" s="35" t="s">
        <v>567</v>
      </c>
      <c r="D58" s="36" t="s">
        <v>2183</v>
      </c>
      <c r="E58" s="36" t="s">
        <v>2184</v>
      </c>
      <c r="F58" s="35" t="s">
        <v>2185</v>
      </c>
      <c r="G58" s="35" t="s">
        <v>2186</v>
      </c>
      <c r="H58" s="35" t="s">
        <v>2187</v>
      </c>
      <c r="I58" s="35" t="s">
        <v>2188</v>
      </c>
      <c r="J58" s="46">
        <v>2012</v>
      </c>
      <c r="K58" s="35">
        <v>2</v>
      </c>
      <c r="L58" s="35">
        <v>1</v>
      </c>
      <c r="M58" s="35" t="s">
        <v>38</v>
      </c>
      <c r="N58" s="42" t="str">
        <f>HYPERLINK("http://ebooks.abc-clio.com/?isbn=9780313349379")</f>
        <v>http://ebooks.abc-clio.com/?isbn=9780313349379</v>
      </c>
      <c r="O58" s="37"/>
      <c r="P58" s="34"/>
    </row>
    <row r="59" spans="1:16">
      <c r="A59" s="35">
        <v>58</v>
      </c>
      <c r="B59" s="35" t="s">
        <v>549</v>
      </c>
      <c r="C59" s="35" t="s">
        <v>567</v>
      </c>
      <c r="D59" s="36" t="s">
        <v>1300</v>
      </c>
      <c r="E59" s="36" t="s">
        <v>1301</v>
      </c>
      <c r="F59" s="35" t="s">
        <v>1302</v>
      </c>
      <c r="G59" s="35" t="s">
        <v>1303</v>
      </c>
      <c r="H59" s="35" t="s">
        <v>1304</v>
      </c>
      <c r="I59" s="35" t="s">
        <v>1305</v>
      </c>
      <c r="J59" s="46">
        <v>2009</v>
      </c>
      <c r="K59" s="35">
        <v>1</v>
      </c>
      <c r="L59" s="35">
        <v>1</v>
      </c>
      <c r="M59" s="35" t="s">
        <v>560</v>
      </c>
      <c r="N59" s="42" t="str">
        <f>HYPERLINK("http://ebooks.abc-clio.com/?isbn=9780313347689")</f>
        <v>http://ebooks.abc-clio.com/?isbn=9780313347689</v>
      </c>
      <c r="O59" s="37"/>
      <c r="P59" s="34"/>
    </row>
    <row r="60" spans="1:16">
      <c r="A60" s="35">
        <v>59</v>
      </c>
      <c r="B60" s="35" t="s">
        <v>549</v>
      </c>
      <c r="C60" s="35" t="s">
        <v>567</v>
      </c>
      <c r="D60" s="36" t="s">
        <v>1376</v>
      </c>
      <c r="E60" s="36" t="s">
        <v>1377</v>
      </c>
      <c r="F60" s="35" t="s">
        <v>1378</v>
      </c>
      <c r="G60" s="35" t="s">
        <v>1379</v>
      </c>
      <c r="H60" s="35" t="s">
        <v>1380</v>
      </c>
      <c r="I60" s="35" t="s">
        <v>1381</v>
      </c>
      <c r="J60" s="46">
        <v>2009</v>
      </c>
      <c r="K60" s="35">
        <v>1</v>
      </c>
      <c r="L60" s="35">
        <v>2</v>
      </c>
      <c r="M60" s="35" t="s">
        <v>560</v>
      </c>
      <c r="N60" s="42" t="str">
        <f>HYPERLINK("http://ebooks.abc-clio.com/?isbn=9780313375590")</f>
        <v>http://ebooks.abc-clio.com/?isbn=9780313375590</v>
      </c>
      <c r="O60" s="37"/>
      <c r="P60" s="34"/>
    </row>
    <row r="61" spans="1:16">
      <c r="A61" s="35">
        <v>60</v>
      </c>
      <c r="B61" s="35" t="s">
        <v>549</v>
      </c>
      <c r="C61" s="35" t="s">
        <v>45</v>
      </c>
      <c r="D61" s="36" t="s">
        <v>1904</v>
      </c>
      <c r="E61" s="36" t="s">
        <v>1905</v>
      </c>
      <c r="F61" s="35" t="s">
        <v>1906</v>
      </c>
      <c r="G61" s="35" t="s">
        <v>1907</v>
      </c>
      <c r="H61" s="35" t="s">
        <v>1908</v>
      </c>
      <c r="I61" s="35" t="s">
        <v>1909</v>
      </c>
      <c r="J61" s="46">
        <v>2011</v>
      </c>
      <c r="K61" s="35">
        <v>1</v>
      </c>
      <c r="L61" s="35">
        <v>1</v>
      </c>
      <c r="M61" s="35" t="s">
        <v>38</v>
      </c>
      <c r="N61" s="42" t="str">
        <f>HYPERLINK("http://ebooks.abc-clio.com/?isbn=9781598842951")</f>
        <v>http://ebooks.abc-clio.com/?isbn=9781598842951</v>
      </c>
      <c r="O61" s="37"/>
      <c r="P61" s="34"/>
    </row>
    <row r="62" spans="1:16">
      <c r="A62" s="35">
        <v>61</v>
      </c>
      <c r="B62" s="35" t="s">
        <v>549</v>
      </c>
      <c r="C62" s="35" t="s">
        <v>901</v>
      </c>
      <c r="D62" s="36" t="s">
        <v>2108</v>
      </c>
      <c r="E62" s="36" t="s">
        <v>2109</v>
      </c>
      <c r="F62" s="35" t="s">
        <v>2110</v>
      </c>
      <c r="G62" s="35" t="s">
        <v>2111</v>
      </c>
      <c r="H62" s="35" t="s">
        <v>2112</v>
      </c>
      <c r="I62" s="35" t="s">
        <v>2113</v>
      </c>
      <c r="J62" s="46">
        <v>2012</v>
      </c>
      <c r="K62" s="35">
        <v>2</v>
      </c>
      <c r="L62" s="35">
        <v>1</v>
      </c>
      <c r="M62" s="35" t="s">
        <v>38</v>
      </c>
      <c r="N62" s="42" t="str">
        <f>HYPERLINK("http://ebooks.abc-clio.com/?isbn=9781598847314")</f>
        <v>http://ebooks.abc-clio.com/?isbn=9781598847314</v>
      </c>
      <c r="O62" s="37"/>
      <c r="P62" s="34"/>
    </row>
    <row r="63" spans="1:16">
      <c r="A63" s="35">
        <v>62</v>
      </c>
      <c r="B63" s="35" t="s">
        <v>549</v>
      </c>
      <c r="C63" s="35" t="s">
        <v>967</v>
      </c>
      <c r="D63" s="36" t="s">
        <v>1250</v>
      </c>
      <c r="E63" s="36" t="s">
        <v>1251</v>
      </c>
      <c r="F63" s="35" t="s">
        <v>1252</v>
      </c>
      <c r="G63" s="35" t="s">
        <v>1253</v>
      </c>
      <c r="H63" s="35" t="s">
        <v>1254</v>
      </c>
      <c r="I63" s="35" t="s">
        <v>1255</v>
      </c>
      <c r="J63" s="46">
        <v>2009</v>
      </c>
      <c r="K63" s="35">
        <v>1</v>
      </c>
      <c r="L63" s="35">
        <v>1</v>
      </c>
      <c r="M63" s="35" t="s">
        <v>560</v>
      </c>
      <c r="N63" s="42" t="str">
        <f>HYPERLINK("http://ebooks.abc-clio.com/?isbn=9780313349881")</f>
        <v>http://ebooks.abc-clio.com/?isbn=9780313349881</v>
      </c>
      <c r="O63" s="37"/>
      <c r="P63" s="34"/>
    </row>
    <row r="64" spans="1:16">
      <c r="A64" s="35">
        <v>63</v>
      </c>
      <c r="B64" s="35" t="s">
        <v>549</v>
      </c>
      <c r="C64" s="35" t="s">
        <v>986</v>
      </c>
      <c r="D64" s="36" t="s">
        <v>2059</v>
      </c>
      <c r="E64" s="36" t="s">
        <v>2060</v>
      </c>
      <c r="F64" s="35" t="s">
        <v>2061</v>
      </c>
      <c r="G64" s="35" t="s">
        <v>2062</v>
      </c>
      <c r="H64" s="35" t="s">
        <v>2063</v>
      </c>
      <c r="I64" s="35" t="s">
        <v>2064</v>
      </c>
      <c r="J64" s="46">
        <v>2012</v>
      </c>
      <c r="K64" s="35">
        <v>1</v>
      </c>
      <c r="L64" s="35">
        <v>1</v>
      </c>
      <c r="M64" s="35" t="s">
        <v>573</v>
      </c>
      <c r="N64" s="42" t="str">
        <f>HYPERLINK("http://ebooks.abc-clio.com/?isbn=9781598846300")</f>
        <v>http://ebooks.abc-clio.com/?isbn=9781598846300</v>
      </c>
      <c r="O64" s="37"/>
      <c r="P64" s="34"/>
    </row>
    <row r="65" spans="1:16">
      <c r="A65" s="35">
        <v>64</v>
      </c>
      <c r="B65" s="35" t="s">
        <v>549</v>
      </c>
      <c r="C65" s="35" t="s">
        <v>586</v>
      </c>
      <c r="D65" s="36" t="s">
        <v>1811</v>
      </c>
      <c r="E65" s="36" t="s">
        <v>2166</v>
      </c>
      <c r="F65" s="35" t="s">
        <v>2167</v>
      </c>
      <c r="G65" s="35" t="s">
        <v>2168</v>
      </c>
      <c r="H65" s="35" t="s">
        <v>2169</v>
      </c>
      <c r="I65" s="35" t="s">
        <v>1072</v>
      </c>
      <c r="J65" s="46">
        <v>2012</v>
      </c>
      <c r="K65" s="35">
        <v>1</v>
      </c>
      <c r="L65" s="35">
        <v>1</v>
      </c>
      <c r="M65" s="35" t="s">
        <v>573</v>
      </c>
      <c r="N65" s="42" t="str">
        <f>HYPERLINK("http://ebooks.abc-clio.com/?isbn=9781591588177")</f>
        <v>http://ebooks.abc-clio.com/?isbn=9781591588177</v>
      </c>
      <c r="O65" s="37"/>
      <c r="P65" s="34"/>
    </row>
    <row r="66" spans="1:16">
      <c r="A66" s="35">
        <v>65</v>
      </c>
      <c r="B66" s="35" t="s">
        <v>549</v>
      </c>
      <c r="C66" s="35" t="s">
        <v>586</v>
      </c>
      <c r="D66" s="36" t="s">
        <v>1171</v>
      </c>
      <c r="E66" s="36" t="s">
        <v>1172</v>
      </c>
      <c r="F66" s="35" t="s">
        <v>1173</v>
      </c>
      <c r="G66" s="35" t="s">
        <v>1174</v>
      </c>
      <c r="H66" s="35" t="s">
        <v>1175</v>
      </c>
      <c r="I66" s="35" t="s">
        <v>1176</v>
      </c>
      <c r="J66" s="46">
        <v>2008</v>
      </c>
      <c r="K66" s="35">
        <v>1</v>
      </c>
      <c r="L66" s="35">
        <v>1</v>
      </c>
      <c r="M66" s="35" t="s">
        <v>573</v>
      </c>
      <c r="N66" s="42" t="str">
        <f>HYPERLINK("http://ebooks.abc-clio.com/?isbn=9781591587750")</f>
        <v>http://ebooks.abc-clio.com/?isbn=9781591587750</v>
      </c>
      <c r="O66" s="37"/>
      <c r="P66" s="34"/>
    </row>
    <row r="67" spans="1:16">
      <c r="A67" s="35">
        <v>66</v>
      </c>
      <c r="B67" s="35" t="s">
        <v>549</v>
      </c>
      <c r="C67" s="35" t="s">
        <v>586</v>
      </c>
      <c r="D67" s="36" t="s">
        <v>2005</v>
      </c>
      <c r="E67" s="36" t="s">
        <v>2006</v>
      </c>
      <c r="F67" s="35" t="s">
        <v>2007</v>
      </c>
      <c r="G67" s="35" t="s">
        <v>2008</v>
      </c>
      <c r="H67" s="35" t="s">
        <v>2009</v>
      </c>
      <c r="I67" s="35" t="s">
        <v>2010</v>
      </c>
      <c r="J67" s="46">
        <v>2011</v>
      </c>
      <c r="K67" s="35">
        <v>1</v>
      </c>
      <c r="L67" s="35">
        <v>1</v>
      </c>
      <c r="M67" s="35" t="s">
        <v>573</v>
      </c>
      <c r="N67" s="42" t="str">
        <f>HYPERLINK("http://ebooks.abc-clio.com/?isbn=9781610690065")</f>
        <v>http://ebooks.abc-clio.com/?isbn=9781610690065</v>
      </c>
      <c r="O67" s="37"/>
      <c r="P67" s="34"/>
    </row>
    <row r="68" spans="1:16">
      <c r="A68" s="35">
        <v>67</v>
      </c>
      <c r="B68" s="35" t="s">
        <v>549</v>
      </c>
      <c r="C68" s="35" t="s">
        <v>586</v>
      </c>
      <c r="D68" s="36" t="s">
        <v>323</v>
      </c>
      <c r="E68" s="36" t="s">
        <v>1128</v>
      </c>
      <c r="F68" s="35" t="s">
        <v>1129</v>
      </c>
      <c r="G68" s="35" t="s">
        <v>1130</v>
      </c>
      <c r="H68" s="35" t="s">
        <v>1131</v>
      </c>
      <c r="I68" s="35" t="s">
        <v>1132</v>
      </c>
      <c r="J68" s="46">
        <v>2008</v>
      </c>
      <c r="K68" s="35">
        <v>1</v>
      </c>
      <c r="L68" s="35">
        <v>1</v>
      </c>
      <c r="M68" s="35" t="s">
        <v>573</v>
      </c>
      <c r="N68" s="42" t="str">
        <f>HYPERLINK("http://ebooks.abc-clio.com/?isbn=9781598847635")</f>
        <v>http://ebooks.abc-clio.com/?isbn=9781598847635</v>
      </c>
      <c r="O68" s="37"/>
      <c r="P68" s="34"/>
    </row>
    <row r="69" spans="1:16">
      <c r="A69" s="35">
        <v>68</v>
      </c>
      <c r="B69" s="35" t="s">
        <v>549</v>
      </c>
      <c r="C69" s="35" t="s">
        <v>586</v>
      </c>
      <c r="D69" s="36" t="s">
        <v>2095</v>
      </c>
      <c r="E69" s="36" t="s">
        <v>2096</v>
      </c>
      <c r="F69" s="35" t="s">
        <v>2097</v>
      </c>
      <c r="G69" s="35" t="s">
        <v>2098</v>
      </c>
      <c r="H69" s="35" t="s">
        <v>2099</v>
      </c>
      <c r="I69" s="35" t="s">
        <v>2100</v>
      </c>
      <c r="J69" s="46">
        <v>2012</v>
      </c>
      <c r="K69" s="35">
        <v>1</v>
      </c>
      <c r="L69" s="35">
        <v>1</v>
      </c>
      <c r="M69" s="35" t="s">
        <v>573</v>
      </c>
      <c r="N69" s="42" t="str">
        <f>HYPERLINK("http://ebooks.abc-clio.com/?isbn=9781598846287")</f>
        <v>http://ebooks.abc-clio.com/?isbn=9781598846287</v>
      </c>
      <c r="O69" s="37"/>
      <c r="P69" s="34"/>
    </row>
    <row r="70" spans="1:16">
      <c r="A70" s="35">
        <v>69</v>
      </c>
      <c r="B70" s="35" t="s">
        <v>549</v>
      </c>
      <c r="C70" s="35" t="s">
        <v>876</v>
      </c>
      <c r="D70" s="36" t="s">
        <v>1811</v>
      </c>
      <c r="E70" s="36" t="s">
        <v>1172</v>
      </c>
      <c r="F70" s="35" t="s">
        <v>1812</v>
      </c>
      <c r="G70" s="35" t="s">
        <v>1813</v>
      </c>
      <c r="H70" s="35" t="s">
        <v>1814</v>
      </c>
      <c r="I70" s="35" t="s">
        <v>1815</v>
      </c>
      <c r="J70" s="46">
        <v>2011</v>
      </c>
      <c r="K70" s="35">
        <v>1</v>
      </c>
      <c r="L70" s="35">
        <v>1</v>
      </c>
      <c r="M70" s="35" t="s">
        <v>573</v>
      </c>
      <c r="N70" s="42" t="str">
        <f>HYPERLINK("http://ebooks.abc-clio.com/?isbn=9781591589075")</f>
        <v>http://ebooks.abc-clio.com/?isbn=9781591589075</v>
      </c>
      <c r="O70" s="37"/>
      <c r="P70" s="34"/>
    </row>
    <row r="71" spans="1:16">
      <c r="A71" s="35">
        <v>70</v>
      </c>
      <c r="B71" s="35" t="s">
        <v>549</v>
      </c>
      <c r="C71" s="35" t="s">
        <v>876</v>
      </c>
      <c r="D71" s="36" t="s">
        <v>2290</v>
      </c>
      <c r="E71" s="36" t="s">
        <v>322</v>
      </c>
      <c r="F71" s="35" t="s">
        <v>2291</v>
      </c>
      <c r="G71" s="35" t="s">
        <v>2292</v>
      </c>
      <c r="H71" s="35" t="s">
        <v>2293</v>
      </c>
      <c r="I71" s="35" t="s">
        <v>2294</v>
      </c>
      <c r="J71" s="46">
        <v>2012</v>
      </c>
      <c r="K71" s="35">
        <v>1</v>
      </c>
      <c r="L71" s="35">
        <v>1</v>
      </c>
      <c r="M71" s="35" t="s">
        <v>573</v>
      </c>
      <c r="N71" s="42" t="str">
        <f>HYPERLINK("http://ebooks.abc-clio.com/?isbn=9781598848700")</f>
        <v>http://ebooks.abc-clio.com/?isbn=9781598848700</v>
      </c>
      <c r="O71" s="37"/>
      <c r="P71" s="34"/>
    </row>
    <row r="72" spans="1:16">
      <c r="A72" s="35">
        <v>71</v>
      </c>
      <c r="B72" s="35" t="s">
        <v>549</v>
      </c>
      <c r="C72" s="35" t="s">
        <v>876</v>
      </c>
      <c r="D72" s="36" t="s">
        <v>2016</v>
      </c>
      <c r="E72" s="36" t="s">
        <v>2017</v>
      </c>
      <c r="F72" s="35" t="s">
        <v>2018</v>
      </c>
      <c r="G72" s="35" t="s">
        <v>2019</v>
      </c>
      <c r="H72" s="35" t="s">
        <v>2020</v>
      </c>
      <c r="I72" s="35" t="s">
        <v>2021</v>
      </c>
      <c r="J72" s="46">
        <v>2011</v>
      </c>
      <c r="K72" s="35">
        <v>1</v>
      </c>
      <c r="L72" s="35">
        <v>1</v>
      </c>
      <c r="M72" s="35" t="s">
        <v>573</v>
      </c>
      <c r="N72" s="42" t="str">
        <f>HYPERLINK("http://ebooks.abc-clio.com/?isbn=9781591589112")</f>
        <v>http://ebooks.abc-clio.com/?isbn=9781591589112</v>
      </c>
      <c r="O72" s="37"/>
      <c r="P72" s="34"/>
    </row>
    <row r="73" spans="1:16">
      <c r="A73" s="35">
        <v>72</v>
      </c>
      <c r="B73" s="35" t="s">
        <v>549</v>
      </c>
      <c r="C73" s="35" t="s">
        <v>739</v>
      </c>
      <c r="D73" s="36" t="s">
        <v>1678</v>
      </c>
      <c r="E73" s="36" t="s">
        <v>1679</v>
      </c>
      <c r="F73" s="35" t="s">
        <v>1680</v>
      </c>
      <c r="G73" s="35" t="s">
        <v>1681</v>
      </c>
      <c r="H73" s="35" t="s">
        <v>1682</v>
      </c>
      <c r="I73" s="35" t="s">
        <v>1683</v>
      </c>
      <c r="J73" s="46">
        <v>2011</v>
      </c>
      <c r="K73" s="35">
        <v>1</v>
      </c>
      <c r="L73" s="35">
        <v>1</v>
      </c>
      <c r="M73" s="35" t="s">
        <v>573</v>
      </c>
      <c r="N73" s="42" t="str">
        <f>HYPERLINK("http://ebooks.abc-clio.com/?isbn=9781591588726")</f>
        <v>http://ebooks.abc-clio.com/?isbn=9781591588726</v>
      </c>
      <c r="O73" s="37"/>
      <c r="P73" s="34"/>
    </row>
    <row r="74" spans="1:16">
      <c r="A74" s="35">
        <v>73</v>
      </c>
      <c r="B74" s="35" t="s">
        <v>549</v>
      </c>
      <c r="C74" s="35" t="s">
        <v>739</v>
      </c>
      <c r="D74" s="36" t="s">
        <v>1952</v>
      </c>
      <c r="E74" s="36" t="s">
        <v>1953</v>
      </c>
      <c r="F74" s="35" t="s">
        <v>1954</v>
      </c>
      <c r="G74" s="35" t="s">
        <v>1955</v>
      </c>
      <c r="H74" s="35" t="s">
        <v>1956</v>
      </c>
      <c r="I74" s="35" t="s">
        <v>1957</v>
      </c>
      <c r="J74" s="46">
        <v>2011</v>
      </c>
      <c r="K74" s="35">
        <v>1</v>
      </c>
      <c r="L74" s="35">
        <v>1</v>
      </c>
      <c r="M74" s="35" t="s">
        <v>573</v>
      </c>
      <c r="N74" s="42" t="str">
        <f>HYPERLINK("http://ebooks.abc-clio.com/?isbn=9781591588610")</f>
        <v>http://ebooks.abc-clio.com/?isbn=9781591588610</v>
      </c>
      <c r="O74" s="37"/>
      <c r="P74" s="34"/>
    </row>
    <row r="75" spans="1:16">
      <c r="A75" s="35">
        <v>74</v>
      </c>
      <c r="B75" s="35" t="s">
        <v>549</v>
      </c>
      <c r="C75" s="35" t="s">
        <v>739</v>
      </c>
      <c r="D75" s="36" t="s">
        <v>1238</v>
      </c>
      <c r="E75" s="36" t="s">
        <v>1239</v>
      </c>
      <c r="F75" s="35" t="s">
        <v>1240</v>
      </c>
      <c r="G75" s="35" t="s">
        <v>1241</v>
      </c>
      <c r="H75" s="35" t="s">
        <v>1242</v>
      </c>
      <c r="I75" s="35" t="s">
        <v>1243</v>
      </c>
      <c r="J75" s="46">
        <v>2008</v>
      </c>
      <c r="K75" s="35">
        <v>1</v>
      </c>
      <c r="L75" s="35">
        <v>1</v>
      </c>
      <c r="M75" s="35" t="s">
        <v>573</v>
      </c>
      <c r="N75" s="42" t="str">
        <f>HYPERLINK("http://ebooks.abc-clio.com/?isbn=9781598844979")</f>
        <v>http://ebooks.abc-clio.com/?isbn=9781598844979</v>
      </c>
      <c r="O75" s="37"/>
      <c r="P75" s="34"/>
    </row>
    <row r="76" spans="1:16">
      <c r="A76" s="35">
        <v>75</v>
      </c>
      <c r="B76" s="35" t="s">
        <v>549</v>
      </c>
      <c r="C76" s="35" t="s">
        <v>956</v>
      </c>
      <c r="D76" s="36" t="s">
        <v>1667</v>
      </c>
      <c r="E76" s="36" t="s">
        <v>326</v>
      </c>
      <c r="F76" s="35" t="s">
        <v>2081</v>
      </c>
      <c r="G76" s="35" t="s">
        <v>2082</v>
      </c>
      <c r="H76" s="35" t="s">
        <v>2083</v>
      </c>
      <c r="I76" s="35" t="s">
        <v>2084</v>
      </c>
      <c r="J76" s="46">
        <v>2012</v>
      </c>
      <c r="K76" s="35">
        <v>1</v>
      </c>
      <c r="L76" s="35">
        <v>1</v>
      </c>
      <c r="M76" s="35" t="s">
        <v>573</v>
      </c>
      <c r="N76" s="42" t="str">
        <f>HYPERLINK("http://ebooks.abc-clio.com/?isbn=9781598849875")</f>
        <v>http://ebooks.abc-clio.com/?isbn=9781598849875</v>
      </c>
      <c r="O76" s="37"/>
      <c r="P76" s="34"/>
    </row>
    <row r="77" spans="1:16">
      <c r="A77" s="35">
        <v>76</v>
      </c>
      <c r="B77" s="35" t="s">
        <v>549</v>
      </c>
      <c r="C77" s="35" t="s">
        <v>956</v>
      </c>
      <c r="D77" s="36" t="s">
        <v>1667</v>
      </c>
      <c r="E77" s="36" t="s">
        <v>326</v>
      </c>
      <c r="F77" s="35" t="s">
        <v>1668</v>
      </c>
      <c r="G77" s="35" t="s">
        <v>1669</v>
      </c>
      <c r="H77" s="35" t="s">
        <v>1670</v>
      </c>
      <c r="I77" s="35" t="s">
        <v>1671</v>
      </c>
      <c r="J77" s="46">
        <v>2011</v>
      </c>
      <c r="K77" s="35">
        <v>1</v>
      </c>
      <c r="L77" s="35">
        <v>1</v>
      </c>
      <c r="M77" s="35" t="s">
        <v>573</v>
      </c>
      <c r="N77" s="42" t="str">
        <f>HYPERLINK("http://ebooks.abc-clio.com/?isbn=9781598848069")</f>
        <v>http://ebooks.abc-clio.com/?isbn=9781598848069</v>
      </c>
      <c r="O77" s="37"/>
      <c r="P77" s="34"/>
    </row>
    <row r="78" spans="1:16">
      <c r="A78" s="35">
        <v>77</v>
      </c>
      <c r="B78" s="35" t="s">
        <v>549</v>
      </c>
      <c r="C78" s="35" t="s">
        <v>956</v>
      </c>
      <c r="D78" s="36" t="s">
        <v>325</v>
      </c>
      <c r="E78" s="36" t="s">
        <v>326</v>
      </c>
      <c r="F78" s="35" t="s">
        <v>2071</v>
      </c>
      <c r="G78" s="35" t="s">
        <v>2072</v>
      </c>
      <c r="H78" s="35" t="s">
        <v>2073</v>
      </c>
      <c r="I78" s="35" t="s">
        <v>2074</v>
      </c>
      <c r="J78" s="46">
        <v>2012</v>
      </c>
      <c r="K78" s="35">
        <v>1</v>
      </c>
      <c r="L78" s="35">
        <v>2</v>
      </c>
      <c r="M78" s="35" t="s">
        <v>573</v>
      </c>
      <c r="N78" s="42" t="str">
        <f>HYPERLINK("http://ebooks.abc-clio.com/?isbn=9781598847673")</f>
        <v>http://ebooks.abc-clio.com/?isbn=9781598847673</v>
      </c>
      <c r="O78" s="37"/>
      <c r="P78" s="34"/>
    </row>
    <row r="79" spans="1:16">
      <c r="A79" s="35">
        <v>78</v>
      </c>
      <c r="B79" s="35" t="s">
        <v>549</v>
      </c>
      <c r="C79" s="35" t="s">
        <v>956</v>
      </c>
      <c r="D79" s="36" t="s">
        <v>1667</v>
      </c>
      <c r="E79" s="36" t="s">
        <v>326</v>
      </c>
      <c r="F79" s="35" t="s">
        <v>2120</v>
      </c>
      <c r="G79" s="35" t="s">
        <v>2121</v>
      </c>
      <c r="H79" s="35" t="s">
        <v>2122</v>
      </c>
      <c r="I79" s="35" t="s">
        <v>2123</v>
      </c>
      <c r="J79" s="46">
        <v>2012</v>
      </c>
      <c r="K79" s="35">
        <v>1</v>
      </c>
      <c r="L79" s="35">
        <v>2</v>
      </c>
      <c r="M79" s="35" t="s">
        <v>992</v>
      </c>
      <c r="N79" s="42" t="str">
        <f>HYPERLINK("http://ebooks.abc-clio.com/?isbn=9781586835422")</f>
        <v>http://ebooks.abc-clio.com/?isbn=9781586835422</v>
      </c>
      <c r="O79" s="37"/>
      <c r="P79" s="34"/>
    </row>
    <row r="80" spans="1:16">
      <c r="A80" s="35">
        <v>79</v>
      </c>
      <c r="B80" s="35" t="s">
        <v>549</v>
      </c>
      <c r="C80" s="35" t="s">
        <v>767</v>
      </c>
      <c r="D80" s="36" t="s">
        <v>2170</v>
      </c>
      <c r="E80" s="36" t="s">
        <v>2171</v>
      </c>
      <c r="F80" s="35" t="s">
        <v>2172</v>
      </c>
      <c r="G80" s="35" t="s">
        <v>2173</v>
      </c>
      <c r="H80" s="35" t="s">
        <v>2174</v>
      </c>
      <c r="I80" s="35" t="s">
        <v>2175</v>
      </c>
      <c r="J80" s="46">
        <v>2012</v>
      </c>
      <c r="K80" s="35">
        <v>1</v>
      </c>
      <c r="L80" s="35">
        <v>1</v>
      </c>
      <c r="M80" s="35" t="s">
        <v>573</v>
      </c>
      <c r="N80" s="42" t="str">
        <f>HYPERLINK("http://ebooks.abc-clio.com/?isbn=9781591588061")</f>
        <v>http://ebooks.abc-clio.com/?isbn=9781591588061</v>
      </c>
      <c r="O80" s="37"/>
      <c r="P80" s="34"/>
    </row>
    <row r="81" spans="1:16">
      <c r="A81" s="35">
        <v>80</v>
      </c>
      <c r="B81" s="35" t="s">
        <v>549</v>
      </c>
      <c r="C81" s="35" t="s">
        <v>843</v>
      </c>
      <c r="D81" s="36" t="s">
        <v>1086</v>
      </c>
      <c r="E81" s="36" t="s">
        <v>1087</v>
      </c>
      <c r="F81" s="35" t="s">
        <v>1088</v>
      </c>
      <c r="G81" s="35" t="s">
        <v>1089</v>
      </c>
      <c r="H81" s="35" t="s">
        <v>1090</v>
      </c>
      <c r="I81" s="35" t="s">
        <v>1091</v>
      </c>
      <c r="J81" s="46">
        <v>2008</v>
      </c>
      <c r="K81" s="35">
        <v>1</v>
      </c>
      <c r="L81" s="35">
        <v>1</v>
      </c>
      <c r="M81" s="35" t="s">
        <v>573</v>
      </c>
      <c r="N81" s="42" t="str">
        <f>HYPERLINK("http://ebooks.abc-clio.com/?isbn=9780313363559")</f>
        <v>http://ebooks.abc-clio.com/?isbn=9780313363559</v>
      </c>
      <c r="O81" s="37"/>
      <c r="P81" s="34"/>
    </row>
    <row r="82" spans="1:16">
      <c r="A82" s="35">
        <v>81</v>
      </c>
      <c r="B82" s="35" t="s">
        <v>549</v>
      </c>
      <c r="C82" s="35" t="s">
        <v>843</v>
      </c>
      <c r="D82" s="36" t="s">
        <v>2089</v>
      </c>
      <c r="E82" s="36" t="s">
        <v>2090</v>
      </c>
      <c r="F82" s="35" t="s">
        <v>2091</v>
      </c>
      <c r="G82" s="35" t="s">
        <v>2092</v>
      </c>
      <c r="H82" s="35" t="s">
        <v>2093</v>
      </c>
      <c r="I82" s="35" t="s">
        <v>2094</v>
      </c>
      <c r="J82" s="46">
        <v>2012</v>
      </c>
      <c r="K82" s="35">
        <v>1</v>
      </c>
      <c r="L82" s="35">
        <v>1</v>
      </c>
      <c r="M82" s="35" t="s">
        <v>573</v>
      </c>
      <c r="N82" s="42" t="str">
        <f>HYPERLINK("http://ebooks.abc-clio.com/?isbn=9781610691543")</f>
        <v>http://ebooks.abc-clio.com/?isbn=9781610691543</v>
      </c>
      <c r="O82" s="37"/>
      <c r="P82" s="34"/>
    </row>
    <row r="83" spans="1:16">
      <c r="A83" s="35">
        <v>82</v>
      </c>
      <c r="B83" s="35" t="s">
        <v>549</v>
      </c>
      <c r="C83" s="35" t="s">
        <v>783</v>
      </c>
      <c r="D83" s="36" t="s">
        <v>1595</v>
      </c>
      <c r="E83" s="36" t="s">
        <v>1596</v>
      </c>
      <c r="F83" s="35" t="s">
        <v>1597</v>
      </c>
      <c r="G83" s="35" t="s">
        <v>1598</v>
      </c>
      <c r="H83" s="35" t="s">
        <v>1599</v>
      </c>
      <c r="I83" s="35" t="s">
        <v>1600</v>
      </c>
      <c r="J83" s="46">
        <v>2010</v>
      </c>
      <c r="K83" s="35">
        <v>1</v>
      </c>
      <c r="L83" s="35">
        <v>1</v>
      </c>
      <c r="M83" s="35" t="s">
        <v>573</v>
      </c>
      <c r="N83" s="42" t="str">
        <f>HYPERLINK("http://ebooks.abc-clio.com/?isbn=9781598843811")</f>
        <v>http://ebooks.abc-clio.com/?isbn=9781598843811</v>
      </c>
      <c r="O83" s="37"/>
      <c r="P83" s="34"/>
    </row>
    <row r="84" spans="1:16">
      <c r="A84" s="35">
        <v>83</v>
      </c>
      <c r="B84" s="35" t="s">
        <v>549</v>
      </c>
      <c r="C84" s="35" t="s">
        <v>783</v>
      </c>
      <c r="D84" s="36" t="s">
        <v>1863</v>
      </c>
      <c r="E84" s="36" t="s">
        <v>1864</v>
      </c>
      <c r="F84" s="35" t="s">
        <v>1865</v>
      </c>
      <c r="G84" s="35" t="s">
        <v>1866</v>
      </c>
      <c r="H84" s="35" t="s">
        <v>1867</v>
      </c>
      <c r="I84" s="35" t="s">
        <v>1868</v>
      </c>
      <c r="J84" s="46">
        <v>2011</v>
      </c>
      <c r="K84" s="35">
        <v>1</v>
      </c>
      <c r="L84" s="35">
        <v>1</v>
      </c>
      <c r="M84" s="35" t="s">
        <v>573</v>
      </c>
      <c r="N84" s="42" t="str">
        <f>HYPERLINK("http://ebooks.abc-clio.com/?isbn=9781598846249")</f>
        <v>http://ebooks.abc-clio.com/?isbn=9781598846249</v>
      </c>
      <c r="O84" s="37"/>
      <c r="P84" s="34"/>
    </row>
    <row r="85" spans="1:16">
      <c r="A85" s="35">
        <v>84</v>
      </c>
      <c r="B85" s="35" t="s">
        <v>549</v>
      </c>
      <c r="C85" s="35" t="s">
        <v>783</v>
      </c>
      <c r="D85" s="36" t="s">
        <v>1577</v>
      </c>
      <c r="E85" s="36" t="s">
        <v>326</v>
      </c>
      <c r="F85" s="35" t="s">
        <v>1642</v>
      </c>
      <c r="G85" s="35" t="s">
        <v>1643</v>
      </c>
      <c r="H85" s="35" t="s">
        <v>1644</v>
      </c>
      <c r="I85" s="35" t="s">
        <v>1645</v>
      </c>
      <c r="J85" s="46">
        <v>2011</v>
      </c>
      <c r="K85" s="35">
        <v>1</v>
      </c>
      <c r="L85" s="35">
        <v>1</v>
      </c>
      <c r="M85" s="35" t="s">
        <v>573</v>
      </c>
      <c r="N85" s="42" t="str">
        <f>HYPERLINK("http://ebooks.abc-clio.com/?isbn=9781598847734")</f>
        <v>http://ebooks.abc-clio.com/?isbn=9781598847734</v>
      </c>
      <c r="O85" s="37"/>
      <c r="P85" s="34"/>
    </row>
    <row r="86" spans="1:16">
      <c r="A86" s="35">
        <v>85</v>
      </c>
      <c r="B86" s="35" t="s">
        <v>549</v>
      </c>
      <c r="C86" s="35" t="s">
        <v>783</v>
      </c>
      <c r="D86" s="36" t="s">
        <v>1577</v>
      </c>
      <c r="E86" s="36" t="s">
        <v>1578</v>
      </c>
      <c r="F86" s="35" t="s">
        <v>1579</v>
      </c>
      <c r="G86" s="35" t="s">
        <v>1580</v>
      </c>
      <c r="H86" s="35" t="s">
        <v>1581</v>
      </c>
      <c r="I86" s="35" t="s">
        <v>1582</v>
      </c>
      <c r="J86" s="46">
        <v>2010</v>
      </c>
      <c r="K86" s="35">
        <v>1</v>
      </c>
      <c r="L86" s="35">
        <v>1</v>
      </c>
      <c r="M86" s="35" t="s">
        <v>573</v>
      </c>
      <c r="N86" s="42" t="str">
        <f>HYPERLINK("http://ebooks.abc-clio.com/?isbn=9781598845662")</f>
        <v>http://ebooks.abc-clio.com/?isbn=9781598845662</v>
      </c>
      <c r="O86" s="37"/>
      <c r="P86" s="34"/>
    </row>
    <row r="87" spans="1:16">
      <c r="A87" s="35">
        <v>86</v>
      </c>
      <c r="B87" s="35" t="s">
        <v>549</v>
      </c>
      <c r="C87" s="35" t="s">
        <v>2176</v>
      </c>
      <c r="D87" s="36" t="s">
        <v>2237</v>
      </c>
      <c r="E87" s="36" t="s">
        <v>2178</v>
      </c>
      <c r="F87" s="35" t="s">
        <v>2238</v>
      </c>
      <c r="G87" s="35" t="s">
        <v>2239</v>
      </c>
      <c r="H87" s="35" t="s">
        <v>2240</v>
      </c>
      <c r="I87" s="35" t="s">
        <v>2182</v>
      </c>
      <c r="J87" s="46">
        <v>2012</v>
      </c>
      <c r="K87" s="35">
        <v>1</v>
      </c>
      <c r="L87" s="35">
        <v>1</v>
      </c>
      <c r="M87" s="35" t="s">
        <v>573</v>
      </c>
      <c r="N87" s="42" t="str">
        <f>HYPERLINK("http://ebooks.abc-clio.com/?isbn=9781610690843")</f>
        <v>http://ebooks.abc-clio.com/?isbn=9781610690843</v>
      </c>
      <c r="O87" s="37"/>
      <c r="P87" s="34"/>
    </row>
    <row r="88" spans="1:16">
      <c r="A88" s="35">
        <v>87</v>
      </c>
      <c r="B88" s="35" t="s">
        <v>549</v>
      </c>
      <c r="C88" s="35" t="s">
        <v>2176</v>
      </c>
      <c r="D88" s="36" t="s">
        <v>2177</v>
      </c>
      <c r="E88" s="36" t="s">
        <v>2178</v>
      </c>
      <c r="F88" s="35" t="s">
        <v>2179</v>
      </c>
      <c r="G88" s="35" t="s">
        <v>2180</v>
      </c>
      <c r="H88" s="35" t="s">
        <v>2181</v>
      </c>
      <c r="I88" s="35" t="s">
        <v>2182</v>
      </c>
      <c r="J88" s="46">
        <v>2012</v>
      </c>
      <c r="K88" s="35">
        <v>1</v>
      </c>
      <c r="L88" s="35">
        <v>1</v>
      </c>
      <c r="M88" s="35" t="s">
        <v>573</v>
      </c>
      <c r="N88" s="42" t="str">
        <f>HYPERLINK("http://ebooks.abc-clio.com/?isbn=9781610691352")</f>
        <v>http://ebooks.abc-clio.com/?isbn=9781610691352</v>
      </c>
      <c r="O88" s="37"/>
      <c r="P88" s="34"/>
    </row>
    <row r="89" spans="1:16">
      <c r="A89" s="35">
        <v>88</v>
      </c>
      <c r="B89" s="35" t="s">
        <v>549</v>
      </c>
      <c r="C89" s="35" t="s">
        <v>989</v>
      </c>
      <c r="D89" s="36" t="s">
        <v>1714</v>
      </c>
      <c r="E89" s="36" t="s">
        <v>1759</v>
      </c>
      <c r="F89" s="35" t="s">
        <v>1760</v>
      </c>
      <c r="G89" s="35" t="s">
        <v>1761</v>
      </c>
      <c r="H89" s="35" t="s">
        <v>1762</v>
      </c>
      <c r="I89" s="35" t="s">
        <v>1763</v>
      </c>
      <c r="J89" s="46">
        <v>2011</v>
      </c>
      <c r="K89" s="35">
        <v>1</v>
      </c>
      <c r="L89" s="35">
        <v>1</v>
      </c>
      <c r="M89" s="35" t="s">
        <v>573</v>
      </c>
      <c r="N89" s="42" t="str">
        <f>HYPERLINK("http://ebooks.abc-clio.com/?isbn=9781598844696")</f>
        <v>http://ebooks.abc-clio.com/?isbn=9781598844696</v>
      </c>
      <c r="O89" s="37"/>
      <c r="P89" s="34"/>
    </row>
    <row r="90" spans="1:16">
      <c r="A90" s="35">
        <v>89</v>
      </c>
      <c r="B90" s="35" t="s">
        <v>549</v>
      </c>
      <c r="C90" s="35" t="s">
        <v>64</v>
      </c>
      <c r="D90" s="36" t="s">
        <v>1601</v>
      </c>
      <c r="E90" s="36" t="s">
        <v>1602</v>
      </c>
      <c r="F90" s="35" t="s">
        <v>1603</v>
      </c>
      <c r="G90" s="35" t="s">
        <v>1604</v>
      </c>
      <c r="H90" s="35" t="s">
        <v>1605</v>
      </c>
      <c r="I90" s="35" t="s">
        <v>1606</v>
      </c>
      <c r="J90" s="46">
        <v>2010</v>
      </c>
      <c r="K90" s="35">
        <v>1</v>
      </c>
      <c r="L90" s="35">
        <v>1</v>
      </c>
      <c r="M90" s="35" t="s">
        <v>573</v>
      </c>
      <c r="N90" s="42" t="str">
        <f>HYPERLINK("http://ebooks.abc-clio.com/?isbn=9781598844757")</f>
        <v>http://ebooks.abc-clio.com/?isbn=9781598844757</v>
      </c>
      <c r="O90" s="37"/>
      <c r="P90" s="34"/>
    </row>
    <row r="91" spans="1:16">
      <c r="A91" s="35">
        <v>90</v>
      </c>
      <c r="B91" s="35" t="s">
        <v>549</v>
      </c>
      <c r="C91" s="35" t="s">
        <v>245</v>
      </c>
      <c r="D91" s="36" t="s">
        <v>1496</v>
      </c>
      <c r="E91" s="36" t="s">
        <v>326</v>
      </c>
      <c r="F91" s="35" t="s">
        <v>1497</v>
      </c>
      <c r="G91" s="35" t="s">
        <v>1498</v>
      </c>
      <c r="H91" s="35" t="s">
        <v>1499</v>
      </c>
      <c r="I91" s="35" t="s">
        <v>1500</v>
      </c>
      <c r="J91" s="46">
        <v>2010</v>
      </c>
      <c r="K91" s="35">
        <v>1</v>
      </c>
      <c r="L91" s="35">
        <v>1</v>
      </c>
      <c r="M91" s="35" t="s">
        <v>573</v>
      </c>
      <c r="N91" s="42" t="str">
        <f>HYPERLINK("http://ebooks.abc-clio.com/?isbn=9781610690645")</f>
        <v>http://ebooks.abc-clio.com/?isbn=9781610690645</v>
      </c>
      <c r="O91" s="37"/>
      <c r="P91" s="34"/>
    </row>
    <row r="92" spans="1:16">
      <c r="A92" s="35">
        <v>91</v>
      </c>
      <c r="B92" s="35" t="s">
        <v>549</v>
      </c>
      <c r="C92" s="35" t="s">
        <v>786</v>
      </c>
      <c r="D92" s="36" t="s">
        <v>1714</v>
      </c>
      <c r="E92" s="36" t="s">
        <v>1715</v>
      </c>
      <c r="F92" s="35" t="s">
        <v>1716</v>
      </c>
      <c r="G92" s="35" t="s">
        <v>1717</v>
      </c>
      <c r="H92" s="35" t="s">
        <v>1718</v>
      </c>
      <c r="I92" s="35" t="s">
        <v>1719</v>
      </c>
      <c r="J92" s="46">
        <v>2011</v>
      </c>
      <c r="K92" s="35">
        <v>1</v>
      </c>
      <c r="L92" s="35">
        <v>3</v>
      </c>
      <c r="M92" s="35" t="s">
        <v>573</v>
      </c>
      <c r="N92" s="42" t="str">
        <f>HYPERLINK("http://ebooks.abc-clio.com/?isbn=9781598844917")</f>
        <v>http://ebooks.abc-clio.com/?isbn=9781598844917</v>
      </c>
      <c r="O92" s="37"/>
      <c r="P92" s="34"/>
    </row>
    <row r="93" spans="1:16">
      <c r="A93" s="35">
        <v>92</v>
      </c>
      <c r="B93" s="35" t="s">
        <v>549</v>
      </c>
      <c r="C93" s="35" t="s">
        <v>786</v>
      </c>
      <c r="D93" s="36" t="s">
        <v>1742</v>
      </c>
      <c r="E93" s="36" t="s">
        <v>324</v>
      </c>
      <c r="F93" s="35" t="s">
        <v>1743</v>
      </c>
      <c r="G93" s="35" t="s">
        <v>1744</v>
      </c>
      <c r="H93" s="35" t="s">
        <v>1745</v>
      </c>
      <c r="I93" s="35" t="s">
        <v>1746</v>
      </c>
      <c r="J93" s="46">
        <v>2011</v>
      </c>
      <c r="K93" s="35">
        <v>1</v>
      </c>
      <c r="L93" s="35">
        <v>1</v>
      </c>
      <c r="M93" s="35" t="s">
        <v>573</v>
      </c>
      <c r="N93" s="42" t="str">
        <f>HYPERLINK("http://ebooks.abc-clio.com/?isbn=9781598848533")</f>
        <v>http://ebooks.abc-clio.com/?isbn=9781598848533</v>
      </c>
      <c r="O93" s="37"/>
      <c r="P93" s="34"/>
    </row>
    <row r="94" spans="1:16">
      <c r="A94" s="35">
        <v>93</v>
      </c>
      <c r="B94" s="35" t="s">
        <v>549</v>
      </c>
      <c r="C94" s="35" t="s">
        <v>851</v>
      </c>
      <c r="D94" s="36" t="s">
        <v>1672</v>
      </c>
      <c r="E94" s="36" t="s">
        <v>1673</v>
      </c>
      <c r="F94" s="35" t="s">
        <v>1674</v>
      </c>
      <c r="G94" s="35" t="s">
        <v>1675</v>
      </c>
      <c r="H94" s="35" t="s">
        <v>1676</v>
      </c>
      <c r="I94" s="35" t="s">
        <v>1677</v>
      </c>
      <c r="J94" s="46">
        <v>2011</v>
      </c>
      <c r="K94" s="35">
        <v>1</v>
      </c>
      <c r="L94" s="35">
        <v>1</v>
      </c>
      <c r="M94" s="35" t="s">
        <v>573</v>
      </c>
      <c r="N94" s="42" t="str">
        <f>HYPERLINK("http://ebooks.abc-clio.com/?isbn=9781598848458")</f>
        <v>http://ebooks.abc-clio.com/?isbn=9781598848458</v>
      </c>
      <c r="O94" s="37"/>
      <c r="P94" s="34"/>
    </row>
    <row r="95" spans="1:16">
      <c r="A95" s="35">
        <v>94</v>
      </c>
      <c r="B95" s="35" t="s">
        <v>549</v>
      </c>
      <c r="C95" s="35" t="s">
        <v>851</v>
      </c>
      <c r="D95" s="36" t="s">
        <v>2177</v>
      </c>
      <c r="E95" s="36" t="s">
        <v>2285</v>
      </c>
      <c r="F95" s="35" t="s">
        <v>2286</v>
      </c>
      <c r="G95" s="35" t="s">
        <v>2287</v>
      </c>
      <c r="H95" s="35" t="s">
        <v>2288</v>
      </c>
      <c r="I95" s="35" t="s">
        <v>2289</v>
      </c>
      <c r="J95" s="46">
        <v>2012</v>
      </c>
      <c r="K95" s="35">
        <v>1</v>
      </c>
      <c r="L95" s="35">
        <v>1</v>
      </c>
      <c r="M95" s="35" t="s">
        <v>573</v>
      </c>
      <c r="N95" s="42" t="str">
        <f>HYPERLINK("http://ebooks.abc-clio.com/?isbn=9781598848472")</f>
        <v>http://ebooks.abc-clio.com/?isbn=9781598848472</v>
      </c>
      <c r="O95" s="37"/>
      <c r="P95" s="34"/>
    </row>
    <row r="96" spans="1:16">
      <c r="A96" s="35">
        <v>95</v>
      </c>
      <c r="B96" s="35" t="s">
        <v>549</v>
      </c>
      <c r="C96" s="35" t="s">
        <v>1066</v>
      </c>
      <c r="D96" s="36" t="s">
        <v>1067</v>
      </c>
      <c r="E96" s="36" t="s">
        <v>1068</v>
      </c>
      <c r="F96" s="35" t="s">
        <v>1069</v>
      </c>
      <c r="G96" s="35" t="s">
        <v>1070</v>
      </c>
      <c r="H96" s="35" t="s">
        <v>1071</v>
      </c>
      <c r="I96" s="35" t="s">
        <v>1072</v>
      </c>
      <c r="J96" s="46">
        <v>2007</v>
      </c>
      <c r="K96" s="35">
        <v>1</v>
      </c>
      <c r="L96" s="35">
        <v>1</v>
      </c>
      <c r="M96" s="35" t="s">
        <v>573</v>
      </c>
      <c r="N96" s="42" t="str">
        <f>HYPERLINK("http://ebooks.abc-clio.com/?isbn=9780313363467")</f>
        <v>http://ebooks.abc-clio.com/?isbn=9780313363467</v>
      </c>
      <c r="O96" s="37"/>
      <c r="P96" s="34"/>
    </row>
    <row r="97" spans="1:16">
      <c r="A97" s="35">
        <v>96</v>
      </c>
      <c r="B97" s="35" t="s">
        <v>549</v>
      </c>
      <c r="C97" s="35" t="s">
        <v>1940</v>
      </c>
      <c r="D97" s="36" t="s">
        <v>1941</v>
      </c>
      <c r="E97" s="36" t="s">
        <v>1942</v>
      </c>
      <c r="F97" s="35" t="s">
        <v>1943</v>
      </c>
      <c r="G97" s="35" t="s">
        <v>1944</v>
      </c>
      <c r="H97" s="35" t="s">
        <v>1945</v>
      </c>
      <c r="I97" s="35" t="s">
        <v>1946</v>
      </c>
      <c r="J97" s="46">
        <v>2011</v>
      </c>
      <c r="K97" s="35">
        <v>3</v>
      </c>
      <c r="L97" s="35">
        <v>1</v>
      </c>
      <c r="M97" s="35" t="s">
        <v>38</v>
      </c>
      <c r="N97" s="42" t="str">
        <f>HYPERLINK("http://ebooks.abc-clio.com/?isbn=9780313080838")</f>
        <v>http://ebooks.abc-clio.com/?isbn=9780313080838</v>
      </c>
      <c r="O97" s="37"/>
      <c r="P97" s="34"/>
    </row>
    <row r="98" spans="1:16">
      <c r="A98" s="35">
        <v>97</v>
      </c>
      <c r="B98" s="35" t="s">
        <v>549</v>
      </c>
      <c r="C98" s="35" t="s">
        <v>1477</v>
      </c>
      <c r="D98" s="36" t="s">
        <v>1519</v>
      </c>
      <c r="E98" s="36" t="s">
        <v>1520</v>
      </c>
      <c r="F98" s="35" t="s">
        <v>1521</v>
      </c>
      <c r="G98" s="35" t="s">
        <v>1522</v>
      </c>
      <c r="H98" s="35" t="s">
        <v>1523</v>
      </c>
      <c r="I98" s="35" t="s">
        <v>1524</v>
      </c>
      <c r="J98" s="46">
        <v>2010</v>
      </c>
      <c r="K98" s="35">
        <v>2</v>
      </c>
      <c r="L98" s="35">
        <v>1</v>
      </c>
      <c r="M98" s="35" t="s">
        <v>553</v>
      </c>
      <c r="N98" s="42" t="str">
        <f>HYPERLINK("http://ebooks.abc-clio.com/?isbn=9780313385261")</f>
        <v>http://ebooks.abc-clio.com/?isbn=9780313385261</v>
      </c>
      <c r="O98" s="37"/>
      <c r="P98" s="34"/>
    </row>
    <row r="99" spans="1:16">
      <c r="A99" s="35">
        <v>98</v>
      </c>
      <c r="B99" s="35" t="s">
        <v>549</v>
      </c>
      <c r="C99" s="35" t="s">
        <v>1477</v>
      </c>
      <c r="D99" s="36" t="s">
        <v>1478</v>
      </c>
      <c r="E99" s="36" t="s">
        <v>1479</v>
      </c>
      <c r="F99" s="35" t="s">
        <v>1480</v>
      </c>
      <c r="G99" s="35" t="s">
        <v>1481</v>
      </c>
      <c r="H99" s="35" t="s">
        <v>1482</v>
      </c>
      <c r="I99" s="35" t="s">
        <v>1483</v>
      </c>
      <c r="J99" s="46">
        <v>2010</v>
      </c>
      <c r="K99" s="35">
        <v>1</v>
      </c>
      <c r="L99" s="35">
        <v>1</v>
      </c>
      <c r="M99" s="35" t="s">
        <v>560</v>
      </c>
      <c r="N99" s="42" t="str">
        <f>HYPERLINK("http://ebooks.abc-clio.com/?isbn=9780313376252")</f>
        <v>http://ebooks.abc-clio.com/?isbn=9780313376252</v>
      </c>
      <c r="O99" s="37"/>
      <c r="P99" s="34"/>
    </row>
    <row r="100" spans="1:16">
      <c r="A100" s="35">
        <v>99</v>
      </c>
      <c r="B100" s="35" t="s">
        <v>549</v>
      </c>
      <c r="C100" s="35" t="s">
        <v>1971</v>
      </c>
      <c r="D100" s="36" t="s">
        <v>1548</v>
      </c>
      <c r="E100" s="36" t="s">
        <v>1972</v>
      </c>
      <c r="F100" s="35" t="s">
        <v>1973</v>
      </c>
      <c r="G100" s="35" t="s">
        <v>1974</v>
      </c>
      <c r="H100" s="35" t="s">
        <v>1975</v>
      </c>
      <c r="I100" s="35" t="s">
        <v>1976</v>
      </c>
      <c r="J100" s="46">
        <v>2011</v>
      </c>
      <c r="K100" s="35">
        <v>1</v>
      </c>
      <c r="L100" s="35">
        <v>1</v>
      </c>
      <c r="M100" s="35" t="s">
        <v>38</v>
      </c>
      <c r="N100" s="42" t="str">
        <f>HYPERLINK("http://ebooks.abc-clio.com/?isbn=9781598844207")</f>
        <v>http://ebooks.abc-clio.com/?isbn=9781598844207</v>
      </c>
      <c r="O100" s="37"/>
      <c r="P100" s="34"/>
    </row>
    <row r="101" spans="1:16">
      <c r="A101" s="35">
        <v>100</v>
      </c>
      <c r="B101" s="35" t="s">
        <v>549</v>
      </c>
      <c r="C101" s="35" t="s">
        <v>1351</v>
      </c>
      <c r="D101" s="36" t="s">
        <v>1461</v>
      </c>
      <c r="E101" s="36" t="s">
        <v>1462</v>
      </c>
      <c r="F101" s="35" t="s">
        <v>1463</v>
      </c>
      <c r="G101" s="35" t="s">
        <v>1464</v>
      </c>
      <c r="H101" s="35" t="s">
        <v>1465</v>
      </c>
      <c r="I101" s="35" t="s">
        <v>1466</v>
      </c>
      <c r="J101" s="46">
        <v>2009</v>
      </c>
      <c r="K101" s="35">
        <v>6</v>
      </c>
      <c r="L101" s="35">
        <v>1</v>
      </c>
      <c r="M101" s="35" t="s">
        <v>38</v>
      </c>
      <c r="N101" s="42" t="str">
        <f>HYPERLINK("http://ebooks.abc-clio.com/?isbn=9781851096725")</f>
        <v>http://ebooks.abc-clio.com/?isbn=9781851096725</v>
      </c>
      <c r="O101" s="37"/>
      <c r="P101" s="34"/>
    </row>
    <row r="102" spans="1:16">
      <c r="A102" s="35">
        <v>101</v>
      </c>
      <c r="B102" s="35" t="s">
        <v>549</v>
      </c>
      <c r="C102" s="35" t="s">
        <v>1351</v>
      </c>
      <c r="D102" s="36" t="s">
        <v>2053</v>
      </c>
      <c r="E102" s="36" t="s">
        <v>2054</v>
      </c>
      <c r="F102" s="35" t="s">
        <v>2055</v>
      </c>
      <c r="G102" s="35" t="s">
        <v>2056</v>
      </c>
      <c r="H102" s="35" t="s">
        <v>2057</v>
      </c>
      <c r="I102" s="35" t="s">
        <v>2058</v>
      </c>
      <c r="J102" s="46">
        <v>2012</v>
      </c>
      <c r="K102" s="35">
        <v>1</v>
      </c>
      <c r="L102" s="35">
        <v>1</v>
      </c>
      <c r="M102" s="35" t="s">
        <v>38</v>
      </c>
      <c r="N102" s="42" t="str">
        <f>HYPERLINK("http://ebooks.abc-clio.com/?isbn=9781598844160")</f>
        <v>http://ebooks.abc-clio.com/?isbn=9781598844160</v>
      </c>
      <c r="O102" s="37"/>
      <c r="P102" s="34"/>
    </row>
    <row r="103" spans="1:16">
      <c r="A103" s="35">
        <v>102</v>
      </c>
      <c r="B103" s="35" t="s">
        <v>549</v>
      </c>
      <c r="C103" s="35" t="s">
        <v>1351</v>
      </c>
      <c r="D103" s="36" t="s">
        <v>1352</v>
      </c>
      <c r="E103" s="36" t="s">
        <v>1353</v>
      </c>
      <c r="F103" s="35" t="s">
        <v>1354</v>
      </c>
      <c r="G103" s="35" t="s">
        <v>1355</v>
      </c>
      <c r="H103" s="35" t="s">
        <v>1356</v>
      </c>
      <c r="I103" s="35" t="s">
        <v>1357</v>
      </c>
      <c r="J103" s="46">
        <v>2009</v>
      </c>
      <c r="K103" s="35">
        <v>1</v>
      </c>
      <c r="L103" s="35">
        <v>1</v>
      </c>
      <c r="M103" s="35" t="s">
        <v>553</v>
      </c>
      <c r="N103" s="42" t="str">
        <f>HYPERLINK("http://ebooks.abc-clio.com/?isbn=9780313056031")</f>
        <v>http://ebooks.abc-clio.com/?isbn=9780313056031</v>
      </c>
      <c r="O103" s="37"/>
      <c r="P103" s="34"/>
    </row>
    <row r="104" spans="1:16">
      <c r="A104" s="35">
        <v>103</v>
      </c>
      <c r="B104" s="35" t="s">
        <v>549</v>
      </c>
      <c r="C104" s="35" t="s">
        <v>2268</v>
      </c>
      <c r="D104" s="36" t="s">
        <v>2269</v>
      </c>
      <c r="E104" s="36" t="s">
        <v>2270</v>
      </c>
      <c r="F104" s="35" t="s">
        <v>2271</v>
      </c>
      <c r="G104" s="35" t="s">
        <v>2272</v>
      </c>
      <c r="H104" s="35" t="s">
        <v>2273</v>
      </c>
      <c r="I104" s="35" t="s">
        <v>2274</v>
      </c>
      <c r="J104" s="46">
        <v>2012</v>
      </c>
      <c r="K104" s="35">
        <v>2</v>
      </c>
      <c r="L104" s="35">
        <v>1</v>
      </c>
      <c r="M104" s="35" t="s">
        <v>553</v>
      </c>
      <c r="N104" s="42" t="str">
        <f>HYPERLINK("http://ebooks.abc-clio.com/?isbn=9781440802812")</f>
        <v>http://ebooks.abc-clio.com/?isbn=9781440802812</v>
      </c>
      <c r="O104" s="37"/>
      <c r="P104" s="34"/>
    </row>
    <row r="105" spans="1:16">
      <c r="A105" s="35">
        <v>104</v>
      </c>
      <c r="B105" s="35" t="s">
        <v>549</v>
      </c>
      <c r="C105" s="35" t="s">
        <v>2028</v>
      </c>
      <c r="D105" s="36" t="s">
        <v>2029</v>
      </c>
      <c r="E105" s="36" t="s">
        <v>2030</v>
      </c>
      <c r="F105" s="35" t="s">
        <v>2031</v>
      </c>
      <c r="G105" s="35" t="s">
        <v>2032</v>
      </c>
      <c r="H105" s="35" t="s">
        <v>2033</v>
      </c>
      <c r="I105" s="35" t="s">
        <v>2034</v>
      </c>
      <c r="J105" s="46">
        <v>2011</v>
      </c>
      <c r="K105" s="35">
        <v>2</v>
      </c>
      <c r="L105" s="35">
        <v>1</v>
      </c>
      <c r="M105" s="35" t="s">
        <v>38</v>
      </c>
      <c r="N105" s="42" t="str">
        <f>HYPERLINK("http://ebooks.abc-clio.com/?isbn=9781598847659")</f>
        <v>http://ebooks.abc-clio.com/?isbn=9781598847659</v>
      </c>
      <c r="O105" s="37"/>
      <c r="P105" s="34"/>
    </row>
    <row r="106" spans="1:16">
      <c r="A106" s="35">
        <v>105</v>
      </c>
      <c r="B106" s="35" t="s">
        <v>549</v>
      </c>
      <c r="C106" s="35" t="s">
        <v>1060</v>
      </c>
      <c r="D106" s="36" t="s">
        <v>1061</v>
      </c>
      <c r="E106" s="36" t="s">
        <v>1062</v>
      </c>
      <c r="F106" s="35" t="s">
        <v>1063</v>
      </c>
      <c r="G106" s="35"/>
      <c r="H106" s="35" t="s">
        <v>1064</v>
      </c>
      <c r="I106" s="35" t="s">
        <v>1065</v>
      </c>
      <c r="J106" s="46">
        <v>2007</v>
      </c>
      <c r="K106" s="35">
        <v>2</v>
      </c>
      <c r="L106" s="35">
        <v>3</v>
      </c>
      <c r="M106" s="35" t="s">
        <v>38</v>
      </c>
      <c r="N106" s="42" t="str">
        <f>HYPERLINK("http://ebooks.abc-clio.com/?isbn=9781851099504")</f>
        <v>http://ebooks.abc-clio.com/?isbn=9781851099504</v>
      </c>
      <c r="O106" s="37"/>
      <c r="P106" s="34"/>
    </row>
    <row r="107" spans="1:16">
      <c r="A107" s="35">
        <v>106</v>
      </c>
      <c r="B107" s="35" t="s">
        <v>549</v>
      </c>
      <c r="C107" s="35" t="s">
        <v>1382</v>
      </c>
      <c r="D107" s="36" t="s">
        <v>1383</v>
      </c>
      <c r="E107" s="36" t="s">
        <v>1384</v>
      </c>
      <c r="F107" s="35" t="s">
        <v>1385</v>
      </c>
      <c r="G107" s="35" t="s">
        <v>1386</v>
      </c>
      <c r="H107" s="35" t="s">
        <v>1387</v>
      </c>
      <c r="I107" s="35" t="s">
        <v>1388</v>
      </c>
      <c r="J107" s="46">
        <v>2009</v>
      </c>
      <c r="K107" s="35">
        <v>1</v>
      </c>
      <c r="L107" s="35">
        <v>2</v>
      </c>
      <c r="M107" s="35" t="s">
        <v>38</v>
      </c>
      <c r="N107" s="42" t="str">
        <f>HYPERLINK("http://ebooks.abc-clio.com/?isbn=9781598841923")</f>
        <v>http://ebooks.abc-clio.com/?isbn=9781598841923</v>
      </c>
      <c r="O107" s="37"/>
      <c r="P107" s="34"/>
    </row>
    <row r="108" spans="1:16">
      <c r="A108" s="35">
        <v>107</v>
      </c>
      <c r="B108" s="35" t="s">
        <v>549</v>
      </c>
      <c r="C108" s="35" t="s">
        <v>1382</v>
      </c>
      <c r="D108" s="36" t="s">
        <v>2136</v>
      </c>
      <c r="E108" s="36" t="s">
        <v>2137</v>
      </c>
      <c r="F108" s="35" t="s">
        <v>2138</v>
      </c>
      <c r="G108" s="35" t="s">
        <v>2139</v>
      </c>
      <c r="H108" s="35" t="s">
        <v>2140</v>
      </c>
      <c r="I108" s="35" t="s">
        <v>2141</v>
      </c>
      <c r="J108" s="46">
        <v>2012</v>
      </c>
      <c r="K108" s="35">
        <v>1</v>
      </c>
      <c r="L108" s="35">
        <v>1</v>
      </c>
      <c r="M108" s="35" t="s">
        <v>553</v>
      </c>
      <c r="N108" s="42" t="str">
        <f>HYPERLINK("http://ebooks.abc-clio.com/?isbn=9780313396885")</f>
        <v>http://ebooks.abc-clio.com/?isbn=9780313396885</v>
      </c>
      <c r="O108" s="37"/>
      <c r="P108" s="34"/>
    </row>
    <row r="109" spans="1:16">
      <c r="A109" s="35">
        <v>108</v>
      </c>
      <c r="B109" s="35" t="s">
        <v>549</v>
      </c>
      <c r="C109" s="35" t="s">
        <v>1454</v>
      </c>
      <c r="D109" s="36" t="s">
        <v>2307</v>
      </c>
      <c r="E109" s="36" t="s">
        <v>2308</v>
      </c>
      <c r="F109" s="35" t="s">
        <v>2309</v>
      </c>
      <c r="G109" s="35" t="s">
        <v>2310</v>
      </c>
      <c r="H109" s="35" t="s">
        <v>2311</v>
      </c>
      <c r="I109" s="35" t="s">
        <v>2312</v>
      </c>
      <c r="J109" s="46">
        <v>2012</v>
      </c>
      <c r="K109" s="35">
        <v>3</v>
      </c>
      <c r="L109" s="35">
        <v>2</v>
      </c>
      <c r="M109" s="35" t="s">
        <v>38</v>
      </c>
      <c r="N109" s="42" t="str">
        <f>HYPERLINK("http://ebooks.abc-clio.com/?isbn=9780313386718")</f>
        <v>http://ebooks.abc-clio.com/?isbn=9780313386718</v>
      </c>
      <c r="O109" s="37"/>
      <c r="P109" s="34"/>
    </row>
    <row r="110" spans="1:16">
      <c r="A110" s="35">
        <v>109</v>
      </c>
      <c r="B110" s="35" t="s">
        <v>549</v>
      </c>
      <c r="C110" s="35" t="s">
        <v>1454</v>
      </c>
      <c r="D110" s="36" t="s">
        <v>1455</v>
      </c>
      <c r="E110" s="36" t="s">
        <v>1456</v>
      </c>
      <c r="F110" s="35" t="s">
        <v>1457</v>
      </c>
      <c r="G110" s="35" t="s">
        <v>1458</v>
      </c>
      <c r="H110" s="35" t="s">
        <v>1459</v>
      </c>
      <c r="I110" s="35" t="s">
        <v>1460</v>
      </c>
      <c r="J110" s="46">
        <v>2009</v>
      </c>
      <c r="K110" s="35">
        <v>3</v>
      </c>
      <c r="L110" s="35">
        <v>1</v>
      </c>
      <c r="M110" s="35" t="s">
        <v>38</v>
      </c>
      <c r="N110" s="42" t="str">
        <f>HYPERLINK("http://ebooks.abc-clio.com/?isbn=9781851097180")</f>
        <v>http://ebooks.abc-clio.com/?isbn=9781851097180</v>
      </c>
      <c r="O110" s="37"/>
      <c r="P110" s="34"/>
    </row>
    <row r="111" spans="1:16">
      <c r="A111" s="35">
        <v>110</v>
      </c>
      <c r="B111" s="35" t="s">
        <v>549</v>
      </c>
      <c r="C111" s="35" t="s">
        <v>1145</v>
      </c>
      <c r="D111" s="36" t="s">
        <v>1833</v>
      </c>
      <c r="E111" s="36" t="s">
        <v>1834</v>
      </c>
      <c r="F111" s="35" t="s">
        <v>1835</v>
      </c>
      <c r="G111" s="35" t="s">
        <v>1836</v>
      </c>
      <c r="H111" s="35" t="s">
        <v>1837</v>
      </c>
      <c r="I111" s="35" t="s">
        <v>1838</v>
      </c>
      <c r="J111" s="46">
        <v>2011</v>
      </c>
      <c r="K111" s="35">
        <v>1</v>
      </c>
      <c r="L111" s="35">
        <v>1</v>
      </c>
      <c r="M111" s="35" t="s">
        <v>38</v>
      </c>
      <c r="N111" s="42" t="str">
        <f>HYPERLINK("http://ebooks.abc-clio.com/?isbn=9781598846621")</f>
        <v>http://ebooks.abc-clio.com/?isbn=9781598846621</v>
      </c>
      <c r="O111" s="37"/>
      <c r="P111" s="34"/>
    </row>
    <row r="112" spans="1:16">
      <c r="A112" s="35">
        <v>111</v>
      </c>
      <c r="B112" s="35" t="s">
        <v>549</v>
      </c>
      <c r="C112" s="35" t="s">
        <v>1145</v>
      </c>
      <c r="D112" s="36" t="s">
        <v>2189</v>
      </c>
      <c r="E112" s="36" t="s">
        <v>2190</v>
      </c>
      <c r="F112" s="35" t="s">
        <v>2191</v>
      </c>
      <c r="G112" s="35" t="s">
        <v>2192</v>
      </c>
      <c r="H112" s="35" t="s">
        <v>2193</v>
      </c>
      <c r="I112" s="35" t="s">
        <v>2194</v>
      </c>
      <c r="J112" s="46">
        <v>2012</v>
      </c>
      <c r="K112" s="35">
        <v>1</v>
      </c>
      <c r="L112" s="35">
        <v>1</v>
      </c>
      <c r="M112" s="35" t="s">
        <v>553</v>
      </c>
      <c r="N112" s="42" t="str">
        <f>HYPERLINK("http://ebooks.abc-clio.com/?isbn=9780313398735")</f>
        <v>http://ebooks.abc-clio.com/?isbn=9780313398735</v>
      </c>
      <c r="O112" s="37"/>
      <c r="P112" s="34"/>
    </row>
    <row r="113" spans="1:16">
      <c r="A113" s="35">
        <v>112</v>
      </c>
      <c r="B113" s="35" t="s">
        <v>549</v>
      </c>
      <c r="C113" s="35" t="s">
        <v>1145</v>
      </c>
      <c r="D113" s="36" t="s">
        <v>1146</v>
      </c>
      <c r="E113" s="36" t="s">
        <v>1147</v>
      </c>
      <c r="F113" s="35" t="s">
        <v>1148</v>
      </c>
      <c r="G113" s="35" t="s">
        <v>1149</v>
      </c>
      <c r="H113" s="35" t="s">
        <v>1150</v>
      </c>
      <c r="I113" s="35" t="s">
        <v>1151</v>
      </c>
      <c r="J113" s="46">
        <v>2008</v>
      </c>
      <c r="K113" s="35">
        <v>1</v>
      </c>
      <c r="L113" s="35">
        <v>1</v>
      </c>
      <c r="M113" s="35" t="s">
        <v>560</v>
      </c>
      <c r="N113" s="42" t="str">
        <f>HYPERLINK("http://ebooks.abc-clio.com/?isbn=9780313085239")</f>
        <v>http://ebooks.abc-clio.com/?isbn=9780313085239</v>
      </c>
      <c r="O113" s="37"/>
      <c r="P113" s="34"/>
    </row>
    <row r="114" spans="1:16">
      <c r="A114" s="35">
        <v>113</v>
      </c>
      <c r="B114" s="35" t="s">
        <v>549</v>
      </c>
      <c r="C114" s="35" t="s">
        <v>1145</v>
      </c>
      <c r="D114" s="36" t="s">
        <v>1536</v>
      </c>
      <c r="E114" s="36" t="s">
        <v>1537</v>
      </c>
      <c r="F114" s="35" t="s">
        <v>1538</v>
      </c>
      <c r="G114" s="35" t="s">
        <v>1539</v>
      </c>
      <c r="H114" s="35" t="s">
        <v>1540</v>
      </c>
      <c r="I114" s="35" t="s">
        <v>1541</v>
      </c>
      <c r="J114" s="46">
        <v>2010</v>
      </c>
      <c r="K114" s="35">
        <v>1</v>
      </c>
      <c r="L114" s="35">
        <v>4</v>
      </c>
      <c r="M114" s="35" t="s">
        <v>553</v>
      </c>
      <c r="N114" s="42" t="str">
        <f>HYPERLINK("http://ebooks.abc-clio.com/?isbn=9780313383441")</f>
        <v>http://ebooks.abc-clio.com/?isbn=9780313383441</v>
      </c>
      <c r="O114" s="37"/>
      <c r="P114" s="34"/>
    </row>
    <row r="115" spans="1:16">
      <c r="A115" s="35">
        <v>114</v>
      </c>
      <c r="B115" s="35" t="s">
        <v>549</v>
      </c>
      <c r="C115" s="35" t="s">
        <v>1145</v>
      </c>
      <c r="D115" s="36" t="s">
        <v>1536</v>
      </c>
      <c r="E115" s="36" t="s">
        <v>1537</v>
      </c>
      <c r="F115" s="35" t="s">
        <v>2281</v>
      </c>
      <c r="G115" s="35" t="s">
        <v>2282</v>
      </c>
      <c r="H115" s="35" t="s">
        <v>2283</v>
      </c>
      <c r="I115" s="35" t="s">
        <v>2284</v>
      </c>
      <c r="J115" s="46">
        <v>2012</v>
      </c>
      <c r="K115" s="35">
        <v>1</v>
      </c>
      <c r="L115" s="35">
        <v>1</v>
      </c>
      <c r="M115" s="35" t="s">
        <v>553</v>
      </c>
      <c r="N115" s="42" t="str">
        <f>HYPERLINK("http://ebooks.abc-clio.com/?isbn=9781440802584")</f>
        <v>http://ebooks.abc-clio.com/?isbn=9781440802584</v>
      </c>
      <c r="O115" s="37"/>
      <c r="P115" s="34"/>
    </row>
    <row r="116" spans="1:16">
      <c r="A116" s="35">
        <v>115</v>
      </c>
      <c r="B116" s="35" t="s">
        <v>549</v>
      </c>
      <c r="C116" s="35" t="s">
        <v>1145</v>
      </c>
      <c r="D116" s="36" t="s">
        <v>1858</v>
      </c>
      <c r="E116" s="36" t="s">
        <v>1537</v>
      </c>
      <c r="F116" s="35" t="s">
        <v>1859</v>
      </c>
      <c r="G116" s="35" t="s">
        <v>1860</v>
      </c>
      <c r="H116" s="35" t="s">
        <v>1861</v>
      </c>
      <c r="I116" s="35" t="s">
        <v>1862</v>
      </c>
      <c r="J116" s="46">
        <v>2011</v>
      </c>
      <c r="K116" s="35">
        <v>1</v>
      </c>
      <c r="L116" s="35">
        <v>1</v>
      </c>
      <c r="M116" s="35" t="s">
        <v>560</v>
      </c>
      <c r="N116" s="42" t="str">
        <f>HYPERLINK("http://ebooks.abc-clio.com/?isbn=9780313353055")</f>
        <v>http://ebooks.abc-clio.com/?isbn=9780313353055</v>
      </c>
      <c r="O116" s="37"/>
      <c r="P116" s="34"/>
    </row>
    <row r="117" spans="1:16">
      <c r="A117" s="35">
        <v>116</v>
      </c>
      <c r="B117" s="35" t="s">
        <v>549</v>
      </c>
      <c r="C117" s="35" t="s">
        <v>1145</v>
      </c>
      <c r="D117" s="36" t="s">
        <v>1455</v>
      </c>
      <c r="E117" s="36" t="s">
        <v>1887</v>
      </c>
      <c r="F117" s="35" t="s">
        <v>1888</v>
      </c>
      <c r="G117" s="35" t="s">
        <v>1889</v>
      </c>
      <c r="H117" s="35" t="s">
        <v>1890</v>
      </c>
      <c r="I117" s="35" t="s">
        <v>1891</v>
      </c>
      <c r="J117" s="46">
        <v>2011</v>
      </c>
      <c r="K117" s="35">
        <v>2</v>
      </c>
      <c r="L117" s="35">
        <v>1</v>
      </c>
      <c r="M117" s="35" t="s">
        <v>560</v>
      </c>
      <c r="N117" s="42" t="str">
        <f>HYPERLINK("http://ebooks.abc-clio.com/?isbn=9780313343148")</f>
        <v>http://ebooks.abc-clio.com/?isbn=9780313343148</v>
      </c>
      <c r="O117" s="37"/>
      <c r="P117" s="34"/>
    </row>
    <row r="118" spans="1:16">
      <c r="A118" s="35">
        <v>117</v>
      </c>
      <c r="B118" s="35" t="s">
        <v>549</v>
      </c>
      <c r="C118" s="35" t="s">
        <v>2195</v>
      </c>
      <c r="D118" s="36" t="s">
        <v>2196</v>
      </c>
      <c r="E118" s="36" t="s">
        <v>2197</v>
      </c>
      <c r="F118" s="35" t="s">
        <v>2198</v>
      </c>
      <c r="G118" s="35" t="s">
        <v>2199</v>
      </c>
      <c r="H118" s="35" t="s">
        <v>2200</v>
      </c>
      <c r="I118" s="35" t="s">
        <v>2201</v>
      </c>
      <c r="J118" s="46">
        <v>2012</v>
      </c>
      <c r="K118" s="35">
        <v>4</v>
      </c>
      <c r="L118" s="35">
        <v>1</v>
      </c>
      <c r="M118" s="35" t="s">
        <v>38</v>
      </c>
      <c r="N118" s="42" t="str">
        <f>HYPERLINK("http://ebooks.abc-clio.com/?isbn=9781598846461")</f>
        <v>http://ebooks.abc-clio.com/?isbn=9781598846461</v>
      </c>
      <c r="O118" s="37"/>
      <c r="P118" s="34"/>
    </row>
    <row r="119" spans="1:16">
      <c r="A119" s="35">
        <v>118</v>
      </c>
      <c r="B119" s="35" t="s">
        <v>549</v>
      </c>
      <c r="C119" s="35" t="s">
        <v>1506</v>
      </c>
      <c r="D119" s="36" t="s">
        <v>2336</v>
      </c>
      <c r="E119" s="36" t="s">
        <v>2337</v>
      </c>
      <c r="F119" s="35" t="s">
        <v>2338</v>
      </c>
      <c r="G119" s="35" t="s">
        <v>2339</v>
      </c>
      <c r="H119" s="35" t="s">
        <v>2340</v>
      </c>
      <c r="I119" s="35" t="s">
        <v>2341</v>
      </c>
      <c r="J119" s="46">
        <v>2012</v>
      </c>
      <c r="K119" s="35">
        <v>1</v>
      </c>
      <c r="L119" s="35">
        <v>1</v>
      </c>
      <c r="M119" s="35" t="s">
        <v>553</v>
      </c>
      <c r="N119" s="42" t="str">
        <f>HYPERLINK("http://ebooks.abc-clio.com/?isbn=9780313397691")</f>
        <v>http://ebooks.abc-clio.com/?isbn=9780313397691</v>
      </c>
      <c r="O119" s="37"/>
      <c r="P119" s="34"/>
    </row>
    <row r="120" spans="1:16">
      <c r="A120" s="35">
        <v>119</v>
      </c>
      <c r="B120" s="35" t="s">
        <v>549</v>
      </c>
      <c r="C120" s="35" t="s">
        <v>1506</v>
      </c>
      <c r="D120" s="36" t="s">
        <v>1507</v>
      </c>
      <c r="E120" s="36" t="s">
        <v>1508</v>
      </c>
      <c r="F120" s="35" t="s">
        <v>1509</v>
      </c>
      <c r="G120" s="35" t="s">
        <v>1510</v>
      </c>
      <c r="H120" s="35" t="s">
        <v>1511</v>
      </c>
      <c r="I120" s="35" t="s">
        <v>1512</v>
      </c>
      <c r="J120" s="46">
        <v>2010</v>
      </c>
      <c r="K120" s="35">
        <v>1</v>
      </c>
      <c r="L120" s="35">
        <v>1</v>
      </c>
      <c r="M120" s="35" t="s">
        <v>560</v>
      </c>
      <c r="N120" s="42" t="str">
        <f>HYPERLINK("http://ebooks.abc-clio.com/?isbn=9780313356674")</f>
        <v>http://ebooks.abc-clio.com/?isbn=9780313356674</v>
      </c>
      <c r="O120" s="37"/>
      <c r="P120" s="34"/>
    </row>
    <row r="121" spans="1:16">
      <c r="A121" s="35">
        <v>120</v>
      </c>
      <c r="B121" s="35" t="s">
        <v>549</v>
      </c>
      <c r="C121" s="35" t="s">
        <v>236</v>
      </c>
      <c r="D121" s="36" t="s">
        <v>2275</v>
      </c>
      <c r="E121" s="36" t="s">
        <v>2276</v>
      </c>
      <c r="F121" s="35" t="s">
        <v>2277</v>
      </c>
      <c r="G121" s="35" t="s">
        <v>2278</v>
      </c>
      <c r="H121" s="35" t="s">
        <v>2279</v>
      </c>
      <c r="I121" s="35" t="s">
        <v>2280</v>
      </c>
      <c r="J121" s="46">
        <v>2012</v>
      </c>
      <c r="K121" s="35">
        <v>1</v>
      </c>
      <c r="L121" s="35">
        <v>1</v>
      </c>
      <c r="M121" s="35" t="s">
        <v>560</v>
      </c>
      <c r="N121" s="42" t="str">
        <f>HYPERLINK("http://ebooks.abc-clio.com/?isbn=9780313380372")</f>
        <v>http://ebooks.abc-clio.com/?isbn=9780313380372</v>
      </c>
      <c r="O121" s="37"/>
      <c r="P121" s="34"/>
    </row>
    <row r="122" spans="1:16">
      <c r="A122" s="35">
        <v>121</v>
      </c>
      <c r="B122" s="35" t="s">
        <v>549</v>
      </c>
      <c r="C122" s="35" t="s">
        <v>236</v>
      </c>
      <c r="D122" s="36" t="s">
        <v>1764</v>
      </c>
      <c r="E122" s="36" t="s">
        <v>1765</v>
      </c>
      <c r="F122" s="35" t="s">
        <v>1766</v>
      </c>
      <c r="G122" s="35" t="s">
        <v>1767</v>
      </c>
      <c r="H122" s="35" t="s">
        <v>1768</v>
      </c>
      <c r="I122" s="35" t="s">
        <v>1769</v>
      </c>
      <c r="J122" s="46">
        <v>2011</v>
      </c>
      <c r="K122" s="35">
        <v>1</v>
      </c>
      <c r="L122" s="35">
        <v>4</v>
      </c>
      <c r="M122" s="35" t="s">
        <v>553</v>
      </c>
      <c r="N122" s="42" t="str">
        <f>HYPERLINK("http://ebooks.abc-clio.com/?isbn=9780313382536")</f>
        <v>http://ebooks.abc-clio.com/?isbn=9780313382536</v>
      </c>
      <c r="O122" s="37"/>
      <c r="P122" s="34"/>
    </row>
    <row r="123" spans="1:16">
      <c r="A123" s="35">
        <v>122</v>
      </c>
      <c r="B123" s="35" t="s">
        <v>549</v>
      </c>
      <c r="C123" s="35" t="s">
        <v>236</v>
      </c>
      <c r="D123" s="36" t="s">
        <v>1358</v>
      </c>
      <c r="E123" s="36" t="s">
        <v>1359</v>
      </c>
      <c r="F123" s="35" t="s">
        <v>1360</v>
      </c>
      <c r="G123" s="35" t="s">
        <v>1361</v>
      </c>
      <c r="H123" s="35" t="s">
        <v>1362</v>
      </c>
      <c r="I123" s="35" t="s">
        <v>1363</v>
      </c>
      <c r="J123" s="46">
        <v>2009</v>
      </c>
      <c r="K123" s="35">
        <v>1</v>
      </c>
      <c r="L123" s="35">
        <v>1</v>
      </c>
      <c r="M123" s="35" t="s">
        <v>553</v>
      </c>
      <c r="N123" s="42" t="str">
        <f>HYPERLINK("http://ebooks.abc-clio.com/?isbn=9780313355998")</f>
        <v>http://ebooks.abc-clio.com/?isbn=9780313355998</v>
      </c>
      <c r="O123" s="37"/>
      <c r="P123" s="34"/>
    </row>
    <row r="124" spans="1:16">
      <c r="A124" s="35">
        <v>123</v>
      </c>
      <c r="B124" s="35" t="s">
        <v>549</v>
      </c>
      <c r="C124" s="35" t="s">
        <v>236</v>
      </c>
      <c r="D124" s="36" t="s">
        <v>7</v>
      </c>
      <c r="E124" s="36" t="s">
        <v>1227</v>
      </c>
      <c r="F124" s="35" t="s">
        <v>1228</v>
      </c>
      <c r="G124" s="35" t="s">
        <v>1229</v>
      </c>
      <c r="H124" s="35" t="s">
        <v>1230</v>
      </c>
      <c r="I124" s="35" t="s">
        <v>1231</v>
      </c>
      <c r="J124" s="46">
        <v>2008</v>
      </c>
      <c r="K124" s="35">
        <v>1</v>
      </c>
      <c r="L124" s="35">
        <v>1</v>
      </c>
      <c r="M124" s="35" t="s">
        <v>553</v>
      </c>
      <c r="N124" s="42" t="str">
        <f>HYPERLINK("http://ebooks.abc-clio.com/?isbn=9780313352485")</f>
        <v>http://ebooks.abc-clio.com/?isbn=9780313352485</v>
      </c>
      <c r="O124" s="37"/>
      <c r="P124" s="34"/>
    </row>
    <row r="125" spans="1:16">
      <c r="A125" s="35">
        <v>124</v>
      </c>
      <c r="B125" s="35" t="s">
        <v>549</v>
      </c>
      <c r="C125" s="35" t="s">
        <v>236</v>
      </c>
      <c r="D125" s="36" t="s">
        <v>423</v>
      </c>
      <c r="E125" s="36" t="s">
        <v>1395</v>
      </c>
      <c r="F125" s="35" t="s">
        <v>1396</v>
      </c>
      <c r="G125" s="35" t="s">
        <v>1397</v>
      </c>
      <c r="H125" s="35" t="s">
        <v>1398</v>
      </c>
      <c r="I125" s="35" t="s">
        <v>1399</v>
      </c>
      <c r="J125" s="46">
        <v>2009</v>
      </c>
      <c r="K125" s="35">
        <v>1</v>
      </c>
      <c r="L125" s="35">
        <v>1</v>
      </c>
      <c r="M125" s="35" t="s">
        <v>560</v>
      </c>
      <c r="N125" s="42" t="str">
        <f>HYPERLINK("http://ebooks.abc-clio.com/?isbn=9780313358357")</f>
        <v>http://ebooks.abc-clio.com/?isbn=9780313358357</v>
      </c>
      <c r="O125" s="37"/>
      <c r="P125" s="34"/>
    </row>
    <row r="126" spans="1:16">
      <c r="A126" s="35">
        <v>125</v>
      </c>
      <c r="B126" s="35" t="s">
        <v>549</v>
      </c>
      <c r="C126" s="35" t="s">
        <v>67</v>
      </c>
      <c r="D126" s="36" t="s">
        <v>524</v>
      </c>
      <c r="E126" s="36" t="s">
        <v>1201</v>
      </c>
      <c r="F126" s="35" t="s">
        <v>1202</v>
      </c>
      <c r="G126" s="35" t="s">
        <v>1203</v>
      </c>
      <c r="H126" s="35" t="s">
        <v>1204</v>
      </c>
      <c r="I126" s="35" t="s">
        <v>1205</v>
      </c>
      <c r="J126" s="46">
        <v>2008</v>
      </c>
      <c r="K126" s="35">
        <v>1</v>
      </c>
      <c r="L126" s="35">
        <v>1</v>
      </c>
      <c r="M126" s="35" t="s">
        <v>553</v>
      </c>
      <c r="N126" s="42" t="str">
        <f>HYPERLINK("http://ebooks.abc-clio.com/?isbn=9780313351068")</f>
        <v>http://ebooks.abc-clio.com/?isbn=9780313351068</v>
      </c>
      <c r="O126" s="37"/>
      <c r="P126" s="34"/>
    </row>
    <row r="127" spans="1:16">
      <c r="A127" s="35">
        <v>126</v>
      </c>
      <c r="B127" s="35" t="s">
        <v>549</v>
      </c>
      <c r="C127" s="35" t="s">
        <v>67</v>
      </c>
      <c r="D127" s="36" t="s">
        <v>1370</v>
      </c>
      <c r="E127" s="36" t="s">
        <v>1371</v>
      </c>
      <c r="F127" s="35" t="s">
        <v>1372</v>
      </c>
      <c r="G127" s="35" t="s">
        <v>1373</v>
      </c>
      <c r="H127" s="35" t="s">
        <v>1374</v>
      </c>
      <c r="I127" s="35" t="s">
        <v>1375</v>
      </c>
      <c r="J127" s="46">
        <v>2009</v>
      </c>
      <c r="K127" s="35">
        <v>1</v>
      </c>
      <c r="L127" s="35">
        <v>1</v>
      </c>
      <c r="M127" s="35" t="s">
        <v>560</v>
      </c>
      <c r="N127" s="42" t="str">
        <f>HYPERLINK("http://ebooks.abc-clio.com/?isbn=9780313343803")</f>
        <v>http://ebooks.abc-clio.com/?isbn=9780313343803</v>
      </c>
      <c r="O127" s="37"/>
      <c r="P127" s="34"/>
    </row>
    <row r="128" spans="1:16">
      <c r="A128" s="35">
        <v>127</v>
      </c>
      <c r="B128" s="35" t="s">
        <v>549</v>
      </c>
      <c r="C128" s="35" t="s">
        <v>67</v>
      </c>
      <c r="D128" s="36" t="s">
        <v>1340</v>
      </c>
      <c r="E128" s="36" t="s">
        <v>1341</v>
      </c>
      <c r="F128" s="35" t="s">
        <v>1342</v>
      </c>
      <c r="G128" s="35" t="s">
        <v>1343</v>
      </c>
      <c r="H128" s="35" t="s">
        <v>1344</v>
      </c>
      <c r="I128" s="35" t="s">
        <v>1345</v>
      </c>
      <c r="J128" s="46">
        <v>2009</v>
      </c>
      <c r="K128" s="35">
        <v>1</v>
      </c>
      <c r="L128" s="35">
        <v>1</v>
      </c>
      <c r="M128" s="35" t="s">
        <v>553</v>
      </c>
      <c r="N128" s="42" t="str">
        <f>HYPERLINK("http://ebooks.abc-clio.com/?isbn=9781567207330")</f>
        <v>http://ebooks.abc-clio.com/?isbn=9781567207330</v>
      </c>
      <c r="O128" s="37"/>
      <c r="P128" s="34"/>
    </row>
    <row r="129" spans="1:16">
      <c r="A129" s="35">
        <v>128</v>
      </c>
      <c r="B129" s="35" t="s">
        <v>549</v>
      </c>
      <c r="C129" s="35" t="s">
        <v>67</v>
      </c>
      <c r="D129" s="36" t="s">
        <v>1565</v>
      </c>
      <c r="E129" s="36" t="s">
        <v>1566</v>
      </c>
      <c r="F129" s="35" t="s">
        <v>1567</v>
      </c>
      <c r="G129" s="35" t="s">
        <v>1568</v>
      </c>
      <c r="H129" s="35" t="s">
        <v>1569</v>
      </c>
      <c r="I129" s="35" t="s">
        <v>1570</v>
      </c>
      <c r="J129" s="46">
        <v>2010</v>
      </c>
      <c r="K129" s="35">
        <v>1</v>
      </c>
      <c r="L129" s="35">
        <v>1</v>
      </c>
      <c r="M129" s="35" t="s">
        <v>553</v>
      </c>
      <c r="N129" s="42" t="str">
        <f>HYPERLINK("http://ebooks.abc-clio.com/?isbn=9780313378201")</f>
        <v>http://ebooks.abc-clio.com/?isbn=9780313378201</v>
      </c>
      <c r="O129" s="37"/>
      <c r="P129" s="34"/>
    </row>
    <row r="130" spans="1:16">
      <c r="A130" s="35">
        <v>129</v>
      </c>
      <c r="B130" s="35" t="s">
        <v>549</v>
      </c>
      <c r="C130" s="35" t="s">
        <v>67</v>
      </c>
      <c r="D130" s="36" t="s">
        <v>1177</v>
      </c>
      <c r="E130" s="36" t="s">
        <v>1178</v>
      </c>
      <c r="F130" s="35" t="s">
        <v>1179</v>
      </c>
      <c r="G130" s="35" t="s">
        <v>1180</v>
      </c>
      <c r="H130" s="35" t="s">
        <v>1181</v>
      </c>
      <c r="I130" s="35" t="s">
        <v>1182</v>
      </c>
      <c r="J130" s="46">
        <v>2008</v>
      </c>
      <c r="K130" s="35">
        <v>1</v>
      </c>
      <c r="L130" s="35">
        <v>2</v>
      </c>
      <c r="M130" s="35" t="s">
        <v>553</v>
      </c>
      <c r="N130" s="42" t="str">
        <f>HYPERLINK("http://ebooks.abc-clio.com/?isbn=9780313345494")</f>
        <v>http://ebooks.abc-clio.com/?isbn=9780313345494</v>
      </c>
      <c r="O130" s="37"/>
      <c r="P130" s="34"/>
    </row>
    <row r="131" spans="1:16">
      <c r="A131" s="35">
        <v>130</v>
      </c>
      <c r="B131" s="35" t="s">
        <v>549</v>
      </c>
      <c r="C131" s="35" t="s">
        <v>776</v>
      </c>
      <c r="D131" s="36" t="s">
        <v>1626</v>
      </c>
      <c r="E131" s="36" t="s">
        <v>1627</v>
      </c>
      <c r="F131" s="35" t="s">
        <v>1628</v>
      </c>
      <c r="G131" s="35" t="s">
        <v>1629</v>
      </c>
      <c r="H131" s="35" t="s">
        <v>1630</v>
      </c>
      <c r="I131" s="35" t="s">
        <v>1631</v>
      </c>
      <c r="J131" s="46">
        <v>2011</v>
      </c>
      <c r="K131" s="35">
        <v>1</v>
      </c>
      <c r="L131" s="35">
        <v>1</v>
      </c>
      <c r="M131" s="35" t="s">
        <v>560</v>
      </c>
      <c r="N131" s="42" t="str">
        <f>HYPERLINK("http://ebooks.abc-clio.com/?isbn=9780313376092")</f>
        <v>http://ebooks.abc-clio.com/?isbn=9780313376092</v>
      </c>
      <c r="O131" s="37"/>
      <c r="P131" s="34"/>
    </row>
    <row r="132" spans="1:16">
      <c r="A132" s="35">
        <v>131</v>
      </c>
      <c r="B132" s="35" t="s">
        <v>549</v>
      </c>
      <c r="C132" s="35" t="s">
        <v>776</v>
      </c>
      <c r="D132" s="36" t="s">
        <v>2041</v>
      </c>
      <c r="E132" s="36" t="s">
        <v>2042</v>
      </c>
      <c r="F132" s="35" t="s">
        <v>2043</v>
      </c>
      <c r="G132" s="35" t="s">
        <v>2044</v>
      </c>
      <c r="H132" s="35" t="s">
        <v>2045</v>
      </c>
      <c r="I132" s="35" t="s">
        <v>2046</v>
      </c>
      <c r="J132" s="46">
        <v>2012</v>
      </c>
      <c r="K132" s="35">
        <v>1</v>
      </c>
      <c r="L132" s="35">
        <v>1</v>
      </c>
      <c r="M132" s="35" t="s">
        <v>560</v>
      </c>
      <c r="N132" s="42" t="str">
        <f>HYPERLINK("http://ebooks.abc-clio.com/?isbn=9780313378461")</f>
        <v>http://ebooks.abc-clio.com/?isbn=9780313378461</v>
      </c>
      <c r="O132" s="37"/>
      <c r="P132" s="34"/>
    </row>
    <row r="133" spans="1:16">
      <c r="A133" s="35">
        <v>132</v>
      </c>
      <c r="B133" s="35" t="s">
        <v>549</v>
      </c>
      <c r="C133" s="35" t="s">
        <v>776</v>
      </c>
      <c r="D133" s="36" t="s">
        <v>1256</v>
      </c>
      <c r="E133" s="36" t="s">
        <v>1257</v>
      </c>
      <c r="F133" s="35" t="s">
        <v>1258</v>
      </c>
      <c r="G133" s="35" t="s">
        <v>1259</v>
      </c>
      <c r="H133" s="35" t="s">
        <v>1260</v>
      </c>
      <c r="I133" s="35" t="s">
        <v>1261</v>
      </c>
      <c r="J133" s="46">
        <v>2009</v>
      </c>
      <c r="K133" s="35">
        <v>1</v>
      </c>
      <c r="L133" s="35">
        <v>1</v>
      </c>
      <c r="M133" s="35" t="s">
        <v>560</v>
      </c>
      <c r="N133" s="42" t="str">
        <f>HYPERLINK("http://ebooks.abc-clio.com/?isbn=9780313348013")</f>
        <v>http://ebooks.abc-clio.com/?isbn=9780313348013</v>
      </c>
      <c r="O133" s="37"/>
      <c r="P133" s="34"/>
    </row>
    <row r="134" spans="1:16">
      <c r="A134" s="35">
        <v>133</v>
      </c>
      <c r="B134" s="35" t="s">
        <v>549</v>
      </c>
      <c r="C134" s="35" t="s">
        <v>776</v>
      </c>
      <c r="D134" s="36" t="s">
        <v>457</v>
      </c>
      <c r="E134" s="36" t="s">
        <v>1400</v>
      </c>
      <c r="F134" s="35" t="s">
        <v>1401</v>
      </c>
      <c r="G134" s="35" t="s">
        <v>1402</v>
      </c>
      <c r="H134" s="35" t="s">
        <v>1403</v>
      </c>
      <c r="I134" s="35" t="s">
        <v>1404</v>
      </c>
      <c r="J134" s="46">
        <v>2009</v>
      </c>
      <c r="K134" s="35">
        <v>1</v>
      </c>
      <c r="L134" s="35">
        <v>1</v>
      </c>
      <c r="M134" s="35" t="s">
        <v>560</v>
      </c>
      <c r="N134" s="42" t="str">
        <f>HYPERLINK("http://ebooks.abc-clio.com/?isbn=9780313344268")</f>
        <v>http://ebooks.abc-clio.com/?isbn=9780313344268</v>
      </c>
      <c r="O134" s="37"/>
      <c r="P134" s="34"/>
    </row>
    <row r="135" spans="1:16">
      <c r="A135" s="35">
        <v>134</v>
      </c>
      <c r="B135" s="35" t="s">
        <v>549</v>
      </c>
      <c r="C135" s="35" t="s">
        <v>776</v>
      </c>
      <c r="D135" s="36" t="s">
        <v>1726</v>
      </c>
      <c r="E135" s="36" t="s">
        <v>1727</v>
      </c>
      <c r="F135" s="35" t="s">
        <v>1728</v>
      </c>
      <c r="G135" s="35" t="s">
        <v>1729</v>
      </c>
      <c r="H135" s="35" t="s">
        <v>1730</v>
      </c>
      <c r="I135" s="35" t="s">
        <v>1731</v>
      </c>
      <c r="J135" s="46">
        <v>2011</v>
      </c>
      <c r="K135" s="35">
        <v>1</v>
      </c>
      <c r="L135" s="35">
        <v>1</v>
      </c>
      <c r="M135" s="35" t="s">
        <v>560</v>
      </c>
      <c r="N135" s="42" t="str">
        <f>HYPERLINK("http://ebooks.abc-clio.com/?isbn=9780313366000")</f>
        <v>http://ebooks.abc-clio.com/?isbn=9780313366000</v>
      </c>
      <c r="O135" s="37"/>
      <c r="P135" s="34"/>
    </row>
    <row r="136" spans="1:16">
      <c r="A136" s="35">
        <v>135</v>
      </c>
      <c r="B136" s="35" t="s">
        <v>549</v>
      </c>
      <c r="C136" s="35" t="s">
        <v>776</v>
      </c>
      <c r="D136" s="36" t="s">
        <v>1732</v>
      </c>
      <c r="E136" s="36" t="s">
        <v>1727</v>
      </c>
      <c r="F136" s="35" t="s">
        <v>1733</v>
      </c>
      <c r="G136" s="35" t="s">
        <v>1734</v>
      </c>
      <c r="H136" s="35" t="s">
        <v>1735</v>
      </c>
      <c r="I136" s="35" t="s">
        <v>1731</v>
      </c>
      <c r="J136" s="46">
        <v>2011</v>
      </c>
      <c r="K136" s="35">
        <v>1</v>
      </c>
      <c r="L136" s="35">
        <v>1</v>
      </c>
      <c r="M136" s="35" t="s">
        <v>560</v>
      </c>
      <c r="N136" s="42" t="str">
        <f>HYPERLINK("http://ebooks.abc-clio.com/?isbn=9780313379437")</f>
        <v>http://ebooks.abc-clio.com/?isbn=9780313379437</v>
      </c>
      <c r="O136" s="37"/>
      <c r="P136" s="34"/>
    </row>
    <row r="137" spans="1:16">
      <c r="A137" s="35">
        <v>136</v>
      </c>
      <c r="B137" s="35" t="s">
        <v>549</v>
      </c>
      <c r="C137" s="35" t="s">
        <v>776</v>
      </c>
      <c r="D137" s="36" t="s">
        <v>1189</v>
      </c>
      <c r="E137" s="36" t="s">
        <v>1190</v>
      </c>
      <c r="F137" s="35" t="s">
        <v>1191</v>
      </c>
      <c r="G137" s="35" t="s">
        <v>1192</v>
      </c>
      <c r="H137" s="35" t="s">
        <v>1193</v>
      </c>
      <c r="I137" s="35" t="s">
        <v>1194</v>
      </c>
      <c r="J137" s="46">
        <v>2008</v>
      </c>
      <c r="K137" s="35">
        <v>1</v>
      </c>
      <c r="L137" s="35">
        <v>1</v>
      </c>
      <c r="M137" s="35" t="s">
        <v>553</v>
      </c>
      <c r="N137" s="42" t="str">
        <f>HYPERLINK("http://ebooks.abc-clio.com/?isbn=9781573567299")</f>
        <v>http://ebooks.abc-clio.com/?isbn=9781573567299</v>
      </c>
      <c r="O137" s="37"/>
      <c r="P137" s="34"/>
    </row>
    <row r="138" spans="1:16">
      <c r="A138" s="35">
        <v>137</v>
      </c>
      <c r="B138" s="35" t="s">
        <v>549</v>
      </c>
      <c r="C138" s="35" t="s">
        <v>776</v>
      </c>
      <c r="D138" s="36" t="s">
        <v>1613</v>
      </c>
      <c r="E138" s="36" t="s">
        <v>1614</v>
      </c>
      <c r="F138" s="35" t="s">
        <v>1615</v>
      </c>
      <c r="G138" s="35" t="s">
        <v>1616</v>
      </c>
      <c r="H138" s="35" t="s">
        <v>1617</v>
      </c>
      <c r="I138" s="35" t="s">
        <v>1618</v>
      </c>
      <c r="J138" s="46">
        <v>2011</v>
      </c>
      <c r="K138" s="35">
        <v>1</v>
      </c>
      <c r="L138" s="35">
        <v>1</v>
      </c>
      <c r="M138" s="35" t="s">
        <v>560</v>
      </c>
      <c r="N138" s="42" t="str">
        <f>HYPERLINK("http://ebooks.abc-clio.com/?isbn=9780313365591")</f>
        <v>http://ebooks.abc-clio.com/?isbn=9780313365591</v>
      </c>
      <c r="O138" s="37"/>
      <c r="P138" s="34"/>
    </row>
    <row r="139" spans="1:16">
      <c r="A139" s="35">
        <v>138</v>
      </c>
      <c r="B139" s="35" t="s">
        <v>549</v>
      </c>
      <c r="C139" s="35" t="s">
        <v>870</v>
      </c>
      <c r="D139" s="36" t="s">
        <v>1288</v>
      </c>
      <c r="E139" s="36" t="s">
        <v>1289</v>
      </c>
      <c r="F139" s="35" t="s">
        <v>1290</v>
      </c>
      <c r="G139" s="35" t="s">
        <v>1291</v>
      </c>
      <c r="H139" s="35" t="s">
        <v>1292</v>
      </c>
      <c r="I139" s="35" t="s">
        <v>1293</v>
      </c>
      <c r="J139" s="46">
        <v>2009</v>
      </c>
      <c r="K139" s="35">
        <v>1</v>
      </c>
      <c r="L139" s="35">
        <v>1</v>
      </c>
      <c r="M139" s="35" t="s">
        <v>553</v>
      </c>
      <c r="N139" s="42" t="str">
        <f>HYPERLINK("http://ebooks.abc-clio.com/?isbn=9780313364730")</f>
        <v>http://ebooks.abc-clio.com/?isbn=9780313364730</v>
      </c>
      <c r="O139" s="37"/>
      <c r="P139" s="34"/>
    </row>
    <row r="140" spans="1:16">
      <c r="A140" s="35">
        <v>139</v>
      </c>
      <c r="B140" s="35" t="s">
        <v>549</v>
      </c>
      <c r="C140" s="35" t="s">
        <v>870</v>
      </c>
      <c r="D140" s="36" t="s">
        <v>1430</v>
      </c>
      <c r="E140" s="36" t="s">
        <v>1431</v>
      </c>
      <c r="F140" s="35" t="s">
        <v>1432</v>
      </c>
      <c r="G140" s="35" t="s">
        <v>1433</v>
      </c>
      <c r="H140" s="35" t="s">
        <v>1434</v>
      </c>
      <c r="I140" s="35" t="s">
        <v>1435</v>
      </c>
      <c r="J140" s="46">
        <v>2009</v>
      </c>
      <c r="K140" s="35">
        <v>1</v>
      </c>
      <c r="L140" s="35">
        <v>1</v>
      </c>
      <c r="M140" s="35" t="s">
        <v>553</v>
      </c>
      <c r="N140" s="42" t="str">
        <f>HYPERLINK("http://ebooks.abc-clio.com/?isbn=9780313355370")</f>
        <v>http://ebooks.abc-clio.com/?isbn=9780313355370</v>
      </c>
      <c r="O140" s="37"/>
      <c r="P140" s="34"/>
    </row>
    <row r="141" spans="1:16">
      <c r="A141" s="35">
        <v>140</v>
      </c>
      <c r="B141" s="35" t="s">
        <v>549</v>
      </c>
      <c r="C141" s="35" t="s">
        <v>870</v>
      </c>
      <c r="D141" s="36" t="s">
        <v>1424</v>
      </c>
      <c r="E141" s="36" t="s">
        <v>1425</v>
      </c>
      <c r="F141" s="35" t="s">
        <v>1426</v>
      </c>
      <c r="G141" s="35" t="s">
        <v>1427</v>
      </c>
      <c r="H141" s="35" t="s">
        <v>1428</v>
      </c>
      <c r="I141" s="35" t="s">
        <v>1429</v>
      </c>
      <c r="J141" s="46">
        <v>2009</v>
      </c>
      <c r="K141" s="35">
        <v>1</v>
      </c>
      <c r="L141" s="35">
        <v>1</v>
      </c>
      <c r="M141" s="35" t="s">
        <v>560</v>
      </c>
      <c r="N141" s="42" t="str">
        <f>HYPERLINK("http://ebooks.abc-clio.com/?isbn=9780313347993")</f>
        <v>http://ebooks.abc-clio.com/?isbn=9780313347993</v>
      </c>
      <c r="O141" s="37"/>
      <c r="P141" s="34"/>
    </row>
    <row r="142" spans="1:16">
      <c r="A142" s="35">
        <v>141</v>
      </c>
      <c r="B142" s="35" t="s">
        <v>549</v>
      </c>
      <c r="C142" s="35" t="s">
        <v>870</v>
      </c>
      <c r="D142" s="36" t="s">
        <v>1632</v>
      </c>
      <c r="E142" s="36" t="s">
        <v>393</v>
      </c>
      <c r="F142" s="35" t="s">
        <v>1633</v>
      </c>
      <c r="G142" s="35" t="s">
        <v>1634</v>
      </c>
      <c r="H142" s="35" t="s">
        <v>1635</v>
      </c>
      <c r="I142" s="35" t="s">
        <v>1636</v>
      </c>
      <c r="J142" s="46">
        <v>2011</v>
      </c>
      <c r="K142" s="35">
        <v>1</v>
      </c>
      <c r="L142" s="35">
        <v>1</v>
      </c>
      <c r="M142" s="35" t="s">
        <v>553</v>
      </c>
      <c r="N142" s="42" t="str">
        <f>HYPERLINK("http://ebooks.abc-clio.com/?isbn=9780313362255")</f>
        <v>http://ebooks.abc-clio.com/?isbn=9780313362255</v>
      </c>
      <c r="O142" s="37"/>
      <c r="P142" s="34"/>
    </row>
    <row r="143" spans="1:16">
      <c r="A143" s="35">
        <v>142</v>
      </c>
      <c r="B143" s="35" t="s">
        <v>549</v>
      </c>
      <c r="C143" s="35" t="s">
        <v>870</v>
      </c>
      <c r="D143" s="36" t="s">
        <v>1559</v>
      </c>
      <c r="E143" s="36" t="s">
        <v>1560</v>
      </c>
      <c r="F143" s="35" t="s">
        <v>1561</v>
      </c>
      <c r="G143" s="35" t="s">
        <v>1562</v>
      </c>
      <c r="H143" s="35" t="s">
        <v>1563</v>
      </c>
      <c r="I143" s="35" t="s">
        <v>1564</v>
      </c>
      <c r="J143" s="46">
        <v>2010</v>
      </c>
      <c r="K143" s="35">
        <v>3</v>
      </c>
      <c r="L143" s="35">
        <v>1</v>
      </c>
      <c r="M143" s="35" t="s">
        <v>553</v>
      </c>
      <c r="N143" s="42" t="str">
        <f>HYPERLINK("http://ebooks.abc-clio.com/?isbn=9780313354588")</f>
        <v>http://ebooks.abc-clio.com/?isbn=9780313354588</v>
      </c>
      <c r="O143" s="37"/>
      <c r="P143" s="34"/>
    </row>
    <row r="144" spans="1:16">
      <c r="A144" s="35">
        <v>143</v>
      </c>
      <c r="B144" s="35" t="s">
        <v>549</v>
      </c>
      <c r="C144" s="35" t="s">
        <v>870</v>
      </c>
      <c r="D144" s="36" t="s">
        <v>1548</v>
      </c>
      <c r="E144" s="36" t="s">
        <v>1549</v>
      </c>
      <c r="F144" s="35" t="s">
        <v>1550</v>
      </c>
      <c r="G144" s="35" t="s">
        <v>1551</v>
      </c>
      <c r="H144" s="35" t="s">
        <v>1552</v>
      </c>
      <c r="I144" s="35" t="s">
        <v>1553</v>
      </c>
      <c r="J144" s="46">
        <v>2010</v>
      </c>
      <c r="K144" s="35">
        <v>1</v>
      </c>
      <c r="L144" s="35">
        <v>1</v>
      </c>
      <c r="M144" s="35" t="s">
        <v>560</v>
      </c>
      <c r="N144" s="42" t="str">
        <f>HYPERLINK("http://ebooks.abc-clio.com/?isbn=9780313355066")</f>
        <v>http://ebooks.abc-clio.com/?isbn=9780313355066</v>
      </c>
      <c r="O144" s="37"/>
      <c r="P144" s="34"/>
    </row>
    <row r="145" spans="1:16">
      <c r="A145" s="35">
        <v>144</v>
      </c>
      <c r="B145" s="35" t="s">
        <v>549</v>
      </c>
      <c r="C145" s="35" t="s">
        <v>870</v>
      </c>
      <c r="D145" s="36" t="s">
        <v>1696</v>
      </c>
      <c r="E145" s="36" t="s">
        <v>1697</v>
      </c>
      <c r="F145" s="35" t="s">
        <v>1698</v>
      </c>
      <c r="G145" s="35" t="s">
        <v>1699</v>
      </c>
      <c r="H145" s="35" t="s">
        <v>1700</v>
      </c>
      <c r="I145" s="35" t="s">
        <v>1701</v>
      </c>
      <c r="J145" s="46">
        <v>2011</v>
      </c>
      <c r="K145" s="35">
        <v>1</v>
      </c>
      <c r="L145" s="35">
        <v>1</v>
      </c>
      <c r="M145" s="35" t="s">
        <v>560</v>
      </c>
      <c r="N145" s="42" t="str">
        <f>HYPERLINK("http://ebooks.abc-clio.com/?isbn=9780313380853")</f>
        <v>http://ebooks.abc-clio.com/?isbn=9780313380853</v>
      </c>
      <c r="O145" s="37"/>
      <c r="P145" s="34"/>
    </row>
    <row r="146" spans="1:16">
      <c r="A146" s="35">
        <v>145</v>
      </c>
      <c r="B146" s="35" t="s">
        <v>549</v>
      </c>
      <c r="C146" s="35" t="s">
        <v>870</v>
      </c>
      <c r="D146" s="36" t="s">
        <v>1571</v>
      </c>
      <c r="E146" s="36" t="s">
        <v>1572</v>
      </c>
      <c r="F146" s="35" t="s">
        <v>1573</v>
      </c>
      <c r="G146" s="35" t="s">
        <v>1574</v>
      </c>
      <c r="H146" s="35" t="s">
        <v>1575</v>
      </c>
      <c r="I146" s="35" t="s">
        <v>1576</v>
      </c>
      <c r="J146" s="46">
        <v>2010</v>
      </c>
      <c r="K146" s="35">
        <v>1</v>
      </c>
      <c r="L146" s="35">
        <v>1</v>
      </c>
      <c r="M146" s="35" t="s">
        <v>560</v>
      </c>
      <c r="N146" s="42" t="str">
        <f>HYPERLINK("http://ebooks.abc-clio.com/?isbn=9780313378348")</f>
        <v>http://ebooks.abc-clio.com/?isbn=9780313378348</v>
      </c>
      <c r="O146" s="37"/>
      <c r="P146" s="34"/>
    </row>
    <row r="147" spans="1:16">
      <c r="A147" s="35">
        <v>146</v>
      </c>
      <c r="B147" s="35" t="s">
        <v>549</v>
      </c>
      <c r="C147" s="35" t="s">
        <v>762</v>
      </c>
      <c r="D147" s="36" t="s">
        <v>1491</v>
      </c>
      <c r="E147" s="36" t="s">
        <v>391</v>
      </c>
      <c r="F147" s="35" t="s">
        <v>1492</v>
      </c>
      <c r="G147" s="35" t="s">
        <v>1493</v>
      </c>
      <c r="H147" s="35" t="s">
        <v>1494</v>
      </c>
      <c r="I147" s="35" t="s">
        <v>1495</v>
      </c>
      <c r="J147" s="46">
        <v>2010</v>
      </c>
      <c r="K147" s="35">
        <v>1</v>
      </c>
      <c r="L147" s="35">
        <v>1</v>
      </c>
      <c r="M147" s="35" t="s">
        <v>553</v>
      </c>
      <c r="N147" s="42" t="str">
        <f>HYPERLINK("http://ebooks.abc-clio.com/?isbn=9781567206616")</f>
        <v>http://ebooks.abc-clio.com/?isbn=9781567206616</v>
      </c>
      <c r="O147" s="37"/>
      <c r="P147" s="34"/>
    </row>
    <row r="148" spans="1:16">
      <c r="A148" s="35">
        <v>147</v>
      </c>
      <c r="B148" s="35" t="s">
        <v>549</v>
      </c>
      <c r="C148" s="35" t="s">
        <v>762</v>
      </c>
      <c r="D148" s="36" t="s">
        <v>1334</v>
      </c>
      <c r="E148" s="36" t="s">
        <v>1335</v>
      </c>
      <c r="F148" s="35" t="s">
        <v>1336</v>
      </c>
      <c r="G148" s="35" t="s">
        <v>1337</v>
      </c>
      <c r="H148" s="35" t="s">
        <v>1338</v>
      </c>
      <c r="I148" s="35" t="s">
        <v>1339</v>
      </c>
      <c r="J148" s="46">
        <v>2009</v>
      </c>
      <c r="K148" s="35">
        <v>1</v>
      </c>
      <c r="L148" s="35">
        <v>1</v>
      </c>
      <c r="M148" s="35" t="s">
        <v>560</v>
      </c>
      <c r="N148" s="42" t="str">
        <f>HYPERLINK("http://ebooks.abc-clio.com/?isbn=9780313358418")</f>
        <v>http://ebooks.abc-clio.com/?isbn=9780313358418</v>
      </c>
      <c r="O148" s="37"/>
      <c r="P148" s="34"/>
    </row>
    <row r="149" spans="1:16">
      <c r="A149" s="35">
        <v>148</v>
      </c>
      <c r="B149" s="35" t="s">
        <v>549</v>
      </c>
      <c r="C149" s="35" t="s">
        <v>762</v>
      </c>
      <c r="D149" s="36" t="s">
        <v>1275</v>
      </c>
      <c r="E149" s="36" t="s">
        <v>1276</v>
      </c>
      <c r="F149" s="35" t="s">
        <v>1277</v>
      </c>
      <c r="G149" s="35" t="s">
        <v>1278</v>
      </c>
      <c r="H149" s="35" t="s">
        <v>1279</v>
      </c>
      <c r="I149" s="35" t="s">
        <v>1280</v>
      </c>
      <c r="J149" s="46">
        <v>2009</v>
      </c>
      <c r="K149" s="35">
        <v>1</v>
      </c>
      <c r="L149" s="35">
        <v>1</v>
      </c>
      <c r="M149" s="35" t="s">
        <v>560</v>
      </c>
      <c r="N149" s="42" t="str">
        <f>HYPERLINK("http://ebooks.abc-clio.com/?isbn=9780313343841")</f>
        <v>http://ebooks.abc-clio.com/?isbn=9780313343841</v>
      </c>
      <c r="O149" s="37"/>
      <c r="P149" s="34"/>
    </row>
    <row r="150" spans="1:16">
      <c r="A150" s="35">
        <v>149</v>
      </c>
      <c r="B150" s="35" t="s">
        <v>549</v>
      </c>
      <c r="C150" s="35" t="s">
        <v>762</v>
      </c>
      <c r="D150" s="36" t="s">
        <v>2325</v>
      </c>
      <c r="E150" s="36" t="s">
        <v>2326</v>
      </c>
      <c r="F150" s="35" t="s">
        <v>2327</v>
      </c>
      <c r="G150" s="35" t="s">
        <v>2328</v>
      </c>
      <c r="H150" s="35" t="s">
        <v>2329</v>
      </c>
      <c r="I150" s="35" t="s">
        <v>1280</v>
      </c>
      <c r="J150" s="46">
        <v>2012</v>
      </c>
      <c r="K150" s="35">
        <v>1</v>
      </c>
      <c r="L150" s="35">
        <v>1</v>
      </c>
      <c r="M150" s="35" t="s">
        <v>553</v>
      </c>
      <c r="N150" s="42" t="str">
        <f>HYPERLINK("http://ebooks.abc-clio.com/?isbn=9780313379734")</f>
        <v>http://ebooks.abc-clio.com/?isbn=9780313379734</v>
      </c>
      <c r="O150" s="37"/>
      <c r="P150" s="34"/>
    </row>
    <row r="151" spans="1:16">
      <c r="A151" s="35">
        <v>150</v>
      </c>
      <c r="B151" s="35" t="s">
        <v>549</v>
      </c>
      <c r="C151" s="35" t="s">
        <v>762</v>
      </c>
      <c r="D151" s="36" t="s">
        <v>2114</v>
      </c>
      <c r="E151" s="36" t="s">
        <v>2115</v>
      </c>
      <c r="F151" s="35" t="s">
        <v>2116</v>
      </c>
      <c r="G151" s="35" t="s">
        <v>2117</v>
      </c>
      <c r="H151" s="35" t="s">
        <v>2118</v>
      </c>
      <c r="I151" s="35" t="s">
        <v>2119</v>
      </c>
      <c r="J151" s="46">
        <v>2012</v>
      </c>
      <c r="K151" s="35">
        <v>2</v>
      </c>
      <c r="L151" s="35">
        <v>1</v>
      </c>
      <c r="M151" s="35" t="s">
        <v>560</v>
      </c>
      <c r="N151" s="42" t="str">
        <f>HYPERLINK("http://ebooks.abc-clio.com/?isbn=9780313385490")</f>
        <v>http://ebooks.abc-clio.com/?isbn=9780313385490</v>
      </c>
      <c r="O151" s="37"/>
      <c r="P151" s="34"/>
    </row>
    <row r="152" spans="1:16">
      <c r="A152" s="35">
        <v>151</v>
      </c>
      <c r="B152" s="35" t="s">
        <v>549</v>
      </c>
      <c r="C152" s="35" t="s">
        <v>762</v>
      </c>
      <c r="D152" s="36" t="s">
        <v>1294</v>
      </c>
      <c r="E152" s="36" t="s">
        <v>1295</v>
      </c>
      <c r="F152" s="35" t="s">
        <v>1296</v>
      </c>
      <c r="G152" s="35" t="s">
        <v>1297</v>
      </c>
      <c r="H152" s="35" t="s">
        <v>1298</v>
      </c>
      <c r="I152" s="35" t="s">
        <v>1299</v>
      </c>
      <c r="J152" s="46">
        <v>2009</v>
      </c>
      <c r="K152" s="35">
        <v>1</v>
      </c>
      <c r="L152" s="35">
        <v>1</v>
      </c>
      <c r="M152" s="35" t="s">
        <v>38</v>
      </c>
      <c r="N152" s="42" t="str">
        <f>HYPERLINK("http://ebooks.abc-clio.com/?isbn=9781598841985")</f>
        <v>http://ebooks.abc-clio.com/?isbn=9781598841985</v>
      </c>
      <c r="O152" s="37"/>
      <c r="P152" s="34"/>
    </row>
    <row r="153" spans="1:16">
      <c r="A153" s="35">
        <v>152</v>
      </c>
      <c r="B153" s="35" t="s">
        <v>549</v>
      </c>
      <c r="C153" s="35" t="s">
        <v>762</v>
      </c>
      <c r="D153" s="36" t="s">
        <v>1442</v>
      </c>
      <c r="E153" s="36" t="s">
        <v>1443</v>
      </c>
      <c r="F153" s="35" t="s">
        <v>1444</v>
      </c>
      <c r="G153" s="35" t="s">
        <v>1445</v>
      </c>
      <c r="H153" s="35" t="s">
        <v>1446</v>
      </c>
      <c r="I153" s="35" t="s">
        <v>1447</v>
      </c>
      <c r="J153" s="46">
        <v>2009</v>
      </c>
      <c r="K153" s="35">
        <v>1</v>
      </c>
      <c r="L153" s="35">
        <v>1</v>
      </c>
      <c r="M153" s="35" t="s">
        <v>553</v>
      </c>
      <c r="N153" s="42" t="str">
        <f>HYPERLINK("http://ebooks.abc-clio.com/?isbn=9780313377570")</f>
        <v>http://ebooks.abc-clio.com/?isbn=9780313377570</v>
      </c>
      <c r="O153" s="37"/>
      <c r="P153" s="34"/>
    </row>
    <row r="154" spans="1:16">
      <c r="A154" s="35">
        <v>153</v>
      </c>
      <c r="B154" s="35" t="s">
        <v>549</v>
      </c>
      <c r="C154" s="35" t="s">
        <v>762</v>
      </c>
      <c r="D154" s="36" t="s">
        <v>1216</v>
      </c>
      <c r="E154" s="36" t="s">
        <v>1166</v>
      </c>
      <c r="F154" s="35" t="s">
        <v>1217</v>
      </c>
      <c r="G154" s="35" t="s">
        <v>1218</v>
      </c>
      <c r="H154" s="35" t="s">
        <v>1219</v>
      </c>
      <c r="I154" s="35" t="s">
        <v>1220</v>
      </c>
      <c r="J154" s="46">
        <v>2008</v>
      </c>
      <c r="K154" s="35">
        <v>2</v>
      </c>
      <c r="L154" s="35">
        <v>1</v>
      </c>
      <c r="M154" s="35" t="s">
        <v>560</v>
      </c>
      <c r="N154" s="42" t="str">
        <f>HYPERLINK("http://ebooks.abc-clio.com/?isbn=9780313087875")</f>
        <v>http://ebooks.abc-clio.com/?isbn=9780313087875</v>
      </c>
      <c r="O154" s="37"/>
      <c r="P154" s="34"/>
    </row>
    <row r="155" spans="1:16">
      <c r="A155" s="35">
        <v>154</v>
      </c>
      <c r="B155" s="35" t="s">
        <v>549</v>
      </c>
      <c r="C155" s="35" t="s">
        <v>762</v>
      </c>
      <c r="D155" s="36" t="s">
        <v>1165</v>
      </c>
      <c r="E155" s="36" t="s">
        <v>1166</v>
      </c>
      <c r="F155" s="35" t="s">
        <v>1167</v>
      </c>
      <c r="G155" s="35" t="s">
        <v>1168</v>
      </c>
      <c r="H155" s="35" t="s">
        <v>1169</v>
      </c>
      <c r="I155" s="35" t="s">
        <v>1170</v>
      </c>
      <c r="J155" s="46">
        <v>2008</v>
      </c>
      <c r="K155" s="35">
        <v>1</v>
      </c>
      <c r="L155" s="35">
        <v>1</v>
      </c>
      <c r="M155" s="35" t="s">
        <v>553</v>
      </c>
      <c r="N155" s="42" t="str">
        <f>HYPERLINK("http://ebooks.abc-clio.com/?isbn=9780313346699")</f>
        <v>http://ebooks.abc-clio.com/?isbn=9780313346699</v>
      </c>
      <c r="O155" s="37"/>
      <c r="P155" s="34"/>
    </row>
    <row r="156" spans="1:16">
      <c r="A156" s="35">
        <v>155</v>
      </c>
      <c r="B156" s="35" t="s">
        <v>549</v>
      </c>
      <c r="C156" s="35" t="s">
        <v>762</v>
      </c>
      <c r="D156" s="36" t="s">
        <v>297</v>
      </c>
      <c r="E156" s="36" t="s">
        <v>298</v>
      </c>
      <c r="F156" s="35" t="s">
        <v>1212</v>
      </c>
      <c r="G156" s="35" t="s">
        <v>1213</v>
      </c>
      <c r="H156" s="35" t="s">
        <v>1214</v>
      </c>
      <c r="I156" s="35" t="s">
        <v>1215</v>
      </c>
      <c r="J156" s="46">
        <v>2008</v>
      </c>
      <c r="K156" s="35">
        <v>1</v>
      </c>
      <c r="L156" s="35">
        <v>1</v>
      </c>
      <c r="M156" s="35" t="s">
        <v>560</v>
      </c>
      <c r="N156" s="42" t="str">
        <f>HYPERLINK("http://ebooks.abc-clio.com/?isbn=9780313344732")</f>
        <v>http://ebooks.abc-clio.com/?isbn=9780313344732</v>
      </c>
      <c r="O156" s="37"/>
      <c r="P156" s="34"/>
    </row>
    <row r="157" spans="1:16">
      <c r="A157" s="35">
        <v>156</v>
      </c>
      <c r="B157" s="35" t="s">
        <v>549</v>
      </c>
      <c r="C157" s="35" t="s">
        <v>762</v>
      </c>
      <c r="D157" s="36" t="s">
        <v>2047</v>
      </c>
      <c r="E157" s="36" t="s">
        <v>2048</v>
      </c>
      <c r="F157" s="35" t="s">
        <v>2049</v>
      </c>
      <c r="G157" s="35" t="s">
        <v>2050</v>
      </c>
      <c r="H157" s="35" t="s">
        <v>2051</v>
      </c>
      <c r="I157" s="35" t="s">
        <v>2052</v>
      </c>
      <c r="J157" s="46">
        <v>2012</v>
      </c>
      <c r="K157" s="35">
        <v>1</v>
      </c>
      <c r="L157" s="35">
        <v>1</v>
      </c>
      <c r="M157" s="35" t="s">
        <v>560</v>
      </c>
      <c r="N157" s="42" t="str">
        <f>HYPERLINK("http://ebooks.abc-clio.com/?isbn=9780313376238")</f>
        <v>http://ebooks.abc-clio.com/?isbn=9780313376238</v>
      </c>
      <c r="O157" s="37"/>
      <c r="P157" s="34"/>
    </row>
    <row r="158" spans="1:16">
      <c r="A158" s="35">
        <v>157</v>
      </c>
      <c r="B158" s="35" t="s">
        <v>549</v>
      </c>
      <c r="C158" s="35" t="s">
        <v>762</v>
      </c>
      <c r="D158" s="36" t="s">
        <v>1364</v>
      </c>
      <c r="E158" s="36" t="s">
        <v>1365</v>
      </c>
      <c r="F158" s="35" t="s">
        <v>1366</v>
      </c>
      <c r="G158" s="35" t="s">
        <v>1367</v>
      </c>
      <c r="H158" s="35" t="s">
        <v>1368</v>
      </c>
      <c r="I158" s="35" t="s">
        <v>1369</v>
      </c>
      <c r="J158" s="46">
        <v>2009</v>
      </c>
      <c r="K158" s="35">
        <v>1</v>
      </c>
      <c r="L158" s="35">
        <v>1</v>
      </c>
      <c r="M158" s="35" t="s">
        <v>553</v>
      </c>
      <c r="N158" s="42" t="str">
        <f>HYPERLINK("http://ebooks.abc-clio.com/?isbn=9780313357053")</f>
        <v>http://ebooks.abc-clio.com/?isbn=9780313357053</v>
      </c>
      <c r="O158" s="37"/>
      <c r="P158" s="34"/>
    </row>
    <row r="159" spans="1:16">
      <c r="A159" s="35">
        <v>158</v>
      </c>
      <c r="B159" s="35" t="s">
        <v>549</v>
      </c>
      <c r="C159" s="35" t="s">
        <v>753</v>
      </c>
      <c r="D159" s="36" t="s">
        <v>285</v>
      </c>
      <c r="E159" s="36" t="s">
        <v>1663</v>
      </c>
      <c r="F159" s="35" t="s">
        <v>1664</v>
      </c>
      <c r="G159" s="35" t="s">
        <v>1665</v>
      </c>
      <c r="H159" s="35" t="s">
        <v>1666</v>
      </c>
      <c r="I159" s="35" t="s">
        <v>1110</v>
      </c>
      <c r="J159" s="46">
        <v>2011</v>
      </c>
      <c r="K159" s="35">
        <v>2</v>
      </c>
      <c r="L159" s="35">
        <v>1</v>
      </c>
      <c r="M159" s="35" t="s">
        <v>553</v>
      </c>
      <c r="N159" s="42" t="str">
        <f>HYPERLINK("http://ebooks.abc-clio.com/?isbn=9780313384332")</f>
        <v>http://ebooks.abc-clio.com/?isbn=9780313384332</v>
      </c>
      <c r="O159" s="37"/>
      <c r="P159" s="34"/>
    </row>
    <row r="160" spans="1:16">
      <c r="A160" s="35">
        <v>159</v>
      </c>
      <c r="B160" s="35" t="s">
        <v>549</v>
      </c>
      <c r="C160" s="35" t="s">
        <v>753</v>
      </c>
      <c r="D160" s="36" t="s">
        <v>2011</v>
      </c>
      <c r="E160" s="36" t="s">
        <v>2012</v>
      </c>
      <c r="F160" s="35" t="s">
        <v>2013</v>
      </c>
      <c r="G160" s="35" t="s">
        <v>2014</v>
      </c>
      <c r="H160" s="35" t="s">
        <v>2015</v>
      </c>
      <c r="I160" s="35" t="s">
        <v>1116</v>
      </c>
      <c r="J160" s="46">
        <v>2011</v>
      </c>
      <c r="K160" s="35">
        <v>1</v>
      </c>
      <c r="L160" s="35">
        <v>1</v>
      </c>
      <c r="M160" s="35" t="s">
        <v>553</v>
      </c>
      <c r="N160" s="42" t="str">
        <f>HYPERLINK("http://ebooks.abc-clio.com/?isbn=9780313384233")</f>
        <v>http://ebooks.abc-clio.com/?isbn=9780313384233</v>
      </c>
      <c r="O160" s="37"/>
      <c r="P160" s="34"/>
    </row>
    <row r="161" spans="1:16">
      <c r="A161" s="35">
        <v>160</v>
      </c>
      <c r="B161" s="35" t="s">
        <v>549</v>
      </c>
      <c r="C161" s="35" t="s">
        <v>753</v>
      </c>
      <c r="D161" s="36" t="s">
        <v>1111</v>
      </c>
      <c r="E161" s="36" t="s">
        <v>1112</v>
      </c>
      <c r="F161" s="35" t="s">
        <v>1113</v>
      </c>
      <c r="G161" s="35" t="s">
        <v>1114</v>
      </c>
      <c r="H161" s="35" t="s">
        <v>1115</v>
      </c>
      <c r="I161" s="35" t="s">
        <v>1116</v>
      </c>
      <c r="J161" s="46">
        <v>2008</v>
      </c>
      <c r="K161" s="35">
        <v>1</v>
      </c>
      <c r="L161" s="35">
        <v>1</v>
      </c>
      <c r="M161" s="35" t="s">
        <v>553</v>
      </c>
      <c r="N161" s="42" t="str">
        <f>HYPERLINK("http://ebooks.abc-clio.com/?isbn=9780275998578")</f>
        <v>http://ebooks.abc-clio.com/?isbn=9780275998578</v>
      </c>
      <c r="O161" s="37"/>
      <c r="P161" s="34"/>
    </row>
    <row r="162" spans="1:16">
      <c r="A162" s="35">
        <v>161</v>
      </c>
      <c r="B162" s="35" t="s">
        <v>549</v>
      </c>
      <c r="C162" s="35" t="s">
        <v>42</v>
      </c>
      <c r="D162" s="36" t="s">
        <v>1753</v>
      </c>
      <c r="E162" s="36" t="s">
        <v>1754</v>
      </c>
      <c r="F162" s="35" t="s">
        <v>1755</v>
      </c>
      <c r="G162" s="35" t="s">
        <v>1756</v>
      </c>
      <c r="H162" s="35" t="s">
        <v>1757</v>
      </c>
      <c r="I162" s="35" t="s">
        <v>1758</v>
      </c>
      <c r="J162" s="46">
        <v>2011</v>
      </c>
      <c r="K162" s="35">
        <v>2</v>
      </c>
      <c r="L162" s="35">
        <v>1</v>
      </c>
      <c r="M162" s="35" t="s">
        <v>553</v>
      </c>
      <c r="N162" s="42" t="str">
        <f>HYPERLINK("http://ebooks.abc-clio.com/?isbn=9780313383038")</f>
        <v>http://ebooks.abc-clio.com/?isbn=9780313383038</v>
      </c>
      <c r="O162" s="37"/>
      <c r="P162" s="34"/>
    </row>
    <row r="163" spans="1:16">
      <c r="A163" s="35">
        <v>162</v>
      </c>
      <c r="B163" s="35" t="s">
        <v>549</v>
      </c>
      <c r="C163" s="35" t="s">
        <v>42</v>
      </c>
      <c r="D163" s="36" t="s">
        <v>2130</v>
      </c>
      <c r="E163" s="36" t="s">
        <v>2131</v>
      </c>
      <c r="F163" s="35" t="s">
        <v>2132</v>
      </c>
      <c r="G163" s="35" t="s">
        <v>2133</v>
      </c>
      <c r="H163" s="35" t="s">
        <v>2134</v>
      </c>
      <c r="I163" s="35" t="s">
        <v>2135</v>
      </c>
      <c r="J163" s="46">
        <v>2012</v>
      </c>
      <c r="K163" s="35">
        <v>1</v>
      </c>
      <c r="L163" s="35">
        <v>2</v>
      </c>
      <c r="M163" s="35" t="s">
        <v>553</v>
      </c>
      <c r="N163" s="42" t="str">
        <f>HYPERLINK("http://ebooks.abc-clio.com/?isbn=9780313397776")</f>
        <v>http://ebooks.abc-clio.com/?isbn=9780313397776</v>
      </c>
      <c r="O163" s="37"/>
      <c r="P163" s="34"/>
    </row>
    <row r="164" spans="1:16">
      <c r="A164" s="35">
        <v>163</v>
      </c>
      <c r="B164" s="35" t="s">
        <v>549</v>
      </c>
      <c r="C164" s="35" t="s">
        <v>42</v>
      </c>
      <c r="D164" s="36" t="s">
        <v>1133</v>
      </c>
      <c r="E164" s="36" t="s">
        <v>1134</v>
      </c>
      <c r="F164" s="35" t="s">
        <v>1135</v>
      </c>
      <c r="G164" s="35" t="s">
        <v>1136</v>
      </c>
      <c r="H164" s="35" t="s">
        <v>1137</v>
      </c>
      <c r="I164" s="35" t="s">
        <v>1138</v>
      </c>
      <c r="J164" s="46">
        <v>2008</v>
      </c>
      <c r="K164" s="35">
        <v>1</v>
      </c>
      <c r="L164" s="35">
        <v>1</v>
      </c>
      <c r="M164" s="35" t="s">
        <v>553</v>
      </c>
      <c r="N164" s="42" t="str">
        <f>HYPERLINK("http://ebooks.abc-clio.com/?isbn=9780275999865")</f>
        <v>http://ebooks.abc-clio.com/?isbn=9780275999865</v>
      </c>
      <c r="O164" s="37"/>
      <c r="P164" s="34"/>
    </row>
    <row r="165" spans="1:16">
      <c r="A165" s="35">
        <v>164</v>
      </c>
      <c r="B165" s="35" t="s">
        <v>549</v>
      </c>
      <c r="C165" s="35" t="s">
        <v>42</v>
      </c>
      <c r="D165" s="36" t="s">
        <v>1947</v>
      </c>
      <c r="E165" s="36" t="s">
        <v>1948</v>
      </c>
      <c r="F165" s="35" t="s">
        <v>1949</v>
      </c>
      <c r="G165" s="35" t="s">
        <v>1950</v>
      </c>
      <c r="H165" s="35" t="s">
        <v>1951</v>
      </c>
      <c r="I165" s="35" t="s">
        <v>1453</v>
      </c>
      <c r="J165" s="46">
        <v>2011</v>
      </c>
      <c r="K165" s="35">
        <v>2</v>
      </c>
      <c r="L165" s="35">
        <v>1</v>
      </c>
      <c r="M165" s="35" t="s">
        <v>553</v>
      </c>
      <c r="N165" s="42" t="str">
        <f>HYPERLINK("http://ebooks.abc-clio.com/?isbn=9780313393761")</f>
        <v>http://ebooks.abc-clio.com/?isbn=9780313393761</v>
      </c>
      <c r="O165" s="37"/>
      <c r="P165" s="34"/>
    </row>
    <row r="166" spans="1:16">
      <c r="A166" s="35">
        <v>165</v>
      </c>
      <c r="B166" s="35" t="s">
        <v>549</v>
      </c>
      <c r="C166" s="35" t="s">
        <v>42</v>
      </c>
      <c r="D166" s="36" t="s">
        <v>1875</v>
      </c>
      <c r="E166" s="36" t="s">
        <v>1876</v>
      </c>
      <c r="F166" s="35" t="s">
        <v>1877</v>
      </c>
      <c r="G166" s="35" t="s">
        <v>1878</v>
      </c>
      <c r="H166" s="35" t="s">
        <v>1879</v>
      </c>
      <c r="I166" s="35" t="s">
        <v>1880</v>
      </c>
      <c r="J166" s="46">
        <v>2011</v>
      </c>
      <c r="K166" s="35">
        <v>1</v>
      </c>
      <c r="L166" s="35">
        <v>1</v>
      </c>
      <c r="M166" s="35" t="s">
        <v>553</v>
      </c>
      <c r="N166" s="42" t="str">
        <f>HYPERLINK("http://ebooks.abc-clio.com/?isbn=9780313383052")</f>
        <v>http://ebooks.abc-clio.com/?isbn=9780313383052</v>
      </c>
      <c r="O166" s="37"/>
      <c r="P166" s="34"/>
    </row>
    <row r="167" spans="1:16">
      <c r="A167" s="35">
        <v>166</v>
      </c>
      <c r="B167" s="35" t="s">
        <v>549</v>
      </c>
      <c r="C167" s="35" t="s">
        <v>2101</v>
      </c>
      <c r="D167" s="36" t="s">
        <v>2102</v>
      </c>
      <c r="E167" s="36" t="s">
        <v>2103</v>
      </c>
      <c r="F167" s="35" t="s">
        <v>2104</v>
      </c>
      <c r="G167" s="35" t="s">
        <v>2105</v>
      </c>
      <c r="H167" s="35" t="s">
        <v>2106</v>
      </c>
      <c r="I167" s="35" t="s">
        <v>2107</v>
      </c>
      <c r="J167" s="46">
        <v>2012</v>
      </c>
      <c r="K167" s="35">
        <v>1</v>
      </c>
      <c r="L167" s="35">
        <v>1</v>
      </c>
      <c r="M167" s="35" t="s">
        <v>553</v>
      </c>
      <c r="N167" s="42" t="str">
        <f>HYPERLINK("http://ebooks.abc-clio.com/?isbn=9780313396847")</f>
        <v>http://ebooks.abc-clio.com/?isbn=9780313396847</v>
      </c>
      <c r="O167" s="37"/>
      <c r="P167" s="34"/>
    </row>
    <row r="168" spans="1:16">
      <c r="A168" s="35">
        <v>167</v>
      </c>
      <c r="B168" s="35" t="s">
        <v>549</v>
      </c>
      <c r="C168" s="35" t="s">
        <v>1619</v>
      </c>
      <c r="D168" s="36" t="s">
        <v>1994</v>
      </c>
      <c r="E168" s="36" t="s">
        <v>1995</v>
      </c>
      <c r="F168" s="35" t="s">
        <v>1996</v>
      </c>
      <c r="G168" s="35" t="s">
        <v>1997</v>
      </c>
      <c r="H168" s="35" t="s">
        <v>1998</v>
      </c>
      <c r="I168" s="35" t="s">
        <v>1999</v>
      </c>
      <c r="J168" s="46">
        <v>2011</v>
      </c>
      <c r="K168" s="35">
        <v>1</v>
      </c>
      <c r="L168" s="35">
        <v>1</v>
      </c>
      <c r="M168" s="35" t="s">
        <v>553</v>
      </c>
      <c r="N168" s="42" t="str">
        <f>HYPERLINK("http://ebooks.abc-clio.com/?isbn=9780313396465")</f>
        <v>http://ebooks.abc-clio.com/?isbn=9780313396465</v>
      </c>
      <c r="O168" s="37"/>
      <c r="P168" s="34"/>
    </row>
    <row r="169" spans="1:16">
      <c r="A169" s="35">
        <v>168</v>
      </c>
      <c r="B169" s="35" t="s">
        <v>549</v>
      </c>
      <c r="C169" s="35" t="s">
        <v>1619</v>
      </c>
      <c r="D169" s="36" t="s">
        <v>2219</v>
      </c>
      <c r="E169" s="36" t="s">
        <v>2220</v>
      </c>
      <c r="F169" s="35" t="s">
        <v>2221</v>
      </c>
      <c r="G169" s="35" t="s">
        <v>2222</v>
      </c>
      <c r="H169" s="35" t="s">
        <v>2223</v>
      </c>
      <c r="I169" s="35" t="s">
        <v>2224</v>
      </c>
      <c r="J169" s="46">
        <v>2012</v>
      </c>
      <c r="K169" s="35">
        <v>1</v>
      </c>
      <c r="L169" s="35">
        <v>1</v>
      </c>
      <c r="M169" s="35" t="s">
        <v>553</v>
      </c>
      <c r="N169" s="42" t="str">
        <f>HYPERLINK("http://ebooks.abc-clio.com/?isbn=9780313383847")</f>
        <v>http://ebooks.abc-clio.com/?isbn=9780313383847</v>
      </c>
      <c r="O169" s="37"/>
      <c r="P169" s="34"/>
    </row>
    <row r="170" spans="1:16">
      <c r="A170" s="35">
        <v>169</v>
      </c>
      <c r="B170" s="35" t="s">
        <v>549</v>
      </c>
      <c r="C170" s="35" t="s">
        <v>1619</v>
      </c>
      <c r="D170" s="36" t="s">
        <v>1690</v>
      </c>
      <c r="E170" s="36" t="s">
        <v>1691</v>
      </c>
      <c r="F170" s="35" t="s">
        <v>1692</v>
      </c>
      <c r="G170" s="35" t="s">
        <v>1693</v>
      </c>
      <c r="H170" s="35" t="s">
        <v>1694</v>
      </c>
      <c r="I170" s="35" t="s">
        <v>1695</v>
      </c>
      <c r="J170" s="46">
        <v>2011</v>
      </c>
      <c r="K170" s="35">
        <v>1</v>
      </c>
      <c r="L170" s="35">
        <v>1</v>
      </c>
      <c r="M170" s="35" t="s">
        <v>553</v>
      </c>
      <c r="N170" s="42" t="str">
        <f>HYPERLINK("http://ebooks.abc-clio.com/?isbn=9780313387524")</f>
        <v>http://ebooks.abc-clio.com/?isbn=9780313387524</v>
      </c>
      <c r="O170" s="37"/>
      <c r="P170" s="34"/>
    </row>
    <row r="171" spans="1:16">
      <c r="A171" s="35">
        <v>170</v>
      </c>
      <c r="B171" s="35" t="s">
        <v>549</v>
      </c>
      <c r="C171" s="35" t="s">
        <v>1619</v>
      </c>
      <c r="D171" s="36" t="s">
        <v>1620</v>
      </c>
      <c r="E171" s="36" t="s">
        <v>1621</v>
      </c>
      <c r="F171" s="35" t="s">
        <v>1622</v>
      </c>
      <c r="G171" s="35" t="s">
        <v>1623</v>
      </c>
      <c r="H171" s="35" t="s">
        <v>1624</v>
      </c>
      <c r="I171" s="35" t="s">
        <v>1625</v>
      </c>
      <c r="J171" s="46">
        <v>2011</v>
      </c>
      <c r="K171" s="35">
        <v>1</v>
      </c>
      <c r="L171" s="35">
        <v>1</v>
      </c>
      <c r="M171" s="35" t="s">
        <v>553</v>
      </c>
      <c r="N171" s="42" t="str">
        <f>HYPERLINK("http://ebooks.abc-clio.com/?isbn=9780313386879")</f>
        <v>http://ebooks.abc-clio.com/?isbn=9780313386879</v>
      </c>
      <c r="O171" s="37"/>
      <c r="P171" s="34"/>
    </row>
    <row r="172" spans="1:16">
      <c r="A172" s="35">
        <v>171</v>
      </c>
      <c r="B172" s="35" t="s">
        <v>549</v>
      </c>
      <c r="C172" s="35" t="s">
        <v>1619</v>
      </c>
      <c r="D172" s="36" t="s">
        <v>1620</v>
      </c>
      <c r="E172" s="36" t="s">
        <v>1637</v>
      </c>
      <c r="F172" s="35" t="s">
        <v>1638</v>
      </c>
      <c r="G172" s="35" t="s">
        <v>1639</v>
      </c>
      <c r="H172" s="35" t="s">
        <v>1640</v>
      </c>
      <c r="I172" s="35" t="s">
        <v>1641</v>
      </c>
      <c r="J172" s="46">
        <v>2011</v>
      </c>
      <c r="K172" s="35">
        <v>1</v>
      </c>
      <c r="L172" s="35">
        <v>1</v>
      </c>
      <c r="M172" s="35" t="s">
        <v>553</v>
      </c>
      <c r="N172" s="42" t="str">
        <f>HYPERLINK("http://ebooks.abc-clio.com/?isbn=9780313392139")</f>
        <v>http://ebooks.abc-clio.com/?isbn=9780313392139</v>
      </c>
      <c r="O172" s="37"/>
      <c r="P172" s="34"/>
    </row>
    <row r="173" spans="1:16">
      <c r="A173" s="35">
        <v>172</v>
      </c>
      <c r="B173" s="35" t="s">
        <v>549</v>
      </c>
      <c r="C173" s="35" t="s">
        <v>580</v>
      </c>
      <c r="D173" s="36" t="s">
        <v>1152</v>
      </c>
      <c r="E173" s="36" t="s">
        <v>1153</v>
      </c>
      <c r="F173" s="35" t="s">
        <v>1154</v>
      </c>
      <c r="G173" s="35" t="s">
        <v>1155</v>
      </c>
      <c r="H173" s="35" t="s">
        <v>1156</v>
      </c>
      <c r="I173" s="35" t="s">
        <v>1157</v>
      </c>
      <c r="J173" s="46">
        <v>2008</v>
      </c>
      <c r="K173" s="35">
        <v>1</v>
      </c>
      <c r="L173" s="35">
        <v>1</v>
      </c>
      <c r="M173" s="35" t="s">
        <v>553</v>
      </c>
      <c r="N173" s="42" t="str">
        <f>HYPERLINK("http://ebooks.abc-clio.com/?isbn=9780313364273")</f>
        <v>http://ebooks.abc-clio.com/?isbn=9780313364273</v>
      </c>
      <c r="O173" s="37"/>
      <c r="P173" s="34"/>
    </row>
    <row r="174" spans="1:16">
      <c r="A174" s="35">
        <v>173</v>
      </c>
      <c r="B174" s="35" t="s">
        <v>549</v>
      </c>
      <c r="C174" s="35" t="s">
        <v>580</v>
      </c>
      <c r="D174" s="36" t="s">
        <v>1542</v>
      </c>
      <c r="E174" s="36" t="s">
        <v>1543</v>
      </c>
      <c r="F174" s="35" t="s">
        <v>1544</v>
      </c>
      <c r="G174" s="35" t="s">
        <v>1545</v>
      </c>
      <c r="H174" s="35" t="s">
        <v>1546</v>
      </c>
      <c r="I174" s="35" t="s">
        <v>1547</v>
      </c>
      <c r="J174" s="46">
        <v>2010</v>
      </c>
      <c r="K174" s="35">
        <v>1</v>
      </c>
      <c r="L174" s="35">
        <v>1</v>
      </c>
      <c r="M174" s="35" t="s">
        <v>553</v>
      </c>
      <c r="N174" s="42" t="str">
        <f>HYPERLINK("http://ebooks.abc-clio.com/?isbn=9780313392627")</f>
        <v>http://ebooks.abc-clio.com/?isbn=9780313392627</v>
      </c>
      <c r="O174" s="37"/>
      <c r="P174" s="34"/>
    </row>
    <row r="175" spans="1:16">
      <c r="A175" s="35">
        <v>174</v>
      </c>
      <c r="B175" s="35" t="s">
        <v>549</v>
      </c>
      <c r="C175" s="35" t="s">
        <v>580</v>
      </c>
      <c r="D175" s="36" t="s">
        <v>2301</v>
      </c>
      <c r="E175" s="36" t="s">
        <v>2302</v>
      </c>
      <c r="F175" s="35" t="s">
        <v>2303</v>
      </c>
      <c r="G175" s="35" t="s">
        <v>2304</v>
      </c>
      <c r="H175" s="35" t="s">
        <v>2305</v>
      </c>
      <c r="I175" s="35" t="s">
        <v>2306</v>
      </c>
      <c r="J175" s="46">
        <v>2012</v>
      </c>
      <c r="K175" s="35">
        <v>1</v>
      </c>
      <c r="L175" s="35">
        <v>1</v>
      </c>
      <c r="M175" s="35" t="s">
        <v>560</v>
      </c>
      <c r="N175" s="42" t="str">
        <f>HYPERLINK("http://ebooks.abc-clio.com/?isbn=9780313084416")</f>
        <v>http://ebooks.abc-clio.com/?isbn=9780313084416</v>
      </c>
      <c r="O175" s="37"/>
      <c r="P175" s="34"/>
    </row>
    <row r="176" spans="1:16">
      <c r="A176" s="35">
        <v>175</v>
      </c>
      <c r="B176" s="35" t="s">
        <v>549</v>
      </c>
      <c r="C176" s="35" t="s">
        <v>580</v>
      </c>
      <c r="D176" s="36" t="s">
        <v>1105</v>
      </c>
      <c r="E176" s="36" t="s">
        <v>1106</v>
      </c>
      <c r="F176" s="35" t="s">
        <v>1107</v>
      </c>
      <c r="G176" s="35" t="s">
        <v>1108</v>
      </c>
      <c r="H176" s="35" t="s">
        <v>1109</v>
      </c>
      <c r="I176" s="35" t="s">
        <v>1110</v>
      </c>
      <c r="J176" s="46">
        <v>2008</v>
      </c>
      <c r="K176" s="35">
        <v>1</v>
      </c>
      <c r="L176" s="35">
        <v>1</v>
      </c>
      <c r="M176" s="35" t="s">
        <v>553</v>
      </c>
      <c r="N176" s="42" t="str">
        <f>HYPERLINK("http://ebooks.abc-clio.com/?isbn=9780313345135")</f>
        <v>http://ebooks.abc-clio.com/?isbn=9780313345135</v>
      </c>
      <c r="O176" s="37"/>
      <c r="P176" s="34"/>
    </row>
    <row r="177" spans="1:16">
      <c r="A177" s="35">
        <v>176</v>
      </c>
      <c r="B177" s="35" t="s">
        <v>549</v>
      </c>
      <c r="C177" s="35" t="s">
        <v>580</v>
      </c>
      <c r="D177" s="36" t="s">
        <v>1117</v>
      </c>
      <c r="E177" s="36" t="s">
        <v>1118</v>
      </c>
      <c r="F177" s="35" t="s">
        <v>1119</v>
      </c>
      <c r="G177" s="35" t="s">
        <v>1120</v>
      </c>
      <c r="H177" s="35" t="s">
        <v>1121</v>
      </c>
      <c r="I177" s="35" t="s">
        <v>1122</v>
      </c>
      <c r="J177" s="46">
        <v>2008</v>
      </c>
      <c r="K177" s="35">
        <v>4</v>
      </c>
      <c r="L177" s="35">
        <v>1</v>
      </c>
      <c r="M177" s="35" t="s">
        <v>553</v>
      </c>
      <c r="N177" s="42" t="str">
        <f>HYPERLINK("http://ebooks.abc-clio.com/?isbn=9781573566902")</f>
        <v>http://ebooks.abc-clio.com/?isbn=9781573566902</v>
      </c>
      <c r="O177" s="37"/>
      <c r="P177" s="34"/>
    </row>
    <row r="178" spans="1:16">
      <c r="A178" s="35">
        <v>177</v>
      </c>
      <c r="B178" s="35" t="s">
        <v>549</v>
      </c>
      <c r="C178" s="35" t="s">
        <v>580</v>
      </c>
      <c r="D178" s="36" t="s">
        <v>2342</v>
      </c>
      <c r="E178" s="36" t="s">
        <v>2343</v>
      </c>
      <c r="F178" s="35" t="s">
        <v>2344</v>
      </c>
      <c r="G178" s="35" t="s">
        <v>2345</v>
      </c>
      <c r="H178" s="35" t="s">
        <v>2346</v>
      </c>
      <c r="I178" s="35" t="s">
        <v>2347</v>
      </c>
      <c r="J178" s="46">
        <v>2012</v>
      </c>
      <c r="K178" s="35">
        <v>1</v>
      </c>
      <c r="L178" s="35">
        <v>1</v>
      </c>
      <c r="M178" s="35" t="s">
        <v>553</v>
      </c>
      <c r="N178" s="42" t="str">
        <f>HYPERLINK("http://ebooks.abc-clio.com/?isbn=9781440803383")</f>
        <v>http://ebooks.abc-clio.com/?isbn=9781440803383</v>
      </c>
      <c r="O178" s="37"/>
      <c r="P178" s="34"/>
    </row>
    <row r="179" spans="1:16">
      <c r="A179" s="35">
        <v>178</v>
      </c>
      <c r="B179" s="35" t="s">
        <v>549</v>
      </c>
      <c r="C179" s="35" t="s">
        <v>580</v>
      </c>
      <c r="D179" s="36" t="s">
        <v>1702</v>
      </c>
      <c r="E179" s="36" t="s">
        <v>1703</v>
      </c>
      <c r="F179" s="35" t="s">
        <v>1704</v>
      </c>
      <c r="G179" s="35" t="s">
        <v>1705</v>
      </c>
      <c r="H179" s="35" t="s">
        <v>1706</v>
      </c>
      <c r="I179" s="35" t="s">
        <v>1707</v>
      </c>
      <c r="J179" s="46">
        <v>2011</v>
      </c>
      <c r="K179" s="35">
        <v>1</v>
      </c>
      <c r="L179" s="35">
        <v>1</v>
      </c>
      <c r="M179" s="35" t="s">
        <v>553</v>
      </c>
      <c r="N179" s="42" t="str">
        <f>HYPERLINK("http://ebooks.abc-clio.com/?isbn=9780313395802")</f>
        <v>http://ebooks.abc-clio.com/?isbn=9780313395802</v>
      </c>
      <c r="O179" s="37"/>
      <c r="P179" s="34"/>
    </row>
    <row r="180" spans="1:16">
      <c r="A180" s="35">
        <v>179</v>
      </c>
      <c r="B180" s="35" t="s">
        <v>549</v>
      </c>
      <c r="C180" s="35" t="s">
        <v>580</v>
      </c>
      <c r="D180" s="36" t="s">
        <v>2214</v>
      </c>
      <c r="E180" s="36" t="s">
        <v>2215</v>
      </c>
      <c r="F180" s="35" t="s">
        <v>2216</v>
      </c>
      <c r="G180" s="35" t="s">
        <v>2217</v>
      </c>
      <c r="H180" s="35" t="s">
        <v>2218</v>
      </c>
      <c r="I180" s="35" t="s">
        <v>1453</v>
      </c>
      <c r="J180" s="46">
        <v>2012</v>
      </c>
      <c r="K180" s="35">
        <v>4</v>
      </c>
      <c r="L180" s="35">
        <v>1</v>
      </c>
      <c r="M180" s="35" t="s">
        <v>553</v>
      </c>
      <c r="N180" s="42" t="str">
        <f>HYPERLINK("http://ebooks.abc-clio.com/?isbn=9780313393167")</f>
        <v>http://ebooks.abc-clio.com/?isbn=9780313393167</v>
      </c>
      <c r="O180" s="37"/>
      <c r="P180" s="34"/>
    </row>
    <row r="181" spans="1:16">
      <c r="A181" s="35">
        <v>180</v>
      </c>
      <c r="B181" s="35" t="s">
        <v>549</v>
      </c>
      <c r="C181" s="35" t="s">
        <v>580</v>
      </c>
      <c r="D181" s="36" t="s">
        <v>1036</v>
      </c>
      <c r="E181" s="36" t="s">
        <v>1037</v>
      </c>
      <c r="F181" s="35" t="s">
        <v>1038</v>
      </c>
      <c r="G181" s="35" t="s">
        <v>1039</v>
      </c>
      <c r="H181" s="35" t="s">
        <v>1040</v>
      </c>
      <c r="I181" s="35" t="s">
        <v>1041</v>
      </c>
      <c r="J181" s="46">
        <v>2007</v>
      </c>
      <c r="K181" s="35">
        <v>1</v>
      </c>
      <c r="L181" s="35">
        <v>1</v>
      </c>
      <c r="M181" s="35" t="s">
        <v>553</v>
      </c>
      <c r="N181" s="42" t="str">
        <f>HYPERLINK("http://ebooks.abc-clio.com/?isbn=9780313087622")</f>
        <v>http://ebooks.abc-clio.com/?isbn=9780313087622</v>
      </c>
      <c r="O181" s="37"/>
      <c r="P181" s="34"/>
    </row>
    <row r="182" spans="1:16">
      <c r="A182" s="35">
        <v>181</v>
      </c>
      <c r="B182" s="35" t="s">
        <v>549</v>
      </c>
      <c r="C182" s="35" t="s">
        <v>580</v>
      </c>
      <c r="D182" s="36" t="s">
        <v>1221</v>
      </c>
      <c r="E182" s="36" t="s">
        <v>1222</v>
      </c>
      <c r="F182" s="35" t="s">
        <v>1223</v>
      </c>
      <c r="G182" s="35" t="s">
        <v>1224</v>
      </c>
      <c r="H182" s="35" t="s">
        <v>1225</v>
      </c>
      <c r="I182" s="35" t="s">
        <v>1226</v>
      </c>
      <c r="J182" s="46">
        <v>2008</v>
      </c>
      <c r="K182" s="35">
        <v>1</v>
      </c>
      <c r="L182" s="35">
        <v>1</v>
      </c>
      <c r="M182" s="35" t="s">
        <v>553</v>
      </c>
      <c r="N182" s="42" t="str">
        <f>HYPERLINK("http://ebooks.abc-clio.com/?isbn=9780313364396")</f>
        <v>http://ebooks.abc-clio.com/?isbn=9780313364396</v>
      </c>
      <c r="O182" s="37"/>
      <c r="P182" s="34"/>
    </row>
    <row r="183" spans="1:16">
      <c r="A183" s="35">
        <v>182</v>
      </c>
      <c r="B183" s="35" t="s">
        <v>549</v>
      </c>
      <c r="C183" s="35" t="s">
        <v>580</v>
      </c>
      <c r="D183" s="36" t="s">
        <v>1054</v>
      </c>
      <c r="E183" s="36" t="s">
        <v>1055</v>
      </c>
      <c r="F183" s="35" t="s">
        <v>1056</v>
      </c>
      <c r="G183" s="35" t="s">
        <v>1057</v>
      </c>
      <c r="H183" s="35" t="s">
        <v>1058</v>
      </c>
      <c r="I183" s="35" t="s">
        <v>1059</v>
      </c>
      <c r="J183" s="46">
        <v>2007</v>
      </c>
      <c r="K183" s="35">
        <v>1</v>
      </c>
      <c r="L183" s="35">
        <v>1</v>
      </c>
      <c r="M183" s="35" t="s">
        <v>553</v>
      </c>
      <c r="N183" s="42" t="str">
        <f>HYPERLINK("http://ebooks.abc-clio.com/?isbn=9780275995072")</f>
        <v>http://ebooks.abc-clio.com/?isbn=9780275995072</v>
      </c>
      <c r="O183" s="37"/>
      <c r="P183" s="34"/>
    </row>
    <row r="184" spans="1:16">
      <c r="A184" s="35">
        <v>183</v>
      </c>
      <c r="B184" s="35" t="s">
        <v>549</v>
      </c>
      <c r="C184" s="35" t="s">
        <v>580</v>
      </c>
      <c r="D184" s="36" t="s">
        <v>1049</v>
      </c>
      <c r="E184" s="36" t="s">
        <v>479</v>
      </c>
      <c r="F184" s="35" t="s">
        <v>1050</v>
      </c>
      <c r="G184" s="35" t="s">
        <v>1051</v>
      </c>
      <c r="H184" s="35" t="s">
        <v>1052</v>
      </c>
      <c r="I184" s="35" t="s">
        <v>1053</v>
      </c>
      <c r="J184" s="46">
        <v>2007</v>
      </c>
      <c r="K184" s="35">
        <v>1</v>
      </c>
      <c r="L184" s="35">
        <v>1</v>
      </c>
      <c r="M184" s="35" t="s">
        <v>553</v>
      </c>
      <c r="N184" s="42" t="str">
        <f>HYPERLINK("http://ebooks.abc-clio.com/?isbn=9780313071546")</f>
        <v>http://ebooks.abc-clio.com/?isbn=9780313071546</v>
      </c>
      <c r="O184" s="37"/>
      <c r="P184" s="34"/>
    </row>
    <row r="185" spans="1:16">
      <c r="A185" s="35">
        <v>184</v>
      </c>
      <c r="B185" s="35" t="s">
        <v>549</v>
      </c>
      <c r="C185" s="35" t="s">
        <v>580</v>
      </c>
      <c r="D185" s="36" t="s">
        <v>2247</v>
      </c>
      <c r="E185" s="36" t="s">
        <v>1995</v>
      </c>
      <c r="F185" s="35" t="s">
        <v>2248</v>
      </c>
      <c r="G185" s="35" t="s">
        <v>2249</v>
      </c>
      <c r="H185" s="35" t="s">
        <v>2250</v>
      </c>
      <c r="I185" s="35" t="s">
        <v>2251</v>
      </c>
      <c r="J185" s="46">
        <v>2012</v>
      </c>
      <c r="K185" s="35">
        <v>1</v>
      </c>
      <c r="L185" s="35">
        <v>2</v>
      </c>
      <c r="M185" s="35" t="s">
        <v>553</v>
      </c>
      <c r="N185" s="42" t="str">
        <f>HYPERLINK("http://ebooks.abc-clio.com/?isbn=9781440801297")</f>
        <v>http://ebooks.abc-clio.com/?isbn=9781440801297</v>
      </c>
      <c r="O185" s="37"/>
      <c r="P185" s="34"/>
    </row>
    <row r="186" spans="1:16">
      <c r="A186" s="35">
        <v>185</v>
      </c>
      <c r="B186" s="35" t="s">
        <v>549</v>
      </c>
      <c r="C186" s="35" t="s">
        <v>580</v>
      </c>
      <c r="D186" s="36" t="s">
        <v>1800</v>
      </c>
      <c r="E186" s="36" t="s">
        <v>1801</v>
      </c>
      <c r="F186" s="35" t="s">
        <v>1802</v>
      </c>
      <c r="G186" s="35" t="s">
        <v>1803</v>
      </c>
      <c r="H186" s="35" t="s">
        <v>1804</v>
      </c>
      <c r="I186" s="35" t="s">
        <v>1805</v>
      </c>
      <c r="J186" s="46">
        <v>2011</v>
      </c>
      <c r="K186" s="35">
        <v>1</v>
      </c>
      <c r="L186" s="35">
        <v>1</v>
      </c>
      <c r="M186" s="35" t="s">
        <v>553</v>
      </c>
      <c r="N186" s="42" t="str">
        <f>HYPERLINK("http://ebooks.abc-clio.com/?isbn=9780313392740")</f>
        <v>http://ebooks.abc-clio.com/?isbn=9780313392740</v>
      </c>
      <c r="O186" s="37"/>
      <c r="P186" s="34"/>
    </row>
    <row r="187" spans="1:16">
      <c r="A187" s="35">
        <v>186</v>
      </c>
      <c r="B187" s="35" t="s">
        <v>549</v>
      </c>
      <c r="C187" s="35" t="s">
        <v>580</v>
      </c>
      <c r="D187" s="36" t="s">
        <v>1646</v>
      </c>
      <c r="E187" s="36" t="s">
        <v>1647</v>
      </c>
      <c r="F187" s="35" t="s">
        <v>1648</v>
      </c>
      <c r="G187" s="35" t="s">
        <v>1649</v>
      </c>
      <c r="H187" s="35" t="s">
        <v>1650</v>
      </c>
      <c r="I187" s="35" t="s">
        <v>1651</v>
      </c>
      <c r="J187" s="46">
        <v>2011</v>
      </c>
      <c r="K187" s="35">
        <v>1</v>
      </c>
      <c r="L187" s="35">
        <v>1</v>
      </c>
      <c r="M187" s="35" t="s">
        <v>553</v>
      </c>
      <c r="N187" s="42" t="str">
        <f>HYPERLINK("http://ebooks.abc-clio.com/?isbn=9780313395895")</f>
        <v>http://ebooks.abc-clio.com/?isbn=9780313395895</v>
      </c>
      <c r="O187" s="37"/>
      <c r="P187" s="34"/>
    </row>
    <row r="188" spans="1:16">
      <c r="A188" s="35">
        <v>187</v>
      </c>
      <c r="B188" s="35" t="s">
        <v>549</v>
      </c>
      <c r="C188" s="35" t="s">
        <v>580</v>
      </c>
      <c r="D188" s="36" t="s">
        <v>2330</v>
      </c>
      <c r="E188" s="36" t="s">
        <v>2331</v>
      </c>
      <c r="F188" s="35" t="s">
        <v>2332</v>
      </c>
      <c r="G188" s="35" t="s">
        <v>2333</v>
      </c>
      <c r="H188" s="35" t="s">
        <v>2334</v>
      </c>
      <c r="I188" s="35" t="s">
        <v>2335</v>
      </c>
      <c r="J188" s="46">
        <v>2012</v>
      </c>
      <c r="K188" s="35">
        <v>2</v>
      </c>
      <c r="L188" s="35">
        <v>1</v>
      </c>
      <c r="M188" s="35" t="s">
        <v>560</v>
      </c>
      <c r="N188" s="42" t="str">
        <f>HYPERLINK("http://ebooks.abc-clio.com/?isbn=9780313386657")</f>
        <v>http://ebooks.abc-clio.com/?isbn=9780313386657</v>
      </c>
      <c r="O188" s="37"/>
      <c r="P188" s="34"/>
    </row>
    <row r="189" spans="1:16">
      <c r="A189" s="35">
        <v>188</v>
      </c>
      <c r="B189" s="35" t="s">
        <v>549</v>
      </c>
      <c r="C189" s="35" t="s">
        <v>580</v>
      </c>
      <c r="D189" s="36" t="s">
        <v>1030</v>
      </c>
      <c r="E189" s="36" t="s">
        <v>1816</v>
      </c>
      <c r="F189" s="35" t="s">
        <v>1817</v>
      </c>
      <c r="G189" s="35" t="s">
        <v>1818</v>
      </c>
      <c r="H189" s="35" t="s">
        <v>1819</v>
      </c>
      <c r="I189" s="35" t="s">
        <v>1820</v>
      </c>
      <c r="J189" s="46">
        <v>2011</v>
      </c>
      <c r="K189" s="35">
        <v>1</v>
      </c>
      <c r="L189" s="35">
        <v>1</v>
      </c>
      <c r="M189" s="35" t="s">
        <v>553</v>
      </c>
      <c r="N189" s="42" t="str">
        <f>HYPERLINK("http://ebooks.abc-clio.com/?isbn=9780313399329")</f>
        <v>http://ebooks.abc-clio.com/?isbn=9780313399329</v>
      </c>
      <c r="O189" s="37"/>
      <c r="P189" s="34"/>
    </row>
    <row r="190" spans="1:16">
      <c r="A190" s="35">
        <v>189</v>
      </c>
      <c r="B190" s="35" t="s">
        <v>549</v>
      </c>
      <c r="C190" s="35" t="s">
        <v>580</v>
      </c>
      <c r="D190" s="36" t="s">
        <v>1030</v>
      </c>
      <c r="E190" s="36" t="s">
        <v>1031</v>
      </c>
      <c r="F190" s="35" t="s">
        <v>1032</v>
      </c>
      <c r="G190" s="35" t="s">
        <v>1033</v>
      </c>
      <c r="H190" s="35" t="s">
        <v>1034</v>
      </c>
      <c r="I190" s="35" t="s">
        <v>1035</v>
      </c>
      <c r="J190" s="46">
        <v>2007</v>
      </c>
      <c r="K190" s="35">
        <v>1</v>
      </c>
      <c r="L190" s="35">
        <v>1</v>
      </c>
      <c r="M190" s="35" t="s">
        <v>38</v>
      </c>
      <c r="N190" s="42" t="str">
        <f>HYPERLINK("http://ebooks.abc-clio.com/?isbn=9781851097944")</f>
        <v>http://ebooks.abc-clio.com/?isbn=9781851097944</v>
      </c>
      <c r="O190" s="37"/>
      <c r="P190" s="34"/>
    </row>
    <row r="191" spans="1:16">
      <c r="A191" s="35">
        <v>190</v>
      </c>
      <c r="B191" s="35" t="s">
        <v>549</v>
      </c>
      <c r="C191" s="35" t="s">
        <v>580</v>
      </c>
      <c r="D191" s="36" t="s">
        <v>1418</v>
      </c>
      <c r="E191" s="36" t="s">
        <v>1419</v>
      </c>
      <c r="F191" s="35" t="s">
        <v>1420</v>
      </c>
      <c r="G191" s="35" t="s">
        <v>1421</v>
      </c>
      <c r="H191" s="35" t="s">
        <v>1422</v>
      </c>
      <c r="I191" s="35" t="s">
        <v>1423</v>
      </c>
      <c r="J191" s="46">
        <v>2009</v>
      </c>
      <c r="K191" s="35">
        <v>1</v>
      </c>
      <c r="L191" s="35">
        <v>1</v>
      </c>
      <c r="M191" s="35" t="s">
        <v>553</v>
      </c>
      <c r="N191" s="42" t="str">
        <f>HYPERLINK("http://ebooks.abc-clio.com/?isbn=9780313353895")</f>
        <v>http://ebooks.abc-clio.com/?isbn=9780313353895</v>
      </c>
      <c r="O191" s="37"/>
      <c r="P191" s="34"/>
    </row>
    <row r="192" spans="1:16">
      <c r="A192" s="35">
        <v>191</v>
      </c>
      <c r="B192" s="35" t="s">
        <v>549</v>
      </c>
      <c r="C192" s="35" t="s">
        <v>580</v>
      </c>
      <c r="D192" s="36" t="s">
        <v>2262</v>
      </c>
      <c r="E192" s="36" t="s">
        <v>2263</v>
      </c>
      <c r="F192" s="35" t="s">
        <v>2264</v>
      </c>
      <c r="G192" s="35" t="s">
        <v>2265</v>
      </c>
      <c r="H192" s="35" t="s">
        <v>2266</v>
      </c>
      <c r="I192" s="35" t="s">
        <v>2267</v>
      </c>
      <c r="J192" s="46">
        <v>2012</v>
      </c>
      <c r="K192" s="35">
        <v>1</v>
      </c>
      <c r="L192" s="35">
        <v>1</v>
      </c>
      <c r="M192" s="35" t="s">
        <v>553</v>
      </c>
      <c r="N192" s="42" t="str">
        <f>HYPERLINK("http://ebooks.abc-clio.com/?isbn=9780313397899")</f>
        <v>http://ebooks.abc-clio.com/?isbn=9780313397899</v>
      </c>
      <c r="O192" s="37"/>
      <c r="P192" s="34"/>
    </row>
    <row r="193" spans="1:16">
      <c r="A193" s="35">
        <v>192</v>
      </c>
      <c r="B193" s="35" t="s">
        <v>549</v>
      </c>
      <c r="C193" s="35" t="s">
        <v>961</v>
      </c>
      <c r="D193" s="36" t="s">
        <v>1794</v>
      </c>
      <c r="E193" s="36" t="s">
        <v>1795</v>
      </c>
      <c r="F193" s="35" t="s">
        <v>1796</v>
      </c>
      <c r="G193" s="35" t="s">
        <v>1797</v>
      </c>
      <c r="H193" s="35" t="s">
        <v>1798</v>
      </c>
      <c r="I193" s="35" t="s">
        <v>1799</v>
      </c>
      <c r="J193" s="46">
        <v>2011</v>
      </c>
      <c r="K193" s="35">
        <v>1</v>
      </c>
      <c r="L193" s="35">
        <v>1</v>
      </c>
      <c r="M193" s="35" t="s">
        <v>553</v>
      </c>
      <c r="N193" s="42" t="str">
        <f>HYPERLINK("http://ebooks.abc-clio.com/?isbn=9780313392764")</f>
        <v>http://ebooks.abc-clio.com/?isbn=9780313392764</v>
      </c>
      <c r="O193" s="37"/>
      <c r="P193" s="34"/>
    </row>
    <row r="194" spans="1:16">
      <c r="A194" s="35">
        <v>193</v>
      </c>
      <c r="B194" s="35" t="s">
        <v>549</v>
      </c>
      <c r="C194" s="35" t="s">
        <v>961</v>
      </c>
      <c r="D194" s="36" t="s">
        <v>1405</v>
      </c>
      <c r="E194" s="36" t="s">
        <v>1406</v>
      </c>
      <c r="F194" s="35" t="s">
        <v>1407</v>
      </c>
      <c r="G194" s="35" t="s">
        <v>1408</v>
      </c>
      <c r="H194" s="35" t="s">
        <v>1409</v>
      </c>
      <c r="I194" s="35" t="s">
        <v>1410</v>
      </c>
      <c r="J194" s="46">
        <v>2009</v>
      </c>
      <c r="K194" s="35">
        <v>1</v>
      </c>
      <c r="L194" s="35">
        <v>1</v>
      </c>
      <c r="M194" s="35" t="s">
        <v>553</v>
      </c>
      <c r="N194" s="42" t="str">
        <f>HYPERLINK("http://ebooks.abc-clio.com/?isbn=9780313378225")</f>
        <v>http://ebooks.abc-clio.com/?isbn=9780313378225</v>
      </c>
      <c r="O194" s="37"/>
      <c r="P194" s="34"/>
    </row>
    <row r="195" spans="1:16">
      <c r="A195" s="35">
        <v>194</v>
      </c>
      <c r="B195" s="35" t="s">
        <v>549</v>
      </c>
      <c r="C195" s="35" t="s">
        <v>961</v>
      </c>
      <c r="D195" s="36" t="s">
        <v>1525</v>
      </c>
      <c r="E195" s="36" t="s">
        <v>1526</v>
      </c>
      <c r="F195" s="35" t="s">
        <v>1527</v>
      </c>
      <c r="G195" s="35" t="s">
        <v>1528</v>
      </c>
      <c r="H195" s="35" t="s">
        <v>1529</v>
      </c>
      <c r="I195" s="35" t="s">
        <v>1530</v>
      </c>
      <c r="J195" s="46">
        <v>2010</v>
      </c>
      <c r="K195" s="35">
        <v>1</v>
      </c>
      <c r="L195" s="35">
        <v>1</v>
      </c>
      <c r="M195" s="35" t="s">
        <v>553</v>
      </c>
      <c r="N195" s="42" t="str">
        <f>HYPERLINK("http://ebooks.abc-clio.com/?isbn=9780313385926")</f>
        <v>http://ebooks.abc-clio.com/?isbn=9780313385926</v>
      </c>
      <c r="O195" s="37"/>
      <c r="P195" s="34"/>
    </row>
    <row r="196" spans="1:16">
      <c r="A196" s="35">
        <v>195</v>
      </c>
      <c r="B196" s="35" t="s">
        <v>549</v>
      </c>
      <c r="C196" s="35" t="s">
        <v>961</v>
      </c>
      <c r="D196" s="36" t="s">
        <v>2065</v>
      </c>
      <c r="E196" s="36" t="s">
        <v>2066</v>
      </c>
      <c r="F196" s="35" t="s">
        <v>2067</v>
      </c>
      <c r="G196" s="35" t="s">
        <v>2068</v>
      </c>
      <c r="H196" s="35" t="s">
        <v>2069</v>
      </c>
      <c r="I196" s="35" t="s">
        <v>2070</v>
      </c>
      <c r="J196" s="46">
        <v>2012</v>
      </c>
      <c r="K196" s="35">
        <v>1</v>
      </c>
      <c r="L196" s="35">
        <v>1</v>
      </c>
      <c r="M196" s="35" t="s">
        <v>553</v>
      </c>
      <c r="N196" s="42" t="str">
        <f>HYPERLINK("http://ebooks.abc-clio.com/?isbn=9780313396984")</f>
        <v>http://ebooks.abc-clio.com/?isbn=9780313396984</v>
      </c>
      <c r="O196" s="37"/>
      <c r="P196" s="34"/>
    </row>
    <row r="197" spans="1:16">
      <c r="A197" s="35">
        <v>196</v>
      </c>
      <c r="B197" s="35" t="s">
        <v>549</v>
      </c>
      <c r="C197" s="35" t="s">
        <v>961</v>
      </c>
      <c r="D197" s="36" t="s">
        <v>1658</v>
      </c>
      <c r="E197" s="36" t="s">
        <v>339</v>
      </c>
      <c r="F197" s="35" t="s">
        <v>1659</v>
      </c>
      <c r="G197" s="35" t="s">
        <v>1660</v>
      </c>
      <c r="H197" s="35" t="s">
        <v>1661</v>
      </c>
      <c r="I197" s="35" t="s">
        <v>1662</v>
      </c>
      <c r="J197" s="46">
        <v>2011</v>
      </c>
      <c r="K197" s="35">
        <v>1</v>
      </c>
      <c r="L197" s="35">
        <v>1</v>
      </c>
      <c r="M197" s="35" t="s">
        <v>553</v>
      </c>
      <c r="N197" s="42" t="str">
        <f>HYPERLINK("http://ebooks.abc-clio.com/?isbn=9780313397004")</f>
        <v>http://ebooks.abc-clio.com/?isbn=9780313397004</v>
      </c>
      <c r="O197" s="37"/>
      <c r="P197" s="34"/>
    </row>
    <row r="198" spans="1:16">
      <c r="A198" s="35">
        <v>197</v>
      </c>
      <c r="B198" s="35" t="s">
        <v>549</v>
      </c>
      <c r="C198" s="35" t="s">
        <v>961</v>
      </c>
      <c r="D198" s="36" t="s">
        <v>1478</v>
      </c>
      <c r="E198" s="36" t="s">
        <v>1977</v>
      </c>
      <c r="F198" s="35" t="s">
        <v>1978</v>
      </c>
      <c r="G198" s="35" t="s">
        <v>1979</v>
      </c>
      <c r="H198" s="35" t="s">
        <v>1980</v>
      </c>
      <c r="I198" s="35" t="s">
        <v>1981</v>
      </c>
      <c r="J198" s="46">
        <v>2011</v>
      </c>
      <c r="K198" s="35">
        <v>1</v>
      </c>
      <c r="L198" s="35">
        <v>2</v>
      </c>
      <c r="M198" s="35" t="s">
        <v>553</v>
      </c>
      <c r="N198" s="42" t="str">
        <f>HYPERLINK("http://ebooks.abc-clio.com/?isbn=9780313397240")</f>
        <v>http://ebooks.abc-clio.com/?isbn=9780313397240</v>
      </c>
      <c r="O198" s="37"/>
      <c r="P198" s="34"/>
    </row>
    <row r="199" spans="1:16">
      <c r="A199" s="35">
        <v>198</v>
      </c>
      <c r="B199" s="35" t="s">
        <v>549</v>
      </c>
      <c r="C199" s="35" t="s">
        <v>1281</v>
      </c>
      <c r="D199" s="36" t="s">
        <v>1881</v>
      </c>
      <c r="E199" s="36" t="s">
        <v>1882</v>
      </c>
      <c r="F199" s="35" t="s">
        <v>1883</v>
      </c>
      <c r="G199" s="35" t="s">
        <v>1884</v>
      </c>
      <c r="H199" s="35" t="s">
        <v>1885</v>
      </c>
      <c r="I199" s="35" t="s">
        <v>1886</v>
      </c>
      <c r="J199" s="46">
        <v>2011</v>
      </c>
      <c r="K199" s="35">
        <v>2</v>
      </c>
      <c r="L199" s="35">
        <v>1</v>
      </c>
      <c r="M199" s="35" t="s">
        <v>553</v>
      </c>
      <c r="N199" s="42" t="str">
        <f>HYPERLINK("http://ebooks.abc-clio.com/?isbn=9780313386534")</f>
        <v>http://ebooks.abc-clio.com/?isbn=9780313386534</v>
      </c>
      <c r="O199" s="37"/>
      <c r="P199" s="34"/>
    </row>
    <row r="200" spans="1:16">
      <c r="A200" s="35">
        <v>199</v>
      </c>
      <c r="B200" s="35" t="s">
        <v>549</v>
      </c>
      <c r="C200" s="35" t="s">
        <v>1281</v>
      </c>
      <c r="D200" s="36" t="s">
        <v>1448</v>
      </c>
      <c r="E200" s="36" t="s">
        <v>1449</v>
      </c>
      <c r="F200" s="35" t="s">
        <v>1450</v>
      </c>
      <c r="G200" s="35" t="s">
        <v>1451</v>
      </c>
      <c r="H200" s="35" t="s">
        <v>1452</v>
      </c>
      <c r="I200" s="35" t="s">
        <v>1453</v>
      </c>
      <c r="J200" s="46">
        <v>2009</v>
      </c>
      <c r="K200" s="35">
        <v>3</v>
      </c>
      <c r="L200" s="35">
        <v>1</v>
      </c>
      <c r="M200" s="35" t="s">
        <v>553</v>
      </c>
      <c r="N200" s="42" t="str">
        <f>HYPERLINK("http://ebooks.abc-clio.com/?isbn=9780313375972")</f>
        <v>http://ebooks.abc-clio.com/?isbn=9780313375972</v>
      </c>
      <c r="O200" s="37"/>
      <c r="P200" s="34"/>
    </row>
    <row r="201" spans="1:16">
      <c r="A201" s="35">
        <v>200</v>
      </c>
      <c r="B201" s="35" t="s">
        <v>549</v>
      </c>
      <c r="C201" s="35" t="s">
        <v>1281</v>
      </c>
      <c r="D201" s="36" t="s">
        <v>1982</v>
      </c>
      <c r="E201" s="36" t="s">
        <v>1983</v>
      </c>
      <c r="F201" s="35" t="s">
        <v>1984</v>
      </c>
      <c r="G201" s="35" t="s">
        <v>1985</v>
      </c>
      <c r="H201" s="35" t="s">
        <v>1986</v>
      </c>
      <c r="I201" s="35" t="s">
        <v>1987</v>
      </c>
      <c r="J201" s="46">
        <v>2011</v>
      </c>
      <c r="K201" s="35">
        <v>4</v>
      </c>
      <c r="L201" s="35">
        <v>1</v>
      </c>
      <c r="M201" s="35" t="s">
        <v>553</v>
      </c>
      <c r="N201" s="42" t="str">
        <f>HYPERLINK("http://ebooks.abc-clio.com/?isbn=9780313393204")</f>
        <v>http://ebooks.abc-clio.com/?isbn=9780313393204</v>
      </c>
      <c r="O201" s="37"/>
      <c r="P201" s="34"/>
    </row>
    <row r="202" spans="1:16">
      <c r="A202" s="35">
        <v>201</v>
      </c>
      <c r="B202" s="35" t="s">
        <v>549</v>
      </c>
      <c r="C202" s="35" t="s">
        <v>1281</v>
      </c>
      <c r="D202" s="36" t="s">
        <v>1282</v>
      </c>
      <c r="E202" s="36" t="s">
        <v>1283</v>
      </c>
      <c r="F202" s="35" t="s">
        <v>1284</v>
      </c>
      <c r="G202" s="35" t="s">
        <v>1285</v>
      </c>
      <c r="H202" s="35" t="s">
        <v>1286</v>
      </c>
      <c r="I202" s="35" t="s">
        <v>1287</v>
      </c>
      <c r="J202" s="46">
        <v>2009</v>
      </c>
      <c r="K202" s="35">
        <v>1</v>
      </c>
      <c r="L202" s="35">
        <v>1</v>
      </c>
      <c r="M202" s="35" t="s">
        <v>553</v>
      </c>
      <c r="N202" s="42" t="str">
        <f>HYPERLINK("http://ebooks.abc-clio.com/?isbn=9780313360329")</f>
        <v>http://ebooks.abc-clio.com/?isbn=9780313360329</v>
      </c>
      <c r="O202" s="37"/>
      <c r="P202" s="34"/>
    </row>
    <row r="203" spans="1:16">
      <c r="A203" s="35">
        <v>202</v>
      </c>
      <c r="B203" s="35" t="s">
        <v>549</v>
      </c>
      <c r="C203" s="35" t="s">
        <v>950</v>
      </c>
      <c r="D203" s="36" t="s">
        <v>1607</v>
      </c>
      <c r="E203" s="36" t="s">
        <v>1608</v>
      </c>
      <c r="F203" s="35" t="s">
        <v>1609</v>
      </c>
      <c r="G203" s="35" t="s">
        <v>1610</v>
      </c>
      <c r="H203" s="35" t="s">
        <v>1611</v>
      </c>
      <c r="I203" s="35" t="s">
        <v>1612</v>
      </c>
      <c r="J203" s="46">
        <v>2011</v>
      </c>
      <c r="K203" s="35">
        <v>1</v>
      </c>
      <c r="L203" s="35">
        <v>1</v>
      </c>
      <c r="M203" s="35" t="s">
        <v>560</v>
      </c>
      <c r="N203" s="42" t="str">
        <f>HYPERLINK("http://ebooks.abc-clio.com/?isbn=9780313386077")</f>
        <v>http://ebooks.abc-clio.com/?isbn=9780313386077</v>
      </c>
      <c r="O203" s="37"/>
      <c r="P203" s="34"/>
    </row>
    <row r="204" spans="1:16">
      <c r="A204" s="35">
        <v>203</v>
      </c>
      <c r="B204" s="35" t="s">
        <v>549</v>
      </c>
      <c r="C204" s="35" t="s">
        <v>250</v>
      </c>
      <c r="D204" s="36" t="s">
        <v>2208</v>
      </c>
      <c r="E204" s="36" t="s">
        <v>2209</v>
      </c>
      <c r="F204" s="35" t="s">
        <v>2210</v>
      </c>
      <c r="G204" s="35" t="s">
        <v>2211</v>
      </c>
      <c r="H204" s="35" t="s">
        <v>2212</v>
      </c>
      <c r="I204" s="35" t="s">
        <v>2213</v>
      </c>
      <c r="J204" s="46">
        <v>2012</v>
      </c>
      <c r="K204" s="35">
        <v>3</v>
      </c>
      <c r="L204" s="35">
        <v>1</v>
      </c>
      <c r="M204" s="35" t="s">
        <v>560</v>
      </c>
      <c r="N204" s="42" t="str">
        <f>HYPERLINK("http://ebooks.abc-clio.com/?isbn=9780313381270")</f>
        <v>http://ebooks.abc-clio.com/?isbn=9780313381270</v>
      </c>
      <c r="O204" s="37"/>
      <c r="P204" s="34"/>
    </row>
    <row r="205" spans="1:16">
      <c r="A205" s="35">
        <v>204</v>
      </c>
      <c r="B205" s="35" t="s">
        <v>549</v>
      </c>
      <c r="C205" s="35" t="s">
        <v>250</v>
      </c>
      <c r="D205" s="36" t="s">
        <v>2124</v>
      </c>
      <c r="E205" s="36" t="s">
        <v>2125</v>
      </c>
      <c r="F205" s="35" t="s">
        <v>2126</v>
      </c>
      <c r="G205" s="35" t="s">
        <v>2127</v>
      </c>
      <c r="H205" s="35" t="s">
        <v>2128</v>
      </c>
      <c r="I205" s="35" t="s">
        <v>2129</v>
      </c>
      <c r="J205" s="46">
        <v>2012</v>
      </c>
      <c r="K205" s="35">
        <v>2</v>
      </c>
      <c r="L205" s="35">
        <v>1</v>
      </c>
      <c r="M205" s="35" t="s">
        <v>553</v>
      </c>
      <c r="N205" s="42" t="str">
        <f>HYPERLINK("http://ebooks.abc-clio.com/?isbn=9780313379918")</f>
        <v>http://ebooks.abc-clio.com/?isbn=9780313379918</v>
      </c>
      <c r="O205" s="37"/>
      <c r="P205" s="34"/>
    </row>
    <row r="206" spans="1:16">
      <c r="A206" s="35">
        <v>205</v>
      </c>
      <c r="B206" s="35" t="s">
        <v>549</v>
      </c>
      <c r="C206" s="35" t="s">
        <v>1781</v>
      </c>
      <c r="D206" s="36" t="s">
        <v>1782</v>
      </c>
      <c r="E206" s="36" t="s">
        <v>1783</v>
      </c>
      <c r="F206" s="35" t="s">
        <v>1784</v>
      </c>
      <c r="G206" s="35" t="s">
        <v>1785</v>
      </c>
      <c r="H206" s="35" t="s">
        <v>1786</v>
      </c>
      <c r="I206" s="35" t="s">
        <v>1787</v>
      </c>
      <c r="J206" s="46">
        <v>2011</v>
      </c>
      <c r="K206" s="35">
        <v>4</v>
      </c>
      <c r="L206" s="35">
        <v>1</v>
      </c>
      <c r="M206" s="35" t="s">
        <v>560</v>
      </c>
      <c r="N206" s="42" t="str">
        <f>HYPERLINK("http://ebooks.abc-clio.com/?isbn=9780313357879")</f>
        <v>http://ebooks.abc-clio.com/?isbn=9780313357879</v>
      </c>
      <c r="O206" s="37"/>
      <c r="P206" s="34"/>
    </row>
    <row r="207" spans="1:16">
      <c r="A207" s="35">
        <v>206</v>
      </c>
      <c r="B207" s="35" t="s">
        <v>549</v>
      </c>
      <c r="C207" s="35" t="s">
        <v>1781</v>
      </c>
      <c r="D207" s="36" t="s">
        <v>1892</v>
      </c>
      <c r="E207" s="36" t="s">
        <v>1893</v>
      </c>
      <c r="F207" s="35" t="s">
        <v>1894</v>
      </c>
      <c r="G207" s="35" t="s">
        <v>1895</v>
      </c>
      <c r="H207" s="35" t="s">
        <v>1896</v>
      </c>
      <c r="I207" s="35" t="s">
        <v>1897</v>
      </c>
      <c r="J207" s="46">
        <v>2011</v>
      </c>
      <c r="K207" s="35">
        <v>2</v>
      </c>
      <c r="L207" s="35">
        <v>1</v>
      </c>
      <c r="M207" s="35" t="s">
        <v>560</v>
      </c>
      <c r="N207" s="42" t="str">
        <f>HYPERLINK("http://ebooks.abc-clio.com/?isbn=9780313375224")</f>
        <v>http://ebooks.abc-clio.com/?isbn=9780313375224</v>
      </c>
      <c r="O207" s="37"/>
      <c r="P207" s="34"/>
    </row>
    <row r="208" spans="1:16">
      <c r="A208" s="35">
        <v>207</v>
      </c>
      <c r="B208" s="35" t="s">
        <v>549</v>
      </c>
      <c r="C208" s="35" t="s">
        <v>1781</v>
      </c>
      <c r="D208" s="36" t="s">
        <v>2256</v>
      </c>
      <c r="E208" s="36" t="s">
        <v>2257</v>
      </c>
      <c r="F208" s="35" t="s">
        <v>2258</v>
      </c>
      <c r="G208" s="35" t="s">
        <v>2259</v>
      </c>
      <c r="H208" s="35" t="s">
        <v>2260</v>
      </c>
      <c r="I208" s="35" t="s">
        <v>2261</v>
      </c>
      <c r="J208" s="46">
        <v>2012</v>
      </c>
      <c r="K208" s="35">
        <v>1</v>
      </c>
      <c r="L208" s="35">
        <v>1</v>
      </c>
      <c r="M208" s="35" t="s">
        <v>553</v>
      </c>
      <c r="N208" s="42" t="str">
        <f>HYPERLINK("http://ebooks.abc-clio.com/?isbn=9780313386473")</f>
        <v>http://ebooks.abc-clio.com/?isbn=9780313386473</v>
      </c>
      <c r="O208" s="37"/>
      <c r="P208" s="34"/>
    </row>
    <row r="209" spans="1:16">
      <c r="A209" s="35">
        <v>208</v>
      </c>
      <c r="B209" s="35" t="s">
        <v>549</v>
      </c>
      <c r="C209" s="35" t="s">
        <v>583</v>
      </c>
      <c r="D209" s="36" t="s">
        <v>1436</v>
      </c>
      <c r="E209" s="36" t="s">
        <v>1437</v>
      </c>
      <c r="F209" s="35" t="s">
        <v>1438</v>
      </c>
      <c r="G209" s="35" t="s">
        <v>1439</v>
      </c>
      <c r="H209" s="35" t="s">
        <v>1440</v>
      </c>
      <c r="I209" s="35" t="s">
        <v>1441</v>
      </c>
      <c r="J209" s="46">
        <v>2009</v>
      </c>
      <c r="K209" s="35">
        <v>2</v>
      </c>
      <c r="L209" s="35">
        <v>1</v>
      </c>
      <c r="M209" s="35" t="s">
        <v>560</v>
      </c>
      <c r="N209" s="42" t="str">
        <f>HYPERLINK("http://ebooks.abc-clio.com/?isbn=9780313349904")</f>
        <v>http://ebooks.abc-clio.com/?isbn=9780313349904</v>
      </c>
      <c r="O209" s="37"/>
      <c r="P209" s="34"/>
    </row>
    <row r="210" spans="1:16">
      <c r="A210" s="35">
        <v>209</v>
      </c>
      <c r="B210" s="35" t="s">
        <v>549</v>
      </c>
      <c r="C210" s="35" t="s">
        <v>583</v>
      </c>
      <c r="D210" s="36" t="s">
        <v>376</v>
      </c>
      <c r="E210" s="36" t="s">
        <v>1123</v>
      </c>
      <c r="F210" s="35" t="s">
        <v>1124</v>
      </c>
      <c r="G210" s="35" t="s">
        <v>1125</v>
      </c>
      <c r="H210" s="35" t="s">
        <v>1126</v>
      </c>
      <c r="I210" s="35" t="s">
        <v>1127</v>
      </c>
      <c r="J210" s="46">
        <v>2008</v>
      </c>
      <c r="K210" s="35">
        <v>1</v>
      </c>
      <c r="L210" s="35">
        <v>1</v>
      </c>
      <c r="M210" s="35" t="s">
        <v>553</v>
      </c>
      <c r="N210" s="42" t="str">
        <f>HYPERLINK("http://ebooks.abc-clio.com/?isbn=9780313356094")</f>
        <v>http://ebooks.abc-clio.com/?isbn=9780313356094</v>
      </c>
      <c r="O210" s="37"/>
      <c r="P210" s="34"/>
    </row>
    <row r="211" spans="1:16">
      <c r="A211" s="35">
        <v>210</v>
      </c>
      <c r="B211" s="35" t="s">
        <v>549</v>
      </c>
      <c r="C211" s="35" t="s">
        <v>583</v>
      </c>
      <c r="D211" s="36" t="s">
        <v>1554</v>
      </c>
      <c r="E211" s="36" t="s">
        <v>294</v>
      </c>
      <c r="F211" s="35" t="s">
        <v>1555</v>
      </c>
      <c r="G211" s="35" t="s">
        <v>1556</v>
      </c>
      <c r="H211" s="35" t="s">
        <v>1557</v>
      </c>
      <c r="I211" s="35" t="s">
        <v>1558</v>
      </c>
      <c r="J211" s="46">
        <v>2010</v>
      </c>
      <c r="K211" s="35">
        <v>6</v>
      </c>
      <c r="L211" s="35">
        <v>2</v>
      </c>
      <c r="M211" s="35" t="s">
        <v>38</v>
      </c>
      <c r="N211" s="42" t="str">
        <f>HYPERLINK("http://ebooks.abc-clio.com/?isbn=9781598842043")</f>
        <v>http://ebooks.abc-clio.com/?isbn=9781598842043</v>
      </c>
      <c r="O211" s="37"/>
      <c r="P211" s="34"/>
    </row>
    <row r="212" spans="1:16">
      <c r="A212" s="35">
        <v>211</v>
      </c>
      <c r="B212" s="35" t="s">
        <v>549</v>
      </c>
      <c r="C212" s="35" t="s">
        <v>1009</v>
      </c>
      <c r="D212" s="36" t="s">
        <v>1852</v>
      </c>
      <c r="E212" s="36" t="s">
        <v>1853</v>
      </c>
      <c r="F212" s="35" t="s">
        <v>1854</v>
      </c>
      <c r="G212" s="35" t="s">
        <v>1855</v>
      </c>
      <c r="H212" s="35" t="s">
        <v>1856</v>
      </c>
      <c r="I212" s="35" t="s">
        <v>1857</v>
      </c>
      <c r="J212" s="46">
        <v>2011</v>
      </c>
      <c r="K212" s="35">
        <v>2</v>
      </c>
      <c r="L212" s="35">
        <v>2</v>
      </c>
      <c r="M212" s="35" t="s">
        <v>38</v>
      </c>
      <c r="N212" s="42" t="str">
        <f>HYPERLINK("http://ebooks.abc-clio.com/?isbn=9781598846553")</f>
        <v>http://ebooks.abc-clio.com/?isbn=9781598846553</v>
      </c>
      <c r="O212" s="37"/>
      <c r="P212" s="34"/>
    </row>
    <row r="213" spans="1:16">
      <c r="A213" s="35">
        <v>212</v>
      </c>
      <c r="B213" s="35" t="s">
        <v>549</v>
      </c>
      <c r="C213" s="35" t="s">
        <v>1009</v>
      </c>
      <c r="D213" s="36" t="s">
        <v>2241</v>
      </c>
      <c r="E213" s="36" t="s">
        <v>2242</v>
      </c>
      <c r="F213" s="35" t="s">
        <v>2243</v>
      </c>
      <c r="G213" s="35" t="s">
        <v>2244</v>
      </c>
      <c r="H213" s="35" t="s">
        <v>2245</v>
      </c>
      <c r="I213" s="35" t="s">
        <v>2246</v>
      </c>
      <c r="J213" s="46">
        <v>2012</v>
      </c>
      <c r="K213" s="35">
        <v>1</v>
      </c>
      <c r="L213" s="35">
        <v>1</v>
      </c>
      <c r="M213" s="35" t="s">
        <v>553</v>
      </c>
      <c r="N213" s="42" t="str">
        <f>HYPERLINK("http://ebooks.abc-clio.com/?isbn=9780313398087")</f>
        <v>http://ebooks.abc-clio.com/?isbn=9780313398087</v>
      </c>
      <c r="O213" s="37"/>
      <c r="P213" s="34"/>
    </row>
    <row r="214" spans="1:16">
      <c r="A214" s="35">
        <v>213</v>
      </c>
      <c r="B214" s="35" t="s">
        <v>549</v>
      </c>
      <c r="C214" s="35" t="s">
        <v>759</v>
      </c>
      <c r="D214" s="36" t="s">
        <v>1501</v>
      </c>
      <c r="E214" s="36" t="s">
        <v>6</v>
      </c>
      <c r="F214" s="35" t="s">
        <v>1502</v>
      </c>
      <c r="G214" s="35" t="s">
        <v>1503</v>
      </c>
      <c r="H214" s="35" t="s">
        <v>1504</v>
      </c>
      <c r="I214" s="35" t="s">
        <v>1505</v>
      </c>
      <c r="J214" s="46">
        <v>2010</v>
      </c>
      <c r="K214" s="35">
        <v>2</v>
      </c>
      <c r="L214" s="35">
        <v>1</v>
      </c>
      <c r="M214" s="35" t="s">
        <v>553</v>
      </c>
      <c r="N214" s="42" t="str">
        <f>HYPERLINK("http://ebooks.abc-clio.com/?isbn=9780313354311")</f>
        <v>http://ebooks.abc-clio.com/?isbn=9780313354311</v>
      </c>
      <c r="O214" s="37"/>
      <c r="P214" s="34"/>
    </row>
    <row r="215" spans="1:16">
      <c r="A215" s="35">
        <v>214</v>
      </c>
      <c r="B215" s="35" t="s">
        <v>549</v>
      </c>
      <c r="C215" s="35" t="s">
        <v>759</v>
      </c>
      <c r="D215" s="36" t="s">
        <v>1501</v>
      </c>
      <c r="E215" s="36" t="s">
        <v>6</v>
      </c>
      <c r="F215" s="35" t="s">
        <v>2252</v>
      </c>
      <c r="G215" s="35" t="s">
        <v>2253</v>
      </c>
      <c r="H215" s="35" t="s">
        <v>2254</v>
      </c>
      <c r="I215" s="35" t="s">
        <v>2255</v>
      </c>
      <c r="J215" s="46">
        <v>2012</v>
      </c>
      <c r="K215" s="35">
        <v>2</v>
      </c>
      <c r="L215" s="35">
        <v>1</v>
      </c>
      <c r="M215" s="35" t="s">
        <v>553</v>
      </c>
      <c r="N215" s="42" t="str">
        <f>HYPERLINK("http://ebooks.abc-clio.com/?isbn=9780275998219")</f>
        <v>http://ebooks.abc-clio.com/?isbn=9780275998219</v>
      </c>
      <c r="O215" s="37"/>
      <c r="P215" s="34"/>
    </row>
    <row r="216" spans="1:16">
      <c r="A216" s="35">
        <v>215</v>
      </c>
      <c r="B216" s="35" t="s">
        <v>549</v>
      </c>
      <c r="C216" s="35" t="s">
        <v>759</v>
      </c>
      <c r="D216" s="36" t="s">
        <v>1708</v>
      </c>
      <c r="E216" s="36" t="s">
        <v>1709</v>
      </c>
      <c r="F216" s="35" t="s">
        <v>1710</v>
      </c>
      <c r="G216" s="35" t="s">
        <v>1711</v>
      </c>
      <c r="H216" s="35" t="s">
        <v>1712</v>
      </c>
      <c r="I216" s="35" t="s">
        <v>1713</v>
      </c>
      <c r="J216" s="46">
        <v>2011</v>
      </c>
      <c r="K216" s="35">
        <v>1</v>
      </c>
      <c r="L216" s="35">
        <v>1</v>
      </c>
      <c r="M216" s="35" t="s">
        <v>553</v>
      </c>
      <c r="N216" s="42" t="str">
        <f>HYPERLINK("http://ebooks.abc-clio.com/?isbn=9780313387258")</f>
        <v>http://ebooks.abc-clio.com/?isbn=9780313387258</v>
      </c>
      <c r="O216" s="37"/>
      <c r="P216" s="34"/>
    </row>
    <row r="217" spans="1:16">
      <c r="A217" s="35">
        <v>216</v>
      </c>
      <c r="B217" s="35" t="s">
        <v>549</v>
      </c>
      <c r="C217" s="35" t="s">
        <v>1073</v>
      </c>
      <c r="D217" s="36" t="s">
        <v>1074</v>
      </c>
      <c r="E217" s="36" t="s">
        <v>1075</v>
      </c>
      <c r="F217" s="35" t="s">
        <v>1076</v>
      </c>
      <c r="G217" s="35" t="s">
        <v>1077</v>
      </c>
      <c r="H217" s="35" t="s">
        <v>1078</v>
      </c>
      <c r="I217" s="35" t="s">
        <v>1079</v>
      </c>
      <c r="J217" s="46">
        <v>2008</v>
      </c>
      <c r="K217" s="35">
        <v>1</v>
      </c>
      <c r="L217" s="35">
        <v>1</v>
      </c>
      <c r="M217" s="35" t="s">
        <v>560</v>
      </c>
      <c r="N217" s="42" t="str">
        <f>HYPERLINK("http://ebooks.abc-clio.com/?isbn=9780313087950")</f>
        <v>http://ebooks.abc-clio.com/?isbn=9780313087950</v>
      </c>
      <c r="O217" s="37"/>
      <c r="P217" s="34"/>
    </row>
    <row r="218" spans="1:16">
      <c r="A218" s="35">
        <v>217</v>
      </c>
      <c r="B218" s="35" t="s">
        <v>549</v>
      </c>
      <c r="C218" s="35" t="s">
        <v>1073</v>
      </c>
      <c r="D218" s="36" t="s">
        <v>2160</v>
      </c>
      <c r="E218" s="36" t="s">
        <v>2161</v>
      </c>
      <c r="F218" s="35" t="s">
        <v>2162</v>
      </c>
      <c r="G218" s="35" t="s">
        <v>2163</v>
      </c>
      <c r="H218" s="35" t="s">
        <v>2164</v>
      </c>
      <c r="I218" s="35" t="s">
        <v>2165</v>
      </c>
      <c r="J218" s="46">
        <v>2012</v>
      </c>
      <c r="K218" s="35">
        <v>1</v>
      </c>
      <c r="L218" s="35">
        <v>1</v>
      </c>
      <c r="M218" s="35" t="s">
        <v>553</v>
      </c>
      <c r="N218" s="42" t="str">
        <f>HYPERLINK("http://ebooks.abc-clio.com/?isbn=9780313393402")</f>
        <v>http://ebooks.abc-clio.com/?isbn=9780313393402</v>
      </c>
      <c r="O218" s="37"/>
      <c r="P218" s="34"/>
    </row>
    <row r="219" spans="1:16">
      <c r="A219" s="35">
        <v>218</v>
      </c>
      <c r="B219" s="35" t="s">
        <v>549</v>
      </c>
      <c r="C219" s="35" t="s">
        <v>1484</v>
      </c>
      <c r="D219" s="36" t="s">
        <v>1485</v>
      </c>
      <c r="E219" s="36" t="s">
        <v>1486</v>
      </c>
      <c r="F219" s="35" t="s">
        <v>1487</v>
      </c>
      <c r="G219" s="35" t="s">
        <v>1488</v>
      </c>
      <c r="H219" s="35" t="s">
        <v>1489</v>
      </c>
      <c r="I219" s="35" t="s">
        <v>1490</v>
      </c>
      <c r="J219" s="46">
        <v>2010</v>
      </c>
      <c r="K219" s="35">
        <v>1</v>
      </c>
      <c r="L219" s="35">
        <v>1</v>
      </c>
      <c r="M219" s="35" t="s">
        <v>560</v>
      </c>
      <c r="N219" s="42" t="str">
        <f>HYPERLINK("http://ebooks.abc-clio.com/?isbn=9780313376979")</f>
        <v>http://ebooks.abc-clio.com/?isbn=9780313376979</v>
      </c>
      <c r="O219" s="37"/>
      <c r="P219" s="34"/>
    </row>
    <row r="220" spans="1:16">
      <c r="A220" s="35">
        <v>219</v>
      </c>
      <c r="B220" s="35" t="s">
        <v>549</v>
      </c>
      <c r="C220" s="35" t="s">
        <v>795</v>
      </c>
      <c r="D220" s="36" t="s">
        <v>1139</v>
      </c>
      <c r="E220" s="36" t="s">
        <v>1140</v>
      </c>
      <c r="F220" s="35" t="s">
        <v>1141</v>
      </c>
      <c r="G220" s="35" t="s">
        <v>1142</v>
      </c>
      <c r="H220" s="35" t="s">
        <v>1143</v>
      </c>
      <c r="I220" s="35" t="s">
        <v>1144</v>
      </c>
      <c r="J220" s="46">
        <v>2008</v>
      </c>
      <c r="K220" s="35">
        <v>1</v>
      </c>
      <c r="L220" s="35">
        <v>2</v>
      </c>
      <c r="M220" s="35" t="s">
        <v>560</v>
      </c>
      <c r="N220" s="42" t="str">
        <f>HYPERLINK("http://ebooks.abc-clio.com/?isbn=9780313350351")</f>
        <v>http://ebooks.abc-clio.com/?isbn=9780313350351</v>
      </c>
      <c r="O220" s="37"/>
      <c r="P220" s="34"/>
    </row>
    <row r="221" spans="1:16">
      <c r="A221" s="35">
        <v>220</v>
      </c>
      <c r="B221" s="35" t="s">
        <v>549</v>
      </c>
      <c r="C221" s="35" t="s">
        <v>795</v>
      </c>
      <c r="D221" s="36" t="s">
        <v>1025</v>
      </c>
      <c r="E221" s="36" t="s">
        <v>333</v>
      </c>
      <c r="F221" s="35" t="s">
        <v>1026</v>
      </c>
      <c r="G221" s="35" t="s">
        <v>1027</v>
      </c>
      <c r="H221" s="35" t="s">
        <v>1028</v>
      </c>
      <c r="I221" s="35" t="s">
        <v>1029</v>
      </c>
      <c r="J221" s="46">
        <v>2007</v>
      </c>
      <c r="K221" s="35">
        <v>1</v>
      </c>
      <c r="L221" s="35">
        <v>1</v>
      </c>
      <c r="M221" s="35" t="s">
        <v>553</v>
      </c>
      <c r="N221" s="42" t="str">
        <f>HYPERLINK("http://ebooks.abc-clio.com/?isbn=9780313050282")</f>
        <v>http://ebooks.abc-clio.com/?isbn=9780313050282</v>
      </c>
      <c r="O221" s="37"/>
      <c r="P221" s="34"/>
    </row>
    <row r="222" spans="1:16">
      <c r="A222" s="35">
        <v>221</v>
      </c>
      <c r="B222" s="35" t="s">
        <v>549</v>
      </c>
      <c r="C222" s="35" t="s">
        <v>1042</v>
      </c>
      <c r="D222" s="36" t="s">
        <v>1043</v>
      </c>
      <c r="E222" s="36" t="s">
        <v>1044</v>
      </c>
      <c r="F222" s="35" t="s">
        <v>1045</v>
      </c>
      <c r="G222" s="35" t="s">
        <v>1046</v>
      </c>
      <c r="H222" s="35" t="s">
        <v>1047</v>
      </c>
      <c r="I222" s="35" t="s">
        <v>1048</v>
      </c>
      <c r="J222" s="46">
        <v>2007</v>
      </c>
      <c r="K222" s="35">
        <v>1</v>
      </c>
      <c r="L222" s="35">
        <v>1</v>
      </c>
      <c r="M222" s="35" t="s">
        <v>553</v>
      </c>
      <c r="N222" s="42" t="str">
        <f>HYPERLINK("http://ebooks.abc-clio.com/?isbn=9781567206609")</f>
        <v>http://ebooks.abc-clio.com/?isbn=9781567206609</v>
      </c>
      <c r="O222" s="37"/>
      <c r="P222" s="34"/>
    </row>
    <row r="223" spans="1:16">
      <c r="A223" s="35">
        <v>222</v>
      </c>
      <c r="B223" s="35" t="s">
        <v>549</v>
      </c>
      <c r="C223" s="35" t="s">
        <v>1042</v>
      </c>
      <c r="D223" s="36" t="s">
        <v>1589</v>
      </c>
      <c r="E223" s="36" t="s">
        <v>1590</v>
      </c>
      <c r="F223" s="35" t="s">
        <v>1591</v>
      </c>
      <c r="G223" s="35" t="s">
        <v>1592</v>
      </c>
      <c r="H223" s="35" t="s">
        <v>1593</v>
      </c>
      <c r="I223" s="35" t="s">
        <v>1594</v>
      </c>
      <c r="J223" s="46">
        <v>2010</v>
      </c>
      <c r="K223" s="35">
        <v>1</v>
      </c>
      <c r="L223" s="35">
        <v>1</v>
      </c>
      <c r="M223" s="35" t="s">
        <v>553</v>
      </c>
      <c r="N223" s="42" t="str">
        <f>HYPERLINK("http://ebooks.abc-clio.com/?isbn=9780313386237")</f>
        <v>http://ebooks.abc-clio.com/?isbn=9780313386237</v>
      </c>
      <c r="O223" s="37"/>
      <c r="P223" s="34"/>
    </row>
    <row r="224" spans="1:16">
      <c r="A224" s="35">
        <v>223</v>
      </c>
      <c r="B224" s="35" t="s">
        <v>549</v>
      </c>
      <c r="C224" s="35" t="s">
        <v>1042</v>
      </c>
      <c r="D224" s="36" t="s">
        <v>1736</v>
      </c>
      <c r="E224" s="36" t="s">
        <v>1737</v>
      </c>
      <c r="F224" s="35" t="s">
        <v>1738</v>
      </c>
      <c r="G224" s="35" t="s">
        <v>1739</v>
      </c>
      <c r="H224" s="35" t="s">
        <v>1740</v>
      </c>
      <c r="I224" s="35" t="s">
        <v>1741</v>
      </c>
      <c r="J224" s="46">
        <v>2011</v>
      </c>
      <c r="K224" s="35">
        <v>1</v>
      </c>
      <c r="L224" s="35">
        <v>1</v>
      </c>
      <c r="M224" s="35" t="s">
        <v>553</v>
      </c>
      <c r="N224" s="42" t="str">
        <f>HYPERLINK("http://ebooks.abc-clio.com/?isbn=9780313379574")</f>
        <v>http://ebooks.abc-clio.com/?isbn=9780313379574</v>
      </c>
      <c r="O224" s="37"/>
      <c r="P224" s="34"/>
    </row>
    <row r="225" spans="1:16">
      <c r="A225" s="35">
        <v>224</v>
      </c>
      <c r="B225" s="35" t="s">
        <v>549</v>
      </c>
      <c r="C225" s="35" t="s">
        <v>1910</v>
      </c>
      <c r="D225" s="36" t="s">
        <v>1911</v>
      </c>
      <c r="E225" s="36" t="s">
        <v>1912</v>
      </c>
      <c r="F225" s="35" t="s">
        <v>1913</v>
      </c>
      <c r="G225" s="35" t="s">
        <v>1914</v>
      </c>
      <c r="H225" s="35" t="s">
        <v>1915</v>
      </c>
      <c r="I225" s="35" t="s">
        <v>1916</v>
      </c>
      <c r="J225" s="46">
        <v>2011</v>
      </c>
      <c r="K225" s="35">
        <v>1</v>
      </c>
      <c r="L225" s="35">
        <v>1</v>
      </c>
      <c r="M225" s="35" t="s">
        <v>553</v>
      </c>
      <c r="N225" s="42" t="str">
        <f>HYPERLINK("http://ebooks.abc-clio.com/?isbn=9780275996741")</f>
        <v>http://ebooks.abc-clio.com/?isbn=9780275996741</v>
      </c>
      <c r="O225" s="37"/>
      <c r="P225" s="34"/>
    </row>
    <row r="226" spans="1:16">
      <c r="A226" s="35">
        <v>225</v>
      </c>
      <c r="B226" s="35" t="s">
        <v>549</v>
      </c>
      <c r="C226" s="35" t="s">
        <v>1958</v>
      </c>
      <c r="D226" s="36" t="s">
        <v>1959</v>
      </c>
      <c r="E226" s="36" t="s">
        <v>1960</v>
      </c>
      <c r="F226" s="35" t="s">
        <v>1961</v>
      </c>
      <c r="G226" s="35" t="s">
        <v>1962</v>
      </c>
      <c r="H226" s="35" t="s">
        <v>1963</v>
      </c>
      <c r="I226" s="35" t="s">
        <v>1964</v>
      </c>
      <c r="J226" s="46">
        <v>2011</v>
      </c>
      <c r="K226" s="35">
        <v>1</v>
      </c>
      <c r="L226" s="35">
        <v>1</v>
      </c>
      <c r="M226" s="35" t="s">
        <v>553</v>
      </c>
      <c r="N226" s="42" t="str">
        <f>HYPERLINK("http://ebooks.abc-clio.com/?isbn=9781573569965")</f>
        <v>http://ebooks.abc-clio.com/?isbn=9781573569965</v>
      </c>
      <c r="O226" s="37"/>
      <c r="P226" s="34"/>
    </row>
    <row r="227" spans="1:16">
      <c r="A227" s="35">
        <v>226</v>
      </c>
      <c r="B227" s="35" t="s">
        <v>549</v>
      </c>
      <c r="C227" s="35" t="s">
        <v>557</v>
      </c>
      <c r="D227" s="36" t="s">
        <v>1080</v>
      </c>
      <c r="E227" s="36" t="s">
        <v>1081</v>
      </c>
      <c r="F227" s="35" t="s">
        <v>1082</v>
      </c>
      <c r="G227" s="35" t="s">
        <v>1083</v>
      </c>
      <c r="H227" s="35" t="s">
        <v>1084</v>
      </c>
      <c r="I227" s="35" t="s">
        <v>1085</v>
      </c>
      <c r="J227" s="46">
        <v>2008</v>
      </c>
      <c r="K227" s="35">
        <v>1</v>
      </c>
      <c r="L227" s="35">
        <v>1</v>
      </c>
      <c r="M227" s="35" t="s">
        <v>553</v>
      </c>
      <c r="N227" s="42" t="str">
        <f>HYPERLINK("http://ebooks.abc-clio.com/?isbn=9780313352324")</f>
        <v>http://ebooks.abc-clio.com/?isbn=9780313352324</v>
      </c>
      <c r="O227" s="37"/>
      <c r="P227" s="34"/>
    </row>
    <row r="228" spans="1:16">
      <c r="A228" s="35">
        <v>227</v>
      </c>
      <c r="B228" s="35" t="s">
        <v>549</v>
      </c>
      <c r="C228" s="35" t="s">
        <v>557</v>
      </c>
      <c r="D228" s="36" t="s">
        <v>1099</v>
      </c>
      <c r="E228" s="36" t="s">
        <v>1100</v>
      </c>
      <c r="F228" s="35" t="s">
        <v>1101</v>
      </c>
      <c r="G228" s="35" t="s">
        <v>1102</v>
      </c>
      <c r="H228" s="35" t="s">
        <v>1103</v>
      </c>
      <c r="I228" s="35" t="s">
        <v>1104</v>
      </c>
      <c r="J228" s="46">
        <v>2008</v>
      </c>
      <c r="K228" s="35">
        <v>1</v>
      </c>
      <c r="L228" s="35">
        <v>1</v>
      </c>
      <c r="M228" s="35" t="s">
        <v>560</v>
      </c>
      <c r="N228" s="42" t="str">
        <f>HYPERLINK("http://ebooks.abc-clio.com/?isbn=9781567206814")</f>
        <v>http://ebooks.abc-clio.com/?isbn=9781567206814</v>
      </c>
      <c r="O228" s="37"/>
      <c r="P228" s="34"/>
    </row>
    <row r="229" spans="1:16">
      <c r="A229" s="35">
        <v>228</v>
      </c>
      <c r="B229" s="35" t="s">
        <v>549</v>
      </c>
      <c r="C229" s="35" t="s">
        <v>557</v>
      </c>
      <c r="D229" s="36" t="s">
        <v>1583</v>
      </c>
      <c r="E229" s="36" t="s">
        <v>1584</v>
      </c>
      <c r="F229" s="35" t="s">
        <v>1585</v>
      </c>
      <c r="G229" s="35" t="s">
        <v>1586</v>
      </c>
      <c r="H229" s="35" t="s">
        <v>1587</v>
      </c>
      <c r="I229" s="35" t="s">
        <v>1588</v>
      </c>
      <c r="J229" s="46">
        <v>2010</v>
      </c>
      <c r="K229" s="35">
        <v>1</v>
      </c>
      <c r="L229" s="35">
        <v>1</v>
      </c>
      <c r="M229" s="35" t="s">
        <v>553</v>
      </c>
      <c r="N229" s="42" t="str">
        <f>HYPERLINK("http://ebooks.abc-clio.com/?isbn=9780313384714")</f>
        <v>http://ebooks.abc-clio.com/?isbn=9780313384714</v>
      </c>
      <c r="O229" s="37"/>
      <c r="P229" s="34"/>
    </row>
    <row r="230" spans="1:16">
      <c r="A230" s="35">
        <v>229</v>
      </c>
      <c r="B230" s="35" t="s">
        <v>549</v>
      </c>
      <c r="C230" s="35" t="s">
        <v>557</v>
      </c>
      <c r="D230" s="36" t="s">
        <v>1328</v>
      </c>
      <c r="E230" s="36" t="s">
        <v>1329</v>
      </c>
      <c r="F230" s="35" t="s">
        <v>1330</v>
      </c>
      <c r="G230" s="35" t="s">
        <v>1331</v>
      </c>
      <c r="H230" s="35" t="s">
        <v>1332</v>
      </c>
      <c r="I230" s="35" t="s">
        <v>1333</v>
      </c>
      <c r="J230" s="46">
        <v>2009</v>
      </c>
      <c r="K230" s="35">
        <v>2</v>
      </c>
      <c r="L230" s="35">
        <v>1</v>
      </c>
      <c r="M230" s="35" t="s">
        <v>560</v>
      </c>
      <c r="N230" s="42" t="str">
        <f>HYPERLINK("http://ebooks.abc-clio.com/?isbn=9780313349317")</f>
        <v>http://ebooks.abc-clio.com/?isbn=9780313349317</v>
      </c>
      <c r="O230" s="37"/>
      <c r="P230" s="34"/>
    </row>
    <row r="231" spans="1:16">
      <c r="A231" s="35">
        <v>230</v>
      </c>
      <c r="B231" s="35" t="s">
        <v>2359</v>
      </c>
      <c r="C231" s="35" t="s">
        <v>2561</v>
      </c>
      <c r="D231" s="36" t="s">
        <v>2562</v>
      </c>
      <c r="E231" s="36" t="s">
        <v>2563</v>
      </c>
      <c r="F231" s="35" t="s">
        <v>2564</v>
      </c>
      <c r="G231" s="35" t="s">
        <v>2565</v>
      </c>
      <c r="H231" s="35" t="s">
        <v>2566</v>
      </c>
      <c r="I231" s="35" t="s">
        <v>937</v>
      </c>
      <c r="J231" s="46">
        <v>2010</v>
      </c>
      <c r="K231" s="35">
        <v>1</v>
      </c>
      <c r="L231" s="35">
        <v>1</v>
      </c>
      <c r="M231" s="35" t="s">
        <v>38</v>
      </c>
      <c r="N231" s="42" t="str">
        <f>HYPERLINK("http://ebooks.abc-clio.com/?isbn=9781598845105")</f>
        <v>http://ebooks.abc-clio.com/?isbn=9781598845105</v>
      </c>
      <c r="O231" s="37"/>
      <c r="P231" s="34"/>
    </row>
    <row r="232" spans="1:16">
      <c r="A232" s="35">
        <v>231</v>
      </c>
      <c r="B232" s="35" t="s">
        <v>2359</v>
      </c>
      <c r="C232" s="35" t="s">
        <v>2561</v>
      </c>
      <c r="D232" s="36" t="s">
        <v>2562</v>
      </c>
      <c r="E232" s="36" t="s">
        <v>2601</v>
      </c>
      <c r="F232" s="35" t="s">
        <v>2602</v>
      </c>
      <c r="G232" s="35" t="s">
        <v>2603</v>
      </c>
      <c r="H232" s="35" t="s">
        <v>2604</v>
      </c>
      <c r="I232" s="35" t="s">
        <v>2605</v>
      </c>
      <c r="J232" s="46">
        <v>2011</v>
      </c>
      <c r="K232" s="35">
        <v>1</v>
      </c>
      <c r="L232" s="35">
        <v>1</v>
      </c>
      <c r="M232" s="35" t="s">
        <v>553</v>
      </c>
      <c r="N232" s="42" t="str">
        <f>HYPERLINK("http://ebooks.abc-clio.com/?isbn=9780313387081")</f>
        <v>http://ebooks.abc-clio.com/?isbn=9780313387081</v>
      </c>
      <c r="O232" s="37"/>
      <c r="P232" s="34"/>
    </row>
    <row r="233" spans="1:16">
      <c r="A233" s="35">
        <v>232</v>
      </c>
      <c r="B233" s="35" t="s">
        <v>2359</v>
      </c>
      <c r="C233" s="35" t="s">
        <v>2391</v>
      </c>
      <c r="D233" s="36" t="s">
        <v>2410</v>
      </c>
      <c r="E233" s="36" t="s">
        <v>2393</v>
      </c>
      <c r="F233" s="35" t="s">
        <v>2411</v>
      </c>
      <c r="G233" s="35" t="s">
        <v>2412</v>
      </c>
      <c r="H233" s="35" t="s">
        <v>2413</v>
      </c>
      <c r="I233" s="35" t="s">
        <v>2414</v>
      </c>
      <c r="J233" s="46">
        <v>2007</v>
      </c>
      <c r="K233" s="35">
        <v>1</v>
      </c>
      <c r="L233" s="35">
        <v>1</v>
      </c>
      <c r="M233" s="35" t="s">
        <v>553</v>
      </c>
      <c r="N233" s="42" t="str">
        <f>HYPERLINK("http://ebooks.abc-clio.com/?isbn=9780313348402")</f>
        <v>http://ebooks.abc-clio.com/?isbn=9780313348402</v>
      </c>
      <c r="O233" s="37"/>
      <c r="P233" s="34"/>
    </row>
    <row r="234" spans="1:16">
      <c r="A234" s="35">
        <v>233</v>
      </c>
      <c r="B234" s="35" t="s">
        <v>2359</v>
      </c>
      <c r="C234" s="35" t="s">
        <v>2391</v>
      </c>
      <c r="D234" s="36" t="s">
        <v>2392</v>
      </c>
      <c r="E234" s="36" t="s">
        <v>2393</v>
      </c>
      <c r="F234" s="35" t="s">
        <v>2394</v>
      </c>
      <c r="G234" s="35" t="s">
        <v>2395</v>
      </c>
      <c r="H234" s="35" t="s">
        <v>2396</v>
      </c>
      <c r="I234" s="35" t="s">
        <v>2397</v>
      </c>
      <c r="J234" s="46">
        <v>2007</v>
      </c>
      <c r="K234" s="35">
        <v>3</v>
      </c>
      <c r="L234" s="35">
        <v>1</v>
      </c>
      <c r="M234" s="35" t="s">
        <v>553</v>
      </c>
      <c r="N234" s="42" t="str">
        <f>HYPERLINK("http://ebooks.abc-clio.com/?isbn=9780313084621")</f>
        <v>http://ebooks.abc-clio.com/?isbn=9780313084621</v>
      </c>
      <c r="O234" s="37"/>
      <c r="P234" s="34"/>
    </row>
    <row r="235" spans="1:16">
      <c r="A235" s="35">
        <v>234</v>
      </c>
      <c r="B235" s="35" t="s">
        <v>2359</v>
      </c>
      <c r="C235" s="35" t="s">
        <v>2391</v>
      </c>
      <c r="D235" s="36" t="s">
        <v>2404</v>
      </c>
      <c r="E235" s="36" t="s">
        <v>2405</v>
      </c>
      <c r="F235" s="35" t="s">
        <v>2406</v>
      </c>
      <c r="G235" s="35" t="s">
        <v>2407</v>
      </c>
      <c r="H235" s="35" t="s">
        <v>2408</v>
      </c>
      <c r="I235" s="35" t="s">
        <v>2409</v>
      </c>
      <c r="J235" s="46">
        <v>2007</v>
      </c>
      <c r="K235" s="35">
        <v>1</v>
      </c>
      <c r="L235" s="35">
        <v>1</v>
      </c>
      <c r="M235" s="35" t="s">
        <v>553</v>
      </c>
      <c r="N235" s="42" t="str">
        <f>HYPERLINK("http://ebooks.abc-clio.com/?isbn=9781573567619")</f>
        <v>http://ebooks.abc-clio.com/?isbn=9781573567619</v>
      </c>
      <c r="O235" s="37"/>
      <c r="P235" s="34"/>
    </row>
    <row r="236" spans="1:16">
      <c r="A236" s="35">
        <v>235</v>
      </c>
      <c r="B236" s="35" t="s">
        <v>2359</v>
      </c>
      <c r="C236" s="35" t="s">
        <v>2391</v>
      </c>
      <c r="D236" s="36" t="s">
        <v>2511</v>
      </c>
      <c r="E236" s="36" t="s">
        <v>2512</v>
      </c>
      <c r="F236" s="35" t="s">
        <v>2513</v>
      </c>
      <c r="G236" s="35" t="s">
        <v>2514</v>
      </c>
      <c r="H236" s="35" t="s">
        <v>2515</v>
      </c>
      <c r="I236" s="35" t="s">
        <v>2516</v>
      </c>
      <c r="J236" s="46">
        <v>2009</v>
      </c>
      <c r="K236" s="35">
        <v>1</v>
      </c>
      <c r="L236" s="35">
        <v>1</v>
      </c>
      <c r="M236" s="35" t="s">
        <v>553</v>
      </c>
      <c r="N236" s="42" t="str">
        <f>HYPERLINK("http://ebooks.abc-clio.com/?isbn=9780313358715")</f>
        <v>http://ebooks.abc-clio.com/?isbn=9780313358715</v>
      </c>
      <c r="O236" s="37"/>
      <c r="P236" s="34"/>
    </row>
    <row r="237" spans="1:16">
      <c r="A237" s="35">
        <v>236</v>
      </c>
      <c r="B237" s="35" t="s">
        <v>2359</v>
      </c>
      <c r="C237" s="35" t="s">
        <v>2415</v>
      </c>
      <c r="D237" s="36" t="s">
        <v>2482</v>
      </c>
      <c r="E237" s="36" t="s">
        <v>2483</v>
      </c>
      <c r="F237" s="35" t="s">
        <v>2484</v>
      </c>
      <c r="G237" s="35" t="s">
        <v>2485</v>
      </c>
      <c r="H237" s="35" t="s">
        <v>2486</v>
      </c>
      <c r="I237" s="35" t="s">
        <v>2487</v>
      </c>
      <c r="J237" s="46">
        <v>2008</v>
      </c>
      <c r="K237" s="35">
        <v>1</v>
      </c>
      <c r="L237" s="35">
        <v>1</v>
      </c>
      <c r="M237" s="35" t="s">
        <v>560</v>
      </c>
      <c r="N237" s="42" t="str">
        <f>HYPERLINK("http://ebooks.abc-clio.com/?isbn=9780313345258")</f>
        <v>http://ebooks.abc-clio.com/?isbn=9780313345258</v>
      </c>
      <c r="O237" s="37"/>
      <c r="P237" s="34"/>
    </row>
    <row r="238" spans="1:16">
      <c r="A238" s="35">
        <v>237</v>
      </c>
      <c r="B238" s="35" t="s">
        <v>2359</v>
      </c>
      <c r="C238" s="35" t="s">
        <v>2415</v>
      </c>
      <c r="D238" s="36" t="s">
        <v>2537</v>
      </c>
      <c r="E238" s="36" t="s">
        <v>2538</v>
      </c>
      <c r="F238" s="35" t="s">
        <v>2539</v>
      </c>
      <c r="G238" s="35" t="s">
        <v>2540</v>
      </c>
      <c r="H238" s="35" t="s">
        <v>2541</v>
      </c>
      <c r="I238" s="35" t="s">
        <v>2542</v>
      </c>
      <c r="J238" s="46">
        <v>2010</v>
      </c>
      <c r="K238" s="35">
        <v>1</v>
      </c>
      <c r="L238" s="35">
        <v>1</v>
      </c>
      <c r="M238" s="35" t="s">
        <v>560</v>
      </c>
      <c r="N238" s="42" t="str">
        <f>HYPERLINK("http://ebooks.abc-clio.com/?isbn=9780313372124")</f>
        <v>http://ebooks.abc-clio.com/?isbn=9780313372124</v>
      </c>
      <c r="O238" s="37"/>
      <c r="P238" s="34"/>
    </row>
    <row r="239" spans="1:16">
      <c r="A239" s="35">
        <v>238</v>
      </c>
      <c r="B239" s="35" t="s">
        <v>2359</v>
      </c>
      <c r="C239" s="35" t="s">
        <v>2415</v>
      </c>
      <c r="D239" s="36" t="s">
        <v>2505</v>
      </c>
      <c r="E239" s="36" t="s">
        <v>2506</v>
      </c>
      <c r="F239" s="35" t="s">
        <v>2507</v>
      </c>
      <c r="G239" s="35" t="s">
        <v>2508</v>
      </c>
      <c r="H239" s="35" t="s">
        <v>2509</v>
      </c>
      <c r="I239" s="35" t="s">
        <v>2510</v>
      </c>
      <c r="J239" s="46">
        <v>2009</v>
      </c>
      <c r="K239" s="35">
        <v>1</v>
      </c>
      <c r="L239" s="35">
        <v>1</v>
      </c>
      <c r="M239" s="35" t="s">
        <v>38</v>
      </c>
      <c r="N239" s="42" t="str">
        <f>HYPERLINK("http://ebooks.abc-clio.com/?isbn=9781598841961")</f>
        <v>http://ebooks.abc-clio.com/?isbn=9781598841961</v>
      </c>
      <c r="O239" s="37"/>
      <c r="P239" s="34"/>
    </row>
    <row r="240" spans="1:16">
      <c r="A240" s="35">
        <v>239</v>
      </c>
      <c r="B240" s="35" t="s">
        <v>2359</v>
      </c>
      <c r="C240" s="35" t="s">
        <v>2415</v>
      </c>
      <c r="D240" s="36" t="s">
        <v>2618</v>
      </c>
      <c r="E240" s="36" t="s">
        <v>2619</v>
      </c>
      <c r="F240" s="35" t="s">
        <v>2620</v>
      </c>
      <c r="G240" s="35" t="s">
        <v>2621</v>
      </c>
      <c r="H240" s="35" t="s">
        <v>2622</v>
      </c>
      <c r="I240" s="35" t="s">
        <v>2623</v>
      </c>
      <c r="J240" s="46">
        <v>2011</v>
      </c>
      <c r="K240" s="35">
        <v>1</v>
      </c>
      <c r="L240" s="35">
        <v>1</v>
      </c>
      <c r="M240" s="35" t="s">
        <v>553</v>
      </c>
      <c r="N240" s="42" t="str">
        <f>HYPERLINK("http://ebooks.abc-clio.com/?isbn=9780313396045")</f>
        <v>http://ebooks.abc-clio.com/?isbn=9780313396045</v>
      </c>
      <c r="O240" s="37"/>
      <c r="P240" s="34"/>
    </row>
    <row r="241" spans="1:16">
      <c r="A241" s="35">
        <v>240</v>
      </c>
      <c r="B241" s="35" t="s">
        <v>2359</v>
      </c>
      <c r="C241" s="35" t="s">
        <v>2415</v>
      </c>
      <c r="D241" s="36" t="s">
        <v>2567</v>
      </c>
      <c r="E241" s="36" t="s">
        <v>2568</v>
      </c>
      <c r="F241" s="35" t="s">
        <v>2569</v>
      </c>
      <c r="G241" s="35" t="s">
        <v>2570</v>
      </c>
      <c r="H241" s="35" t="s">
        <v>2571</v>
      </c>
      <c r="I241" s="35" t="s">
        <v>2572</v>
      </c>
      <c r="J241" s="46">
        <v>2010</v>
      </c>
      <c r="K241" s="35">
        <v>1</v>
      </c>
      <c r="L241" s="35">
        <v>1</v>
      </c>
      <c r="M241" s="35" t="s">
        <v>553</v>
      </c>
      <c r="N241" s="42" t="str">
        <f>HYPERLINK("http://ebooks.abc-clio.com/?isbn=9780313378959")</f>
        <v>http://ebooks.abc-clio.com/?isbn=9780313378959</v>
      </c>
      <c r="O241" s="37"/>
      <c r="P241" s="34"/>
    </row>
    <row r="242" spans="1:16">
      <c r="A242" s="35">
        <v>241</v>
      </c>
      <c r="B242" s="35" t="s">
        <v>2359</v>
      </c>
      <c r="C242" s="35" t="s">
        <v>2415</v>
      </c>
      <c r="D242" s="36" t="s">
        <v>2606</v>
      </c>
      <c r="E242" s="36" t="s">
        <v>2607</v>
      </c>
      <c r="F242" s="35" t="s">
        <v>2608</v>
      </c>
      <c r="G242" s="35" t="s">
        <v>2609</v>
      </c>
      <c r="H242" s="35" t="s">
        <v>2610</v>
      </c>
      <c r="I242" s="35" t="s">
        <v>2611</v>
      </c>
      <c r="J242" s="46">
        <v>2011</v>
      </c>
      <c r="K242" s="35">
        <v>1</v>
      </c>
      <c r="L242" s="35">
        <v>1</v>
      </c>
      <c r="M242" s="35" t="s">
        <v>553</v>
      </c>
      <c r="N242" s="42" t="str">
        <f>HYPERLINK("http://ebooks.abc-clio.com/?isbn=9780313379291")</f>
        <v>http://ebooks.abc-clio.com/?isbn=9780313379291</v>
      </c>
      <c r="O242" s="37"/>
      <c r="P242" s="34"/>
    </row>
    <row r="243" spans="1:16">
      <c r="A243" s="35">
        <v>242</v>
      </c>
      <c r="B243" s="35" t="s">
        <v>2359</v>
      </c>
      <c r="C243" s="35" t="s">
        <v>2415</v>
      </c>
      <c r="D243" s="36" t="s">
        <v>2543</v>
      </c>
      <c r="E243" s="36" t="s">
        <v>2544</v>
      </c>
      <c r="F243" s="35" t="s">
        <v>2545</v>
      </c>
      <c r="G243" s="35" t="s">
        <v>2546</v>
      </c>
      <c r="H243" s="35" t="s">
        <v>2547</v>
      </c>
      <c r="I243" s="35" t="s">
        <v>2548</v>
      </c>
      <c r="J243" s="46">
        <v>2010</v>
      </c>
      <c r="K243" s="35">
        <v>1</v>
      </c>
      <c r="L243" s="35">
        <v>1</v>
      </c>
      <c r="M243" s="35" t="s">
        <v>560</v>
      </c>
      <c r="N243" s="42" t="str">
        <f>HYPERLINK("http://ebooks.abc-clio.com/?isbn=9780313365652")</f>
        <v>http://ebooks.abc-clio.com/?isbn=9780313365652</v>
      </c>
      <c r="O243" s="37"/>
      <c r="P243" s="34"/>
    </row>
    <row r="244" spans="1:16">
      <c r="A244" s="35">
        <v>243</v>
      </c>
      <c r="B244" s="35" t="s">
        <v>2359</v>
      </c>
      <c r="C244" s="35" t="s">
        <v>2415</v>
      </c>
      <c r="D244" s="36" t="s">
        <v>2422</v>
      </c>
      <c r="E244" s="36" t="s">
        <v>2423</v>
      </c>
      <c r="F244" s="35" t="s">
        <v>2424</v>
      </c>
      <c r="G244" s="35" t="s">
        <v>2425</v>
      </c>
      <c r="H244" s="35" t="s">
        <v>2426</v>
      </c>
      <c r="I244" s="35" t="s">
        <v>2427</v>
      </c>
      <c r="J244" s="46">
        <v>2008</v>
      </c>
      <c r="K244" s="35">
        <v>1</v>
      </c>
      <c r="L244" s="35">
        <v>1</v>
      </c>
      <c r="M244" s="35" t="s">
        <v>560</v>
      </c>
      <c r="N244" s="42" t="str">
        <f>HYPERLINK("http://ebooks.abc-clio.com/?isbn=9780313342189")</f>
        <v>http://ebooks.abc-clio.com/?isbn=9780313342189</v>
      </c>
      <c r="O244" s="37"/>
      <c r="P244" s="34"/>
    </row>
    <row r="245" spans="1:16">
      <c r="A245" s="35">
        <v>244</v>
      </c>
      <c r="B245" s="35" t="s">
        <v>2359</v>
      </c>
      <c r="C245" s="35" t="s">
        <v>2415</v>
      </c>
      <c r="D245" s="36" t="s">
        <v>2440</v>
      </c>
      <c r="E245" s="36" t="s">
        <v>2441</v>
      </c>
      <c r="F245" s="35" t="s">
        <v>2442</v>
      </c>
      <c r="G245" s="35" t="s">
        <v>2443</v>
      </c>
      <c r="H245" s="35" t="s">
        <v>2444</v>
      </c>
      <c r="I245" s="35" t="s">
        <v>2445</v>
      </c>
      <c r="J245" s="46">
        <v>2008</v>
      </c>
      <c r="K245" s="35">
        <v>1</v>
      </c>
      <c r="L245" s="35">
        <v>1</v>
      </c>
      <c r="M245" s="35" t="s">
        <v>560</v>
      </c>
      <c r="N245" s="42" t="str">
        <f>HYPERLINK("http://ebooks.abc-clio.com/?isbn=9780313342424")</f>
        <v>http://ebooks.abc-clio.com/?isbn=9780313342424</v>
      </c>
      <c r="O245" s="37"/>
      <c r="P245" s="34"/>
    </row>
    <row r="246" spans="1:16">
      <c r="A246" s="35">
        <v>245</v>
      </c>
      <c r="B246" s="35" t="s">
        <v>2359</v>
      </c>
      <c r="C246" s="35" t="s">
        <v>2415</v>
      </c>
      <c r="D246" s="36" t="s">
        <v>2589</v>
      </c>
      <c r="E246" s="36" t="s">
        <v>2590</v>
      </c>
      <c r="F246" s="35" t="s">
        <v>2591</v>
      </c>
      <c r="G246" s="35" t="s">
        <v>2592</v>
      </c>
      <c r="H246" s="35" t="s">
        <v>2593</v>
      </c>
      <c r="I246" s="35" t="s">
        <v>2594</v>
      </c>
      <c r="J246" s="46">
        <v>2010</v>
      </c>
      <c r="K246" s="35">
        <v>1</v>
      </c>
      <c r="L246" s="35">
        <v>1</v>
      </c>
      <c r="M246" s="35" t="s">
        <v>553</v>
      </c>
      <c r="N246" s="42" t="str">
        <f>HYPERLINK("http://ebooks.abc-clio.com/?isbn=9780313346651")</f>
        <v>http://ebooks.abc-clio.com/?isbn=9780313346651</v>
      </c>
      <c r="O246" s="37"/>
      <c r="P246" s="34"/>
    </row>
    <row r="247" spans="1:16">
      <c r="A247" s="35">
        <v>246</v>
      </c>
      <c r="B247" s="35" t="s">
        <v>2359</v>
      </c>
      <c r="C247" s="35" t="s">
        <v>2415</v>
      </c>
      <c r="D247" s="36" t="s">
        <v>2416</v>
      </c>
      <c r="E247" s="36" t="s">
        <v>2417</v>
      </c>
      <c r="F247" s="35" t="s">
        <v>2418</v>
      </c>
      <c r="G247" s="35" t="s">
        <v>2419</v>
      </c>
      <c r="H247" s="35" t="s">
        <v>2420</v>
      </c>
      <c r="I247" s="35" t="s">
        <v>2421</v>
      </c>
      <c r="J247" s="46">
        <v>2007</v>
      </c>
      <c r="K247" s="35">
        <v>2</v>
      </c>
      <c r="L247" s="35">
        <v>1</v>
      </c>
      <c r="M247" s="35" t="s">
        <v>553</v>
      </c>
      <c r="N247" s="42" t="str">
        <f>HYPERLINK("http://ebooks.abc-clio.com/?isbn=9780275996161")</f>
        <v>http://ebooks.abc-clio.com/?isbn=9780275996161</v>
      </c>
      <c r="O247" s="37"/>
      <c r="P247" s="34"/>
    </row>
    <row r="248" spans="1:16">
      <c r="A248" s="35">
        <v>247</v>
      </c>
      <c r="B248" s="35" t="s">
        <v>2359</v>
      </c>
      <c r="C248" s="35" t="s">
        <v>2360</v>
      </c>
      <c r="D248" s="36" t="s">
        <v>2367</v>
      </c>
      <c r="E248" s="36" t="s">
        <v>2368</v>
      </c>
      <c r="F248" s="35" t="s">
        <v>2369</v>
      </c>
      <c r="G248" s="35" t="s">
        <v>2370</v>
      </c>
      <c r="H248" s="35" t="s">
        <v>2371</v>
      </c>
      <c r="I248" s="35" t="s">
        <v>2372</v>
      </c>
      <c r="J248" s="46">
        <v>2007</v>
      </c>
      <c r="K248" s="35">
        <v>1</v>
      </c>
      <c r="L248" s="35">
        <v>1</v>
      </c>
      <c r="M248" s="35" t="s">
        <v>553</v>
      </c>
      <c r="N248" s="42" t="str">
        <f>HYPERLINK("http://ebooks.abc-clio.com/?isbn=9781573566964")</f>
        <v>http://ebooks.abc-clio.com/?isbn=9781573566964</v>
      </c>
      <c r="O248" s="37"/>
      <c r="P248" s="34"/>
    </row>
    <row r="249" spans="1:16">
      <c r="A249" s="35">
        <v>248</v>
      </c>
      <c r="B249" s="35" t="s">
        <v>2359</v>
      </c>
      <c r="C249" s="35" t="s">
        <v>2360</v>
      </c>
      <c r="D249" s="36" t="s">
        <v>2398</v>
      </c>
      <c r="E249" s="36" t="s">
        <v>2399</v>
      </c>
      <c r="F249" s="35" t="s">
        <v>2400</v>
      </c>
      <c r="G249" s="35" t="s">
        <v>2401</v>
      </c>
      <c r="H249" s="35" t="s">
        <v>2402</v>
      </c>
      <c r="I249" s="35" t="s">
        <v>2403</v>
      </c>
      <c r="J249" s="46">
        <v>2007</v>
      </c>
      <c r="K249" s="35">
        <v>1</v>
      </c>
      <c r="L249" s="35">
        <v>1</v>
      </c>
      <c r="M249" s="35" t="s">
        <v>553</v>
      </c>
      <c r="N249" s="42" t="str">
        <f>HYPERLINK("http://ebooks.abc-clio.com/?isbn=9781573567633")</f>
        <v>http://ebooks.abc-clio.com/?isbn=9781573567633</v>
      </c>
      <c r="O249" s="37"/>
      <c r="P249" s="34"/>
    </row>
    <row r="250" spans="1:16">
      <c r="A250" s="35">
        <v>249</v>
      </c>
      <c r="B250" s="35" t="s">
        <v>2359</v>
      </c>
      <c r="C250" s="35" t="s">
        <v>2360</v>
      </c>
      <c r="D250" s="36" t="s">
        <v>2428</v>
      </c>
      <c r="E250" s="36" t="s">
        <v>2429</v>
      </c>
      <c r="F250" s="35" t="s">
        <v>2430</v>
      </c>
      <c r="G250" s="35" t="s">
        <v>2431</v>
      </c>
      <c r="H250" s="35" t="s">
        <v>2432</v>
      </c>
      <c r="I250" s="35" t="s">
        <v>2433</v>
      </c>
      <c r="J250" s="46">
        <v>2008</v>
      </c>
      <c r="K250" s="35">
        <v>1</v>
      </c>
      <c r="L250" s="35">
        <v>1</v>
      </c>
      <c r="M250" s="35" t="s">
        <v>553</v>
      </c>
      <c r="N250" s="42" t="str">
        <f>HYPERLINK("http://ebooks.abc-clio.com/?isbn=9780275997830")</f>
        <v>http://ebooks.abc-clio.com/?isbn=9780275997830</v>
      </c>
      <c r="O250" s="37"/>
      <c r="P250" s="34"/>
    </row>
    <row r="251" spans="1:16">
      <c r="A251" s="35">
        <v>250</v>
      </c>
      <c r="B251" s="35" t="s">
        <v>2359</v>
      </c>
      <c r="C251" s="35" t="s">
        <v>2360</v>
      </c>
      <c r="D251" s="36" t="s">
        <v>2361</v>
      </c>
      <c r="E251" s="36" t="s">
        <v>2362</v>
      </c>
      <c r="F251" s="35" t="s">
        <v>2363</v>
      </c>
      <c r="G251" s="35" t="s">
        <v>2364</v>
      </c>
      <c r="H251" s="35" t="s">
        <v>2365</v>
      </c>
      <c r="I251" s="35" t="s">
        <v>2366</v>
      </c>
      <c r="J251" s="46">
        <v>2007</v>
      </c>
      <c r="K251" s="35">
        <v>1</v>
      </c>
      <c r="L251" s="35">
        <v>1</v>
      </c>
      <c r="M251" s="35" t="s">
        <v>553</v>
      </c>
      <c r="N251" s="42" t="str">
        <f>HYPERLINK("http://ebooks.abc-clio.com/?isbn=9781573566971")</f>
        <v>http://ebooks.abc-clio.com/?isbn=9781573566971</v>
      </c>
      <c r="O251" s="37"/>
      <c r="P251" s="34"/>
    </row>
    <row r="252" spans="1:16">
      <c r="A252" s="35">
        <v>251</v>
      </c>
      <c r="B252" s="35" t="s">
        <v>2359</v>
      </c>
      <c r="C252" s="35" t="s">
        <v>2360</v>
      </c>
      <c r="D252" s="36" t="s">
        <v>2361</v>
      </c>
      <c r="E252" s="36" t="s">
        <v>2380</v>
      </c>
      <c r="F252" s="35" t="s">
        <v>2381</v>
      </c>
      <c r="G252" s="35" t="s">
        <v>2382</v>
      </c>
      <c r="H252" s="35" t="s">
        <v>2383</v>
      </c>
      <c r="I252" s="35" t="s">
        <v>2366</v>
      </c>
      <c r="J252" s="46">
        <v>2007</v>
      </c>
      <c r="K252" s="35">
        <v>1</v>
      </c>
      <c r="L252" s="35">
        <v>1</v>
      </c>
      <c r="M252" s="35" t="s">
        <v>553</v>
      </c>
      <c r="N252" s="42" t="str">
        <f>HYPERLINK("http://ebooks.abc-clio.com/?isbn=9781573566988")</f>
        <v>http://ebooks.abc-clio.com/?isbn=9781573566988</v>
      </c>
      <c r="O252" s="37"/>
      <c r="P252" s="34"/>
    </row>
    <row r="253" spans="1:16">
      <c r="A253" s="35">
        <v>252</v>
      </c>
      <c r="B253" s="35" t="s">
        <v>2359</v>
      </c>
      <c r="C253" s="35" t="s">
        <v>2360</v>
      </c>
      <c r="D253" s="36" t="s">
        <v>2650</v>
      </c>
      <c r="E253" s="36" t="s">
        <v>2651</v>
      </c>
      <c r="F253" s="35" t="s">
        <v>2652</v>
      </c>
      <c r="G253" s="35" t="s">
        <v>2653</v>
      </c>
      <c r="H253" s="35" t="s">
        <v>2654</v>
      </c>
      <c r="I253" s="35" t="s">
        <v>2655</v>
      </c>
      <c r="J253" s="46">
        <v>2012</v>
      </c>
      <c r="K253" s="35">
        <v>1</v>
      </c>
      <c r="L253" s="35">
        <v>1</v>
      </c>
      <c r="M253" s="35" t="s">
        <v>560</v>
      </c>
      <c r="N253" s="42" t="str">
        <f>HYPERLINK("http://ebooks.abc-clio.com/?isbn=9780313397813")</f>
        <v>http://ebooks.abc-clio.com/?isbn=9780313397813</v>
      </c>
      <c r="O253" s="37"/>
      <c r="P253" s="34"/>
    </row>
    <row r="254" spans="1:16">
      <c r="A254" s="35">
        <v>253</v>
      </c>
      <c r="B254" s="35" t="s">
        <v>2359</v>
      </c>
      <c r="C254" s="35" t="s">
        <v>2360</v>
      </c>
      <c r="D254" s="36" t="s">
        <v>1328</v>
      </c>
      <c r="E254" s="36" t="s">
        <v>2579</v>
      </c>
      <c r="F254" s="35" t="s">
        <v>2580</v>
      </c>
      <c r="G254" s="35" t="s">
        <v>2581</v>
      </c>
      <c r="H254" s="35" t="s">
        <v>2582</v>
      </c>
      <c r="I254" s="35" t="s">
        <v>2583</v>
      </c>
      <c r="J254" s="46">
        <v>2010</v>
      </c>
      <c r="K254" s="35">
        <v>1</v>
      </c>
      <c r="L254" s="35">
        <v>1</v>
      </c>
      <c r="M254" s="35" t="s">
        <v>560</v>
      </c>
      <c r="N254" s="42" t="str">
        <f>HYPERLINK("http://ebooks.abc-clio.com/?isbn=9780313380976")</f>
        <v>http://ebooks.abc-clio.com/?isbn=9780313380976</v>
      </c>
      <c r="O254" s="37"/>
      <c r="P254" s="34"/>
    </row>
    <row r="255" spans="1:16">
      <c r="A255" s="35">
        <v>254</v>
      </c>
      <c r="B255" s="35" t="s">
        <v>2359</v>
      </c>
      <c r="C255" s="35" t="s">
        <v>2360</v>
      </c>
      <c r="D255" s="36" t="s">
        <v>2635</v>
      </c>
      <c r="E255" s="36" t="s">
        <v>2636</v>
      </c>
      <c r="F255" s="35" t="s">
        <v>2637</v>
      </c>
      <c r="G255" s="35" t="s">
        <v>2638</v>
      </c>
      <c r="H255" s="35" t="s">
        <v>2639</v>
      </c>
      <c r="I255" s="35" t="s">
        <v>847</v>
      </c>
      <c r="J255" s="46">
        <v>2011</v>
      </c>
      <c r="K255" s="35">
        <v>2</v>
      </c>
      <c r="L255" s="35">
        <v>1</v>
      </c>
      <c r="M255" s="35" t="s">
        <v>560</v>
      </c>
      <c r="N255" s="42" t="str">
        <f>HYPERLINK("http://ebooks.abc-clio.com/?isbn=9780313393945")</f>
        <v>http://ebooks.abc-clio.com/?isbn=9780313393945</v>
      </c>
      <c r="O255" s="37"/>
      <c r="P255" s="34"/>
    </row>
    <row r="256" spans="1:16">
      <c r="A256" s="35">
        <v>255</v>
      </c>
      <c r="B256" s="35" t="s">
        <v>2359</v>
      </c>
      <c r="C256" s="35" t="s">
        <v>228</v>
      </c>
      <c r="D256" s="36" t="s">
        <v>2532</v>
      </c>
      <c r="E256" s="36" t="s">
        <v>2533</v>
      </c>
      <c r="F256" s="35" t="s">
        <v>2534</v>
      </c>
      <c r="G256" s="35" t="s">
        <v>2535</v>
      </c>
      <c r="H256" s="35" t="s">
        <v>2536</v>
      </c>
      <c r="I256" s="35" t="s">
        <v>941</v>
      </c>
      <c r="J256" s="46">
        <v>2009</v>
      </c>
      <c r="K256" s="35">
        <v>3</v>
      </c>
      <c r="L256" s="35">
        <v>1</v>
      </c>
      <c r="M256" s="35" t="s">
        <v>553</v>
      </c>
      <c r="N256" s="42" t="str">
        <f>HYPERLINK("http://ebooks.abc-clio.com/?isbn=9780313366468")</f>
        <v>http://ebooks.abc-clio.com/?isbn=9780313366468</v>
      </c>
      <c r="O256" s="37"/>
      <c r="P256" s="34"/>
    </row>
    <row r="257" spans="1:16">
      <c r="A257" s="35">
        <v>256</v>
      </c>
      <c r="B257" s="35" t="s">
        <v>2359</v>
      </c>
      <c r="C257" s="35" t="s">
        <v>228</v>
      </c>
      <c r="D257" s="36" t="s">
        <v>2573</v>
      </c>
      <c r="E257" s="36" t="s">
        <v>2574</v>
      </c>
      <c r="F257" s="35" t="s">
        <v>2575</v>
      </c>
      <c r="G257" s="35" t="s">
        <v>2576</v>
      </c>
      <c r="H257" s="35" t="s">
        <v>2577</v>
      </c>
      <c r="I257" s="35" t="s">
        <v>2578</v>
      </c>
      <c r="J257" s="46">
        <v>2010</v>
      </c>
      <c r="K257" s="35">
        <v>1</v>
      </c>
      <c r="L257" s="35">
        <v>2</v>
      </c>
      <c r="M257" s="35" t="s">
        <v>553</v>
      </c>
      <c r="N257" s="42" t="str">
        <f>HYPERLINK("http://ebooks.abc-clio.com/?isbn=9780313377617")</f>
        <v>http://ebooks.abc-clio.com/?isbn=9780313377617</v>
      </c>
      <c r="O257" s="37"/>
      <c r="P257" s="34"/>
    </row>
    <row r="258" spans="1:16">
      <c r="A258" s="35">
        <v>257</v>
      </c>
      <c r="B258" s="35" t="s">
        <v>2359</v>
      </c>
      <c r="C258" s="35" t="s">
        <v>228</v>
      </c>
      <c r="D258" s="36" t="s">
        <v>2488</v>
      </c>
      <c r="E258" s="36" t="s">
        <v>2489</v>
      </c>
      <c r="F258" s="35" t="s">
        <v>2490</v>
      </c>
      <c r="G258" s="35" t="s">
        <v>2491</v>
      </c>
      <c r="H258" s="35" t="s">
        <v>2492</v>
      </c>
      <c r="I258" s="35" t="s">
        <v>2493</v>
      </c>
      <c r="J258" s="46">
        <v>2009</v>
      </c>
      <c r="K258" s="35">
        <v>3</v>
      </c>
      <c r="L258" s="35">
        <v>1</v>
      </c>
      <c r="M258" s="35" t="s">
        <v>553</v>
      </c>
      <c r="N258" s="42" t="str">
        <f>HYPERLINK("http://ebooks.abc-clio.com/?isbn=9780313346057")</f>
        <v>http://ebooks.abc-clio.com/?isbn=9780313346057</v>
      </c>
      <c r="O258" s="37"/>
      <c r="P258" s="34"/>
    </row>
    <row r="259" spans="1:16">
      <c r="A259" s="35">
        <v>258</v>
      </c>
      <c r="B259" s="35" t="s">
        <v>2359</v>
      </c>
      <c r="C259" s="35" t="s">
        <v>228</v>
      </c>
      <c r="D259" s="36" t="s">
        <v>2555</v>
      </c>
      <c r="E259" s="36" t="s">
        <v>2556</v>
      </c>
      <c r="F259" s="35" t="s">
        <v>2557</v>
      </c>
      <c r="G259" s="35" t="s">
        <v>2558</v>
      </c>
      <c r="H259" s="35" t="s">
        <v>2559</v>
      </c>
      <c r="I259" s="35" t="s">
        <v>2560</v>
      </c>
      <c r="J259" s="46">
        <v>2010</v>
      </c>
      <c r="K259" s="35">
        <v>1</v>
      </c>
      <c r="L259" s="35">
        <v>1</v>
      </c>
      <c r="M259" s="35" t="s">
        <v>560</v>
      </c>
      <c r="N259" s="42" t="str">
        <f>HYPERLINK("http://ebooks.abc-clio.com/?isbn=9780313358098")</f>
        <v>http://ebooks.abc-clio.com/?isbn=9780313358098</v>
      </c>
      <c r="O259" s="37"/>
      <c r="P259" s="34"/>
    </row>
    <row r="260" spans="1:16">
      <c r="A260" s="35">
        <v>259</v>
      </c>
      <c r="B260" s="35" t="s">
        <v>2359</v>
      </c>
      <c r="C260" s="35" t="s">
        <v>228</v>
      </c>
      <c r="D260" s="36" t="s">
        <v>2661</v>
      </c>
      <c r="E260" s="36" t="s">
        <v>2662</v>
      </c>
      <c r="F260" s="35" t="s">
        <v>2663</v>
      </c>
      <c r="G260" s="35" t="s">
        <v>2664</v>
      </c>
      <c r="H260" s="35" t="s">
        <v>2665</v>
      </c>
      <c r="I260" s="35" t="s">
        <v>2666</v>
      </c>
      <c r="J260" s="46">
        <v>2012</v>
      </c>
      <c r="K260" s="35">
        <v>4</v>
      </c>
      <c r="L260" s="35">
        <v>1</v>
      </c>
      <c r="M260" s="35" t="s">
        <v>553</v>
      </c>
      <c r="N260" s="42" t="str">
        <f>HYPERLINK("http://ebooks.abc-clio.com/?isbn=9780313386015")</f>
        <v>http://ebooks.abc-clio.com/?isbn=9780313386015</v>
      </c>
      <c r="O260" s="37"/>
      <c r="P260" s="34"/>
    </row>
    <row r="261" spans="1:16">
      <c r="A261" s="35">
        <v>260</v>
      </c>
      <c r="B261" s="35" t="s">
        <v>2359</v>
      </c>
      <c r="C261" s="35" t="s">
        <v>228</v>
      </c>
      <c r="D261" s="36" t="s">
        <v>2624</v>
      </c>
      <c r="E261" s="36" t="s">
        <v>2625</v>
      </c>
      <c r="F261" s="35" t="s">
        <v>2626</v>
      </c>
      <c r="G261" s="35" t="s">
        <v>2627</v>
      </c>
      <c r="H261" s="35" t="s">
        <v>2628</v>
      </c>
      <c r="I261" s="35" t="s">
        <v>2629</v>
      </c>
      <c r="J261" s="46">
        <v>2011</v>
      </c>
      <c r="K261" s="35">
        <v>1</v>
      </c>
      <c r="L261" s="35">
        <v>1</v>
      </c>
      <c r="M261" s="35" t="s">
        <v>553</v>
      </c>
      <c r="N261" s="42" t="str">
        <f>HYPERLINK("http://ebooks.abc-clio.com/?isbn=9780313385308")</f>
        <v>http://ebooks.abc-clio.com/?isbn=9780313385308</v>
      </c>
      <c r="O261" s="37"/>
      <c r="P261" s="34"/>
    </row>
    <row r="262" spans="1:16">
      <c r="A262" s="35">
        <v>261</v>
      </c>
      <c r="B262" s="35" t="s">
        <v>2359</v>
      </c>
      <c r="C262" s="35" t="s">
        <v>228</v>
      </c>
      <c r="D262" s="36" t="s">
        <v>2499</v>
      </c>
      <c r="E262" s="36" t="s">
        <v>2500</v>
      </c>
      <c r="F262" s="35" t="s">
        <v>2501</v>
      </c>
      <c r="G262" s="35" t="s">
        <v>2502</v>
      </c>
      <c r="H262" s="35" t="s">
        <v>2503</v>
      </c>
      <c r="I262" s="35" t="s">
        <v>2504</v>
      </c>
      <c r="J262" s="46">
        <v>2009</v>
      </c>
      <c r="K262" s="35">
        <v>1</v>
      </c>
      <c r="L262" s="35">
        <v>1</v>
      </c>
      <c r="M262" s="35" t="s">
        <v>553</v>
      </c>
      <c r="N262" s="42" t="str">
        <f>HYPERLINK("http://ebooks.abc-clio.com/?isbn=9780275995058")</f>
        <v>http://ebooks.abc-clio.com/?isbn=9780275995058</v>
      </c>
      <c r="O262" s="37"/>
      <c r="P262" s="34"/>
    </row>
    <row r="263" spans="1:16">
      <c r="A263" s="35">
        <v>262</v>
      </c>
      <c r="B263" s="35" t="s">
        <v>2359</v>
      </c>
      <c r="C263" s="35" t="s">
        <v>228</v>
      </c>
      <c r="D263" s="36" t="s">
        <v>2476</v>
      </c>
      <c r="E263" s="36" t="s">
        <v>2477</v>
      </c>
      <c r="F263" s="35" t="s">
        <v>2478</v>
      </c>
      <c r="G263" s="35" t="s">
        <v>2479</v>
      </c>
      <c r="H263" s="35" t="s">
        <v>2480</v>
      </c>
      <c r="I263" s="35" t="s">
        <v>2481</v>
      </c>
      <c r="J263" s="46">
        <v>2008</v>
      </c>
      <c r="K263" s="35">
        <v>1</v>
      </c>
      <c r="L263" s="35">
        <v>1</v>
      </c>
      <c r="M263" s="35" t="s">
        <v>553</v>
      </c>
      <c r="N263" s="42" t="str">
        <f>HYPERLINK("http://ebooks.abc-clio.com/?isbn=9780313359347")</f>
        <v>http://ebooks.abc-clio.com/?isbn=9780313359347</v>
      </c>
      <c r="O263" s="37"/>
      <c r="P263" s="34"/>
    </row>
    <row r="264" spans="1:16">
      <c r="A264" s="35">
        <v>263</v>
      </c>
      <c r="B264" s="35" t="s">
        <v>2359</v>
      </c>
      <c r="C264" s="35" t="s">
        <v>228</v>
      </c>
      <c r="D264" s="36" t="s">
        <v>2458</v>
      </c>
      <c r="E264" s="36" t="s">
        <v>2459</v>
      </c>
      <c r="F264" s="35" t="s">
        <v>2460</v>
      </c>
      <c r="G264" s="35" t="s">
        <v>2461</v>
      </c>
      <c r="H264" s="35" t="s">
        <v>2462</v>
      </c>
      <c r="I264" s="35" t="s">
        <v>2463</v>
      </c>
      <c r="J264" s="46">
        <v>2008</v>
      </c>
      <c r="K264" s="35">
        <v>1</v>
      </c>
      <c r="L264" s="35">
        <v>1</v>
      </c>
      <c r="M264" s="35" t="s">
        <v>553</v>
      </c>
      <c r="N264" s="42" t="str">
        <f>HYPERLINK("http://ebooks.abc-clio.com/?isbn=9780275998592")</f>
        <v>http://ebooks.abc-clio.com/?isbn=9780275998592</v>
      </c>
      <c r="O264" s="37"/>
      <c r="P264" s="34"/>
    </row>
    <row r="265" spans="1:16">
      <c r="A265" s="35">
        <v>264</v>
      </c>
      <c r="B265" s="35" t="s">
        <v>2359</v>
      </c>
      <c r="C265" s="35" t="s">
        <v>228</v>
      </c>
      <c r="D265" s="36" t="s">
        <v>2612</v>
      </c>
      <c r="E265" s="36" t="s">
        <v>2613</v>
      </c>
      <c r="F265" s="35" t="s">
        <v>2614</v>
      </c>
      <c r="G265" s="35" t="s">
        <v>2615</v>
      </c>
      <c r="H265" s="35" t="s">
        <v>2616</v>
      </c>
      <c r="I265" s="35" t="s">
        <v>2617</v>
      </c>
      <c r="J265" s="46">
        <v>2011</v>
      </c>
      <c r="K265" s="35">
        <v>1</v>
      </c>
      <c r="L265" s="35">
        <v>1</v>
      </c>
      <c r="M265" s="35" t="s">
        <v>553</v>
      </c>
      <c r="N265" s="42" t="str">
        <f>HYPERLINK("http://ebooks.abc-clio.com/?isbn=9780313398896")</f>
        <v>http://ebooks.abc-clio.com/?isbn=9780313398896</v>
      </c>
      <c r="O265" s="37"/>
      <c r="P265" s="34"/>
    </row>
    <row r="266" spans="1:16">
      <c r="A266" s="35">
        <v>265</v>
      </c>
      <c r="B266" s="35" t="s">
        <v>2359</v>
      </c>
      <c r="C266" s="35" t="s">
        <v>228</v>
      </c>
      <c r="D266" s="36" t="s">
        <v>2385</v>
      </c>
      <c r="E266" s="36" t="s">
        <v>2584</v>
      </c>
      <c r="F266" s="35" t="s">
        <v>2585</v>
      </c>
      <c r="G266" s="35" t="s">
        <v>2586</v>
      </c>
      <c r="H266" s="35" t="s">
        <v>2587</v>
      </c>
      <c r="I266" s="35" t="s">
        <v>2588</v>
      </c>
      <c r="J266" s="46">
        <v>2010</v>
      </c>
      <c r="K266" s="35">
        <v>3</v>
      </c>
      <c r="L266" s="35">
        <v>1</v>
      </c>
      <c r="M266" s="35" t="s">
        <v>553</v>
      </c>
      <c r="N266" s="42" t="str">
        <f>HYPERLINK("http://ebooks.abc-clio.com/?isbn=9780313356414")</f>
        <v>http://ebooks.abc-clio.com/?isbn=9780313356414</v>
      </c>
      <c r="O266" s="37"/>
      <c r="P266" s="34"/>
    </row>
    <row r="267" spans="1:16">
      <c r="A267" s="35">
        <v>266</v>
      </c>
      <c r="B267" s="35" t="s">
        <v>2359</v>
      </c>
      <c r="C267" s="35" t="s">
        <v>228</v>
      </c>
      <c r="D267" s="36" t="s">
        <v>2464</v>
      </c>
      <c r="E267" s="36" t="s">
        <v>2494</v>
      </c>
      <c r="F267" s="35" t="s">
        <v>2495</v>
      </c>
      <c r="G267" s="35" t="s">
        <v>2496</v>
      </c>
      <c r="H267" s="35" t="s">
        <v>2497</v>
      </c>
      <c r="I267" s="35" t="s">
        <v>2498</v>
      </c>
      <c r="J267" s="46">
        <v>2009</v>
      </c>
      <c r="K267" s="35">
        <v>1</v>
      </c>
      <c r="L267" s="35">
        <v>1</v>
      </c>
      <c r="M267" s="35" t="s">
        <v>553</v>
      </c>
      <c r="N267" s="42" t="str">
        <f>HYPERLINK("http://ebooks.abc-clio.com/?isbn=9780313360244")</f>
        <v>http://ebooks.abc-clio.com/?isbn=9780313360244</v>
      </c>
      <c r="O267" s="37"/>
      <c r="P267" s="34"/>
    </row>
    <row r="268" spans="1:16">
      <c r="A268" s="35">
        <v>267</v>
      </c>
      <c r="B268" s="35" t="s">
        <v>2359</v>
      </c>
      <c r="C268" s="35" t="s">
        <v>228</v>
      </c>
      <c r="D268" s="36" t="s">
        <v>2549</v>
      </c>
      <c r="E268" s="36" t="s">
        <v>2550</v>
      </c>
      <c r="F268" s="35" t="s">
        <v>2551</v>
      </c>
      <c r="G268" s="35" t="s">
        <v>2552</v>
      </c>
      <c r="H268" s="35" t="s">
        <v>2553</v>
      </c>
      <c r="I268" s="35" t="s">
        <v>2554</v>
      </c>
      <c r="J268" s="46">
        <v>2010</v>
      </c>
      <c r="K268" s="35">
        <v>1</v>
      </c>
      <c r="L268" s="35">
        <v>1</v>
      </c>
      <c r="M268" s="35" t="s">
        <v>553</v>
      </c>
      <c r="N268" s="42" t="str">
        <f>HYPERLINK("http://ebooks.abc-clio.com/?isbn=9780313386152")</f>
        <v>http://ebooks.abc-clio.com/?isbn=9780313386152</v>
      </c>
      <c r="O268" s="37"/>
      <c r="P268" s="34"/>
    </row>
    <row r="269" spans="1:16">
      <c r="A269" s="35">
        <v>268</v>
      </c>
      <c r="B269" s="35" t="s">
        <v>2359</v>
      </c>
      <c r="C269" s="35" t="s">
        <v>228</v>
      </c>
      <c r="D269" s="36" t="s">
        <v>2522</v>
      </c>
      <c r="E269" s="36" t="s">
        <v>2523</v>
      </c>
      <c r="F269" s="35" t="s">
        <v>2524</v>
      </c>
      <c r="G269" s="35" t="s">
        <v>2525</v>
      </c>
      <c r="H269" s="35" t="s">
        <v>2526</v>
      </c>
      <c r="I269" s="35" t="s">
        <v>2527</v>
      </c>
      <c r="J269" s="46">
        <v>2009</v>
      </c>
      <c r="K269" s="35">
        <v>1</v>
      </c>
      <c r="L269" s="35">
        <v>1</v>
      </c>
      <c r="M269" s="35" t="s">
        <v>553</v>
      </c>
      <c r="N269" s="42" t="str">
        <f>HYPERLINK("http://ebooks.abc-clio.com/?isbn=9780313380716")</f>
        <v>http://ebooks.abc-clio.com/?isbn=9780313380716</v>
      </c>
      <c r="O269" s="37"/>
      <c r="P269" s="34"/>
    </row>
    <row r="270" spans="1:16">
      <c r="A270" s="35">
        <v>269</v>
      </c>
      <c r="B270" s="35" t="s">
        <v>2359</v>
      </c>
      <c r="C270" s="35" t="s">
        <v>228</v>
      </c>
      <c r="D270" s="36" t="s">
        <v>2644</v>
      </c>
      <c r="E270" s="36" t="s">
        <v>2645</v>
      </c>
      <c r="F270" s="35" t="s">
        <v>2646</v>
      </c>
      <c r="G270" s="35" t="s">
        <v>2647</v>
      </c>
      <c r="H270" s="35" t="s">
        <v>2648</v>
      </c>
      <c r="I270" s="35" t="s">
        <v>2649</v>
      </c>
      <c r="J270" s="46">
        <v>2012</v>
      </c>
      <c r="K270" s="35">
        <v>1</v>
      </c>
      <c r="L270" s="35">
        <v>2</v>
      </c>
      <c r="M270" s="35" t="s">
        <v>553</v>
      </c>
      <c r="N270" s="42" t="str">
        <f>HYPERLINK("http://ebooks.abc-clio.com/?isbn=9780313397165")</f>
        <v>http://ebooks.abc-clio.com/?isbn=9780313397165</v>
      </c>
      <c r="O270" s="37"/>
      <c r="P270" s="34"/>
    </row>
    <row r="271" spans="1:16">
      <c r="A271" s="35">
        <v>270</v>
      </c>
      <c r="B271" s="35" t="s">
        <v>2359</v>
      </c>
      <c r="C271" s="35" t="s">
        <v>50</v>
      </c>
      <c r="D271" s="36" t="s">
        <v>2446</v>
      </c>
      <c r="E271" s="36" t="s">
        <v>2447</v>
      </c>
      <c r="F271" s="35" t="s">
        <v>2448</v>
      </c>
      <c r="G271" s="35" t="s">
        <v>2449</v>
      </c>
      <c r="H271" s="35" t="s">
        <v>2450</v>
      </c>
      <c r="I271" s="35" t="s">
        <v>2451</v>
      </c>
      <c r="J271" s="46">
        <v>2008</v>
      </c>
      <c r="K271" s="35">
        <v>1</v>
      </c>
      <c r="L271" s="35">
        <v>1</v>
      </c>
      <c r="M271" s="35" t="s">
        <v>553</v>
      </c>
      <c r="N271" s="42" t="str">
        <f>HYPERLINK("http://ebooks.abc-clio.com/?isbn=9780313350122")</f>
        <v>http://ebooks.abc-clio.com/?isbn=9780313350122</v>
      </c>
      <c r="O271" s="37"/>
      <c r="P271" s="34"/>
    </row>
    <row r="272" spans="1:16">
      <c r="A272" s="35">
        <v>271</v>
      </c>
      <c r="B272" s="35" t="s">
        <v>2359</v>
      </c>
      <c r="C272" s="35" t="s">
        <v>50</v>
      </c>
      <c r="D272" s="36" t="s">
        <v>2464</v>
      </c>
      <c r="E272" s="36" t="s">
        <v>2465</v>
      </c>
      <c r="F272" s="35" t="s">
        <v>2466</v>
      </c>
      <c r="G272" s="35" t="s">
        <v>2467</v>
      </c>
      <c r="H272" s="35" t="s">
        <v>2468</v>
      </c>
      <c r="I272" s="35" t="s">
        <v>2469</v>
      </c>
      <c r="J272" s="46">
        <v>2008</v>
      </c>
      <c r="K272" s="35">
        <v>1</v>
      </c>
      <c r="L272" s="35">
        <v>1</v>
      </c>
      <c r="M272" s="35" t="s">
        <v>553</v>
      </c>
      <c r="N272" s="42" t="str">
        <f>HYPERLINK("http://ebooks.abc-clio.com/?isbn=9780313348259")</f>
        <v>http://ebooks.abc-clio.com/?isbn=9780313348259</v>
      </c>
      <c r="O272" s="37"/>
      <c r="P272" s="34"/>
    </row>
    <row r="273" spans="1:16">
      <c r="A273" s="35">
        <v>272</v>
      </c>
      <c r="B273" s="35" t="s">
        <v>2359</v>
      </c>
      <c r="C273" s="35" t="s">
        <v>2384</v>
      </c>
      <c r="D273" s="36" t="s">
        <v>1652</v>
      </c>
      <c r="E273" s="36" t="s">
        <v>1653</v>
      </c>
      <c r="F273" s="35" t="s">
        <v>2640</v>
      </c>
      <c r="G273" s="35" t="s">
        <v>2641</v>
      </c>
      <c r="H273" s="35" t="s">
        <v>2642</v>
      </c>
      <c r="I273" s="35" t="s">
        <v>2643</v>
      </c>
      <c r="J273" s="46">
        <v>2012</v>
      </c>
      <c r="K273" s="35">
        <v>1</v>
      </c>
      <c r="L273" s="35">
        <v>1</v>
      </c>
      <c r="M273" s="35" t="s">
        <v>560</v>
      </c>
      <c r="N273" s="42" t="str">
        <f>HYPERLINK("http://ebooks.abc-clio.com/?isbn=9780313362552")</f>
        <v>http://ebooks.abc-clio.com/?isbn=9780313362552</v>
      </c>
      <c r="O273" s="37"/>
      <c r="P273" s="34"/>
    </row>
    <row r="274" spans="1:16">
      <c r="A274" s="35">
        <v>273</v>
      </c>
      <c r="B274" s="35" t="s">
        <v>2359</v>
      </c>
      <c r="C274" s="35" t="s">
        <v>2384</v>
      </c>
      <c r="D274" s="36" t="s">
        <v>1507</v>
      </c>
      <c r="E274" s="36" t="s">
        <v>2656</v>
      </c>
      <c r="F274" s="35" t="s">
        <v>2657</v>
      </c>
      <c r="G274" s="35" t="s">
        <v>2658</v>
      </c>
      <c r="H274" s="35" t="s">
        <v>2659</v>
      </c>
      <c r="I274" s="35" t="s">
        <v>2660</v>
      </c>
      <c r="J274" s="46">
        <v>2012</v>
      </c>
      <c r="K274" s="35">
        <v>1</v>
      </c>
      <c r="L274" s="35">
        <v>1</v>
      </c>
      <c r="M274" s="35" t="s">
        <v>38</v>
      </c>
      <c r="N274" s="42" t="str">
        <f>HYPERLINK("http://ebooks.abc-clio.com/?isbn=9781598845419")</f>
        <v>http://ebooks.abc-clio.com/?isbn=9781598845419</v>
      </c>
      <c r="O274" s="37"/>
      <c r="P274" s="34"/>
    </row>
    <row r="275" spans="1:16">
      <c r="A275" s="35">
        <v>274</v>
      </c>
      <c r="B275" s="35" t="s">
        <v>2359</v>
      </c>
      <c r="C275" s="35" t="s">
        <v>2384</v>
      </c>
      <c r="D275" s="36" t="s">
        <v>2385</v>
      </c>
      <c r="E275" s="36" t="s">
        <v>2386</v>
      </c>
      <c r="F275" s="35" t="s">
        <v>2387</v>
      </c>
      <c r="G275" s="35" t="s">
        <v>2388</v>
      </c>
      <c r="H275" s="35" t="s">
        <v>2389</v>
      </c>
      <c r="I275" s="35" t="s">
        <v>2390</v>
      </c>
      <c r="J275" s="46">
        <v>2007</v>
      </c>
      <c r="K275" s="35">
        <v>1</v>
      </c>
      <c r="L275" s="35">
        <v>1</v>
      </c>
      <c r="M275" s="35" t="s">
        <v>560</v>
      </c>
      <c r="N275" s="42" t="str">
        <f>HYPERLINK("http://ebooks.abc-clio.com/?isbn=9780313084300")</f>
        <v>http://ebooks.abc-clio.com/?isbn=9780313084300</v>
      </c>
      <c r="O275" s="37"/>
      <c r="P275" s="34"/>
    </row>
    <row r="276" spans="1:16">
      <c r="A276" s="35">
        <v>275</v>
      </c>
      <c r="B276" s="35" t="s">
        <v>2359</v>
      </c>
      <c r="C276" s="35" t="s">
        <v>2384</v>
      </c>
      <c r="D276" s="36" t="s">
        <v>2630</v>
      </c>
      <c r="E276" s="36" t="s">
        <v>2568</v>
      </c>
      <c r="F276" s="35" t="s">
        <v>2631</v>
      </c>
      <c r="G276" s="35" t="s">
        <v>2632</v>
      </c>
      <c r="H276" s="35" t="s">
        <v>2633</v>
      </c>
      <c r="I276" s="35" t="s">
        <v>2634</v>
      </c>
      <c r="J276" s="46">
        <v>2011</v>
      </c>
      <c r="K276" s="35">
        <v>1</v>
      </c>
      <c r="L276" s="35">
        <v>1</v>
      </c>
      <c r="M276" s="35" t="s">
        <v>553</v>
      </c>
      <c r="N276" s="42" t="str">
        <f>HYPERLINK("http://ebooks.abc-clio.com/?isbn=9780313397875")</f>
        <v>http://ebooks.abc-clio.com/?isbn=9780313397875</v>
      </c>
      <c r="O276" s="37"/>
      <c r="P276" s="34"/>
    </row>
    <row r="277" spans="1:16">
      <c r="A277" s="35">
        <v>276</v>
      </c>
      <c r="B277" s="35" t="s">
        <v>2359</v>
      </c>
      <c r="C277" s="35" t="s">
        <v>2384</v>
      </c>
      <c r="D277" s="36" t="s">
        <v>2452</v>
      </c>
      <c r="E277" s="36" t="s">
        <v>2453</v>
      </c>
      <c r="F277" s="35" t="s">
        <v>2454</v>
      </c>
      <c r="G277" s="35" t="s">
        <v>2455</v>
      </c>
      <c r="H277" s="35" t="s">
        <v>2456</v>
      </c>
      <c r="I277" s="35" t="s">
        <v>2457</v>
      </c>
      <c r="J277" s="46">
        <v>2008</v>
      </c>
      <c r="K277" s="35">
        <v>1</v>
      </c>
      <c r="L277" s="35">
        <v>1</v>
      </c>
      <c r="M277" s="35" t="s">
        <v>553</v>
      </c>
      <c r="N277" s="42" t="str">
        <f>HYPERLINK("http://ebooks.abc-clio.com/?isbn=9780313350108")</f>
        <v>http://ebooks.abc-clio.com/?isbn=9780313350108</v>
      </c>
      <c r="O277" s="37"/>
      <c r="P277" s="34"/>
    </row>
    <row r="278" spans="1:16">
      <c r="A278" s="35">
        <v>277</v>
      </c>
      <c r="B278" s="35" t="s">
        <v>2359</v>
      </c>
      <c r="C278" s="35" t="s">
        <v>2373</v>
      </c>
      <c r="D278" s="36" t="s">
        <v>2434</v>
      </c>
      <c r="E278" s="36" t="s">
        <v>2435</v>
      </c>
      <c r="F278" s="35" t="s">
        <v>2436</v>
      </c>
      <c r="G278" s="35" t="s">
        <v>2437</v>
      </c>
      <c r="H278" s="35" t="s">
        <v>2438</v>
      </c>
      <c r="I278" s="35" t="s">
        <v>2439</v>
      </c>
      <c r="J278" s="46">
        <v>2008</v>
      </c>
      <c r="K278" s="35">
        <v>1</v>
      </c>
      <c r="L278" s="35">
        <v>1</v>
      </c>
      <c r="M278" s="35" t="s">
        <v>553</v>
      </c>
      <c r="N278" s="42" t="str">
        <f>HYPERLINK("http://ebooks.abc-clio.com/?isbn=9780313354786")</f>
        <v>http://ebooks.abc-clio.com/?isbn=9780313354786</v>
      </c>
      <c r="O278" s="37"/>
      <c r="P278" s="34"/>
    </row>
    <row r="279" spans="1:16">
      <c r="A279" s="35">
        <v>278</v>
      </c>
      <c r="B279" s="35" t="s">
        <v>2359</v>
      </c>
      <c r="C279" s="35" t="s">
        <v>2373</v>
      </c>
      <c r="D279" s="36" t="s">
        <v>2517</v>
      </c>
      <c r="E279" s="36" t="s">
        <v>2337</v>
      </c>
      <c r="F279" s="35" t="s">
        <v>2518</v>
      </c>
      <c r="G279" s="35" t="s">
        <v>2519</v>
      </c>
      <c r="H279" s="35" t="s">
        <v>2520</v>
      </c>
      <c r="I279" s="35" t="s">
        <v>2521</v>
      </c>
      <c r="J279" s="46">
        <v>2009</v>
      </c>
      <c r="K279" s="35">
        <v>1</v>
      </c>
      <c r="L279" s="35">
        <v>1</v>
      </c>
      <c r="M279" s="35" t="s">
        <v>553</v>
      </c>
      <c r="N279" s="42" t="str">
        <f>HYPERLINK("http://ebooks.abc-clio.com/?isbn=9780313380693")</f>
        <v>http://ebooks.abc-clio.com/?isbn=9780313380693</v>
      </c>
      <c r="O279" s="37"/>
      <c r="P279" s="34"/>
    </row>
    <row r="280" spans="1:16">
      <c r="A280" s="35">
        <v>279</v>
      </c>
      <c r="B280" s="35" t="s">
        <v>2359</v>
      </c>
      <c r="C280" s="35" t="s">
        <v>2373</v>
      </c>
      <c r="D280" s="36" t="s">
        <v>2595</v>
      </c>
      <c r="E280" s="36" t="s">
        <v>2596</v>
      </c>
      <c r="F280" s="35" t="s">
        <v>2597</v>
      </c>
      <c r="G280" s="35" t="s">
        <v>2598</v>
      </c>
      <c r="H280" s="35" t="s">
        <v>2599</v>
      </c>
      <c r="I280" s="35" t="s">
        <v>2600</v>
      </c>
      <c r="J280" s="46">
        <v>2010</v>
      </c>
      <c r="K280" s="35">
        <v>1</v>
      </c>
      <c r="L280" s="35">
        <v>1</v>
      </c>
      <c r="M280" s="35" t="s">
        <v>560</v>
      </c>
      <c r="N280" s="42" t="str">
        <f>HYPERLINK("http://ebooks.abc-clio.com/?isbn=9780313364068")</f>
        <v>http://ebooks.abc-clio.com/?isbn=9780313364068</v>
      </c>
      <c r="O280" s="37"/>
      <c r="P280" s="34"/>
    </row>
    <row r="281" spans="1:16">
      <c r="A281" s="35">
        <v>280</v>
      </c>
      <c r="B281" s="35" t="s">
        <v>2359</v>
      </c>
      <c r="C281" s="35" t="s">
        <v>2373</v>
      </c>
      <c r="D281" s="36" t="s">
        <v>2499</v>
      </c>
      <c r="E281" s="36" t="s">
        <v>2500</v>
      </c>
      <c r="F281" s="35" t="s">
        <v>2528</v>
      </c>
      <c r="G281" s="35" t="s">
        <v>2529</v>
      </c>
      <c r="H281" s="35" t="s">
        <v>2530</v>
      </c>
      <c r="I281" s="35" t="s">
        <v>2531</v>
      </c>
      <c r="J281" s="46">
        <v>2009</v>
      </c>
      <c r="K281" s="35">
        <v>1</v>
      </c>
      <c r="L281" s="35">
        <v>1</v>
      </c>
      <c r="M281" s="35" t="s">
        <v>560</v>
      </c>
      <c r="N281" s="42" t="str">
        <f>HYPERLINK("http://ebooks.abc-clio.com/?isbn=9780313372100")</f>
        <v>http://ebooks.abc-clio.com/?isbn=9780313372100</v>
      </c>
      <c r="O281" s="37"/>
      <c r="P281" s="34"/>
    </row>
    <row r="282" spans="1:16">
      <c r="A282" s="35">
        <v>281</v>
      </c>
      <c r="B282" s="35" t="s">
        <v>2359</v>
      </c>
      <c r="C282" s="35" t="s">
        <v>2373</v>
      </c>
      <c r="D282" s="36" t="s">
        <v>2374</v>
      </c>
      <c r="E282" s="36" t="s">
        <v>2375</v>
      </c>
      <c r="F282" s="35" t="s">
        <v>2376</v>
      </c>
      <c r="G282" s="35" t="s">
        <v>2377</v>
      </c>
      <c r="H282" s="35" t="s">
        <v>2378</v>
      </c>
      <c r="I282" s="35" t="s">
        <v>2379</v>
      </c>
      <c r="J282" s="46">
        <v>2007</v>
      </c>
      <c r="K282" s="35">
        <v>1</v>
      </c>
      <c r="L282" s="35">
        <v>1</v>
      </c>
      <c r="M282" s="35" t="s">
        <v>553</v>
      </c>
      <c r="N282" s="42" t="str">
        <f>HYPERLINK("http://ebooks.abc-clio.com/?isbn=9780275994938")</f>
        <v>http://ebooks.abc-clio.com/?isbn=9780275994938</v>
      </c>
      <c r="O282" s="37"/>
      <c r="P282" s="34"/>
    </row>
    <row r="283" spans="1:16">
      <c r="A283" s="35">
        <v>282</v>
      </c>
      <c r="B283" s="35" t="s">
        <v>2359</v>
      </c>
      <c r="C283" s="35" t="s">
        <v>2373</v>
      </c>
      <c r="D283" s="36" t="s">
        <v>2470</v>
      </c>
      <c r="E283" s="36" t="s">
        <v>2471</v>
      </c>
      <c r="F283" s="35" t="s">
        <v>2472</v>
      </c>
      <c r="G283" s="35" t="s">
        <v>2473</v>
      </c>
      <c r="H283" s="35" t="s">
        <v>2474</v>
      </c>
      <c r="I283" s="35" t="s">
        <v>2475</v>
      </c>
      <c r="J283" s="46">
        <v>2008</v>
      </c>
      <c r="K283" s="35">
        <v>1</v>
      </c>
      <c r="L283" s="35">
        <v>1</v>
      </c>
      <c r="M283" s="35" t="s">
        <v>553</v>
      </c>
      <c r="N283" s="42" t="str">
        <f>HYPERLINK("http://ebooks.abc-clio.com/?isbn=9780275999070")</f>
        <v>http://ebooks.abc-clio.com/?isbn=9780275999070</v>
      </c>
      <c r="O283" s="37"/>
      <c r="P283" s="34"/>
    </row>
    <row r="284" spans="1:16">
      <c r="A284" s="35">
        <v>283</v>
      </c>
      <c r="B284" s="35" t="s">
        <v>2667</v>
      </c>
      <c r="C284" s="35" t="s">
        <v>839</v>
      </c>
      <c r="D284" s="36" t="s">
        <v>2681</v>
      </c>
      <c r="E284" s="36" t="s">
        <v>2682</v>
      </c>
      <c r="F284" s="35" t="s">
        <v>2683</v>
      </c>
      <c r="G284" s="35" t="s">
        <v>2684</v>
      </c>
      <c r="H284" s="35" t="s">
        <v>2685</v>
      </c>
      <c r="I284" s="35" t="s">
        <v>2686</v>
      </c>
      <c r="J284" s="46">
        <v>2011</v>
      </c>
      <c r="K284" s="35">
        <v>2</v>
      </c>
      <c r="L284" s="35">
        <v>1</v>
      </c>
      <c r="M284" s="35" t="s">
        <v>560</v>
      </c>
      <c r="N284" s="42" t="str">
        <f>HYPERLINK("http://ebooks.abc-clio.com/?isbn=9780313382215")</f>
        <v>http://ebooks.abc-clio.com/?isbn=9780313382215</v>
      </c>
      <c r="O284" s="37"/>
      <c r="P284" s="34"/>
    </row>
    <row r="285" spans="1:16">
      <c r="A285" s="35">
        <v>284</v>
      </c>
      <c r="B285" s="35" t="s">
        <v>2667</v>
      </c>
      <c r="C285" s="35" t="s">
        <v>2674</v>
      </c>
      <c r="D285" s="36" t="s">
        <v>2675</v>
      </c>
      <c r="E285" s="36" t="s">
        <v>2676</v>
      </c>
      <c r="F285" s="35" t="s">
        <v>2677</v>
      </c>
      <c r="G285" s="35" t="s">
        <v>2678</v>
      </c>
      <c r="H285" s="35" t="s">
        <v>2679</v>
      </c>
      <c r="I285" s="35" t="s">
        <v>2680</v>
      </c>
      <c r="J285" s="46">
        <v>2011</v>
      </c>
      <c r="K285" s="35">
        <v>1</v>
      </c>
      <c r="L285" s="35">
        <v>3</v>
      </c>
      <c r="M285" s="35" t="s">
        <v>560</v>
      </c>
      <c r="N285" s="42" t="str">
        <f>HYPERLINK("http://ebooks.abc-clio.com/?isbn=9780313391743")</f>
        <v>http://ebooks.abc-clio.com/?isbn=9780313391743</v>
      </c>
      <c r="O285" s="37"/>
      <c r="P285" s="34"/>
    </row>
    <row r="286" spans="1:16">
      <c r="A286" s="35">
        <v>285</v>
      </c>
      <c r="B286" s="38" t="s">
        <v>2667</v>
      </c>
      <c r="C286" s="38" t="s">
        <v>2668</v>
      </c>
      <c r="D286" s="39" t="s">
        <v>2669</v>
      </c>
      <c r="E286" s="39" t="s">
        <v>2670</v>
      </c>
      <c r="F286" s="38" t="s">
        <v>2671</v>
      </c>
      <c r="G286" s="38" t="s">
        <v>2672</v>
      </c>
      <c r="H286" s="38" t="s">
        <v>2673</v>
      </c>
      <c r="I286" s="38" t="s">
        <v>937</v>
      </c>
      <c r="J286" s="47">
        <v>2009</v>
      </c>
      <c r="K286" s="38">
        <v>1</v>
      </c>
      <c r="L286" s="38">
        <v>1</v>
      </c>
      <c r="M286" s="38" t="s">
        <v>38</v>
      </c>
      <c r="N286" s="43" t="str">
        <f>HYPERLINK("http://ebooks.abc-clio.com/?isbn=9781598843293")</f>
        <v>http://ebooks.abc-clio.com/?isbn=9781598843293</v>
      </c>
      <c r="O286" s="37"/>
      <c r="P286" s="34"/>
    </row>
    <row r="287" spans="1:16">
      <c r="M287" s="34"/>
      <c r="O287" s="34"/>
    </row>
    <row r="290" spans="1:15" s="141" customFormat="1">
      <c r="A290" s="143" t="s">
        <v>1017</v>
      </c>
      <c r="B290" s="143" t="s">
        <v>1018</v>
      </c>
      <c r="C290" s="143" t="s">
        <v>1019</v>
      </c>
      <c r="D290" s="144" t="s">
        <v>589</v>
      </c>
      <c r="E290" s="144" t="s">
        <v>590</v>
      </c>
      <c r="F290" s="143" t="s">
        <v>4347</v>
      </c>
      <c r="G290" s="143" t="s">
        <v>29</v>
      </c>
      <c r="H290" s="143" t="s">
        <v>1020</v>
      </c>
      <c r="I290" s="143" t="s">
        <v>1022</v>
      </c>
      <c r="J290" s="143" t="s">
        <v>1023</v>
      </c>
      <c r="K290" s="143" t="s">
        <v>31</v>
      </c>
      <c r="L290" s="143" t="s">
        <v>1021</v>
      </c>
      <c r="M290" s="143" t="s">
        <v>1024</v>
      </c>
      <c r="N290" s="142" t="s">
        <v>1015</v>
      </c>
    </row>
    <row r="291" spans="1:15" s="139" customFormat="1">
      <c r="A291" s="35">
        <v>1</v>
      </c>
      <c r="B291" s="35" t="s">
        <v>549</v>
      </c>
      <c r="C291" s="35" t="s">
        <v>11336</v>
      </c>
      <c r="D291" s="36" t="s">
        <v>301</v>
      </c>
      <c r="E291" s="36" t="s">
        <v>335</v>
      </c>
      <c r="F291" s="35" t="s">
        <v>11337</v>
      </c>
      <c r="G291" s="35" t="s">
        <v>11338</v>
      </c>
      <c r="H291" s="35" t="s">
        <v>11339</v>
      </c>
      <c r="I291" s="35" t="s">
        <v>11340</v>
      </c>
      <c r="J291" s="35" t="s">
        <v>573</v>
      </c>
      <c r="K291" s="35">
        <v>1</v>
      </c>
      <c r="L291" s="35">
        <v>1</v>
      </c>
      <c r="M291" s="35">
        <v>2011</v>
      </c>
      <c r="N291" s="145" t="str">
        <f>HYPERLINK("http://ebooks.abc-clio.com/?isbn=9781598848236")</f>
        <v>http://ebooks.abc-clio.com/?isbn=9781598848236</v>
      </c>
      <c r="O291" s="140"/>
    </row>
    <row r="292" spans="1:15" s="139" customFormat="1">
      <c r="A292" s="35">
        <v>2</v>
      </c>
      <c r="B292" s="35" t="s">
        <v>549</v>
      </c>
      <c r="C292" s="35" t="s">
        <v>956</v>
      </c>
      <c r="D292" s="36" t="s">
        <v>11341</v>
      </c>
      <c r="E292" s="36" t="s">
        <v>11342</v>
      </c>
      <c r="F292" s="35" t="s">
        <v>11343</v>
      </c>
      <c r="G292" s="35" t="s">
        <v>11344</v>
      </c>
      <c r="H292" s="35" t="s">
        <v>11345</v>
      </c>
      <c r="I292" s="35" t="s">
        <v>11346</v>
      </c>
      <c r="J292" s="35" t="s">
        <v>573</v>
      </c>
      <c r="K292" s="35">
        <v>1</v>
      </c>
      <c r="L292" s="35">
        <v>1</v>
      </c>
      <c r="M292" s="35">
        <v>2011</v>
      </c>
      <c r="N292" s="145" t="str">
        <f>HYPERLINK("http://ebooks.abc-clio.com/?isbn=9781598849127")</f>
        <v>http://ebooks.abc-clio.com/?isbn=9781598849127</v>
      </c>
      <c r="O292" s="140"/>
    </row>
    <row r="293" spans="1:15" s="139" customFormat="1">
      <c r="A293" s="35">
        <v>3</v>
      </c>
      <c r="B293" s="35" t="s">
        <v>549</v>
      </c>
      <c r="C293" s="35" t="s">
        <v>11347</v>
      </c>
      <c r="D293" s="36" t="s">
        <v>11348</v>
      </c>
      <c r="E293" s="36" t="s">
        <v>11349</v>
      </c>
      <c r="F293" s="35" t="s">
        <v>11350</v>
      </c>
      <c r="G293" s="35" t="s">
        <v>11351</v>
      </c>
      <c r="H293" s="35" t="s">
        <v>11352</v>
      </c>
      <c r="I293" s="35" t="s">
        <v>11353</v>
      </c>
      <c r="J293" s="35" t="s">
        <v>992</v>
      </c>
      <c r="K293" s="35">
        <v>1</v>
      </c>
      <c r="L293" s="35">
        <v>1</v>
      </c>
      <c r="M293" s="35">
        <v>2011</v>
      </c>
      <c r="N293" s="145" t="str">
        <f>HYPERLINK("http://ebooks.abc-clio.com/?isbn=9781598848496")</f>
        <v>http://ebooks.abc-clio.com/?isbn=9781598848496</v>
      </c>
      <c r="O293" s="140"/>
    </row>
    <row r="294" spans="1:15" s="139" customFormat="1">
      <c r="A294" s="35">
        <v>4</v>
      </c>
      <c r="B294" s="35" t="s">
        <v>549</v>
      </c>
      <c r="C294" s="35" t="s">
        <v>767</v>
      </c>
      <c r="D294" s="36" t="s">
        <v>321</v>
      </c>
      <c r="E294" s="36" t="s">
        <v>322</v>
      </c>
      <c r="F294" s="35" t="s">
        <v>11354</v>
      </c>
      <c r="G294" s="35" t="s">
        <v>11355</v>
      </c>
      <c r="H294" s="35" t="s">
        <v>11356</v>
      </c>
      <c r="I294" s="35" t="s">
        <v>11357</v>
      </c>
      <c r="J294" s="35" t="s">
        <v>573</v>
      </c>
      <c r="K294" s="35">
        <v>1</v>
      </c>
      <c r="L294" s="35">
        <v>1</v>
      </c>
      <c r="M294" s="35">
        <v>2011</v>
      </c>
      <c r="N294" s="145" t="str">
        <f>HYPERLINK("http://ebooks.abc-clio.com/?isbn=9781591587705")</f>
        <v>http://ebooks.abc-clio.com/?isbn=9781591587705</v>
      </c>
      <c r="O294" s="140"/>
    </row>
    <row r="295" spans="1:15" s="139" customFormat="1">
      <c r="A295" s="35">
        <v>5</v>
      </c>
      <c r="B295" s="35" t="s">
        <v>549</v>
      </c>
      <c r="C295" s="35" t="s">
        <v>956</v>
      </c>
      <c r="D295" s="36" t="s">
        <v>1667</v>
      </c>
      <c r="E295" s="36" t="s">
        <v>326</v>
      </c>
      <c r="F295" s="35" t="s">
        <v>11358</v>
      </c>
      <c r="G295" s="35" t="s">
        <v>11359</v>
      </c>
      <c r="H295" s="35" t="s">
        <v>11360</v>
      </c>
      <c r="I295" s="35" t="s">
        <v>1671</v>
      </c>
      <c r="J295" s="35" t="s">
        <v>573</v>
      </c>
      <c r="K295" s="35">
        <v>1</v>
      </c>
      <c r="L295" s="35">
        <v>1</v>
      </c>
      <c r="M295" s="35">
        <v>2011</v>
      </c>
      <c r="N295" s="145" t="str">
        <f>HYPERLINK("http://ebooks.abc-clio.com/?isbn=9781598848359")</f>
        <v>http://ebooks.abc-clio.com/?isbn=9781598848359</v>
      </c>
      <c r="O295" s="140"/>
    </row>
    <row r="296" spans="1:15" s="139" customFormat="1">
      <c r="A296" s="35">
        <v>6</v>
      </c>
      <c r="B296" s="35" t="s">
        <v>549</v>
      </c>
      <c r="C296" s="35" t="s">
        <v>767</v>
      </c>
      <c r="D296" s="36" t="s">
        <v>334</v>
      </c>
      <c r="E296" s="36" t="s">
        <v>11361</v>
      </c>
      <c r="F296" s="35" t="s">
        <v>11362</v>
      </c>
      <c r="G296" s="35" t="s">
        <v>11363</v>
      </c>
      <c r="H296" s="35" t="s">
        <v>11364</v>
      </c>
      <c r="I296" s="35" t="s">
        <v>11365</v>
      </c>
      <c r="J296" s="35" t="s">
        <v>573</v>
      </c>
      <c r="K296" s="35">
        <v>1</v>
      </c>
      <c r="L296" s="35">
        <v>1</v>
      </c>
      <c r="M296" s="35">
        <v>2012</v>
      </c>
      <c r="N296" s="145" t="str">
        <f>HYPERLINK("http://ebooks.abc-clio.com/?isbn=9781598848960")</f>
        <v>http://ebooks.abc-clio.com/?isbn=9781598848960</v>
      </c>
      <c r="O296" s="140"/>
    </row>
    <row r="297" spans="1:15" s="139" customFormat="1">
      <c r="A297" s="35">
        <v>7</v>
      </c>
      <c r="B297" s="35" t="s">
        <v>549</v>
      </c>
      <c r="C297" s="35" t="s">
        <v>557</v>
      </c>
      <c r="D297" s="36" t="s">
        <v>11366</v>
      </c>
      <c r="E297" s="36" t="s">
        <v>11367</v>
      </c>
      <c r="F297" s="35" t="s">
        <v>11368</v>
      </c>
      <c r="G297" s="35" t="s">
        <v>11369</v>
      </c>
      <c r="H297" s="35" t="s">
        <v>11370</v>
      </c>
      <c r="I297" s="35" t="s">
        <v>11371</v>
      </c>
      <c r="J297" s="35" t="s">
        <v>38</v>
      </c>
      <c r="K297" s="35">
        <v>5</v>
      </c>
      <c r="L297" s="35">
        <v>1</v>
      </c>
      <c r="M297" s="35">
        <v>2012</v>
      </c>
      <c r="N297" s="145" t="str">
        <f>HYPERLINK("http://ebooks.abc-clio.com/?isbn=9781598849028")</f>
        <v>http://ebooks.abc-clio.com/?isbn=9781598849028</v>
      </c>
      <c r="O297" s="140"/>
    </row>
    <row r="298" spans="1:15" s="139" customFormat="1">
      <c r="A298" s="35">
        <v>8</v>
      </c>
      <c r="B298" s="35" t="s">
        <v>549</v>
      </c>
      <c r="C298" s="35" t="s">
        <v>876</v>
      </c>
      <c r="D298" s="36" t="s">
        <v>11372</v>
      </c>
      <c r="E298" s="36" t="s">
        <v>11373</v>
      </c>
      <c r="F298" s="35" t="s">
        <v>11374</v>
      </c>
      <c r="G298" s="35" t="s">
        <v>11375</v>
      </c>
      <c r="H298" s="35" t="s">
        <v>11376</v>
      </c>
      <c r="I298" s="35" t="s">
        <v>11377</v>
      </c>
      <c r="J298" s="35" t="s">
        <v>573</v>
      </c>
      <c r="K298" s="35">
        <v>1</v>
      </c>
      <c r="L298" s="35">
        <v>1</v>
      </c>
      <c r="M298" s="35">
        <v>2012</v>
      </c>
      <c r="N298" s="145" t="str">
        <f>HYPERLINK("http://ebooks.abc-clio.com/?isbn=9781598848298")</f>
        <v>http://ebooks.abc-clio.com/?isbn=9781598848298</v>
      </c>
      <c r="O298" s="140"/>
    </row>
    <row r="299" spans="1:15" s="139" customFormat="1">
      <c r="A299" s="35">
        <v>9</v>
      </c>
      <c r="B299" s="35" t="s">
        <v>549</v>
      </c>
      <c r="C299" s="35" t="s">
        <v>1845</v>
      </c>
      <c r="D299" s="36" t="s">
        <v>11378</v>
      </c>
      <c r="E299" s="36" t="s">
        <v>1989</v>
      </c>
      <c r="F299" s="35" t="s">
        <v>11379</v>
      </c>
      <c r="G299" s="35" t="s">
        <v>11380</v>
      </c>
      <c r="H299" s="35" t="s">
        <v>11381</v>
      </c>
      <c r="I299" s="35" t="s">
        <v>11382</v>
      </c>
      <c r="J299" s="35" t="s">
        <v>38</v>
      </c>
      <c r="K299" s="35">
        <v>1</v>
      </c>
      <c r="L299" s="35">
        <v>1</v>
      </c>
      <c r="M299" s="35">
        <v>2012</v>
      </c>
      <c r="N299" s="145" t="str">
        <f>HYPERLINK("http://ebooks.abc-clio.com/?isbn=9781598844245")</f>
        <v>http://ebooks.abc-clio.com/?isbn=9781598844245</v>
      </c>
      <c r="O299" s="140"/>
    </row>
    <row r="300" spans="1:15" s="139" customFormat="1">
      <c r="A300" s="35">
        <v>10</v>
      </c>
      <c r="B300" s="35" t="s">
        <v>2359</v>
      </c>
      <c r="C300" s="35" t="s">
        <v>228</v>
      </c>
      <c r="D300" s="36" t="s">
        <v>11383</v>
      </c>
      <c r="E300" s="36" t="s">
        <v>11384</v>
      </c>
      <c r="F300" s="35" t="s">
        <v>11385</v>
      </c>
      <c r="G300" s="35" t="s">
        <v>11386</v>
      </c>
      <c r="H300" s="35" t="s">
        <v>11387</v>
      </c>
      <c r="I300" s="35" t="s">
        <v>11388</v>
      </c>
      <c r="J300" s="35" t="s">
        <v>560</v>
      </c>
      <c r="K300" s="35">
        <v>3</v>
      </c>
      <c r="L300" s="35">
        <v>1</v>
      </c>
      <c r="M300" s="35">
        <v>2012</v>
      </c>
      <c r="N300" s="145" t="str">
        <f>HYPERLINK("http://ebooks.abc-clio.com/?isbn=9780313393341")</f>
        <v>http://ebooks.abc-clio.com/?isbn=9780313393341</v>
      </c>
      <c r="O300" s="140"/>
    </row>
    <row r="301" spans="1:15" s="139" customFormat="1">
      <c r="A301" s="35">
        <v>11</v>
      </c>
      <c r="B301" s="35" t="s">
        <v>549</v>
      </c>
      <c r="C301" s="35" t="s">
        <v>557</v>
      </c>
      <c r="D301" s="36" t="s">
        <v>11389</v>
      </c>
      <c r="E301" s="36" t="s">
        <v>11390</v>
      </c>
      <c r="F301" s="35" t="s">
        <v>11391</v>
      </c>
      <c r="G301" s="35" t="s">
        <v>11392</v>
      </c>
      <c r="H301" s="35" t="s">
        <v>11393</v>
      </c>
      <c r="I301" s="35" t="s">
        <v>5173</v>
      </c>
      <c r="J301" s="35" t="s">
        <v>560</v>
      </c>
      <c r="K301" s="35">
        <v>1</v>
      </c>
      <c r="L301" s="35">
        <v>1</v>
      </c>
      <c r="M301" s="35">
        <v>2009</v>
      </c>
      <c r="N301" s="145" t="str">
        <f>HYPERLINK("http://ebooks.abc-clio.com/?isbn=9780313357237")</f>
        <v>http://ebooks.abc-clio.com/?isbn=9780313357237</v>
      </c>
      <c r="O301" s="140"/>
    </row>
    <row r="302" spans="1:15" s="139" customFormat="1">
      <c r="A302" s="35">
        <v>12</v>
      </c>
      <c r="B302" s="35" t="s">
        <v>549</v>
      </c>
      <c r="C302" s="35" t="s">
        <v>1910</v>
      </c>
      <c r="D302" s="36" t="s">
        <v>11394</v>
      </c>
      <c r="E302" s="36" t="s">
        <v>11395</v>
      </c>
      <c r="F302" s="35" t="s">
        <v>11396</v>
      </c>
      <c r="G302" s="35" t="s">
        <v>11397</v>
      </c>
      <c r="H302" s="35" t="s">
        <v>11398</v>
      </c>
      <c r="I302" s="35" t="s">
        <v>11399</v>
      </c>
      <c r="J302" s="35" t="s">
        <v>560</v>
      </c>
      <c r="K302" s="35">
        <v>1</v>
      </c>
      <c r="L302" s="35">
        <v>1</v>
      </c>
      <c r="M302" s="35">
        <v>2011</v>
      </c>
      <c r="N302" s="145" t="str">
        <f>HYPERLINK("http://ebooks.abc-clio.com/?isbn=9780313064029")</f>
        <v>http://ebooks.abc-clio.com/?isbn=9780313064029</v>
      </c>
      <c r="O302" s="140"/>
    </row>
    <row r="303" spans="1:15" s="139" customFormat="1">
      <c r="A303" s="35">
        <v>13</v>
      </c>
      <c r="B303" s="35" t="s">
        <v>549</v>
      </c>
      <c r="C303" s="35" t="s">
        <v>1958</v>
      </c>
      <c r="D303" s="36" t="s">
        <v>11400</v>
      </c>
      <c r="E303" s="36" t="s">
        <v>11401</v>
      </c>
      <c r="F303" s="35" t="s">
        <v>11402</v>
      </c>
      <c r="G303" s="35" t="s">
        <v>11403</v>
      </c>
      <c r="H303" s="35" t="s">
        <v>11404</v>
      </c>
      <c r="I303" s="35" t="s">
        <v>11405</v>
      </c>
      <c r="J303" s="35" t="s">
        <v>560</v>
      </c>
      <c r="K303" s="35">
        <v>2</v>
      </c>
      <c r="L303" s="35">
        <v>1</v>
      </c>
      <c r="M303" s="35">
        <v>2011</v>
      </c>
      <c r="N303" s="145" t="str">
        <f>HYPERLINK("http://ebooks.abc-clio.com/?isbn=9781573567800")</f>
        <v>http://ebooks.abc-clio.com/?isbn=9781573567800</v>
      </c>
      <c r="O303" s="140"/>
    </row>
    <row r="304" spans="1:15" s="139" customFormat="1">
      <c r="A304" s="35">
        <v>14</v>
      </c>
      <c r="B304" s="35" t="s">
        <v>549</v>
      </c>
      <c r="C304" s="35" t="s">
        <v>1958</v>
      </c>
      <c r="D304" s="36" t="s">
        <v>11406</v>
      </c>
      <c r="E304" s="36" t="s">
        <v>11407</v>
      </c>
      <c r="F304" s="35" t="s">
        <v>11408</v>
      </c>
      <c r="G304" s="35" t="s">
        <v>11409</v>
      </c>
      <c r="H304" s="35" t="s">
        <v>11410</v>
      </c>
      <c r="I304" s="35" t="s">
        <v>11411</v>
      </c>
      <c r="J304" s="35" t="s">
        <v>38</v>
      </c>
      <c r="K304" s="35">
        <v>1</v>
      </c>
      <c r="L304" s="35">
        <v>1</v>
      </c>
      <c r="M304" s="35">
        <v>2012</v>
      </c>
      <c r="N304" s="145" t="str">
        <f>HYPERLINK("http://ebooks.abc-clio.com/?isbn=9781598842548")</f>
        <v>http://ebooks.abc-clio.com/?isbn=9781598842548</v>
      </c>
      <c r="O304" s="140"/>
    </row>
    <row r="305" spans="1:15" s="139" customFormat="1">
      <c r="A305" s="35">
        <v>15</v>
      </c>
      <c r="B305" s="35" t="s">
        <v>549</v>
      </c>
      <c r="C305" s="35" t="s">
        <v>1910</v>
      </c>
      <c r="D305" s="36" t="s">
        <v>11412</v>
      </c>
      <c r="E305" s="36" t="s">
        <v>11413</v>
      </c>
      <c r="F305" s="35" t="s">
        <v>11414</v>
      </c>
      <c r="G305" s="35" t="s">
        <v>11415</v>
      </c>
      <c r="H305" s="35" t="s">
        <v>11416</v>
      </c>
      <c r="I305" s="35" t="s">
        <v>11417</v>
      </c>
      <c r="J305" s="35" t="s">
        <v>553</v>
      </c>
      <c r="K305" s="35">
        <v>1</v>
      </c>
      <c r="L305" s="35">
        <v>1</v>
      </c>
      <c r="M305" s="35">
        <v>2012</v>
      </c>
      <c r="N305" s="145" t="str">
        <f>HYPERLINK("http://ebooks.abc-clio.com/?isbn=9780313393440")</f>
        <v>http://ebooks.abc-clio.com/?isbn=9780313393440</v>
      </c>
      <c r="O305" s="140"/>
    </row>
    <row r="306" spans="1:15" s="139" customFormat="1">
      <c r="A306" s="35">
        <v>16</v>
      </c>
      <c r="B306" s="35" t="s">
        <v>549</v>
      </c>
      <c r="C306" s="35" t="s">
        <v>1484</v>
      </c>
      <c r="D306" s="36" t="s">
        <v>11418</v>
      </c>
      <c r="E306" s="36" t="s">
        <v>11419</v>
      </c>
      <c r="F306" s="35" t="s">
        <v>11420</v>
      </c>
      <c r="G306" s="35" t="s">
        <v>11421</v>
      </c>
      <c r="H306" s="35" t="s">
        <v>11422</v>
      </c>
      <c r="I306" s="35" t="s">
        <v>11423</v>
      </c>
      <c r="J306" s="35" t="s">
        <v>560</v>
      </c>
      <c r="K306" s="35">
        <v>1</v>
      </c>
      <c r="L306" s="35">
        <v>1</v>
      </c>
      <c r="M306" s="35">
        <v>2012</v>
      </c>
      <c r="N306" s="145" t="str">
        <f>HYPERLINK("http://ebooks.abc-clio.com/?isbn=9780313395642")</f>
        <v>http://ebooks.abc-clio.com/?isbn=9780313395642</v>
      </c>
      <c r="O306" s="140"/>
    </row>
    <row r="307" spans="1:15" s="139" customFormat="1">
      <c r="A307" s="38">
        <v>17</v>
      </c>
      <c r="B307" s="38" t="s">
        <v>549</v>
      </c>
      <c r="C307" s="38" t="s">
        <v>11424</v>
      </c>
      <c r="D307" s="39" t="s">
        <v>11425</v>
      </c>
      <c r="E307" s="39" t="s">
        <v>11426</v>
      </c>
      <c r="F307" s="38" t="s">
        <v>11427</v>
      </c>
      <c r="G307" s="38" t="s">
        <v>11428</v>
      </c>
      <c r="H307" s="38" t="s">
        <v>11429</v>
      </c>
      <c r="I307" s="38" t="s">
        <v>11430</v>
      </c>
      <c r="J307" s="38" t="s">
        <v>553</v>
      </c>
      <c r="K307" s="38">
        <v>1</v>
      </c>
      <c r="L307" s="38">
        <v>1</v>
      </c>
      <c r="M307" s="38">
        <v>2012</v>
      </c>
      <c r="N307" s="146" t="str">
        <f>HYPERLINK("http://ebooks.abc-clio.com/?isbn=9780313397387")</f>
        <v>http://ebooks.abc-clio.com/?isbn=9780313397387</v>
      </c>
      <c r="O307" s="140"/>
    </row>
  </sheetData>
  <phoneticPr fontId="8" type="noConversion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63"/>
  <sheetViews>
    <sheetView workbookViewId="0">
      <pane ySplit="1" topLeftCell="A2" activePane="bottomLeft" state="frozen"/>
      <selection activeCell="F1" sqref="F1"/>
      <selection pane="bottomLeft" activeCell="C2" sqref="C2"/>
    </sheetView>
  </sheetViews>
  <sheetFormatPr defaultColWidth="9" defaultRowHeight="16.2"/>
  <cols>
    <col min="1" max="1" width="7.109375" style="9" customWidth="1"/>
    <col min="2" max="2" width="12.109375" style="9" hidden="1" customWidth="1"/>
    <col min="3" max="3" width="28.88671875" style="9" customWidth="1"/>
    <col min="4" max="4" width="16.77734375" style="9" hidden="1" customWidth="1"/>
    <col min="5" max="5" width="12.77734375" style="9" hidden="1" customWidth="1"/>
    <col min="6" max="6" width="17" style="9" hidden="1" customWidth="1"/>
    <col min="7" max="7" width="11.33203125" style="9" hidden="1" customWidth="1"/>
    <col min="8" max="8" width="69.77734375" style="9" customWidth="1"/>
    <col min="9" max="9" width="18.6640625" style="9" bestFit="1" customWidth="1"/>
    <col min="10" max="10" width="8.77734375" style="9" customWidth="1"/>
    <col min="11" max="11" width="6.77734375" style="9" hidden="1" customWidth="1"/>
    <col min="12" max="12" width="9" hidden="1" customWidth="1"/>
    <col min="13" max="14" width="6.77734375" style="9" hidden="1" customWidth="1"/>
    <col min="15" max="15" width="44.21875" style="9" bestFit="1" customWidth="1"/>
    <col min="16" max="16" width="44.21875" style="15" bestFit="1" customWidth="1"/>
    <col min="17" max="16384" width="9" style="9"/>
  </cols>
  <sheetData>
    <row r="1" spans="1:15" s="33" customFormat="1">
      <c r="A1" s="41" t="s">
        <v>2688</v>
      </c>
      <c r="B1" s="27" t="s">
        <v>2687</v>
      </c>
      <c r="C1" s="28" t="s">
        <v>28</v>
      </c>
      <c r="D1" s="29" t="s">
        <v>589</v>
      </c>
      <c r="E1" s="29" t="s">
        <v>590</v>
      </c>
      <c r="F1" s="30" t="s">
        <v>1016</v>
      </c>
      <c r="G1" s="30" t="s">
        <v>29</v>
      </c>
      <c r="H1" s="28" t="s">
        <v>30</v>
      </c>
      <c r="I1" s="28" t="s">
        <v>33</v>
      </c>
      <c r="J1" s="28" t="s">
        <v>35</v>
      </c>
      <c r="K1" s="28" t="s">
        <v>32</v>
      </c>
      <c r="L1" s="28" t="s">
        <v>34</v>
      </c>
      <c r="M1" s="28" t="s">
        <v>31</v>
      </c>
      <c r="N1" s="31" t="s">
        <v>26</v>
      </c>
      <c r="O1" s="32" t="s">
        <v>1015</v>
      </c>
    </row>
    <row r="2" spans="1:15" s="8" customFormat="1">
      <c r="A2" s="1">
        <v>1</v>
      </c>
      <c r="B2" s="16" t="s">
        <v>549</v>
      </c>
      <c r="C2" s="10" t="s">
        <v>259</v>
      </c>
      <c r="D2" s="11" t="s">
        <v>24</v>
      </c>
      <c r="E2" s="11" t="s">
        <v>25</v>
      </c>
      <c r="F2" s="12" t="s">
        <v>86</v>
      </c>
      <c r="G2" s="12" t="s">
        <v>276</v>
      </c>
      <c r="H2" s="13" t="s">
        <v>260</v>
      </c>
      <c r="I2" s="10" t="s">
        <v>261</v>
      </c>
      <c r="J2" s="14">
        <v>2011</v>
      </c>
      <c r="K2" s="14">
        <v>1</v>
      </c>
      <c r="L2" s="10" t="s">
        <v>553</v>
      </c>
      <c r="M2" s="14">
        <v>1</v>
      </c>
      <c r="N2" s="7" t="s">
        <v>27</v>
      </c>
      <c r="O2" s="18" t="str">
        <f>HYPERLINK("http://ebooks.abc-clio.com/?isbn=9780313082771")</f>
        <v>http://ebooks.abc-clio.com/?isbn=9780313082771</v>
      </c>
    </row>
    <row r="3" spans="1:15" s="8" customFormat="1">
      <c r="A3" s="1">
        <v>2</v>
      </c>
      <c r="B3" s="17" t="s">
        <v>549</v>
      </c>
      <c r="C3" s="2" t="s">
        <v>927</v>
      </c>
      <c r="D3" s="3" t="s">
        <v>536</v>
      </c>
      <c r="E3" s="3" t="s">
        <v>537</v>
      </c>
      <c r="F3" s="4" t="s">
        <v>726</v>
      </c>
      <c r="G3" s="4" t="s">
        <v>222</v>
      </c>
      <c r="H3" s="5" t="s">
        <v>928</v>
      </c>
      <c r="I3" s="2" t="s">
        <v>929</v>
      </c>
      <c r="J3" s="6">
        <v>2010</v>
      </c>
      <c r="K3" s="6">
        <v>1</v>
      </c>
      <c r="L3" s="2" t="s">
        <v>553</v>
      </c>
      <c r="M3" s="6">
        <v>1</v>
      </c>
      <c r="N3" s="7" t="s">
        <v>27</v>
      </c>
      <c r="O3" s="18" t="str">
        <f>HYPERLINK("http://ebooks.abc-clio.com/?isbn=9780313385032")</f>
        <v>http://ebooks.abc-clio.com/?isbn=9780313385032</v>
      </c>
    </row>
    <row r="4" spans="1:15" s="8" customFormat="1">
      <c r="A4" s="1">
        <v>3</v>
      </c>
      <c r="B4" s="17" t="s">
        <v>549</v>
      </c>
      <c r="C4" s="2" t="s">
        <v>756</v>
      </c>
      <c r="D4" s="3" t="s">
        <v>291</v>
      </c>
      <c r="E4" s="3" t="s">
        <v>292</v>
      </c>
      <c r="F4" s="4" t="s">
        <v>598</v>
      </c>
      <c r="G4" s="4" t="s">
        <v>94</v>
      </c>
      <c r="H4" s="5" t="s">
        <v>757</v>
      </c>
      <c r="I4" s="2" t="s">
        <v>758</v>
      </c>
      <c r="J4" s="6">
        <v>2011</v>
      </c>
      <c r="K4" s="6">
        <v>1</v>
      </c>
      <c r="L4" s="2" t="s">
        <v>553</v>
      </c>
      <c r="M4" s="6">
        <v>1</v>
      </c>
      <c r="N4" s="7" t="s">
        <v>27</v>
      </c>
      <c r="O4" s="18" t="str">
        <f>HYPERLINK("http://ebooks.abc-clio.com/?isbn=9781440800481")</f>
        <v>http://ebooks.abc-clio.com/?isbn=9781440800481</v>
      </c>
    </row>
    <row r="5" spans="1:15" s="8" customFormat="1">
      <c r="A5" s="1">
        <v>4</v>
      </c>
      <c r="B5" s="17" t="s">
        <v>549</v>
      </c>
      <c r="C5" s="2" t="s">
        <v>750</v>
      </c>
      <c r="D5" s="3" t="s">
        <v>277</v>
      </c>
      <c r="E5" s="3" t="s">
        <v>278</v>
      </c>
      <c r="F5" s="4" t="s">
        <v>591</v>
      </c>
      <c r="G5" s="4" t="s">
        <v>87</v>
      </c>
      <c r="H5" s="5" t="s">
        <v>751</v>
      </c>
      <c r="I5" s="2" t="s">
        <v>752</v>
      </c>
      <c r="J5" s="6">
        <v>2013</v>
      </c>
      <c r="K5" s="6">
        <v>1</v>
      </c>
      <c r="L5" s="2" t="s">
        <v>38</v>
      </c>
      <c r="M5" s="6">
        <v>2</v>
      </c>
      <c r="N5" s="7" t="s">
        <v>27</v>
      </c>
      <c r="O5" s="18" t="str">
        <f>HYPERLINK("http://ebooks.abc-clio.com/?isbn=9781610690867")</f>
        <v>http://ebooks.abc-clio.com/?isbn=9781610690867</v>
      </c>
    </row>
    <row r="6" spans="1:15" s="8" customFormat="1">
      <c r="A6" s="1">
        <v>5</v>
      </c>
      <c r="B6" s="17" t="s">
        <v>549</v>
      </c>
      <c r="C6" s="2" t="s">
        <v>750</v>
      </c>
      <c r="D6" s="3" t="s">
        <v>340</v>
      </c>
      <c r="E6" s="3" t="s">
        <v>341</v>
      </c>
      <c r="F6" s="4" t="s">
        <v>623</v>
      </c>
      <c r="G6" s="4" t="s">
        <v>119</v>
      </c>
      <c r="H6" s="5" t="s">
        <v>959</v>
      </c>
      <c r="I6" s="2" t="s">
        <v>960</v>
      </c>
      <c r="J6" s="6">
        <v>2013</v>
      </c>
      <c r="K6" s="6">
        <v>1</v>
      </c>
      <c r="L6" s="2" t="s">
        <v>553</v>
      </c>
      <c r="M6" s="6">
        <v>1</v>
      </c>
      <c r="N6" s="7" t="s">
        <v>27</v>
      </c>
      <c r="O6" s="18" t="str">
        <f>HYPERLINK("http://ebooks.abc-clio.com/?isbn=9781440828300")</f>
        <v>http://ebooks.abc-clio.com/?isbn=9781440828300</v>
      </c>
    </row>
    <row r="7" spans="1:15" s="8" customFormat="1">
      <c r="A7" s="1">
        <v>6</v>
      </c>
      <c r="B7" s="17" t="s">
        <v>549</v>
      </c>
      <c r="C7" s="2" t="s">
        <v>750</v>
      </c>
      <c r="D7" s="3" t="s">
        <v>410</v>
      </c>
      <c r="E7" s="3" t="s">
        <v>411</v>
      </c>
      <c r="F7" s="4" t="s">
        <v>659</v>
      </c>
      <c r="G7" s="4" t="s">
        <v>155</v>
      </c>
      <c r="H7" s="5" t="s">
        <v>846</v>
      </c>
      <c r="I7" s="2" t="s">
        <v>847</v>
      </c>
      <c r="J7" s="6">
        <v>2013</v>
      </c>
      <c r="K7" s="6">
        <v>1</v>
      </c>
      <c r="L7" s="2" t="s">
        <v>38</v>
      </c>
      <c r="M7" s="6">
        <v>3</v>
      </c>
      <c r="N7" s="7" t="s">
        <v>27</v>
      </c>
      <c r="O7" s="18" t="str">
        <f>HYPERLINK("http://ebooks.abc-clio.com/?isbn=9781610692335")</f>
        <v>http://ebooks.abc-clio.com/?isbn=9781610692335</v>
      </c>
    </row>
    <row r="8" spans="1:15" s="8" customFormat="1">
      <c r="A8" s="1">
        <v>7</v>
      </c>
      <c r="B8" s="17" t="s">
        <v>549</v>
      </c>
      <c r="C8" s="2" t="s">
        <v>750</v>
      </c>
      <c r="D8" s="3" t="s">
        <v>444</v>
      </c>
      <c r="E8" s="3" t="s">
        <v>445</v>
      </c>
      <c r="F8" s="4" t="s">
        <v>677</v>
      </c>
      <c r="G8" s="4" t="s">
        <v>173</v>
      </c>
      <c r="H8" s="5" t="s">
        <v>942</v>
      </c>
      <c r="I8" s="2" t="s">
        <v>943</v>
      </c>
      <c r="J8" s="6">
        <v>2013</v>
      </c>
      <c r="K8" s="6">
        <v>1</v>
      </c>
      <c r="L8" s="2" t="s">
        <v>38</v>
      </c>
      <c r="M8" s="6">
        <v>1</v>
      </c>
      <c r="N8" s="7" t="s">
        <v>27</v>
      </c>
      <c r="O8" s="18" t="str">
        <f>HYPERLINK("http://ebooks.abc-clio.com/?isbn=9780313387128")</f>
        <v>http://ebooks.abc-clio.com/?isbn=9780313387128</v>
      </c>
    </row>
    <row r="9" spans="1:15" s="8" customFormat="1">
      <c r="A9" s="1">
        <v>8</v>
      </c>
      <c r="B9" s="17" t="s">
        <v>549</v>
      </c>
      <c r="C9" s="2" t="s">
        <v>910</v>
      </c>
      <c r="D9" s="3" t="s">
        <v>480</v>
      </c>
      <c r="E9" s="3" t="s">
        <v>481</v>
      </c>
      <c r="F9" s="4" t="s">
        <v>696</v>
      </c>
      <c r="G9" s="4" t="s">
        <v>192</v>
      </c>
      <c r="H9" s="5" t="s">
        <v>911</v>
      </c>
      <c r="I9" s="2" t="s">
        <v>912</v>
      </c>
      <c r="J9" s="6">
        <v>2013</v>
      </c>
      <c r="K9" s="6">
        <v>4</v>
      </c>
      <c r="L9" s="2" t="s">
        <v>553</v>
      </c>
      <c r="M9" s="6">
        <v>1</v>
      </c>
      <c r="N9" s="7" t="s">
        <v>27</v>
      </c>
      <c r="O9" s="18" t="str">
        <f>HYPERLINK("http://ebooks.abc-clio.com/?isbn=9781440828799")</f>
        <v>http://ebooks.abc-clio.com/?isbn=9781440828799</v>
      </c>
    </row>
    <row r="10" spans="1:15" s="8" customFormat="1">
      <c r="A10" s="1">
        <v>9</v>
      </c>
      <c r="B10" s="16" t="s">
        <v>549</v>
      </c>
      <c r="C10" s="10" t="s">
        <v>910</v>
      </c>
      <c r="D10" s="11" t="s">
        <v>9</v>
      </c>
      <c r="E10" s="11" t="s">
        <v>10</v>
      </c>
      <c r="F10" s="12" t="s">
        <v>77</v>
      </c>
      <c r="G10" s="12" t="s">
        <v>267</v>
      </c>
      <c r="H10" s="13" t="s">
        <v>239</v>
      </c>
      <c r="I10" s="10" t="s">
        <v>240</v>
      </c>
      <c r="J10" s="14">
        <v>2012</v>
      </c>
      <c r="K10" s="14">
        <v>1</v>
      </c>
      <c r="L10" s="10" t="s">
        <v>38</v>
      </c>
      <c r="M10" s="14">
        <v>1</v>
      </c>
      <c r="N10" s="7" t="s">
        <v>27</v>
      </c>
      <c r="O10" s="18" t="str">
        <f>HYPERLINK("http://ebooks.abc-clio.com/?isbn=9781598845952")</f>
        <v>http://ebooks.abc-clio.com/?isbn=9781598845952</v>
      </c>
    </row>
    <row r="11" spans="1:15" s="8" customFormat="1">
      <c r="A11" s="1">
        <v>10</v>
      </c>
      <c r="B11" s="17" t="s">
        <v>549</v>
      </c>
      <c r="C11" s="2" t="s">
        <v>39</v>
      </c>
      <c r="D11" s="3" t="s">
        <v>427</v>
      </c>
      <c r="E11" s="3" t="s">
        <v>486</v>
      </c>
      <c r="F11" s="4" t="s">
        <v>699</v>
      </c>
      <c r="G11" s="4" t="s">
        <v>195</v>
      </c>
      <c r="H11" s="5" t="s">
        <v>40</v>
      </c>
      <c r="I11" s="2" t="s">
        <v>41</v>
      </c>
      <c r="J11" s="6">
        <v>2013</v>
      </c>
      <c r="K11" s="6">
        <v>5</v>
      </c>
      <c r="L11" s="2" t="s">
        <v>560</v>
      </c>
      <c r="M11" s="6">
        <v>1</v>
      </c>
      <c r="N11" s="7" t="s">
        <v>27</v>
      </c>
      <c r="O11" s="18" t="str">
        <f>HYPERLINK("http://ebooks.abc-clio.com/?isbn=9781440829680")</f>
        <v>http://ebooks.abc-clio.com/?isbn=9781440829680</v>
      </c>
    </row>
    <row r="12" spans="1:15" s="8" customFormat="1">
      <c r="A12" s="1">
        <v>11</v>
      </c>
      <c r="B12" s="17" t="s">
        <v>549</v>
      </c>
      <c r="C12" s="2" t="s">
        <v>577</v>
      </c>
      <c r="D12" s="3" t="s">
        <v>418</v>
      </c>
      <c r="E12" s="3" t="s">
        <v>419</v>
      </c>
      <c r="F12" s="4" t="s">
        <v>663</v>
      </c>
      <c r="G12" s="4" t="s">
        <v>159</v>
      </c>
      <c r="H12" s="5" t="s">
        <v>578</v>
      </c>
      <c r="I12" s="2" t="s">
        <v>579</v>
      </c>
      <c r="J12" s="6">
        <v>2013</v>
      </c>
      <c r="K12" s="6">
        <v>1</v>
      </c>
      <c r="L12" s="2" t="s">
        <v>553</v>
      </c>
      <c r="M12" s="6">
        <v>1</v>
      </c>
      <c r="N12" s="7" t="s">
        <v>27</v>
      </c>
      <c r="O12" s="18" t="str">
        <f>HYPERLINK("http://ebooks.abc-clio.com/?isbn=9781440829345")</f>
        <v>http://ebooks.abc-clio.com/?isbn=9781440829345</v>
      </c>
    </row>
    <row r="13" spans="1:15" s="8" customFormat="1">
      <c r="A13" s="1">
        <v>12</v>
      </c>
      <c r="B13" s="16" t="s">
        <v>549</v>
      </c>
      <c r="C13" s="10" t="s">
        <v>577</v>
      </c>
      <c r="D13" s="11" t="s">
        <v>22</v>
      </c>
      <c r="E13" s="11" t="s">
        <v>23</v>
      </c>
      <c r="F13" s="12" t="s">
        <v>85</v>
      </c>
      <c r="G13" s="12" t="s">
        <v>275</v>
      </c>
      <c r="H13" s="13" t="s">
        <v>257</v>
      </c>
      <c r="I13" s="10" t="s">
        <v>258</v>
      </c>
      <c r="J13" s="14">
        <v>2012</v>
      </c>
      <c r="K13" s="14">
        <v>1</v>
      </c>
      <c r="L13" s="10" t="s">
        <v>553</v>
      </c>
      <c r="M13" s="14">
        <v>1</v>
      </c>
      <c r="N13" s="7" t="s">
        <v>27</v>
      </c>
      <c r="O13" s="18" t="str">
        <f>HYPERLINK("http://ebooks.abc-clio.com/?isbn=9781440803123")</f>
        <v>http://ebooks.abc-clio.com/?isbn=9781440803123</v>
      </c>
    </row>
    <row r="14" spans="1:15" s="8" customFormat="1">
      <c r="A14" s="1">
        <v>13</v>
      </c>
      <c r="B14" s="17" t="s">
        <v>549</v>
      </c>
      <c r="C14" s="2" t="s">
        <v>53</v>
      </c>
      <c r="D14" s="3" t="s">
        <v>510</v>
      </c>
      <c r="E14" s="3" t="s">
        <v>511</v>
      </c>
      <c r="F14" s="4" t="s">
        <v>712</v>
      </c>
      <c r="G14" s="4" t="s">
        <v>208</v>
      </c>
      <c r="H14" s="5" t="s">
        <v>54</v>
      </c>
      <c r="I14" s="2" t="s">
        <v>55</v>
      </c>
      <c r="J14" s="6">
        <v>2011</v>
      </c>
      <c r="K14" s="6">
        <v>1</v>
      </c>
      <c r="L14" s="2" t="s">
        <v>553</v>
      </c>
      <c r="M14" s="6">
        <v>1</v>
      </c>
      <c r="N14" s="7" t="s">
        <v>27</v>
      </c>
      <c r="O14" s="18" t="str">
        <f>HYPERLINK("http://ebooks.abc-clio.com/?isbn=9780313398353")</f>
        <v>http://ebooks.abc-clio.com/?isbn=9780313398353</v>
      </c>
    </row>
    <row r="15" spans="1:15" s="8" customFormat="1">
      <c r="A15" s="1">
        <v>14</v>
      </c>
      <c r="B15" s="17" t="s">
        <v>549</v>
      </c>
      <c r="C15" s="2" t="s">
        <v>554</v>
      </c>
      <c r="D15" s="3" t="s">
        <v>427</v>
      </c>
      <c r="E15" s="3" t="s">
        <v>428</v>
      </c>
      <c r="F15" s="4" t="s">
        <v>668</v>
      </c>
      <c r="G15" s="4" t="s">
        <v>164</v>
      </c>
      <c r="H15" s="5" t="s">
        <v>861</v>
      </c>
      <c r="I15" s="2" t="s">
        <v>862</v>
      </c>
      <c r="J15" s="6">
        <v>2010</v>
      </c>
      <c r="K15" s="6">
        <v>1</v>
      </c>
      <c r="L15" s="2" t="s">
        <v>553</v>
      </c>
      <c r="M15" s="6">
        <v>1</v>
      </c>
      <c r="N15" s="7" t="s">
        <v>27</v>
      </c>
      <c r="O15" s="18" t="str">
        <f>HYPERLINK("http://ebooks.abc-clio.com/?isbn=9780313382550")</f>
        <v>http://ebooks.abc-clio.com/?isbn=9780313382550</v>
      </c>
    </row>
    <row r="16" spans="1:15" s="8" customFormat="1">
      <c r="A16" s="1">
        <v>15</v>
      </c>
      <c r="B16" s="17" t="s">
        <v>549</v>
      </c>
      <c r="C16" s="2" t="s">
        <v>554</v>
      </c>
      <c r="D16" s="3" t="s">
        <v>394</v>
      </c>
      <c r="E16" s="3" t="s">
        <v>395</v>
      </c>
      <c r="F16" s="4" t="s">
        <v>650</v>
      </c>
      <c r="G16" s="4" t="s">
        <v>146</v>
      </c>
      <c r="H16" s="5" t="s">
        <v>555</v>
      </c>
      <c r="I16" s="2" t="s">
        <v>556</v>
      </c>
      <c r="J16" s="6">
        <v>2014</v>
      </c>
      <c r="K16" s="6">
        <v>1</v>
      </c>
      <c r="L16" s="2" t="s">
        <v>553</v>
      </c>
      <c r="M16" s="6">
        <v>1</v>
      </c>
      <c r="N16" s="7" t="s">
        <v>27</v>
      </c>
      <c r="O16" s="18" t="str">
        <f>HYPERLINK("http://ebooks.abc-clio.com/?isbn=9781440829369")</f>
        <v>http://ebooks.abc-clio.com/?isbn=9781440829369</v>
      </c>
    </row>
    <row r="17" spans="1:15" s="8" customFormat="1">
      <c r="A17" s="1">
        <v>16</v>
      </c>
      <c r="B17" s="17" t="s">
        <v>549</v>
      </c>
      <c r="C17" s="2" t="s">
        <v>554</v>
      </c>
      <c r="D17" s="3" t="s">
        <v>416</v>
      </c>
      <c r="E17" s="3" t="s">
        <v>417</v>
      </c>
      <c r="F17" s="4" t="s">
        <v>662</v>
      </c>
      <c r="G17" s="4" t="s">
        <v>158</v>
      </c>
      <c r="H17" s="5" t="s">
        <v>737</v>
      </c>
      <c r="I17" s="2" t="s">
        <v>738</v>
      </c>
      <c r="J17" s="6">
        <v>2011</v>
      </c>
      <c r="K17" s="6">
        <v>1</v>
      </c>
      <c r="L17" s="2" t="s">
        <v>553</v>
      </c>
      <c r="M17" s="6">
        <v>1</v>
      </c>
      <c r="N17" s="7" t="s">
        <v>27</v>
      </c>
      <c r="O17" s="18" t="str">
        <f>HYPERLINK("http://ebooks.abc-clio.com/?isbn=9780313393921")</f>
        <v>http://ebooks.abc-clio.com/?isbn=9780313393921</v>
      </c>
    </row>
    <row r="18" spans="1:15" s="8" customFormat="1">
      <c r="A18" s="1">
        <v>17</v>
      </c>
      <c r="B18" s="17" t="s">
        <v>549</v>
      </c>
      <c r="C18" s="2" t="s">
        <v>773</v>
      </c>
      <c r="D18" s="3" t="s">
        <v>307</v>
      </c>
      <c r="E18" s="3" t="s">
        <v>308</v>
      </c>
      <c r="F18" s="4" t="s">
        <v>606</v>
      </c>
      <c r="G18" s="4" t="s">
        <v>102</v>
      </c>
      <c r="H18" s="5" t="s">
        <v>774</v>
      </c>
      <c r="I18" s="2" t="s">
        <v>775</v>
      </c>
      <c r="J18" s="6">
        <v>2013</v>
      </c>
      <c r="K18" s="6">
        <v>1</v>
      </c>
      <c r="L18" s="2" t="s">
        <v>560</v>
      </c>
      <c r="M18" s="6">
        <v>2</v>
      </c>
      <c r="N18" s="7" t="s">
        <v>27</v>
      </c>
      <c r="O18" s="18" t="str">
        <f>HYPERLINK("http://ebooks.abc-clio.com/?isbn=9781440800689")</f>
        <v>http://ebooks.abc-clio.com/?isbn=9781440800689</v>
      </c>
    </row>
    <row r="19" spans="1:15" s="8" customFormat="1">
      <c r="A19" s="1">
        <v>18</v>
      </c>
      <c r="B19" s="17" t="s">
        <v>549</v>
      </c>
      <c r="C19" s="2" t="s">
        <v>550</v>
      </c>
      <c r="D19" s="3" t="s">
        <v>528</v>
      </c>
      <c r="E19" s="3" t="s">
        <v>529</v>
      </c>
      <c r="F19" s="4" t="s">
        <v>722</v>
      </c>
      <c r="G19" s="4" t="s">
        <v>218</v>
      </c>
      <c r="H19" s="5" t="s">
        <v>1005</v>
      </c>
      <c r="I19" s="2" t="s">
        <v>1006</v>
      </c>
      <c r="J19" s="6">
        <v>2013</v>
      </c>
      <c r="K19" s="6">
        <v>1</v>
      </c>
      <c r="L19" s="2" t="s">
        <v>553</v>
      </c>
      <c r="M19" s="6">
        <v>1</v>
      </c>
      <c r="N19" s="7" t="s">
        <v>27</v>
      </c>
      <c r="O19" s="18" t="str">
        <f>HYPERLINK("http://ebooks.abc-clio.com/?isbn=9781440803024")</f>
        <v>http://ebooks.abc-clio.com/?isbn=9781440803024</v>
      </c>
    </row>
    <row r="20" spans="1:15" s="8" customFormat="1">
      <c r="A20" s="1">
        <v>19</v>
      </c>
      <c r="B20" s="17" t="s">
        <v>549</v>
      </c>
      <c r="C20" s="2" t="s">
        <v>550</v>
      </c>
      <c r="D20" s="3" t="s">
        <v>474</v>
      </c>
      <c r="E20" s="3" t="s">
        <v>475</v>
      </c>
      <c r="F20" s="4" t="s">
        <v>693</v>
      </c>
      <c r="G20" s="4" t="s">
        <v>189</v>
      </c>
      <c r="H20" s="5" t="s">
        <v>551</v>
      </c>
      <c r="I20" s="2" t="s">
        <v>552</v>
      </c>
      <c r="J20" s="6">
        <v>2013</v>
      </c>
      <c r="K20" s="6">
        <v>1</v>
      </c>
      <c r="L20" s="2" t="s">
        <v>553</v>
      </c>
      <c r="M20" s="6">
        <v>1</v>
      </c>
      <c r="N20" s="7" t="s">
        <v>27</v>
      </c>
      <c r="O20" s="18" t="str">
        <f>HYPERLINK("http://ebooks.abc-clio.com/?isbn=9781440829109")</f>
        <v>http://ebooks.abc-clio.com/?isbn=9781440829109</v>
      </c>
    </row>
    <row r="21" spans="1:15" s="8" customFormat="1">
      <c r="A21" s="1">
        <v>20</v>
      </c>
      <c r="B21" s="17" t="s">
        <v>549</v>
      </c>
      <c r="C21" s="2" t="s">
        <v>917</v>
      </c>
      <c r="D21" s="3" t="s">
        <v>487</v>
      </c>
      <c r="E21" s="3" t="s">
        <v>488</v>
      </c>
      <c r="F21" s="4" t="s">
        <v>700</v>
      </c>
      <c r="G21" s="4" t="s">
        <v>196</v>
      </c>
      <c r="H21" s="5" t="s">
        <v>918</v>
      </c>
      <c r="I21" s="2" t="s">
        <v>919</v>
      </c>
      <c r="J21" s="6">
        <v>2013</v>
      </c>
      <c r="K21" s="6">
        <v>1</v>
      </c>
      <c r="L21" s="2" t="s">
        <v>553</v>
      </c>
      <c r="M21" s="6">
        <v>1</v>
      </c>
      <c r="N21" s="7" t="s">
        <v>27</v>
      </c>
      <c r="O21" s="18" t="str">
        <f>HYPERLINK("http://ebooks.abc-clio.com/?isbn=9781440830600")</f>
        <v>http://ebooks.abc-clio.com/?isbn=9781440830600</v>
      </c>
    </row>
    <row r="22" spans="1:15" s="8" customFormat="1">
      <c r="A22" s="1">
        <v>21</v>
      </c>
      <c r="B22" s="17" t="s">
        <v>549</v>
      </c>
      <c r="C22" s="2" t="s">
        <v>564</v>
      </c>
      <c r="D22" s="3" t="s">
        <v>469</v>
      </c>
      <c r="E22" s="3" t="s">
        <v>470</v>
      </c>
      <c r="F22" s="4" t="s">
        <v>715</v>
      </c>
      <c r="G22" s="4" t="s">
        <v>211</v>
      </c>
      <c r="H22" s="5" t="s">
        <v>58</v>
      </c>
      <c r="I22" s="2" t="s">
        <v>59</v>
      </c>
      <c r="J22" s="6">
        <v>2013</v>
      </c>
      <c r="K22" s="6">
        <v>1</v>
      </c>
      <c r="L22" s="2" t="s">
        <v>553</v>
      </c>
      <c r="M22" s="6">
        <v>3</v>
      </c>
      <c r="N22" s="7" t="s">
        <v>27</v>
      </c>
      <c r="O22" s="18" t="str">
        <f>HYPERLINK("http://ebooks.abc-clio.com/?isbn=9780313397424")</f>
        <v>http://ebooks.abc-clio.com/?isbn=9780313397424</v>
      </c>
    </row>
    <row r="23" spans="1:15" s="8" customFormat="1">
      <c r="A23" s="1">
        <v>22</v>
      </c>
      <c r="B23" s="17" t="s">
        <v>549</v>
      </c>
      <c r="C23" s="2" t="s">
        <v>564</v>
      </c>
      <c r="D23" s="3" t="s">
        <v>372</v>
      </c>
      <c r="E23" s="3" t="s">
        <v>373</v>
      </c>
      <c r="F23" s="4" t="s">
        <v>639</v>
      </c>
      <c r="G23" s="4" t="s">
        <v>135</v>
      </c>
      <c r="H23" s="5" t="s">
        <v>565</v>
      </c>
      <c r="I23" s="2" t="s">
        <v>566</v>
      </c>
      <c r="J23" s="6">
        <v>2013</v>
      </c>
      <c r="K23" s="6">
        <v>1</v>
      </c>
      <c r="L23" s="2" t="s">
        <v>553</v>
      </c>
      <c r="M23" s="6">
        <v>1</v>
      </c>
      <c r="N23" s="7" t="s">
        <v>27</v>
      </c>
      <c r="O23" s="18" t="str">
        <f>HYPERLINK("http://ebooks.abc-clio.com/?isbn=9781440829246")</f>
        <v>http://ebooks.abc-clio.com/?isbn=9781440829246</v>
      </c>
    </row>
    <row r="24" spans="1:15" s="8" customFormat="1">
      <c r="A24" s="1">
        <v>23</v>
      </c>
      <c r="B24" s="17" t="s">
        <v>549</v>
      </c>
      <c r="C24" s="2" t="s">
        <v>564</v>
      </c>
      <c r="D24" s="3" t="s">
        <v>461</v>
      </c>
      <c r="E24" s="3" t="s">
        <v>462</v>
      </c>
      <c r="F24" s="4" t="s">
        <v>686</v>
      </c>
      <c r="G24" s="4" t="s">
        <v>182</v>
      </c>
      <c r="H24" s="5" t="s">
        <v>984</v>
      </c>
      <c r="I24" s="2" t="s">
        <v>985</v>
      </c>
      <c r="J24" s="6">
        <v>2013</v>
      </c>
      <c r="K24" s="6">
        <v>1</v>
      </c>
      <c r="L24" s="2" t="s">
        <v>553</v>
      </c>
      <c r="M24" s="6">
        <v>1</v>
      </c>
      <c r="N24" s="7" t="s">
        <v>27</v>
      </c>
      <c r="O24" s="18" t="str">
        <f>HYPERLINK("http://ebooks.abc-clio.com/?isbn=9781440803659")</f>
        <v>http://ebooks.abc-clio.com/?isbn=9781440803659</v>
      </c>
    </row>
    <row r="25" spans="1:15" s="8" customFormat="1">
      <c r="A25" s="1">
        <v>24</v>
      </c>
      <c r="B25" s="16" t="s">
        <v>549</v>
      </c>
      <c r="C25" s="10" t="s">
        <v>241</v>
      </c>
      <c r="D25" s="11" t="s">
        <v>548</v>
      </c>
      <c r="E25" s="11" t="s">
        <v>11</v>
      </c>
      <c r="F25" s="12" t="s">
        <v>78</v>
      </c>
      <c r="G25" s="12" t="s">
        <v>268</v>
      </c>
      <c r="H25" s="13" t="s">
        <v>242</v>
      </c>
      <c r="I25" s="10" t="s">
        <v>1006</v>
      </c>
      <c r="J25" s="14">
        <v>2012</v>
      </c>
      <c r="K25" s="14">
        <v>1</v>
      </c>
      <c r="L25" s="10" t="s">
        <v>553</v>
      </c>
      <c r="M25" s="14">
        <v>1</v>
      </c>
      <c r="N25" s="7" t="s">
        <v>27</v>
      </c>
      <c r="O25" s="18" t="str">
        <f>HYPERLINK("http://ebooks.abc-clio.com/?isbn=9781440828539")</f>
        <v>http://ebooks.abc-clio.com/?isbn=9781440828539</v>
      </c>
    </row>
    <row r="26" spans="1:15" s="8" customFormat="1">
      <c r="A26" s="1">
        <v>25</v>
      </c>
      <c r="B26" s="17" t="s">
        <v>549</v>
      </c>
      <c r="C26" s="2" t="s">
        <v>895</v>
      </c>
      <c r="D26" s="3" t="s">
        <v>469</v>
      </c>
      <c r="E26" s="3" t="s">
        <v>470</v>
      </c>
      <c r="F26" s="4" t="s">
        <v>690</v>
      </c>
      <c r="G26" s="4" t="s">
        <v>186</v>
      </c>
      <c r="H26" s="5" t="s">
        <v>896</v>
      </c>
      <c r="I26" s="2" t="s">
        <v>897</v>
      </c>
      <c r="J26" s="6">
        <v>2014</v>
      </c>
      <c r="K26" s="6">
        <v>1</v>
      </c>
      <c r="L26" s="2" t="s">
        <v>553</v>
      </c>
      <c r="M26" s="6">
        <v>1</v>
      </c>
      <c r="N26" s="7" t="s">
        <v>27</v>
      </c>
      <c r="O26" s="18" t="str">
        <f>HYPERLINK("http://ebooks.abc-clio.com/?isbn=9781440829543")</f>
        <v>http://ebooks.abc-clio.com/?isbn=9781440829543</v>
      </c>
    </row>
    <row r="27" spans="1:15" s="8" customFormat="1">
      <c r="A27" s="1">
        <v>26</v>
      </c>
      <c r="B27" s="17" t="s">
        <v>549</v>
      </c>
      <c r="C27" s="2" t="s">
        <v>953</v>
      </c>
      <c r="D27" s="3" t="s">
        <v>319</v>
      </c>
      <c r="E27" s="3" t="s">
        <v>320</v>
      </c>
      <c r="F27" s="4" t="s">
        <v>612</v>
      </c>
      <c r="G27" s="4" t="s">
        <v>108</v>
      </c>
      <c r="H27" s="5" t="s">
        <v>954</v>
      </c>
      <c r="I27" s="2" t="s">
        <v>955</v>
      </c>
      <c r="J27" s="6">
        <v>2013</v>
      </c>
      <c r="K27" s="6">
        <v>1</v>
      </c>
      <c r="L27" s="2" t="s">
        <v>38</v>
      </c>
      <c r="M27" s="6">
        <v>4</v>
      </c>
      <c r="N27" s="7" t="s">
        <v>27</v>
      </c>
      <c r="O27" s="18" t="str">
        <f>HYPERLINK("http://ebooks.abc-clio.com/?isbn=9781598847628")</f>
        <v>http://ebooks.abc-clio.com/?isbn=9781598847628</v>
      </c>
    </row>
    <row r="28" spans="1:15" s="8" customFormat="1">
      <c r="A28" s="1">
        <v>27</v>
      </c>
      <c r="B28" s="17" t="s">
        <v>549</v>
      </c>
      <c r="C28" s="2" t="s">
        <v>935</v>
      </c>
      <c r="D28" s="3" t="s">
        <v>546</v>
      </c>
      <c r="E28" s="3" t="s">
        <v>547</v>
      </c>
      <c r="F28" s="4" t="s">
        <v>731</v>
      </c>
      <c r="G28" s="4" t="s">
        <v>227</v>
      </c>
      <c r="H28" s="5" t="s">
        <v>936</v>
      </c>
      <c r="I28" s="2" t="s">
        <v>937</v>
      </c>
      <c r="J28" s="6">
        <v>2012</v>
      </c>
      <c r="K28" s="6">
        <v>1</v>
      </c>
      <c r="L28" s="2" t="s">
        <v>38</v>
      </c>
      <c r="M28" s="6">
        <v>1</v>
      </c>
      <c r="N28" s="7" t="s">
        <v>27</v>
      </c>
      <c r="O28" s="18" t="str">
        <f>HYPERLINK("http://ebooks.abc-clio.com/?isbn=9781610691482")</f>
        <v>http://ebooks.abc-clio.com/?isbn=9781610691482</v>
      </c>
    </row>
    <row r="29" spans="1:15" s="8" customFormat="1">
      <c r="A29" s="1">
        <v>28</v>
      </c>
      <c r="B29" s="17" t="s">
        <v>549</v>
      </c>
      <c r="C29" s="2" t="s">
        <v>742</v>
      </c>
      <c r="D29" s="3" t="s">
        <v>433</v>
      </c>
      <c r="E29" s="3" t="s">
        <v>434</v>
      </c>
      <c r="F29" s="4" t="s">
        <v>671</v>
      </c>
      <c r="G29" s="4" t="s">
        <v>167</v>
      </c>
      <c r="H29" s="5" t="s">
        <v>865</v>
      </c>
      <c r="I29" s="2" t="s">
        <v>866</v>
      </c>
      <c r="J29" s="6">
        <v>2013</v>
      </c>
      <c r="K29" s="6">
        <v>1</v>
      </c>
      <c r="L29" s="2" t="s">
        <v>38</v>
      </c>
      <c r="M29" s="6">
        <v>1</v>
      </c>
      <c r="N29" s="7" t="s">
        <v>27</v>
      </c>
      <c r="O29" s="18" t="str">
        <f>HYPERLINK("http://ebooks.abc-clio.com/?isbn=9781610692779")</f>
        <v>http://ebooks.abc-clio.com/?isbn=9781610692779</v>
      </c>
    </row>
    <row r="30" spans="1:15" s="8" customFormat="1">
      <c r="A30" s="1">
        <v>29</v>
      </c>
      <c r="B30" s="17" t="s">
        <v>549</v>
      </c>
      <c r="C30" s="2" t="s">
        <v>742</v>
      </c>
      <c r="D30" s="3" t="s">
        <v>500</v>
      </c>
      <c r="E30" s="3" t="s">
        <v>501</v>
      </c>
      <c r="F30" s="4" t="s">
        <v>707</v>
      </c>
      <c r="G30" s="4" t="s">
        <v>203</v>
      </c>
      <c r="H30" s="5" t="s">
        <v>743</v>
      </c>
      <c r="I30" s="2" t="s">
        <v>744</v>
      </c>
      <c r="J30" s="6">
        <v>2013</v>
      </c>
      <c r="K30" s="6">
        <v>1</v>
      </c>
      <c r="L30" s="2" t="s">
        <v>553</v>
      </c>
      <c r="M30" s="6">
        <v>1</v>
      </c>
      <c r="N30" s="7" t="s">
        <v>27</v>
      </c>
      <c r="O30" s="18" t="str">
        <f>HYPERLINK("http://ebooks.abc-clio.com/?isbn=9781440829468")</f>
        <v>http://ebooks.abc-clio.com/?isbn=9781440829468</v>
      </c>
    </row>
    <row r="31" spans="1:15" s="8" customFormat="1">
      <c r="A31" s="1">
        <v>30</v>
      </c>
      <c r="B31" s="17" t="s">
        <v>549</v>
      </c>
      <c r="C31" s="2" t="s">
        <v>964</v>
      </c>
      <c r="D31" s="3" t="s">
        <v>382</v>
      </c>
      <c r="E31" s="3" t="s">
        <v>383</v>
      </c>
      <c r="F31" s="4" t="s">
        <v>644</v>
      </c>
      <c r="G31" s="4" t="s">
        <v>140</v>
      </c>
      <c r="H31" s="5" t="s">
        <v>965</v>
      </c>
      <c r="I31" s="2" t="s">
        <v>966</v>
      </c>
      <c r="J31" s="6">
        <v>2013</v>
      </c>
      <c r="K31" s="6">
        <v>1</v>
      </c>
      <c r="L31" s="2" t="s">
        <v>560</v>
      </c>
      <c r="M31" s="6">
        <v>1</v>
      </c>
      <c r="N31" s="7" t="s">
        <v>27</v>
      </c>
      <c r="O31" s="18" t="str">
        <f>HYPERLINK("http://ebooks.abc-clio.com/?isbn=9780313397479")</f>
        <v>http://ebooks.abc-clio.com/?isbn=9780313397479</v>
      </c>
    </row>
    <row r="32" spans="1:15" s="8" customFormat="1">
      <c r="A32" s="1">
        <v>31</v>
      </c>
      <c r="B32" s="17" t="s">
        <v>549</v>
      </c>
      <c r="C32" s="2" t="s">
        <v>732</v>
      </c>
      <c r="D32" s="3" t="s">
        <v>384</v>
      </c>
      <c r="E32" s="3" t="s">
        <v>385</v>
      </c>
      <c r="F32" s="4" t="s">
        <v>645</v>
      </c>
      <c r="G32" s="4" t="s">
        <v>141</v>
      </c>
      <c r="H32" s="5" t="s">
        <v>733</v>
      </c>
      <c r="I32" s="2" t="s">
        <v>734</v>
      </c>
      <c r="J32" s="6">
        <v>2013</v>
      </c>
      <c r="K32" s="6">
        <v>1</v>
      </c>
      <c r="L32" s="2" t="s">
        <v>553</v>
      </c>
      <c r="M32" s="6">
        <v>2</v>
      </c>
      <c r="N32" s="7" t="s">
        <v>27</v>
      </c>
      <c r="O32" s="18" t="str">
        <f>HYPERLINK("http://ebooks.abc-clio.com/?isbn=9780313396922")</f>
        <v>http://ebooks.abc-clio.com/?isbn=9780313396922</v>
      </c>
    </row>
    <row r="33" spans="1:15" s="8" customFormat="1">
      <c r="A33" s="1">
        <v>32</v>
      </c>
      <c r="B33" s="17" t="s">
        <v>549</v>
      </c>
      <c r="C33" s="2" t="s">
        <v>770</v>
      </c>
      <c r="D33" s="3" t="s">
        <v>352</v>
      </c>
      <c r="E33" s="3" t="s">
        <v>353</v>
      </c>
      <c r="F33" s="4" t="s">
        <v>629</v>
      </c>
      <c r="G33" s="4" t="s">
        <v>125</v>
      </c>
      <c r="H33" s="5" t="s">
        <v>812</v>
      </c>
      <c r="I33" s="2" t="s">
        <v>813</v>
      </c>
      <c r="J33" s="6">
        <v>2011</v>
      </c>
      <c r="K33" s="6">
        <v>1</v>
      </c>
      <c r="L33" s="2" t="s">
        <v>560</v>
      </c>
      <c r="M33" s="6">
        <v>1</v>
      </c>
      <c r="N33" s="7" t="s">
        <v>27</v>
      </c>
      <c r="O33" s="18" t="str">
        <f>HYPERLINK("http://ebooks.abc-clio.com/?isbn=9780313383700")</f>
        <v>http://ebooks.abc-clio.com/?isbn=9780313383700</v>
      </c>
    </row>
    <row r="34" spans="1:15" s="8" customFormat="1">
      <c r="A34" s="1">
        <v>33</v>
      </c>
      <c r="B34" s="17" t="s">
        <v>549</v>
      </c>
      <c r="C34" s="2" t="s">
        <v>770</v>
      </c>
      <c r="D34" s="3" t="s">
        <v>348</v>
      </c>
      <c r="E34" s="3" t="s">
        <v>349</v>
      </c>
      <c r="F34" s="4" t="s">
        <v>627</v>
      </c>
      <c r="G34" s="4" t="s">
        <v>123</v>
      </c>
      <c r="H34" s="5" t="s">
        <v>808</v>
      </c>
      <c r="I34" s="2" t="s">
        <v>809</v>
      </c>
      <c r="J34" s="6">
        <v>2009</v>
      </c>
      <c r="K34" s="6">
        <v>1</v>
      </c>
      <c r="L34" s="2" t="s">
        <v>560</v>
      </c>
      <c r="M34" s="6">
        <v>1</v>
      </c>
      <c r="N34" s="7" t="s">
        <v>27</v>
      </c>
      <c r="O34" s="18" t="str">
        <f>HYPERLINK("http://ebooks.abc-clio.com/?isbn=9780313342974")</f>
        <v>http://ebooks.abc-clio.com/?isbn=9780313342974</v>
      </c>
    </row>
    <row r="35" spans="1:15" s="8" customFormat="1">
      <c r="A35" s="1">
        <v>34</v>
      </c>
      <c r="B35" s="17" t="s">
        <v>549</v>
      </c>
      <c r="C35" s="2" t="s">
        <v>770</v>
      </c>
      <c r="D35" s="3" t="s">
        <v>360</v>
      </c>
      <c r="E35" s="3" t="s">
        <v>361</v>
      </c>
      <c r="F35" s="4" t="s">
        <v>633</v>
      </c>
      <c r="G35" s="4" t="s">
        <v>129</v>
      </c>
      <c r="H35" s="5" t="s">
        <v>820</v>
      </c>
      <c r="I35" s="2" t="s">
        <v>821</v>
      </c>
      <c r="J35" s="6">
        <v>2010</v>
      </c>
      <c r="K35" s="6">
        <v>1</v>
      </c>
      <c r="L35" s="2" t="s">
        <v>560</v>
      </c>
      <c r="M35" s="6">
        <v>1</v>
      </c>
      <c r="N35" s="7" t="s">
        <v>27</v>
      </c>
      <c r="O35" s="18" t="str">
        <f>HYPERLINK("http://ebooks.abc-clio.com/?isbn=9780313362491")</f>
        <v>http://ebooks.abc-clio.com/?isbn=9780313362491</v>
      </c>
    </row>
    <row r="36" spans="1:15" s="8" customFormat="1">
      <c r="A36" s="1">
        <v>35</v>
      </c>
      <c r="B36" s="17" t="s">
        <v>549</v>
      </c>
      <c r="C36" s="2" t="s">
        <v>770</v>
      </c>
      <c r="D36" s="3" t="s">
        <v>364</v>
      </c>
      <c r="E36" s="3" t="s">
        <v>365</v>
      </c>
      <c r="F36" s="4" t="s">
        <v>635</v>
      </c>
      <c r="G36" s="4" t="s">
        <v>131</v>
      </c>
      <c r="H36" s="5" t="s">
        <v>824</v>
      </c>
      <c r="I36" s="2" t="s">
        <v>825</v>
      </c>
      <c r="J36" s="6">
        <v>2010</v>
      </c>
      <c r="K36" s="6">
        <v>1</v>
      </c>
      <c r="L36" s="2" t="s">
        <v>560</v>
      </c>
      <c r="M36" s="6">
        <v>1</v>
      </c>
      <c r="N36" s="7" t="s">
        <v>27</v>
      </c>
      <c r="O36" s="18" t="str">
        <f>HYPERLINK("http://ebooks.abc-clio.com/?isbn=9780313343728")</f>
        <v>http://ebooks.abc-clio.com/?isbn=9780313343728</v>
      </c>
    </row>
    <row r="37" spans="1:15" s="8" customFormat="1">
      <c r="A37" s="1">
        <v>36</v>
      </c>
      <c r="B37" s="17" t="s">
        <v>549</v>
      </c>
      <c r="C37" s="2" t="s">
        <v>770</v>
      </c>
      <c r="D37" s="3" t="s">
        <v>344</v>
      </c>
      <c r="E37" s="3" t="s">
        <v>345</v>
      </c>
      <c r="F37" s="4" t="s">
        <v>625</v>
      </c>
      <c r="G37" s="4" t="s">
        <v>121</v>
      </c>
      <c r="H37" s="5" t="s">
        <v>804</v>
      </c>
      <c r="I37" s="2" t="s">
        <v>805</v>
      </c>
      <c r="J37" s="6">
        <v>2010</v>
      </c>
      <c r="K37" s="6">
        <v>1</v>
      </c>
      <c r="L37" s="2" t="s">
        <v>560</v>
      </c>
      <c r="M37" s="6">
        <v>1</v>
      </c>
      <c r="N37" s="7" t="s">
        <v>27</v>
      </c>
      <c r="O37" s="18" t="str">
        <f>HYPERLINK("http://ebooks.abc-clio.com/?isbn=9780313351181")</f>
        <v>http://ebooks.abc-clio.com/?isbn=9780313351181</v>
      </c>
    </row>
    <row r="38" spans="1:15" s="8" customFormat="1">
      <c r="A38" s="1">
        <v>37</v>
      </c>
      <c r="B38" s="17" t="s">
        <v>549</v>
      </c>
      <c r="C38" s="2" t="s">
        <v>770</v>
      </c>
      <c r="D38" s="3" t="s">
        <v>504</v>
      </c>
      <c r="E38" s="3" t="s">
        <v>505</v>
      </c>
      <c r="F38" s="4" t="s">
        <v>709</v>
      </c>
      <c r="G38" s="4" t="s">
        <v>205</v>
      </c>
      <c r="H38" s="5" t="s">
        <v>926</v>
      </c>
      <c r="I38" s="2" t="s">
        <v>49</v>
      </c>
      <c r="J38" s="6">
        <v>2009</v>
      </c>
      <c r="K38" s="6">
        <v>1</v>
      </c>
      <c r="L38" s="2" t="s">
        <v>560</v>
      </c>
      <c r="M38" s="6">
        <v>2</v>
      </c>
      <c r="N38" s="7" t="s">
        <v>27</v>
      </c>
      <c r="O38" s="18" t="str">
        <f>HYPERLINK("http://ebooks.abc-clio.com/?isbn=9780313344435")</f>
        <v>http://ebooks.abc-clio.com/?isbn=9780313344435</v>
      </c>
    </row>
    <row r="39" spans="1:15" s="8" customFormat="1">
      <c r="A39" s="1">
        <v>38</v>
      </c>
      <c r="B39" s="17" t="s">
        <v>549</v>
      </c>
      <c r="C39" s="2" t="s">
        <v>770</v>
      </c>
      <c r="D39" s="3" t="s">
        <v>370</v>
      </c>
      <c r="E39" s="3" t="s">
        <v>371</v>
      </c>
      <c r="F39" s="4" t="s">
        <v>638</v>
      </c>
      <c r="G39" s="4" t="s">
        <v>134</v>
      </c>
      <c r="H39" s="5" t="s">
        <v>830</v>
      </c>
      <c r="I39" s="2" t="s">
        <v>831</v>
      </c>
      <c r="J39" s="6">
        <v>2010</v>
      </c>
      <c r="K39" s="6">
        <v>1</v>
      </c>
      <c r="L39" s="2" t="s">
        <v>560</v>
      </c>
      <c r="M39" s="6">
        <v>1</v>
      </c>
      <c r="N39" s="7" t="s">
        <v>27</v>
      </c>
      <c r="O39" s="18" t="str">
        <f>HYPERLINK("http://ebooks.abc-clio.com/?isbn=9780313345272")</f>
        <v>http://ebooks.abc-clio.com/?isbn=9780313345272</v>
      </c>
    </row>
    <row r="40" spans="1:15" s="8" customFormat="1">
      <c r="A40" s="1">
        <v>39</v>
      </c>
      <c r="B40" s="17" t="s">
        <v>549</v>
      </c>
      <c r="C40" s="2" t="s">
        <v>770</v>
      </c>
      <c r="D40" s="3" t="s">
        <v>358</v>
      </c>
      <c r="E40" s="3" t="s">
        <v>359</v>
      </c>
      <c r="F40" s="4" t="s">
        <v>632</v>
      </c>
      <c r="G40" s="4" t="s">
        <v>128</v>
      </c>
      <c r="H40" s="5" t="s">
        <v>818</v>
      </c>
      <c r="I40" s="2" t="s">
        <v>819</v>
      </c>
      <c r="J40" s="6">
        <v>2011</v>
      </c>
      <c r="K40" s="6">
        <v>1</v>
      </c>
      <c r="L40" s="2" t="s">
        <v>560</v>
      </c>
      <c r="M40" s="6">
        <v>1</v>
      </c>
      <c r="N40" s="7" t="s">
        <v>27</v>
      </c>
      <c r="O40" s="18" t="str">
        <f>HYPERLINK("http://ebooks.abc-clio.com/?isbn=9780313358920")</f>
        <v>http://ebooks.abc-clio.com/?isbn=9780313358920</v>
      </c>
    </row>
    <row r="41" spans="1:15" s="8" customFormat="1">
      <c r="A41" s="1">
        <v>40</v>
      </c>
      <c r="B41" s="17" t="s">
        <v>549</v>
      </c>
      <c r="C41" s="2" t="s">
        <v>770</v>
      </c>
      <c r="D41" s="3" t="s">
        <v>354</v>
      </c>
      <c r="E41" s="3" t="s">
        <v>355</v>
      </c>
      <c r="F41" s="4" t="s">
        <v>630</v>
      </c>
      <c r="G41" s="4" t="s">
        <v>126</v>
      </c>
      <c r="H41" s="5" t="s">
        <v>814</v>
      </c>
      <c r="I41" s="2" t="s">
        <v>815</v>
      </c>
      <c r="J41" s="6">
        <v>2012</v>
      </c>
      <c r="K41" s="6">
        <v>1</v>
      </c>
      <c r="L41" s="2" t="s">
        <v>560</v>
      </c>
      <c r="M41" s="6">
        <v>1</v>
      </c>
      <c r="N41" s="7" t="s">
        <v>27</v>
      </c>
      <c r="O41" s="18" t="str">
        <f>HYPERLINK("http://ebooks.abc-clio.com/?isbn=9780313378607")</f>
        <v>http://ebooks.abc-clio.com/?isbn=9780313378607</v>
      </c>
    </row>
    <row r="42" spans="1:15" s="8" customFormat="1">
      <c r="A42" s="1">
        <v>41</v>
      </c>
      <c r="B42" s="17" t="s">
        <v>549</v>
      </c>
      <c r="C42" s="2" t="s">
        <v>770</v>
      </c>
      <c r="D42" s="3" t="s">
        <v>366</v>
      </c>
      <c r="E42" s="3" t="s">
        <v>367</v>
      </c>
      <c r="F42" s="4" t="s">
        <v>636</v>
      </c>
      <c r="G42" s="4" t="s">
        <v>132</v>
      </c>
      <c r="H42" s="5" t="s">
        <v>826</v>
      </c>
      <c r="I42" s="2" t="s">
        <v>827</v>
      </c>
      <c r="J42" s="6">
        <v>2013</v>
      </c>
      <c r="K42" s="6">
        <v>1</v>
      </c>
      <c r="L42" s="2" t="s">
        <v>560</v>
      </c>
      <c r="M42" s="6">
        <v>1</v>
      </c>
      <c r="N42" s="7" t="s">
        <v>27</v>
      </c>
      <c r="O42" s="18" t="str">
        <f>HYPERLINK("http://ebooks.abc-clio.com/?isbn=9780313087080")</f>
        <v>http://ebooks.abc-clio.com/?isbn=9780313087080</v>
      </c>
    </row>
    <row r="43" spans="1:15" s="8" customFormat="1">
      <c r="A43" s="1">
        <v>42</v>
      </c>
      <c r="B43" s="17" t="s">
        <v>549</v>
      </c>
      <c r="C43" s="2" t="s">
        <v>770</v>
      </c>
      <c r="D43" s="3" t="s">
        <v>346</v>
      </c>
      <c r="E43" s="3" t="s">
        <v>347</v>
      </c>
      <c r="F43" s="4" t="s">
        <v>626</v>
      </c>
      <c r="G43" s="4" t="s">
        <v>122</v>
      </c>
      <c r="H43" s="5" t="s">
        <v>806</v>
      </c>
      <c r="I43" s="2" t="s">
        <v>807</v>
      </c>
      <c r="J43" s="6">
        <v>2012</v>
      </c>
      <c r="K43" s="6">
        <v>1</v>
      </c>
      <c r="L43" s="2" t="s">
        <v>560</v>
      </c>
      <c r="M43" s="6">
        <v>1</v>
      </c>
      <c r="N43" s="7" t="s">
        <v>27</v>
      </c>
      <c r="O43" s="18" t="str">
        <f>HYPERLINK("http://ebooks.abc-clio.com/?isbn=9780313359118")</f>
        <v>http://ebooks.abc-clio.com/?isbn=9780313359118</v>
      </c>
    </row>
    <row r="44" spans="1:15" s="8" customFormat="1">
      <c r="A44" s="1">
        <v>43</v>
      </c>
      <c r="B44" s="17" t="s">
        <v>549</v>
      </c>
      <c r="C44" s="2" t="s">
        <v>770</v>
      </c>
      <c r="D44" s="3" t="s">
        <v>356</v>
      </c>
      <c r="E44" s="3" t="s">
        <v>357</v>
      </c>
      <c r="F44" s="4" t="s">
        <v>631</v>
      </c>
      <c r="G44" s="4" t="s">
        <v>127</v>
      </c>
      <c r="H44" s="5" t="s">
        <v>816</v>
      </c>
      <c r="I44" s="2" t="s">
        <v>817</v>
      </c>
      <c r="J44" s="6">
        <v>2012</v>
      </c>
      <c r="K44" s="6">
        <v>1</v>
      </c>
      <c r="L44" s="2" t="s">
        <v>560</v>
      </c>
      <c r="M44" s="6">
        <v>1</v>
      </c>
      <c r="N44" s="7" t="s">
        <v>27</v>
      </c>
      <c r="O44" s="18" t="str">
        <f>HYPERLINK("http://ebooks.abc-clio.com/?isbn=9780313359132")</f>
        <v>http://ebooks.abc-clio.com/?isbn=9780313359132</v>
      </c>
    </row>
    <row r="45" spans="1:15" s="8" customFormat="1">
      <c r="A45" s="1">
        <v>44</v>
      </c>
      <c r="B45" s="16" t="s">
        <v>549</v>
      </c>
      <c r="C45" s="10" t="s">
        <v>770</v>
      </c>
      <c r="D45" s="11" t="s">
        <v>12</v>
      </c>
      <c r="E45" s="11" t="s">
        <v>13</v>
      </c>
      <c r="F45" s="12" t="s">
        <v>79</v>
      </c>
      <c r="G45" s="12" t="s">
        <v>269</v>
      </c>
      <c r="H45" s="13" t="s">
        <v>243</v>
      </c>
      <c r="I45" s="10" t="s">
        <v>244</v>
      </c>
      <c r="J45" s="14">
        <v>2012</v>
      </c>
      <c r="K45" s="14">
        <v>1</v>
      </c>
      <c r="L45" s="10" t="s">
        <v>38</v>
      </c>
      <c r="M45" s="14">
        <v>2</v>
      </c>
      <c r="N45" s="7" t="s">
        <v>27</v>
      </c>
      <c r="O45" s="18" t="str">
        <f>HYPERLINK("http://ebooks.abc-clio.com/?isbn=9780313349492")</f>
        <v>http://ebooks.abc-clio.com/?isbn=9780313349492</v>
      </c>
    </row>
    <row r="46" spans="1:15" s="8" customFormat="1">
      <c r="A46" s="1">
        <v>45</v>
      </c>
      <c r="B46" s="17" t="s">
        <v>549</v>
      </c>
      <c r="C46" s="2" t="s">
        <v>770</v>
      </c>
      <c r="D46" s="3" t="s">
        <v>514</v>
      </c>
      <c r="E46" s="3" t="s">
        <v>515</v>
      </c>
      <c r="F46" s="4" t="s">
        <v>714</v>
      </c>
      <c r="G46" s="4" t="s">
        <v>210</v>
      </c>
      <c r="H46" s="5" t="s">
        <v>56</v>
      </c>
      <c r="I46" s="2" t="s">
        <v>57</v>
      </c>
      <c r="J46" s="6">
        <v>2009</v>
      </c>
      <c r="K46" s="6">
        <v>1</v>
      </c>
      <c r="L46" s="2" t="s">
        <v>560</v>
      </c>
      <c r="M46" s="6">
        <v>1</v>
      </c>
      <c r="N46" s="7" t="s">
        <v>27</v>
      </c>
      <c r="O46" s="18" t="str">
        <f>HYPERLINK("http://ebooks.abc-clio.com/?isbn=9780313342240")</f>
        <v>http://ebooks.abc-clio.com/?isbn=9780313342240</v>
      </c>
    </row>
    <row r="47" spans="1:15" s="8" customFormat="1">
      <c r="A47" s="1">
        <v>46</v>
      </c>
      <c r="B47" s="17" t="s">
        <v>549</v>
      </c>
      <c r="C47" s="2" t="s">
        <v>770</v>
      </c>
      <c r="D47" s="3" t="s">
        <v>350</v>
      </c>
      <c r="E47" s="3" t="s">
        <v>351</v>
      </c>
      <c r="F47" s="4" t="s">
        <v>628</v>
      </c>
      <c r="G47" s="4" t="s">
        <v>124</v>
      </c>
      <c r="H47" s="5" t="s">
        <v>810</v>
      </c>
      <c r="I47" s="2" t="s">
        <v>811</v>
      </c>
      <c r="J47" s="6">
        <v>2009</v>
      </c>
      <c r="K47" s="6">
        <v>1</v>
      </c>
      <c r="L47" s="2" t="s">
        <v>560</v>
      </c>
      <c r="M47" s="6">
        <v>1</v>
      </c>
      <c r="N47" s="7" t="s">
        <v>27</v>
      </c>
      <c r="O47" s="18" t="str">
        <f>HYPERLINK("http://ebooks.abc-clio.com/?isbn=9780313341809")</f>
        <v>http://ebooks.abc-clio.com/?isbn=9780313341809</v>
      </c>
    </row>
    <row r="48" spans="1:15" s="8" customFormat="1">
      <c r="A48" s="1">
        <v>47</v>
      </c>
      <c r="B48" s="17" t="s">
        <v>549</v>
      </c>
      <c r="C48" s="2" t="s">
        <v>770</v>
      </c>
      <c r="D48" s="3" t="s">
        <v>303</v>
      </c>
      <c r="E48" s="3" t="s">
        <v>304</v>
      </c>
      <c r="F48" s="4" t="s">
        <v>604</v>
      </c>
      <c r="G48" s="4" t="s">
        <v>100</v>
      </c>
      <c r="H48" s="5" t="s">
        <v>771</v>
      </c>
      <c r="I48" s="2" t="s">
        <v>772</v>
      </c>
      <c r="J48" s="6">
        <v>2011</v>
      </c>
      <c r="K48" s="6">
        <v>1</v>
      </c>
      <c r="L48" s="2" t="s">
        <v>38</v>
      </c>
      <c r="M48" s="6">
        <v>2</v>
      </c>
      <c r="N48" s="7" t="s">
        <v>27</v>
      </c>
      <c r="O48" s="18" t="str">
        <f>HYPERLINK("http://ebooks.abc-clio.com/?isbn=9780313346736")</f>
        <v>http://ebooks.abc-clio.com/?isbn=9780313346736</v>
      </c>
    </row>
    <row r="49" spans="1:15" s="8" customFormat="1">
      <c r="A49" s="1">
        <v>48</v>
      </c>
      <c r="B49" s="17" t="s">
        <v>549</v>
      </c>
      <c r="C49" s="2" t="s">
        <v>770</v>
      </c>
      <c r="D49" s="3" t="s">
        <v>342</v>
      </c>
      <c r="E49" s="3" t="s">
        <v>343</v>
      </c>
      <c r="F49" s="4" t="s">
        <v>624</v>
      </c>
      <c r="G49" s="4" t="s">
        <v>120</v>
      </c>
      <c r="H49" s="5" t="s">
        <v>802</v>
      </c>
      <c r="I49" s="2" t="s">
        <v>803</v>
      </c>
      <c r="J49" s="6">
        <v>2011</v>
      </c>
      <c r="K49" s="6">
        <v>1</v>
      </c>
      <c r="L49" s="2" t="s">
        <v>560</v>
      </c>
      <c r="M49" s="6">
        <v>1</v>
      </c>
      <c r="N49" s="7" t="s">
        <v>27</v>
      </c>
      <c r="O49" s="18" t="str">
        <f>HYPERLINK("http://ebooks.abc-clio.com/?isbn=9780313383649")</f>
        <v>http://ebooks.abc-clio.com/?isbn=9780313383649</v>
      </c>
    </row>
    <row r="50" spans="1:15" s="8" customFormat="1">
      <c r="A50" s="1">
        <v>49</v>
      </c>
      <c r="B50" s="17" t="s">
        <v>549</v>
      </c>
      <c r="C50" s="2" t="s">
        <v>770</v>
      </c>
      <c r="D50" s="3" t="s">
        <v>362</v>
      </c>
      <c r="E50" s="3" t="s">
        <v>363</v>
      </c>
      <c r="F50" s="4" t="s">
        <v>634</v>
      </c>
      <c r="G50" s="4" t="s">
        <v>130</v>
      </c>
      <c r="H50" s="5" t="s">
        <v>822</v>
      </c>
      <c r="I50" s="2" t="s">
        <v>823</v>
      </c>
      <c r="J50" s="6">
        <v>2009</v>
      </c>
      <c r="K50" s="6">
        <v>1</v>
      </c>
      <c r="L50" s="2" t="s">
        <v>560</v>
      </c>
      <c r="M50" s="6">
        <v>1</v>
      </c>
      <c r="N50" s="7" t="s">
        <v>27</v>
      </c>
      <c r="O50" s="18" t="str">
        <f>HYPERLINK("http://ebooks.abc-clio.com/?isbn=9780313351167")</f>
        <v>http://ebooks.abc-clio.com/?isbn=9780313351167</v>
      </c>
    </row>
    <row r="51" spans="1:15" s="8" customFormat="1">
      <c r="A51" s="1">
        <v>50</v>
      </c>
      <c r="B51" s="17" t="s">
        <v>549</v>
      </c>
      <c r="C51" s="2" t="s">
        <v>770</v>
      </c>
      <c r="D51" s="3" t="s">
        <v>368</v>
      </c>
      <c r="E51" s="3" t="s">
        <v>369</v>
      </c>
      <c r="F51" s="4" t="s">
        <v>637</v>
      </c>
      <c r="G51" s="4" t="s">
        <v>133</v>
      </c>
      <c r="H51" s="5" t="s">
        <v>828</v>
      </c>
      <c r="I51" s="2" t="s">
        <v>829</v>
      </c>
      <c r="J51" s="6">
        <v>2009</v>
      </c>
      <c r="K51" s="6">
        <v>1</v>
      </c>
      <c r="L51" s="2" t="s">
        <v>560</v>
      </c>
      <c r="M51" s="6">
        <v>1</v>
      </c>
      <c r="N51" s="7" t="s">
        <v>27</v>
      </c>
      <c r="O51" s="18" t="str">
        <f>HYPERLINK("http://ebooks.abc-clio.com/?isbn=9780313056215")</f>
        <v>http://ebooks.abc-clio.com/?isbn=9780313056215</v>
      </c>
    </row>
    <row r="52" spans="1:15" s="8" customFormat="1">
      <c r="A52" s="1">
        <v>51</v>
      </c>
      <c r="B52" s="17" t="s">
        <v>549</v>
      </c>
      <c r="C52" s="2" t="s">
        <v>567</v>
      </c>
      <c r="D52" s="3" t="s">
        <v>400</v>
      </c>
      <c r="E52" s="3" t="s">
        <v>401</v>
      </c>
      <c r="F52" s="4" t="s">
        <v>653</v>
      </c>
      <c r="G52" s="4" t="s">
        <v>149</v>
      </c>
      <c r="H52" s="5" t="s">
        <v>842</v>
      </c>
      <c r="I52" s="2" t="s">
        <v>569</v>
      </c>
      <c r="J52" s="6">
        <v>2013</v>
      </c>
      <c r="K52" s="6">
        <v>1</v>
      </c>
      <c r="L52" s="2" t="s">
        <v>38</v>
      </c>
      <c r="M52" s="6">
        <v>1</v>
      </c>
      <c r="N52" s="7" t="s">
        <v>27</v>
      </c>
      <c r="O52" s="18" t="str">
        <f>HYPERLINK("http://ebooks.abc-clio.com/?isbn=9781610691642")</f>
        <v>http://ebooks.abc-clio.com/?isbn=9781610691642</v>
      </c>
    </row>
    <row r="53" spans="1:15" s="8" customFormat="1">
      <c r="A53" s="1">
        <v>52</v>
      </c>
      <c r="B53" s="17" t="s">
        <v>549</v>
      </c>
      <c r="C53" s="2" t="s">
        <v>567</v>
      </c>
      <c r="D53" s="3" t="s">
        <v>398</v>
      </c>
      <c r="E53" s="3" t="s">
        <v>399</v>
      </c>
      <c r="F53" s="4" t="s">
        <v>652</v>
      </c>
      <c r="G53" s="4" t="s">
        <v>148</v>
      </c>
      <c r="H53" s="5" t="s">
        <v>568</v>
      </c>
      <c r="I53" s="2" t="s">
        <v>569</v>
      </c>
      <c r="J53" s="6">
        <v>2012</v>
      </c>
      <c r="K53" s="6">
        <v>1</v>
      </c>
      <c r="L53" s="2" t="s">
        <v>38</v>
      </c>
      <c r="M53" s="6">
        <v>1</v>
      </c>
      <c r="N53" s="7" t="s">
        <v>27</v>
      </c>
      <c r="O53" s="18" t="str">
        <f>HYPERLINK("http://ebooks.abc-clio.com/?isbn=9781598846607")</f>
        <v>http://ebooks.abc-clio.com/?isbn=9781598846607</v>
      </c>
    </row>
    <row r="54" spans="1:15" s="8" customFormat="1">
      <c r="A54" s="1">
        <v>53</v>
      </c>
      <c r="B54" s="17" t="s">
        <v>549</v>
      </c>
      <c r="C54" s="2" t="s">
        <v>567</v>
      </c>
      <c r="D54" s="3" t="s">
        <v>439</v>
      </c>
      <c r="E54" s="3" t="s">
        <v>440</v>
      </c>
      <c r="F54" s="4" t="s">
        <v>674</v>
      </c>
      <c r="G54" s="4" t="s">
        <v>170</v>
      </c>
      <c r="H54" s="5" t="s">
        <v>982</v>
      </c>
      <c r="I54" s="2" t="s">
        <v>983</v>
      </c>
      <c r="J54" s="6">
        <v>2013</v>
      </c>
      <c r="K54" s="6">
        <v>1</v>
      </c>
      <c r="L54" s="2" t="s">
        <v>38</v>
      </c>
      <c r="M54" s="6">
        <v>1</v>
      </c>
      <c r="N54" s="7" t="s">
        <v>27</v>
      </c>
      <c r="O54" s="18" t="str">
        <f>HYPERLINK("http://ebooks.abc-clio.com/?isbn=9781610690638")</f>
        <v>http://ebooks.abc-clio.com/?isbn=9781610690638</v>
      </c>
    </row>
    <row r="55" spans="1:15" s="8" customFormat="1">
      <c r="A55" s="1">
        <v>54</v>
      </c>
      <c r="B55" s="17" t="s">
        <v>549</v>
      </c>
      <c r="C55" s="2" t="s">
        <v>567</v>
      </c>
      <c r="D55" s="3" t="s">
        <v>467</v>
      </c>
      <c r="E55" s="3" t="s">
        <v>468</v>
      </c>
      <c r="F55" s="4" t="s">
        <v>689</v>
      </c>
      <c r="G55" s="4" t="s">
        <v>185</v>
      </c>
      <c r="H55" s="5" t="s">
        <v>893</v>
      </c>
      <c r="I55" s="2" t="s">
        <v>894</v>
      </c>
      <c r="J55" s="6">
        <v>2013</v>
      </c>
      <c r="K55" s="6">
        <v>2</v>
      </c>
      <c r="L55" s="2" t="s">
        <v>38</v>
      </c>
      <c r="M55" s="6">
        <v>2</v>
      </c>
      <c r="N55" s="7" t="s">
        <v>27</v>
      </c>
      <c r="O55" s="18" t="str">
        <f>HYPERLINK("http://ebooks.abc-clio.com/?isbn=9781598846645")</f>
        <v>http://ebooks.abc-clio.com/?isbn=9781598846645</v>
      </c>
    </row>
    <row r="56" spans="1:15" s="8" customFormat="1">
      <c r="A56" s="1">
        <v>55</v>
      </c>
      <c r="B56" s="17" t="s">
        <v>549</v>
      </c>
      <c r="C56" s="2" t="s">
        <v>567</v>
      </c>
      <c r="D56" s="3" t="s">
        <v>518</v>
      </c>
      <c r="E56" s="3" t="s">
        <v>519</v>
      </c>
      <c r="F56" s="4" t="s">
        <v>717</v>
      </c>
      <c r="G56" s="4" t="s">
        <v>213</v>
      </c>
      <c r="H56" s="5" t="s">
        <v>1003</v>
      </c>
      <c r="I56" s="2" t="s">
        <v>1004</v>
      </c>
      <c r="J56" s="6">
        <v>2013</v>
      </c>
      <c r="K56" s="6">
        <v>1</v>
      </c>
      <c r="L56" s="2" t="s">
        <v>38</v>
      </c>
      <c r="M56" s="6">
        <v>1</v>
      </c>
      <c r="N56" s="7" t="s">
        <v>27</v>
      </c>
      <c r="O56" s="18" t="str">
        <f>HYPERLINK("http://ebooks.abc-clio.com/?isbn=9781598849554")</f>
        <v>http://ebooks.abc-clio.com/?isbn=9781598849554</v>
      </c>
    </row>
    <row r="57" spans="1:15" s="8" customFormat="1">
      <c r="A57" s="1">
        <v>56</v>
      </c>
      <c r="B57" s="17" t="s">
        <v>549</v>
      </c>
      <c r="C57" s="2" t="s">
        <v>567</v>
      </c>
      <c r="D57" s="3" t="s">
        <v>388</v>
      </c>
      <c r="E57" s="3" t="s">
        <v>389</v>
      </c>
      <c r="F57" s="4" t="s">
        <v>647</v>
      </c>
      <c r="G57" s="4" t="s">
        <v>143</v>
      </c>
      <c r="H57" s="5" t="s">
        <v>970</v>
      </c>
      <c r="I57" s="2" t="s">
        <v>971</v>
      </c>
      <c r="J57" s="6">
        <v>2013</v>
      </c>
      <c r="K57" s="6">
        <v>1</v>
      </c>
      <c r="L57" s="2" t="s">
        <v>38</v>
      </c>
      <c r="M57" s="6">
        <v>2</v>
      </c>
      <c r="N57" s="7" t="s">
        <v>27</v>
      </c>
      <c r="O57" s="18" t="str">
        <f>HYPERLINK("http://ebooks.abc-clio.com/?isbn=9780313376375")</f>
        <v>http://ebooks.abc-clio.com/?isbn=9780313376375</v>
      </c>
    </row>
    <row r="58" spans="1:15" s="8" customFormat="1">
      <c r="A58" s="1">
        <v>57</v>
      </c>
      <c r="B58" s="17" t="s">
        <v>549</v>
      </c>
      <c r="C58" s="2" t="s">
        <v>567</v>
      </c>
      <c r="D58" s="3" t="s">
        <v>431</v>
      </c>
      <c r="E58" s="3" t="s">
        <v>432</v>
      </c>
      <c r="F58" s="4" t="s">
        <v>670</v>
      </c>
      <c r="G58" s="4" t="s">
        <v>166</v>
      </c>
      <c r="H58" s="5" t="s">
        <v>863</v>
      </c>
      <c r="I58" s="2" t="s">
        <v>864</v>
      </c>
      <c r="J58" s="6">
        <v>2011</v>
      </c>
      <c r="K58" s="6">
        <v>1</v>
      </c>
      <c r="L58" s="2" t="s">
        <v>38</v>
      </c>
      <c r="M58" s="6">
        <v>1</v>
      </c>
      <c r="N58" s="7" t="s">
        <v>27</v>
      </c>
      <c r="O58" s="18" t="str">
        <f>HYPERLINK("http://ebooks.abc-clio.com/?isbn=9780313384318")</f>
        <v>http://ebooks.abc-clio.com/?isbn=9780313384318</v>
      </c>
    </row>
    <row r="59" spans="1:15" s="8" customFormat="1">
      <c r="A59" s="1">
        <v>58</v>
      </c>
      <c r="B59" s="17" t="s">
        <v>549</v>
      </c>
      <c r="C59" s="2" t="s">
        <v>567</v>
      </c>
      <c r="D59" s="3" t="s">
        <v>402</v>
      </c>
      <c r="E59" s="3" t="s">
        <v>403</v>
      </c>
      <c r="F59" s="4" t="s">
        <v>654</v>
      </c>
      <c r="G59" s="4" t="s">
        <v>150</v>
      </c>
      <c r="H59" s="5" t="s">
        <v>735</v>
      </c>
      <c r="I59" s="2" t="s">
        <v>736</v>
      </c>
      <c r="J59" s="6">
        <v>2012</v>
      </c>
      <c r="K59" s="6">
        <v>1</v>
      </c>
      <c r="L59" s="2" t="s">
        <v>38</v>
      </c>
      <c r="M59" s="6">
        <v>1</v>
      </c>
      <c r="N59" s="7" t="s">
        <v>27</v>
      </c>
      <c r="O59" s="18" t="str">
        <f>HYPERLINK("http://ebooks.abc-clio.com/?isbn=9781598846188")</f>
        <v>http://ebooks.abc-clio.com/?isbn=9781598846188</v>
      </c>
    </row>
    <row r="60" spans="1:15" s="8" customFormat="1">
      <c r="A60" s="1">
        <v>59</v>
      </c>
      <c r="B60" s="17" t="s">
        <v>549</v>
      </c>
      <c r="C60" s="2" t="s">
        <v>781</v>
      </c>
      <c r="D60" s="3" t="s">
        <v>315</v>
      </c>
      <c r="E60" s="3" t="s">
        <v>316</v>
      </c>
      <c r="F60" s="4" t="s">
        <v>610</v>
      </c>
      <c r="G60" s="4" t="s">
        <v>106</v>
      </c>
      <c r="H60" s="5" t="s">
        <v>782</v>
      </c>
      <c r="I60" s="2" t="s">
        <v>1014</v>
      </c>
      <c r="J60" s="6">
        <v>2012</v>
      </c>
      <c r="K60" s="6">
        <v>1</v>
      </c>
      <c r="L60" s="2" t="s">
        <v>38</v>
      </c>
      <c r="M60" s="6">
        <v>3</v>
      </c>
      <c r="N60" s="7" t="s">
        <v>27</v>
      </c>
      <c r="O60" s="18" t="str">
        <f>HYPERLINK("http://ebooks.abc-clio.com/?isbn=9780313343407")</f>
        <v>http://ebooks.abc-clio.com/?isbn=9780313343407</v>
      </c>
    </row>
    <row r="61" spans="1:15" s="8" customFormat="1">
      <c r="A61" s="1">
        <v>60</v>
      </c>
      <c r="B61" s="17" t="s">
        <v>549</v>
      </c>
      <c r="C61" s="2" t="s">
        <v>45</v>
      </c>
      <c r="D61" s="3" t="s">
        <v>309</v>
      </c>
      <c r="E61" s="3" t="s">
        <v>310</v>
      </c>
      <c r="F61" s="4" t="s">
        <v>607</v>
      </c>
      <c r="G61" s="4" t="s">
        <v>103</v>
      </c>
      <c r="H61" s="5" t="s">
        <v>46</v>
      </c>
      <c r="I61" s="2" t="s">
        <v>47</v>
      </c>
      <c r="J61" s="6">
        <v>2013</v>
      </c>
      <c r="K61" s="6">
        <v>1</v>
      </c>
      <c r="L61" s="2" t="s">
        <v>38</v>
      </c>
      <c r="M61" s="6">
        <v>1</v>
      </c>
      <c r="N61" s="7" t="s">
        <v>27</v>
      </c>
      <c r="O61" s="18" t="str">
        <f>HYPERLINK("http://ebooks.abc-clio.com/?isbn=9781610692489")</f>
        <v>http://ebooks.abc-clio.com/?isbn=9781610692489</v>
      </c>
    </row>
    <row r="62" spans="1:15" s="8" customFormat="1">
      <c r="A62" s="1">
        <v>61</v>
      </c>
      <c r="B62" s="17" t="s">
        <v>549</v>
      </c>
      <c r="C62" s="2" t="s">
        <v>901</v>
      </c>
      <c r="D62" s="3" t="s">
        <v>482</v>
      </c>
      <c r="E62" s="3" t="s">
        <v>483</v>
      </c>
      <c r="F62" s="4" t="s">
        <v>697</v>
      </c>
      <c r="G62" s="4" t="s">
        <v>193</v>
      </c>
      <c r="H62" s="5" t="s">
        <v>913</v>
      </c>
      <c r="I62" s="2" t="s">
        <v>914</v>
      </c>
      <c r="J62" s="6">
        <v>2011</v>
      </c>
      <c r="K62" s="6">
        <v>1</v>
      </c>
      <c r="L62" s="2" t="s">
        <v>38</v>
      </c>
      <c r="M62" s="6">
        <v>1</v>
      </c>
      <c r="N62" s="7" t="s">
        <v>27</v>
      </c>
      <c r="O62" s="18" t="str">
        <f>HYPERLINK("http://ebooks.abc-clio.com/?isbn=9780313357312")</f>
        <v>http://ebooks.abc-clio.com/?isbn=9780313357312</v>
      </c>
    </row>
    <row r="63" spans="1:15" s="8" customFormat="1">
      <c r="A63" s="1">
        <v>62</v>
      </c>
      <c r="B63" s="17" t="s">
        <v>549</v>
      </c>
      <c r="C63" s="2" t="s">
        <v>901</v>
      </c>
      <c r="D63" s="3" t="s">
        <v>421</v>
      </c>
      <c r="E63" s="3" t="s">
        <v>473</v>
      </c>
      <c r="F63" s="4" t="s">
        <v>692</v>
      </c>
      <c r="G63" s="4" t="s">
        <v>188</v>
      </c>
      <c r="H63" s="5" t="s">
        <v>902</v>
      </c>
      <c r="I63" s="2" t="s">
        <v>903</v>
      </c>
      <c r="J63" s="6">
        <v>2013</v>
      </c>
      <c r="K63" s="6">
        <v>1</v>
      </c>
      <c r="L63" s="2" t="s">
        <v>38</v>
      </c>
      <c r="M63" s="6">
        <v>1</v>
      </c>
      <c r="N63" s="7" t="s">
        <v>27</v>
      </c>
      <c r="O63" s="18" t="str">
        <f>HYPERLINK("http://ebooks.abc-clio.com/?isbn=9781610691062")</f>
        <v>http://ebooks.abc-clio.com/?isbn=9781610691062</v>
      </c>
    </row>
    <row r="64" spans="1:15" s="8" customFormat="1">
      <c r="A64" s="1">
        <v>63</v>
      </c>
      <c r="B64" s="16" t="s">
        <v>549</v>
      </c>
      <c r="C64" s="10" t="s">
        <v>967</v>
      </c>
      <c r="D64" s="11" t="s">
        <v>3</v>
      </c>
      <c r="E64" s="11" t="s">
        <v>4</v>
      </c>
      <c r="F64" s="12" t="s">
        <v>73</v>
      </c>
      <c r="G64" s="12" t="s">
        <v>263</v>
      </c>
      <c r="H64" s="13" t="s">
        <v>231</v>
      </c>
      <c r="I64" s="10" t="s">
        <v>232</v>
      </c>
      <c r="J64" s="14">
        <v>2012</v>
      </c>
      <c r="K64" s="14">
        <v>1</v>
      </c>
      <c r="L64" s="10" t="s">
        <v>38</v>
      </c>
      <c r="M64" s="14">
        <v>3</v>
      </c>
      <c r="N64" s="7" t="s">
        <v>27</v>
      </c>
      <c r="O64" s="18" t="str">
        <f>HYPERLINK("http://ebooks.abc-clio.com/?isbn=9781598846584")</f>
        <v>http://ebooks.abc-clio.com/?isbn=9781598846584</v>
      </c>
    </row>
    <row r="65" spans="1:15" s="8" customFormat="1">
      <c r="A65" s="1">
        <v>64</v>
      </c>
      <c r="B65" s="17" t="s">
        <v>549</v>
      </c>
      <c r="C65" s="2" t="s">
        <v>967</v>
      </c>
      <c r="D65" s="3" t="s">
        <v>386</v>
      </c>
      <c r="E65" s="3" t="s">
        <v>387</v>
      </c>
      <c r="F65" s="4" t="s">
        <v>646</v>
      </c>
      <c r="G65" s="4" t="s">
        <v>142</v>
      </c>
      <c r="H65" s="5" t="s">
        <v>968</v>
      </c>
      <c r="I65" s="2" t="s">
        <v>969</v>
      </c>
      <c r="J65" s="6">
        <v>2013</v>
      </c>
      <c r="K65" s="6">
        <v>1</v>
      </c>
      <c r="L65" s="2" t="s">
        <v>38</v>
      </c>
      <c r="M65" s="6">
        <v>3</v>
      </c>
      <c r="N65" s="7" t="s">
        <v>27</v>
      </c>
      <c r="O65" s="18" t="str">
        <f>HYPERLINK("http://ebooks.abc-clio.com/?isbn=9781598847758")</f>
        <v>http://ebooks.abc-clio.com/?isbn=9781598847758</v>
      </c>
    </row>
    <row r="66" spans="1:15" s="8" customFormat="1">
      <c r="A66" s="1">
        <v>65</v>
      </c>
      <c r="B66" s="16" t="s">
        <v>549</v>
      </c>
      <c r="C66" s="10" t="s">
        <v>228</v>
      </c>
      <c r="D66" s="11" t="s">
        <v>1</v>
      </c>
      <c r="E66" s="11" t="s">
        <v>2</v>
      </c>
      <c r="F66" s="12" t="s">
        <v>72</v>
      </c>
      <c r="G66" s="12" t="s">
        <v>262</v>
      </c>
      <c r="H66" s="13" t="s">
        <v>229</v>
      </c>
      <c r="I66" s="10" t="s">
        <v>230</v>
      </c>
      <c r="J66" s="14">
        <v>2012</v>
      </c>
      <c r="K66" s="14">
        <v>1</v>
      </c>
      <c r="L66" s="10" t="s">
        <v>560</v>
      </c>
      <c r="M66" s="14">
        <v>5</v>
      </c>
      <c r="N66" s="7" t="s">
        <v>27</v>
      </c>
      <c r="O66" s="18" t="str">
        <f>HYPERLINK("http://ebooks.abc-clio.com/?isbn=9780313393068")</f>
        <v>http://ebooks.abc-clio.com/?isbn=9780313393068</v>
      </c>
    </row>
    <row r="67" spans="1:15" s="8" customFormat="1">
      <c r="A67" s="1">
        <v>66</v>
      </c>
      <c r="B67" s="16" t="s">
        <v>549</v>
      </c>
      <c r="C67" s="10" t="s">
        <v>228</v>
      </c>
      <c r="D67" s="11" t="s">
        <v>15</v>
      </c>
      <c r="E67" s="11" t="s">
        <v>16</v>
      </c>
      <c r="F67" s="12" t="s">
        <v>81</v>
      </c>
      <c r="G67" s="12" t="s">
        <v>271</v>
      </c>
      <c r="H67" s="13" t="s">
        <v>248</v>
      </c>
      <c r="I67" s="10" t="s">
        <v>249</v>
      </c>
      <c r="J67" s="14">
        <v>2012</v>
      </c>
      <c r="K67" s="14">
        <v>1</v>
      </c>
      <c r="L67" s="10" t="s">
        <v>553</v>
      </c>
      <c r="M67" s="14">
        <v>1</v>
      </c>
      <c r="N67" s="7" t="s">
        <v>27</v>
      </c>
      <c r="O67" s="18" t="str">
        <f>HYPERLINK("http://ebooks.abc-clio.com/?isbn=9780313345173")</f>
        <v>http://ebooks.abc-clio.com/?isbn=9780313345173</v>
      </c>
    </row>
    <row r="68" spans="1:15" s="8" customFormat="1">
      <c r="A68" s="1">
        <v>67</v>
      </c>
      <c r="B68" s="17" t="s">
        <v>549</v>
      </c>
      <c r="C68" s="2" t="s">
        <v>50</v>
      </c>
      <c r="D68" s="3" t="s">
        <v>506</v>
      </c>
      <c r="E68" s="3" t="s">
        <v>507</v>
      </c>
      <c r="F68" s="4" t="s">
        <v>710</v>
      </c>
      <c r="G68" s="4" t="s">
        <v>206</v>
      </c>
      <c r="H68" s="5" t="s">
        <v>51</v>
      </c>
      <c r="I68" s="2" t="s">
        <v>52</v>
      </c>
      <c r="J68" s="6">
        <v>2010</v>
      </c>
      <c r="K68" s="6">
        <v>1</v>
      </c>
      <c r="L68" s="2" t="s">
        <v>553</v>
      </c>
      <c r="M68" s="6">
        <v>1</v>
      </c>
      <c r="N68" s="7" t="s">
        <v>27</v>
      </c>
      <c r="O68" s="18" t="str">
        <f>HYPERLINK("http://ebooks.abc-clio.com/?isbn=9780313379697")</f>
        <v>http://ebooks.abc-clio.com/?isbn=9780313379697</v>
      </c>
    </row>
    <row r="69" spans="1:15" s="8" customFormat="1">
      <c r="A69" s="1">
        <v>68</v>
      </c>
      <c r="B69" s="17" t="s">
        <v>549</v>
      </c>
      <c r="C69" s="2" t="s">
        <v>867</v>
      </c>
      <c r="D69" s="3" t="s">
        <v>435</v>
      </c>
      <c r="E69" s="3" t="s">
        <v>436</v>
      </c>
      <c r="F69" s="4" t="s">
        <v>672</v>
      </c>
      <c r="G69" s="4" t="s">
        <v>168</v>
      </c>
      <c r="H69" s="5" t="s">
        <v>868</v>
      </c>
      <c r="I69" s="2" t="s">
        <v>869</v>
      </c>
      <c r="J69" s="6">
        <v>2013</v>
      </c>
      <c r="K69" s="6">
        <v>1</v>
      </c>
      <c r="L69" s="2" t="s">
        <v>573</v>
      </c>
      <c r="M69" s="6">
        <v>1</v>
      </c>
      <c r="N69" s="7" t="s">
        <v>27</v>
      </c>
      <c r="O69" s="18" t="str">
        <f>HYPERLINK("http://ebooks.abc-clio.com/?isbn=9781598848434")</f>
        <v>http://ebooks.abc-clio.com/?isbn=9781598848434</v>
      </c>
    </row>
    <row r="70" spans="1:15" s="8" customFormat="1">
      <c r="A70" s="1">
        <v>69</v>
      </c>
      <c r="B70" s="17" t="s">
        <v>549</v>
      </c>
      <c r="C70" s="2" t="s">
        <v>867</v>
      </c>
      <c r="D70" s="3" t="s">
        <v>408</v>
      </c>
      <c r="E70" s="3" t="s">
        <v>409</v>
      </c>
      <c r="F70" s="4" t="s">
        <v>658</v>
      </c>
      <c r="G70" s="4" t="s">
        <v>154</v>
      </c>
      <c r="H70" s="5" t="s">
        <v>976</v>
      </c>
      <c r="I70" s="2" t="s">
        <v>977</v>
      </c>
      <c r="J70" s="6">
        <v>2014</v>
      </c>
      <c r="K70" s="6">
        <v>1</v>
      </c>
      <c r="L70" s="2" t="s">
        <v>573</v>
      </c>
      <c r="M70" s="6">
        <v>1</v>
      </c>
      <c r="N70" s="7" t="s">
        <v>27</v>
      </c>
      <c r="O70" s="18" t="str">
        <f>HYPERLINK("http://ebooks.abc-clio.com/?isbn=9781598847444")</f>
        <v>http://ebooks.abc-clio.com/?isbn=9781598847444</v>
      </c>
    </row>
    <row r="71" spans="1:15" s="8" customFormat="1">
      <c r="A71" s="1">
        <v>70</v>
      </c>
      <c r="B71" s="17" t="s">
        <v>549</v>
      </c>
      <c r="C71" s="2" t="s">
        <v>986</v>
      </c>
      <c r="D71" s="3" t="s">
        <v>489</v>
      </c>
      <c r="E71" s="3" t="s">
        <v>490</v>
      </c>
      <c r="F71" s="4" t="s">
        <v>701</v>
      </c>
      <c r="G71" s="4" t="s">
        <v>197</v>
      </c>
      <c r="H71" s="5" t="s">
        <v>987</v>
      </c>
      <c r="I71" s="2" t="s">
        <v>988</v>
      </c>
      <c r="J71" s="6">
        <v>2014</v>
      </c>
      <c r="K71" s="6">
        <v>1</v>
      </c>
      <c r="L71" s="2" t="s">
        <v>573</v>
      </c>
      <c r="M71" s="6">
        <v>1</v>
      </c>
      <c r="N71" s="7" t="s">
        <v>27</v>
      </c>
      <c r="O71" s="18" t="str">
        <f>HYPERLINK("http://ebooks.abc-clio.com/?isbn=9781610694902")</f>
        <v>http://ebooks.abc-clio.com/?isbn=9781610694902</v>
      </c>
    </row>
    <row r="72" spans="1:15" s="8" customFormat="1">
      <c r="A72" s="1">
        <v>71</v>
      </c>
      <c r="B72" s="17" t="s">
        <v>549</v>
      </c>
      <c r="C72" s="2" t="s">
        <v>586</v>
      </c>
      <c r="D72" s="3" t="s">
        <v>516</v>
      </c>
      <c r="E72" s="3" t="s">
        <v>517</v>
      </c>
      <c r="F72" s="4" t="s">
        <v>716</v>
      </c>
      <c r="G72" s="4" t="s">
        <v>212</v>
      </c>
      <c r="H72" s="5" t="s">
        <v>60</v>
      </c>
      <c r="I72" s="2" t="s">
        <v>61</v>
      </c>
      <c r="J72" s="6">
        <v>2013</v>
      </c>
      <c r="K72" s="6">
        <v>1</v>
      </c>
      <c r="L72" s="2" t="s">
        <v>573</v>
      </c>
      <c r="M72" s="6">
        <v>1</v>
      </c>
      <c r="N72" s="7" t="s">
        <v>27</v>
      </c>
      <c r="O72" s="18" t="str">
        <f>HYPERLINK("http://ebooks.abc-clio.com/?isbn=9781598846874")</f>
        <v>http://ebooks.abc-clio.com/?isbn=9781598846874</v>
      </c>
    </row>
    <row r="73" spans="1:15" s="8" customFormat="1">
      <c r="A73" s="1">
        <v>72</v>
      </c>
      <c r="B73" s="17" t="s">
        <v>549</v>
      </c>
      <c r="C73" s="2" t="s">
        <v>586</v>
      </c>
      <c r="D73" s="3" t="s">
        <v>437</v>
      </c>
      <c r="E73" s="3" t="s">
        <v>438</v>
      </c>
      <c r="F73" s="4" t="s">
        <v>673</v>
      </c>
      <c r="G73" s="4" t="s">
        <v>169</v>
      </c>
      <c r="H73" s="5" t="s">
        <v>980</v>
      </c>
      <c r="I73" s="2" t="s">
        <v>981</v>
      </c>
      <c r="J73" s="6">
        <v>2013</v>
      </c>
      <c r="K73" s="6">
        <v>1</v>
      </c>
      <c r="L73" s="2" t="s">
        <v>573</v>
      </c>
      <c r="M73" s="6">
        <v>1</v>
      </c>
      <c r="N73" s="7" t="s">
        <v>27</v>
      </c>
      <c r="O73" s="18" t="str">
        <f>HYPERLINK("http://ebooks.abc-clio.com/?isbn=9781610693011")</f>
        <v>http://ebooks.abc-clio.com/?isbn=9781610693011</v>
      </c>
    </row>
    <row r="74" spans="1:15" s="8" customFormat="1">
      <c r="A74" s="1">
        <v>73</v>
      </c>
      <c r="B74" s="17" t="s">
        <v>549</v>
      </c>
      <c r="C74" s="2" t="s">
        <v>586</v>
      </c>
      <c r="D74" s="3" t="s">
        <v>380</v>
      </c>
      <c r="E74" s="3" t="s">
        <v>381</v>
      </c>
      <c r="F74" s="4" t="s">
        <v>643</v>
      </c>
      <c r="G74" s="4" t="s">
        <v>139</v>
      </c>
      <c r="H74" s="5" t="s">
        <v>587</v>
      </c>
      <c r="I74" s="2" t="s">
        <v>588</v>
      </c>
      <c r="J74" s="6">
        <v>2013</v>
      </c>
      <c r="K74" s="6">
        <v>1</v>
      </c>
      <c r="L74" s="2" t="s">
        <v>573</v>
      </c>
      <c r="M74" s="6">
        <v>1</v>
      </c>
      <c r="N74" s="7" t="s">
        <v>27</v>
      </c>
      <c r="O74" s="18" t="str">
        <f>HYPERLINK("http://ebooks.abc-clio.com/?isbn=9781610691840")</f>
        <v>http://ebooks.abc-clio.com/?isbn=9781610691840</v>
      </c>
    </row>
    <row r="75" spans="1:15" s="8" customFormat="1">
      <c r="A75" s="1">
        <v>74</v>
      </c>
      <c r="B75" s="17" t="s">
        <v>549</v>
      </c>
      <c r="C75" s="2" t="s">
        <v>876</v>
      </c>
      <c r="D75" s="3" t="s">
        <v>323</v>
      </c>
      <c r="E75" s="3" t="s">
        <v>452</v>
      </c>
      <c r="F75" s="4" t="s">
        <v>681</v>
      </c>
      <c r="G75" s="4" t="s">
        <v>177</v>
      </c>
      <c r="H75" s="5" t="s">
        <v>877</v>
      </c>
      <c r="I75" s="2" t="s">
        <v>878</v>
      </c>
      <c r="J75" s="6">
        <v>2013</v>
      </c>
      <c r="K75" s="6">
        <v>2</v>
      </c>
      <c r="L75" s="2" t="s">
        <v>573</v>
      </c>
      <c r="M75" s="6">
        <v>1</v>
      </c>
      <c r="N75" s="7" t="s">
        <v>27</v>
      </c>
      <c r="O75" s="18" t="str">
        <f>HYPERLINK("http://ebooks.abc-clio.com/?isbn=9781610691581")</f>
        <v>http://ebooks.abc-clio.com/?isbn=9781610691581</v>
      </c>
    </row>
    <row r="76" spans="1:15" s="8" customFormat="1">
      <c r="A76" s="1">
        <v>75</v>
      </c>
      <c r="B76" s="17" t="s">
        <v>549</v>
      </c>
      <c r="C76" s="2" t="s">
        <v>739</v>
      </c>
      <c r="D76" s="3" t="s">
        <v>442</v>
      </c>
      <c r="E76" s="3" t="s">
        <v>443</v>
      </c>
      <c r="F76" s="4" t="s">
        <v>676</v>
      </c>
      <c r="G76" s="4" t="s">
        <v>172</v>
      </c>
      <c r="H76" s="5" t="s">
        <v>740</v>
      </c>
      <c r="I76" s="2" t="s">
        <v>741</v>
      </c>
      <c r="J76" s="6">
        <v>2013</v>
      </c>
      <c r="K76" s="6">
        <v>1</v>
      </c>
      <c r="L76" s="2" t="s">
        <v>573</v>
      </c>
      <c r="M76" s="6">
        <v>1</v>
      </c>
      <c r="N76" s="7" t="s">
        <v>27</v>
      </c>
      <c r="O76" s="18" t="str">
        <f>HYPERLINK("http://ebooks.abc-clio.com/?isbn=9781610692755")</f>
        <v>http://ebooks.abc-clio.com/?isbn=9781610692755</v>
      </c>
    </row>
    <row r="77" spans="1:15" s="8" customFormat="1">
      <c r="A77" s="1">
        <v>76</v>
      </c>
      <c r="B77" s="17" t="s">
        <v>549</v>
      </c>
      <c r="C77" s="2" t="s">
        <v>956</v>
      </c>
      <c r="D77" s="3" t="s">
        <v>325</v>
      </c>
      <c r="E77" s="3" t="s">
        <v>326</v>
      </c>
      <c r="F77" s="4" t="s">
        <v>615</v>
      </c>
      <c r="G77" s="4" t="s">
        <v>111</v>
      </c>
      <c r="H77" s="5" t="s">
        <v>957</v>
      </c>
      <c r="I77" s="2" t="s">
        <v>958</v>
      </c>
      <c r="J77" s="6">
        <v>2013</v>
      </c>
      <c r="K77" s="6">
        <v>1</v>
      </c>
      <c r="L77" s="2" t="s">
        <v>573</v>
      </c>
      <c r="M77" s="6">
        <v>1</v>
      </c>
      <c r="N77" s="7" t="s">
        <v>27</v>
      </c>
      <c r="O77" s="18" t="str">
        <f>HYPERLINK("http://ebooks.abc-clio.com/?isbn=9781610690782")</f>
        <v>http://ebooks.abc-clio.com/?isbn=9781610690782</v>
      </c>
    </row>
    <row r="78" spans="1:15" s="8" customFormat="1">
      <c r="A78" s="1">
        <v>77</v>
      </c>
      <c r="B78" s="17" t="s">
        <v>549</v>
      </c>
      <c r="C78" s="2" t="s">
        <v>767</v>
      </c>
      <c r="D78" s="3" t="s">
        <v>334</v>
      </c>
      <c r="E78" s="3" t="s">
        <v>335</v>
      </c>
      <c r="F78" s="4" t="s">
        <v>620</v>
      </c>
      <c r="G78" s="4" t="s">
        <v>116</v>
      </c>
      <c r="H78" s="5" t="s">
        <v>938</v>
      </c>
      <c r="I78" s="2" t="s">
        <v>939</v>
      </c>
      <c r="J78" s="6">
        <v>2013</v>
      </c>
      <c r="K78" s="6">
        <v>1</v>
      </c>
      <c r="L78" s="2" t="s">
        <v>573</v>
      </c>
      <c r="M78" s="6">
        <v>1</v>
      </c>
      <c r="N78" s="7" t="s">
        <v>27</v>
      </c>
      <c r="O78" s="18" t="str">
        <f>HYPERLINK("http://ebooks.abc-clio.com/?isbn=9781610692847")</f>
        <v>http://ebooks.abc-clio.com/?isbn=9781610692847</v>
      </c>
    </row>
    <row r="79" spans="1:15" s="8" customFormat="1">
      <c r="A79" s="1">
        <v>78</v>
      </c>
      <c r="B79" s="17" t="s">
        <v>549</v>
      </c>
      <c r="C79" s="2" t="s">
        <v>767</v>
      </c>
      <c r="D79" s="3" t="s">
        <v>336</v>
      </c>
      <c r="E79" s="3" t="s">
        <v>337</v>
      </c>
      <c r="F79" s="4" t="s">
        <v>621</v>
      </c>
      <c r="G79" s="4" t="s">
        <v>117</v>
      </c>
      <c r="H79" s="5" t="s">
        <v>798</v>
      </c>
      <c r="I79" s="2" t="s">
        <v>799</v>
      </c>
      <c r="J79" s="6">
        <v>2010</v>
      </c>
      <c r="K79" s="6">
        <v>1</v>
      </c>
      <c r="L79" s="2" t="s">
        <v>573</v>
      </c>
      <c r="M79" s="6">
        <v>1</v>
      </c>
      <c r="N79" s="7" t="s">
        <v>27</v>
      </c>
      <c r="O79" s="18" t="str">
        <f>HYPERLINK("http://ebooks.abc-clio.com/?isbn=9781610690560")</f>
        <v>http://ebooks.abc-clio.com/?isbn=9781610690560</v>
      </c>
    </row>
    <row r="80" spans="1:15" s="8" customFormat="1">
      <c r="A80" s="1">
        <v>79</v>
      </c>
      <c r="B80" s="17" t="s">
        <v>549</v>
      </c>
      <c r="C80" s="2" t="s">
        <v>767</v>
      </c>
      <c r="D80" s="3" t="s">
        <v>301</v>
      </c>
      <c r="E80" s="3" t="s">
        <v>302</v>
      </c>
      <c r="F80" s="4" t="s">
        <v>603</v>
      </c>
      <c r="G80" s="4" t="s">
        <v>99</v>
      </c>
      <c r="H80" s="5" t="s">
        <v>768</v>
      </c>
      <c r="I80" s="2" t="s">
        <v>769</v>
      </c>
      <c r="J80" s="6">
        <v>2013</v>
      </c>
      <c r="K80" s="6">
        <v>1</v>
      </c>
      <c r="L80" s="2" t="s">
        <v>573</v>
      </c>
      <c r="M80" s="6">
        <v>1</v>
      </c>
      <c r="N80" s="7" t="s">
        <v>27</v>
      </c>
      <c r="O80" s="18" t="str">
        <f>HYPERLINK("http://ebooks.abc-clio.com/?isbn=9781610691536")</f>
        <v>http://ebooks.abc-clio.com/?isbn=9781610691536</v>
      </c>
    </row>
    <row r="81" spans="1:15" s="8" customFormat="1">
      <c r="A81" s="1">
        <v>80</v>
      </c>
      <c r="B81" s="17" t="s">
        <v>549</v>
      </c>
      <c r="C81" s="2" t="s">
        <v>843</v>
      </c>
      <c r="D81" s="3">
        <v>372.83</v>
      </c>
      <c r="E81" s="3" t="s">
        <v>405</v>
      </c>
      <c r="F81" s="4" t="s">
        <v>656</v>
      </c>
      <c r="G81" s="4" t="s">
        <v>152</v>
      </c>
      <c r="H81" s="5" t="s">
        <v>844</v>
      </c>
      <c r="I81" s="2" t="s">
        <v>845</v>
      </c>
      <c r="J81" s="6">
        <v>2009</v>
      </c>
      <c r="K81" s="6">
        <v>1</v>
      </c>
      <c r="L81" s="2" t="s">
        <v>573</v>
      </c>
      <c r="M81" s="6">
        <v>1</v>
      </c>
      <c r="N81" s="7" t="s">
        <v>27</v>
      </c>
      <c r="O81" s="18" t="str">
        <f>HYPERLINK("http://ebooks.abc-clio.com/?isbn=9781591587835")</f>
        <v>http://ebooks.abc-clio.com/?isbn=9781591587835</v>
      </c>
    </row>
    <row r="82" spans="1:15" s="8" customFormat="1">
      <c r="A82" s="1">
        <v>81</v>
      </c>
      <c r="B82" s="17" t="s">
        <v>549</v>
      </c>
      <c r="C82" s="2" t="s">
        <v>783</v>
      </c>
      <c r="D82" s="3" t="s">
        <v>321</v>
      </c>
      <c r="E82" s="3" t="s">
        <v>322</v>
      </c>
      <c r="F82" s="4" t="s">
        <v>613</v>
      </c>
      <c r="G82" s="4" t="s">
        <v>109</v>
      </c>
      <c r="H82" s="5" t="s">
        <v>784</v>
      </c>
      <c r="I82" s="2" t="s">
        <v>785</v>
      </c>
      <c r="J82" s="6">
        <v>2013</v>
      </c>
      <c r="K82" s="6">
        <v>1</v>
      </c>
      <c r="L82" s="2" t="s">
        <v>573</v>
      </c>
      <c r="M82" s="6">
        <v>1</v>
      </c>
      <c r="N82" s="7" t="s">
        <v>27</v>
      </c>
      <c r="O82" s="18" t="str">
        <f>HYPERLINK("http://ebooks.abc-clio.com/?isbn=9781610692649")</f>
        <v>http://ebooks.abc-clio.com/?isbn=9781610692649</v>
      </c>
    </row>
    <row r="83" spans="1:15" s="8" customFormat="1">
      <c r="A83" s="1">
        <v>82</v>
      </c>
      <c r="B83" s="17" t="s">
        <v>549</v>
      </c>
      <c r="C83" s="2" t="s">
        <v>989</v>
      </c>
      <c r="D83" s="3" t="s">
        <v>497</v>
      </c>
      <c r="E83" s="3" t="s">
        <v>326</v>
      </c>
      <c r="F83" s="4" t="s">
        <v>705</v>
      </c>
      <c r="G83" s="4" t="s">
        <v>201</v>
      </c>
      <c r="H83" s="5" t="s">
        <v>990</v>
      </c>
      <c r="I83" s="2" t="s">
        <v>991</v>
      </c>
      <c r="J83" s="6">
        <v>2013</v>
      </c>
      <c r="K83" s="6">
        <v>3</v>
      </c>
      <c r="L83" s="2" t="s">
        <v>992</v>
      </c>
      <c r="M83" s="6">
        <v>1</v>
      </c>
      <c r="N83" s="7" t="s">
        <v>27</v>
      </c>
      <c r="O83" s="18" t="str">
        <f>HYPERLINK("http://ebooks.abc-clio.com/?isbn=9781586835293")</f>
        <v>http://ebooks.abc-clio.com/?isbn=9781586835293</v>
      </c>
    </row>
    <row r="84" spans="1:15" s="8" customFormat="1">
      <c r="A84" s="1">
        <v>83</v>
      </c>
      <c r="B84" s="17" t="s">
        <v>549</v>
      </c>
      <c r="C84" s="2" t="s">
        <v>64</v>
      </c>
      <c r="D84" s="3" t="s">
        <v>522</v>
      </c>
      <c r="E84" s="3" t="s">
        <v>523</v>
      </c>
      <c r="F84" s="4" t="s">
        <v>719</v>
      </c>
      <c r="G84" s="4" t="s">
        <v>215</v>
      </c>
      <c r="H84" s="5" t="s">
        <v>65</v>
      </c>
      <c r="I84" s="2" t="s">
        <v>66</v>
      </c>
      <c r="J84" s="6">
        <v>2013</v>
      </c>
      <c r="K84" s="6">
        <v>1</v>
      </c>
      <c r="L84" s="2" t="s">
        <v>573</v>
      </c>
      <c r="M84" s="6">
        <v>1</v>
      </c>
      <c r="N84" s="7" t="s">
        <v>27</v>
      </c>
      <c r="O84" s="18" t="str">
        <f>HYPERLINK("http://ebooks.abc-clio.com/?isbn=9781610695978")</f>
        <v>http://ebooks.abc-clio.com/?isbn=9781610695978</v>
      </c>
    </row>
    <row r="85" spans="1:15" s="8" customFormat="1">
      <c r="A85" s="1">
        <v>84</v>
      </c>
      <c r="B85" s="17" t="s">
        <v>549</v>
      </c>
      <c r="C85" s="2" t="s">
        <v>570</v>
      </c>
      <c r="D85" s="3" t="s">
        <v>414</v>
      </c>
      <c r="E85" s="3" t="s">
        <v>415</v>
      </c>
      <c r="F85" s="4" t="s">
        <v>661</v>
      </c>
      <c r="G85" s="4" t="s">
        <v>157</v>
      </c>
      <c r="H85" s="5" t="s">
        <v>571</v>
      </c>
      <c r="I85" s="2" t="s">
        <v>572</v>
      </c>
      <c r="J85" s="6">
        <v>2012</v>
      </c>
      <c r="K85" s="6">
        <v>1</v>
      </c>
      <c r="L85" s="2" t="s">
        <v>573</v>
      </c>
      <c r="M85" s="6">
        <v>1</v>
      </c>
      <c r="N85" s="7" t="s">
        <v>27</v>
      </c>
      <c r="O85" s="18" t="str">
        <f>HYPERLINK("http://ebooks.abc-clio.com/?isbn=9781598849516")</f>
        <v>http://ebooks.abc-clio.com/?isbn=9781598849516</v>
      </c>
    </row>
    <row r="86" spans="1:15" s="8" customFormat="1">
      <c r="A86" s="1">
        <v>85</v>
      </c>
      <c r="B86" s="16" t="s">
        <v>549</v>
      </c>
      <c r="C86" s="10" t="s">
        <v>245</v>
      </c>
      <c r="D86" s="11" t="s">
        <v>0</v>
      </c>
      <c r="E86" s="11" t="s">
        <v>19</v>
      </c>
      <c r="F86" s="12" t="s">
        <v>83</v>
      </c>
      <c r="G86" s="12" t="s">
        <v>273</v>
      </c>
      <c r="H86" s="13" t="s">
        <v>253</v>
      </c>
      <c r="I86" s="10" t="s">
        <v>254</v>
      </c>
      <c r="J86" s="14">
        <v>2012</v>
      </c>
      <c r="K86" s="14">
        <v>1</v>
      </c>
      <c r="L86" s="10" t="s">
        <v>992</v>
      </c>
      <c r="M86" s="14">
        <v>1</v>
      </c>
      <c r="N86" s="7" t="s">
        <v>27</v>
      </c>
      <c r="O86" s="18" t="str">
        <f>HYPERLINK("http://ebooks.abc-clio.com/?isbn=9781586835385")</f>
        <v>http://ebooks.abc-clio.com/?isbn=9781586835385</v>
      </c>
    </row>
    <row r="87" spans="1:15" s="8" customFormat="1">
      <c r="A87" s="1">
        <v>86</v>
      </c>
      <c r="B87" s="16" t="s">
        <v>549</v>
      </c>
      <c r="C87" s="10" t="s">
        <v>245</v>
      </c>
      <c r="D87" s="11" t="s">
        <v>14</v>
      </c>
      <c r="E87" s="11" t="s">
        <v>326</v>
      </c>
      <c r="F87" s="12" t="s">
        <v>80</v>
      </c>
      <c r="G87" s="12" t="s">
        <v>270</v>
      </c>
      <c r="H87" s="13" t="s">
        <v>246</v>
      </c>
      <c r="I87" s="10" t="s">
        <v>247</v>
      </c>
      <c r="J87" s="14">
        <v>2012</v>
      </c>
      <c r="K87" s="14">
        <v>1</v>
      </c>
      <c r="L87" s="10" t="s">
        <v>992</v>
      </c>
      <c r="M87" s="14">
        <v>1</v>
      </c>
      <c r="N87" s="7" t="s">
        <v>27</v>
      </c>
      <c r="O87" s="18" t="str">
        <f>HYPERLINK("http://ebooks.abc-clio.com/?isbn=9781586835460")</f>
        <v>http://ebooks.abc-clio.com/?isbn=9781586835460</v>
      </c>
    </row>
    <row r="88" spans="1:15" s="8" customFormat="1">
      <c r="A88" s="1">
        <v>87</v>
      </c>
      <c r="B88" s="17" t="s">
        <v>549</v>
      </c>
      <c r="C88" s="2" t="s">
        <v>786</v>
      </c>
      <c r="D88" s="3" t="s">
        <v>281</v>
      </c>
      <c r="E88" s="3" t="s">
        <v>282</v>
      </c>
      <c r="F88" s="4" t="s">
        <v>593</v>
      </c>
      <c r="G88" s="4" t="s">
        <v>89</v>
      </c>
      <c r="H88" s="5" t="s">
        <v>944</v>
      </c>
      <c r="I88" s="2" t="s">
        <v>945</v>
      </c>
      <c r="J88" s="6">
        <v>2013</v>
      </c>
      <c r="K88" s="6">
        <v>1</v>
      </c>
      <c r="L88" s="2" t="s">
        <v>573</v>
      </c>
      <c r="M88" s="6">
        <v>1</v>
      </c>
      <c r="N88" s="7" t="s">
        <v>27</v>
      </c>
      <c r="O88" s="18" t="str">
        <f>HYPERLINK("http://ebooks.abc-clio.com/?isbn=9781610692885")</f>
        <v>http://ebooks.abc-clio.com/?isbn=9781610692885</v>
      </c>
    </row>
    <row r="89" spans="1:15" s="8" customFormat="1">
      <c r="A89" s="1">
        <v>88</v>
      </c>
      <c r="B89" s="17" t="s">
        <v>549</v>
      </c>
      <c r="C89" s="2" t="s">
        <v>786</v>
      </c>
      <c r="D89" s="3" t="s">
        <v>323</v>
      </c>
      <c r="E89" s="3" t="s">
        <v>324</v>
      </c>
      <c r="F89" s="4" t="s">
        <v>614</v>
      </c>
      <c r="G89" s="4" t="s">
        <v>110</v>
      </c>
      <c r="H89" s="5" t="s">
        <v>787</v>
      </c>
      <c r="I89" s="2" t="s">
        <v>788</v>
      </c>
      <c r="J89" s="6">
        <v>2012</v>
      </c>
      <c r="K89" s="6">
        <v>1</v>
      </c>
      <c r="L89" s="2" t="s">
        <v>573</v>
      </c>
      <c r="M89" s="6">
        <v>1</v>
      </c>
      <c r="N89" s="7" t="s">
        <v>27</v>
      </c>
      <c r="O89" s="18" t="str">
        <f>HYPERLINK("http://ebooks.abc-clio.com/?isbn=9781610691918")</f>
        <v>http://ebooks.abc-clio.com/?isbn=9781610691918</v>
      </c>
    </row>
    <row r="90" spans="1:15" s="8" customFormat="1">
      <c r="A90" s="1">
        <v>89</v>
      </c>
      <c r="B90" s="17" t="s">
        <v>549</v>
      </c>
      <c r="C90" s="2" t="s">
        <v>848</v>
      </c>
      <c r="D90" s="3" t="s">
        <v>429</v>
      </c>
      <c r="E90" s="3" t="s">
        <v>430</v>
      </c>
      <c r="F90" s="4" t="s">
        <v>669</v>
      </c>
      <c r="G90" s="4" t="s">
        <v>165</v>
      </c>
      <c r="H90" s="5" t="s">
        <v>978</v>
      </c>
      <c r="I90" s="2" t="s">
        <v>979</v>
      </c>
      <c r="J90" s="6">
        <v>2013</v>
      </c>
      <c r="K90" s="6">
        <v>1</v>
      </c>
      <c r="L90" s="2" t="s">
        <v>573</v>
      </c>
      <c r="M90" s="6">
        <v>1</v>
      </c>
      <c r="N90" s="7" t="s">
        <v>27</v>
      </c>
      <c r="O90" s="18" t="str">
        <f>HYPERLINK("http://ebooks.abc-clio.com/?isbn=9781610693851")</f>
        <v>http://ebooks.abc-clio.com/?isbn=9781610693851</v>
      </c>
    </row>
    <row r="91" spans="1:15" s="8" customFormat="1">
      <c r="A91" s="1">
        <v>90</v>
      </c>
      <c r="B91" s="17" t="s">
        <v>549</v>
      </c>
      <c r="C91" s="2" t="s">
        <v>848</v>
      </c>
      <c r="D91" s="3" t="s">
        <v>412</v>
      </c>
      <c r="E91" s="3" t="s">
        <v>413</v>
      </c>
      <c r="F91" s="4" t="s">
        <v>660</v>
      </c>
      <c r="G91" s="4" t="s">
        <v>156</v>
      </c>
      <c r="H91" s="5" t="s">
        <v>849</v>
      </c>
      <c r="I91" s="2" t="s">
        <v>850</v>
      </c>
      <c r="J91" s="6">
        <v>2013</v>
      </c>
      <c r="K91" s="6">
        <v>1</v>
      </c>
      <c r="L91" s="2" t="s">
        <v>573</v>
      </c>
      <c r="M91" s="6">
        <v>1</v>
      </c>
      <c r="N91" s="7" t="s">
        <v>27</v>
      </c>
      <c r="O91" s="18" t="str">
        <f>HYPERLINK("http://ebooks.abc-clio.com/?isbn=9781610693769")</f>
        <v>http://ebooks.abc-clio.com/?isbn=9781610693769</v>
      </c>
    </row>
    <row r="92" spans="1:15" s="8" customFormat="1">
      <c r="A92" s="1">
        <v>91</v>
      </c>
      <c r="B92" s="17" t="s">
        <v>549</v>
      </c>
      <c r="C92" s="2" t="s">
        <v>848</v>
      </c>
      <c r="D92" s="3" t="s">
        <v>491</v>
      </c>
      <c r="E92" s="3" t="s">
        <v>492</v>
      </c>
      <c r="F92" s="4" t="s">
        <v>702</v>
      </c>
      <c r="G92" s="4" t="s">
        <v>198</v>
      </c>
      <c r="H92" s="5" t="s">
        <v>920</v>
      </c>
      <c r="I92" s="2" t="s">
        <v>921</v>
      </c>
      <c r="J92" s="6">
        <v>2013</v>
      </c>
      <c r="K92" s="6">
        <v>1</v>
      </c>
      <c r="L92" s="2" t="s">
        <v>573</v>
      </c>
      <c r="M92" s="6">
        <v>1</v>
      </c>
      <c r="N92" s="7" t="s">
        <v>27</v>
      </c>
      <c r="O92" s="18" t="str">
        <f>HYPERLINK("http://ebooks.abc-clio.com/?isbn=9781610693585")</f>
        <v>http://ebooks.abc-clio.com/?isbn=9781610693585</v>
      </c>
    </row>
    <row r="93" spans="1:15" s="8" customFormat="1">
      <c r="A93" s="1">
        <v>92</v>
      </c>
      <c r="B93" s="17" t="s">
        <v>549</v>
      </c>
      <c r="C93" s="2" t="s">
        <v>898</v>
      </c>
      <c r="D93" s="3" t="s">
        <v>471</v>
      </c>
      <c r="E93" s="3" t="s">
        <v>472</v>
      </c>
      <c r="F93" s="4" t="s">
        <v>691</v>
      </c>
      <c r="G93" s="4" t="s">
        <v>187</v>
      </c>
      <c r="H93" s="5" t="s">
        <v>899</v>
      </c>
      <c r="I93" s="2" t="s">
        <v>900</v>
      </c>
      <c r="J93" s="6">
        <v>2011</v>
      </c>
      <c r="K93" s="6">
        <v>1</v>
      </c>
      <c r="L93" s="2" t="s">
        <v>573</v>
      </c>
      <c r="M93" s="6">
        <v>1</v>
      </c>
      <c r="N93" s="7" t="s">
        <v>27</v>
      </c>
      <c r="O93" s="18" t="str">
        <f>HYPERLINK("http://ebooks.abc-clio.com/?isbn=9781598848021")</f>
        <v>http://ebooks.abc-clio.com/?isbn=9781598848021</v>
      </c>
    </row>
    <row r="94" spans="1:15" s="8" customFormat="1">
      <c r="A94" s="1">
        <v>93</v>
      </c>
      <c r="B94" s="17" t="s">
        <v>549</v>
      </c>
      <c r="C94" s="2" t="s">
        <v>898</v>
      </c>
      <c r="D94" s="3" t="s">
        <v>493</v>
      </c>
      <c r="E94" s="3" t="s">
        <v>494</v>
      </c>
      <c r="F94" s="4" t="s">
        <v>703</v>
      </c>
      <c r="G94" s="4" t="s">
        <v>199</v>
      </c>
      <c r="H94" s="5" t="s">
        <v>922</v>
      </c>
      <c r="I94" s="2" t="s">
        <v>923</v>
      </c>
      <c r="J94" s="6">
        <v>2010</v>
      </c>
      <c r="K94" s="6">
        <v>1</v>
      </c>
      <c r="L94" s="2" t="s">
        <v>573</v>
      </c>
      <c r="M94" s="6">
        <v>1</v>
      </c>
      <c r="N94" s="7" t="s">
        <v>27</v>
      </c>
      <c r="O94" s="18" t="str">
        <f>HYPERLINK("http://ebooks.abc-clio.com/?isbn=9781598845167")</f>
        <v>http://ebooks.abc-clio.com/?isbn=9781598845167</v>
      </c>
    </row>
    <row r="95" spans="1:15" s="8" customFormat="1">
      <c r="A95" s="1">
        <v>94</v>
      </c>
      <c r="B95" s="17" t="s">
        <v>549</v>
      </c>
      <c r="C95" s="2" t="s">
        <v>851</v>
      </c>
      <c r="D95" s="3" t="s">
        <v>425</v>
      </c>
      <c r="E95" s="3" t="s">
        <v>426</v>
      </c>
      <c r="F95" s="4" t="s">
        <v>667</v>
      </c>
      <c r="G95" s="4" t="s">
        <v>163</v>
      </c>
      <c r="H95" s="5" t="s">
        <v>859</v>
      </c>
      <c r="I95" s="2" t="s">
        <v>860</v>
      </c>
      <c r="J95" s="6">
        <v>2012</v>
      </c>
      <c r="K95" s="6">
        <v>1</v>
      </c>
      <c r="L95" s="2" t="s">
        <v>573</v>
      </c>
      <c r="M95" s="6">
        <v>1</v>
      </c>
      <c r="N95" s="7" t="s">
        <v>27</v>
      </c>
      <c r="O95" s="18" t="str">
        <f>HYPERLINK("http://ebooks.abc-clio.com/?isbn=9781610692250")</f>
        <v>http://ebooks.abc-clio.com/?isbn=9781610692250</v>
      </c>
    </row>
    <row r="96" spans="1:15" s="8" customFormat="1">
      <c r="A96" s="1">
        <v>95</v>
      </c>
      <c r="B96" s="17" t="s">
        <v>549</v>
      </c>
      <c r="C96" s="2" t="s">
        <v>851</v>
      </c>
      <c r="D96" s="3" t="s">
        <v>420</v>
      </c>
      <c r="E96" s="3" t="s">
        <v>326</v>
      </c>
      <c r="F96" s="4" t="s">
        <v>664</v>
      </c>
      <c r="G96" s="4" t="s">
        <v>160</v>
      </c>
      <c r="H96" s="5" t="s">
        <v>852</v>
      </c>
      <c r="I96" s="2" t="s">
        <v>853</v>
      </c>
      <c r="J96" s="6">
        <v>2013</v>
      </c>
      <c r="K96" s="6">
        <v>1</v>
      </c>
      <c r="L96" s="2" t="s">
        <v>573</v>
      </c>
      <c r="M96" s="6">
        <v>1</v>
      </c>
      <c r="N96" s="7" t="s">
        <v>27</v>
      </c>
      <c r="O96" s="18" t="str">
        <f>HYPERLINK("http://ebooks.abc-clio.com/?isbn=9781610694247")</f>
        <v>http://ebooks.abc-clio.com/?isbn=9781610694247</v>
      </c>
    </row>
    <row r="97" spans="1:15" s="8" customFormat="1">
      <c r="A97" s="1">
        <v>96</v>
      </c>
      <c r="B97" s="17" t="s">
        <v>549</v>
      </c>
      <c r="C97" s="2" t="s">
        <v>789</v>
      </c>
      <c r="D97" s="3" t="s">
        <v>327</v>
      </c>
      <c r="E97" s="3" t="s">
        <v>328</v>
      </c>
      <c r="F97" s="4" t="s">
        <v>616</v>
      </c>
      <c r="G97" s="4" t="s">
        <v>112</v>
      </c>
      <c r="H97" s="5" t="s">
        <v>790</v>
      </c>
      <c r="I97" s="2" t="s">
        <v>791</v>
      </c>
      <c r="J97" s="6">
        <v>2013</v>
      </c>
      <c r="K97" s="6">
        <v>1</v>
      </c>
      <c r="L97" s="2" t="s">
        <v>38</v>
      </c>
      <c r="M97" s="6">
        <v>1</v>
      </c>
      <c r="N97" s="7" t="s">
        <v>27</v>
      </c>
      <c r="O97" s="18" t="str">
        <f>HYPERLINK("http://ebooks.abc-clio.com/?isbn=9781598847772")</f>
        <v>http://ebooks.abc-clio.com/?isbn=9781598847772</v>
      </c>
    </row>
    <row r="98" spans="1:15" s="8" customFormat="1">
      <c r="A98" s="1">
        <v>97</v>
      </c>
      <c r="B98" s="17" t="s">
        <v>549</v>
      </c>
      <c r="C98" s="2" t="s">
        <v>932</v>
      </c>
      <c r="D98" s="3" t="s">
        <v>540</v>
      </c>
      <c r="E98" s="3" t="s">
        <v>541</v>
      </c>
      <c r="F98" s="4" t="s">
        <v>728</v>
      </c>
      <c r="G98" s="4" t="s">
        <v>224</v>
      </c>
      <c r="H98" s="5" t="s">
        <v>933</v>
      </c>
      <c r="I98" s="2" t="s">
        <v>934</v>
      </c>
      <c r="J98" s="6">
        <v>2010</v>
      </c>
      <c r="K98" s="6">
        <v>1</v>
      </c>
      <c r="L98" s="2" t="s">
        <v>553</v>
      </c>
      <c r="M98" s="6">
        <v>1</v>
      </c>
      <c r="N98" s="7" t="s">
        <v>27</v>
      </c>
      <c r="O98" s="18" t="str">
        <f>HYPERLINK("http://ebooks.abc-clio.com/?isbn=9780313385476")</f>
        <v>http://ebooks.abc-clio.com/?isbn=9780313385476</v>
      </c>
    </row>
    <row r="99" spans="1:15" s="8" customFormat="1">
      <c r="A99" s="1">
        <v>98</v>
      </c>
      <c r="B99" s="17" t="s">
        <v>549</v>
      </c>
      <c r="C99" s="2" t="s">
        <v>561</v>
      </c>
      <c r="D99" s="3" t="s">
        <v>450</v>
      </c>
      <c r="E99" s="3" t="s">
        <v>451</v>
      </c>
      <c r="F99" s="4" t="s">
        <v>680</v>
      </c>
      <c r="G99" s="4" t="s">
        <v>176</v>
      </c>
      <c r="H99" s="5" t="s">
        <v>36</v>
      </c>
      <c r="I99" s="2" t="s">
        <v>37</v>
      </c>
      <c r="J99" s="6">
        <v>2014</v>
      </c>
      <c r="K99" s="6">
        <v>2</v>
      </c>
      <c r="L99" s="2" t="s">
        <v>38</v>
      </c>
      <c r="M99" s="6">
        <v>1</v>
      </c>
      <c r="N99" s="7" t="s">
        <v>27</v>
      </c>
      <c r="O99" s="18" t="str">
        <f>HYPERLINK("http://ebooks.abc-clio.com/?isbn=9781610693509")</f>
        <v>http://ebooks.abc-clio.com/?isbn=9781610693509</v>
      </c>
    </row>
    <row r="100" spans="1:15" s="8" customFormat="1">
      <c r="A100" s="1">
        <v>99</v>
      </c>
      <c r="B100" s="17" t="s">
        <v>549</v>
      </c>
      <c r="C100" s="2" t="s">
        <v>561</v>
      </c>
      <c r="D100" s="3" t="s">
        <v>465</v>
      </c>
      <c r="E100" s="3" t="s">
        <v>466</v>
      </c>
      <c r="F100" s="4" t="s">
        <v>688</v>
      </c>
      <c r="G100" s="4" t="s">
        <v>184</v>
      </c>
      <c r="H100" s="5" t="s">
        <v>891</v>
      </c>
      <c r="I100" s="2" t="s">
        <v>892</v>
      </c>
      <c r="J100" s="6">
        <v>2009</v>
      </c>
      <c r="K100" s="6">
        <v>2</v>
      </c>
      <c r="L100" s="2" t="s">
        <v>553</v>
      </c>
      <c r="M100" s="6">
        <v>1</v>
      </c>
      <c r="N100" s="7" t="s">
        <v>27</v>
      </c>
      <c r="O100" s="18" t="str">
        <f>HYPERLINK("http://ebooks.abc-clio.com/?isbn=9780313378324")</f>
        <v>http://ebooks.abc-clio.com/?isbn=9780313378324</v>
      </c>
    </row>
    <row r="101" spans="1:15" s="8" customFormat="1">
      <c r="A101" s="1">
        <v>100</v>
      </c>
      <c r="B101" s="17" t="s">
        <v>549</v>
      </c>
      <c r="C101" s="2" t="s">
        <v>48</v>
      </c>
      <c r="D101" s="3" t="s">
        <v>526</v>
      </c>
      <c r="E101" s="3" t="s">
        <v>527</v>
      </c>
      <c r="F101" s="4" t="s">
        <v>721</v>
      </c>
      <c r="G101" s="4" t="s">
        <v>217</v>
      </c>
      <c r="H101" s="5" t="s">
        <v>70</v>
      </c>
      <c r="I101" s="2" t="s">
        <v>71</v>
      </c>
      <c r="J101" s="6">
        <v>2010</v>
      </c>
      <c r="K101" s="6">
        <v>1</v>
      </c>
      <c r="L101" s="2" t="s">
        <v>553</v>
      </c>
      <c r="M101" s="6">
        <v>1</v>
      </c>
      <c r="N101" s="7" t="s">
        <v>27</v>
      </c>
      <c r="O101" s="18" t="str">
        <f>HYPERLINK("http://ebooks.abc-clio.com/?isbn=9780313385377")</f>
        <v>http://ebooks.abc-clio.com/?isbn=9780313385377</v>
      </c>
    </row>
    <row r="102" spans="1:15" s="8" customFormat="1">
      <c r="A102" s="1">
        <v>101</v>
      </c>
      <c r="B102" s="17" t="s">
        <v>549</v>
      </c>
      <c r="C102" s="2" t="s">
        <v>48</v>
      </c>
      <c r="D102" s="3" t="s">
        <v>406</v>
      </c>
      <c r="E102" s="3" t="s">
        <v>407</v>
      </c>
      <c r="F102" s="4" t="s">
        <v>657</v>
      </c>
      <c r="G102" s="4" t="s">
        <v>153</v>
      </c>
      <c r="H102" s="5" t="s">
        <v>974</v>
      </c>
      <c r="I102" s="2" t="s">
        <v>975</v>
      </c>
      <c r="J102" s="6">
        <v>2013</v>
      </c>
      <c r="K102" s="6">
        <v>1</v>
      </c>
      <c r="L102" s="2" t="s">
        <v>553</v>
      </c>
      <c r="M102" s="6">
        <v>1</v>
      </c>
      <c r="N102" s="7" t="s">
        <v>27</v>
      </c>
      <c r="O102" s="18" t="str">
        <f>HYPERLINK("http://ebooks.abc-clio.com/?isbn=9781440829529")</f>
        <v>http://ebooks.abc-clio.com/?isbn=9781440829529</v>
      </c>
    </row>
    <row r="103" spans="1:15" s="8" customFormat="1">
      <c r="A103" s="1">
        <v>102</v>
      </c>
      <c r="B103" s="17" t="s">
        <v>549</v>
      </c>
      <c r="C103" s="2" t="s">
        <v>48</v>
      </c>
      <c r="D103" s="3" t="s">
        <v>463</v>
      </c>
      <c r="E103" s="3" t="s">
        <v>464</v>
      </c>
      <c r="F103" s="4" t="s">
        <v>687</v>
      </c>
      <c r="G103" s="4" t="s">
        <v>183</v>
      </c>
      <c r="H103" s="5" t="s">
        <v>889</v>
      </c>
      <c r="I103" s="2" t="s">
        <v>890</v>
      </c>
      <c r="J103" s="6">
        <v>2010</v>
      </c>
      <c r="K103" s="6">
        <v>1</v>
      </c>
      <c r="L103" s="2" t="s">
        <v>553</v>
      </c>
      <c r="M103" s="6">
        <v>1</v>
      </c>
      <c r="N103" s="7" t="s">
        <v>27</v>
      </c>
      <c r="O103" s="18" t="str">
        <f>HYPERLINK("http://ebooks.abc-clio.com/?isbn=9780313384776")</f>
        <v>http://ebooks.abc-clio.com/?isbn=9780313384776</v>
      </c>
    </row>
    <row r="104" spans="1:15" s="8" customFormat="1">
      <c r="A104" s="1">
        <v>103</v>
      </c>
      <c r="B104" s="17" t="s">
        <v>549</v>
      </c>
      <c r="C104" s="2" t="s">
        <v>48</v>
      </c>
      <c r="D104" s="3" t="s">
        <v>330</v>
      </c>
      <c r="E104" s="3" t="s">
        <v>331</v>
      </c>
      <c r="F104" s="4" t="s">
        <v>618</v>
      </c>
      <c r="G104" s="4" t="s">
        <v>114</v>
      </c>
      <c r="H104" s="5" t="s">
        <v>562</v>
      </c>
      <c r="I104" s="2" t="s">
        <v>563</v>
      </c>
      <c r="J104" s="6">
        <v>2013</v>
      </c>
      <c r="K104" s="6">
        <v>1</v>
      </c>
      <c r="L104" s="2" t="s">
        <v>38</v>
      </c>
      <c r="M104" s="6">
        <v>2</v>
      </c>
      <c r="N104" s="7" t="s">
        <v>27</v>
      </c>
      <c r="O104" s="18" t="str">
        <f>HYPERLINK("http://ebooks.abc-clio.com/?isbn=9781598849370")</f>
        <v>http://ebooks.abc-clio.com/?isbn=9781598849370</v>
      </c>
    </row>
    <row r="105" spans="1:15" s="8" customFormat="1">
      <c r="A105" s="1">
        <v>104</v>
      </c>
      <c r="B105" s="17" t="s">
        <v>549</v>
      </c>
      <c r="C105" s="2" t="s">
        <v>48</v>
      </c>
      <c r="D105" s="3" t="s">
        <v>520</v>
      </c>
      <c r="E105" s="3" t="s">
        <v>521</v>
      </c>
      <c r="F105" s="4" t="s">
        <v>718</v>
      </c>
      <c r="G105" s="4" t="s">
        <v>214</v>
      </c>
      <c r="H105" s="5" t="s">
        <v>62</v>
      </c>
      <c r="I105" s="2" t="s">
        <v>63</v>
      </c>
      <c r="J105" s="6">
        <v>2012</v>
      </c>
      <c r="K105" s="6">
        <v>2</v>
      </c>
      <c r="L105" s="2" t="s">
        <v>38</v>
      </c>
      <c r="M105" s="6">
        <v>1</v>
      </c>
      <c r="N105" s="7" t="s">
        <v>27</v>
      </c>
      <c r="O105" s="18" t="str">
        <f>HYPERLINK("http://ebooks.abc-clio.com/?isbn=9781598843231")</f>
        <v>http://ebooks.abc-clio.com/?isbn=9781598843231</v>
      </c>
    </row>
    <row r="106" spans="1:15" s="8" customFormat="1">
      <c r="A106" s="1">
        <v>105</v>
      </c>
      <c r="B106" s="16" t="s">
        <v>549</v>
      </c>
      <c r="C106" s="10" t="s">
        <v>236</v>
      </c>
      <c r="D106" s="11" t="s">
        <v>7</v>
      </c>
      <c r="E106" s="11" t="s">
        <v>8</v>
      </c>
      <c r="F106" s="12" t="s">
        <v>76</v>
      </c>
      <c r="G106" s="12" t="s">
        <v>266</v>
      </c>
      <c r="H106" s="13" t="s">
        <v>237</v>
      </c>
      <c r="I106" s="10" t="s">
        <v>238</v>
      </c>
      <c r="J106" s="14">
        <v>2012</v>
      </c>
      <c r="K106" s="14">
        <v>1</v>
      </c>
      <c r="L106" s="10" t="s">
        <v>553</v>
      </c>
      <c r="M106" s="14">
        <v>1</v>
      </c>
      <c r="N106" s="7" t="s">
        <v>27</v>
      </c>
      <c r="O106" s="18" t="str">
        <f>HYPERLINK("http://ebooks.abc-clio.com/?isbn=9780313391620")</f>
        <v>http://ebooks.abc-clio.com/?isbn=9780313391620</v>
      </c>
    </row>
    <row r="107" spans="1:15" s="8" customFormat="1">
      <c r="A107" s="1">
        <v>106</v>
      </c>
      <c r="B107" s="17" t="s">
        <v>549</v>
      </c>
      <c r="C107" s="2" t="s">
        <v>856</v>
      </c>
      <c r="D107" s="3" t="s">
        <v>423</v>
      </c>
      <c r="E107" s="3" t="s">
        <v>424</v>
      </c>
      <c r="F107" s="4" t="s">
        <v>666</v>
      </c>
      <c r="G107" s="4" t="s">
        <v>162</v>
      </c>
      <c r="H107" s="5" t="s">
        <v>857</v>
      </c>
      <c r="I107" s="2" t="s">
        <v>858</v>
      </c>
      <c r="J107" s="6">
        <v>2012</v>
      </c>
      <c r="K107" s="6">
        <v>1</v>
      </c>
      <c r="L107" s="2" t="s">
        <v>553</v>
      </c>
      <c r="M107" s="6">
        <v>1</v>
      </c>
      <c r="N107" s="7" t="s">
        <v>27</v>
      </c>
      <c r="O107" s="18" t="str">
        <f>HYPERLINK("http://ebooks.abc-clio.com/?isbn=9780313396229")</f>
        <v>http://ebooks.abc-clio.com/?isbn=9780313396229</v>
      </c>
    </row>
    <row r="108" spans="1:15" s="8" customFormat="1">
      <c r="A108" s="1">
        <v>107</v>
      </c>
      <c r="B108" s="17" t="s">
        <v>549</v>
      </c>
      <c r="C108" s="2" t="s">
        <v>67</v>
      </c>
      <c r="D108" s="3" t="s">
        <v>524</v>
      </c>
      <c r="E108" s="3" t="s">
        <v>525</v>
      </c>
      <c r="F108" s="4" t="s">
        <v>720</v>
      </c>
      <c r="G108" s="4" t="s">
        <v>216</v>
      </c>
      <c r="H108" s="5" t="s">
        <v>68</v>
      </c>
      <c r="I108" s="2" t="s">
        <v>69</v>
      </c>
      <c r="J108" s="6">
        <v>2013</v>
      </c>
      <c r="K108" s="6">
        <v>1</v>
      </c>
      <c r="L108" s="2" t="s">
        <v>553</v>
      </c>
      <c r="M108" s="6">
        <v>1</v>
      </c>
      <c r="N108" s="7" t="s">
        <v>27</v>
      </c>
      <c r="O108" s="18" t="str">
        <f>HYPERLINK("http://ebooks.abc-clio.com/?isbn=9780313399022")</f>
        <v>http://ebooks.abc-clio.com/?isbn=9780313399022</v>
      </c>
    </row>
    <row r="109" spans="1:15" s="8" customFormat="1">
      <c r="A109" s="1">
        <v>108</v>
      </c>
      <c r="B109" s="17" t="s">
        <v>549</v>
      </c>
      <c r="C109" s="2" t="s">
        <v>776</v>
      </c>
      <c r="D109" s="3" t="s">
        <v>457</v>
      </c>
      <c r="E109" s="3" t="s">
        <v>458</v>
      </c>
      <c r="F109" s="4" t="s">
        <v>684</v>
      </c>
      <c r="G109" s="4" t="s">
        <v>180</v>
      </c>
      <c r="H109" s="5" t="s">
        <v>884</v>
      </c>
      <c r="I109" s="2" t="s">
        <v>885</v>
      </c>
      <c r="J109" s="6">
        <v>2012</v>
      </c>
      <c r="K109" s="6">
        <v>1</v>
      </c>
      <c r="L109" s="2" t="s">
        <v>553</v>
      </c>
      <c r="M109" s="6">
        <v>2</v>
      </c>
      <c r="N109" s="7" t="s">
        <v>27</v>
      </c>
      <c r="O109" s="18" t="str">
        <f>HYPERLINK("http://ebooks.abc-clio.com/?isbn=9780313377716")</f>
        <v>http://ebooks.abc-clio.com/?isbn=9780313377716</v>
      </c>
    </row>
    <row r="110" spans="1:15" s="8" customFormat="1">
      <c r="A110" s="1">
        <v>109</v>
      </c>
      <c r="B110" s="17" t="s">
        <v>549</v>
      </c>
      <c r="C110" s="2" t="s">
        <v>776</v>
      </c>
      <c r="D110" s="3" t="s">
        <v>311</v>
      </c>
      <c r="E110" s="3" t="s">
        <v>312</v>
      </c>
      <c r="F110" s="4" t="s">
        <v>608</v>
      </c>
      <c r="G110" s="4" t="s">
        <v>104</v>
      </c>
      <c r="H110" s="5" t="s">
        <v>777</v>
      </c>
      <c r="I110" s="2" t="s">
        <v>778</v>
      </c>
      <c r="J110" s="6">
        <v>2009</v>
      </c>
      <c r="K110" s="6">
        <v>1</v>
      </c>
      <c r="L110" s="2" t="s">
        <v>560</v>
      </c>
      <c r="M110" s="6">
        <v>1</v>
      </c>
      <c r="N110" s="7" t="s">
        <v>27</v>
      </c>
      <c r="O110" s="18" t="str">
        <f>HYPERLINK("http://ebooks.abc-clio.com/?isbn=9780313354212")</f>
        <v>http://ebooks.abc-clio.com/?isbn=9780313354212</v>
      </c>
    </row>
    <row r="111" spans="1:15" s="8" customFormat="1">
      <c r="A111" s="1">
        <v>110</v>
      </c>
      <c r="B111" s="17" t="s">
        <v>549</v>
      </c>
      <c r="C111" s="2" t="s">
        <v>776</v>
      </c>
      <c r="D111" s="3" t="s">
        <v>313</v>
      </c>
      <c r="E111" s="3" t="s">
        <v>314</v>
      </c>
      <c r="F111" s="4" t="s">
        <v>609</v>
      </c>
      <c r="G111" s="4" t="s">
        <v>105</v>
      </c>
      <c r="H111" s="5" t="s">
        <v>779</v>
      </c>
      <c r="I111" s="2" t="s">
        <v>780</v>
      </c>
      <c r="J111" s="6">
        <v>2010</v>
      </c>
      <c r="K111" s="6">
        <v>1</v>
      </c>
      <c r="L111" s="2" t="s">
        <v>560</v>
      </c>
      <c r="M111" s="6">
        <v>1</v>
      </c>
      <c r="N111" s="7" t="s">
        <v>27</v>
      </c>
      <c r="O111" s="18" t="str">
        <f>HYPERLINK("http://ebooks.abc-clio.com/?isbn=9780313378522")</f>
        <v>http://ebooks.abc-clio.com/?isbn=9780313378522</v>
      </c>
    </row>
    <row r="112" spans="1:15" s="8" customFormat="1">
      <c r="A112" s="1">
        <v>111</v>
      </c>
      <c r="B112" s="17" t="s">
        <v>549</v>
      </c>
      <c r="C112" s="2" t="s">
        <v>870</v>
      </c>
      <c r="D112" s="3" t="s">
        <v>538</v>
      </c>
      <c r="E112" s="3" t="s">
        <v>539</v>
      </c>
      <c r="F112" s="4" t="s">
        <v>727</v>
      </c>
      <c r="G112" s="4" t="s">
        <v>223</v>
      </c>
      <c r="H112" s="5" t="s">
        <v>930</v>
      </c>
      <c r="I112" s="2" t="s">
        <v>931</v>
      </c>
      <c r="J112" s="6">
        <v>2014</v>
      </c>
      <c r="K112" s="6">
        <v>1</v>
      </c>
      <c r="L112" s="2" t="s">
        <v>553</v>
      </c>
      <c r="M112" s="6">
        <v>3</v>
      </c>
      <c r="N112" s="7" t="s">
        <v>27</v>
      </c>
      <c r="O112" s="18" t="str">
        <f>HYPERLINK("http://ebooks.abc-clio.com/?isbn=9780313392450")</f>
        <v>http://ebooks.abc-clio.com/?isbn=9780313392450</v>
      </c>
    </row>
    <row r="113" spans="1:15" s="8" customFormat="1">
      <c r="A113" s="1">
        <v>112</v>
      </c>
      <c r="B113" s="17" t="s">
        <v>549</v>
      </c>
      <c r="C113" s="2" t="s">
        <v>870</v>
      </c>
      <c r="D113" s="3" t="s">
        <v>446</v>
      </c>
      <c r="E113" s="3" t="s">
        <v>447</v>
      </c>
      <c r="F113" s="4" t="s">
        <v>678</v>
      </c>
      <c r="G113" s="4" t="s">
        <v>174</v>
      </c>
      <c r="H113" s="5" t="s">
        <v>871</v>
      </c>
      <c r="I113" s="2" t="s">
        <v>872</v>
      </c>
      <c r="J113" s="6">
        <v>2013</v>
      </c>
      <c r="K113" s="6">
        <v>1</v>
      </c>
      <c r="L113" s="2" t="s">
        <v>560</v>
      </c>
      <c r="M113" s="6">
        <v>2</v>
      </c>
      <c r="N113" s="7" t="s">
        <v>27</v>
      </c>
      <c r="O113" s="18" t="str">
        <f>HYPERLINK("http://ebooks.abc-clio.com/?isbn=9780313399244")</f>
        <v>http://ebooks.abc-clio.com/?isbn=9780313399244</v>
      </c>
    </row>
    <row r="114" spans="1:15" s="8" customFormat="1">
      <c r="A114" s="1">
        <v>113</v>
      </c>
      <c r="B114" s="17" t="s">
        <v>549</v>
      </c>
      <c r="C114" s="2" t="s">
        <v>762</v>
      </c>
      <c r="D114" s="3" t="s">
        <v>390</v>
      </c>
      <c r="E114" s="3" t="s">
        <v>391</v>
      </c>
      <c r="F114" s="4" t="s">
        <v>648</v>
      </c>
      <c r="G114" s="4" t="s">
        <v>144</v>
      </c>
      <c r="H114" s="5" t="s">
        <v>835</v>
      </c>
      <c r="I114" s="2" t="s">
        <v>836</v>
      </c>
      <c r="J114" s="6">
        <v>2013</v>
      </c>
      <c r="K114" s="6">
        <v>1</v>
      </c>
      <c r="L114" s="2" t="s">
        <v>560</v>
      </c>
      <c r="M114" s="6">
        <v>2</v>
      </c>
      <c r="N114" s="7" t="s">
        <v>27</v>
      </c>
      <c r="O114" s="18" t="str">
        <f>HYPERLINK("http://ebooks.abc-clio.com/?isbn=9780313387104")</f>
        <v>http://ebooks.abc-clio.com/?isbn=9780313387104</v>
      </c>
    </row>
    <row r="115" spans="1:15" s="8" customFormat="1">
      <c r="A115" s="1">
        <v>114</v>
      </c>
      <c r="B115" s="17" t="s">
        <v>549</v>
      </c>
      <c r="C115" s="2" t="s">
        <v>762</v>
      </c>
      <c r="D115" s="3" t="s">
        <v>299</v>
      </c>
      <c r="E115" s="3" t="s">
        <v>300</v>
      </c>
      <c r="F115" s="4" t="s">
        <v>602</v>
      </c>
      <c r="G115" s="4" t="s">
        <v>98</v>
      </c>
      <c r="H115" s="5" t="s">
        <v>765</v>
      </c>
      <c r="I115" s="2" t="s">
        <v>766</v>
      </c>
      <c r="J115" s="6">
        <v>2011</v>
      </c>
      <c r="K115" s="6">
        <v>1</v>
      </c>
      <c r="L115" s="2" t="s">
        <v>553</v>
      </c>
      <c r="M115" s="6">
        <v>1</v>
      </c>
      <c r="N115" s="7" t="s">
        <v>27</v>
      </c>
      <c r="O115" s="18" t="str">
        <f>HYPERLINK("http://ebooks.abc-clio.com/?isbn=9780313382451")</f>
        <v>http://ebooks.abc-clio.com/?isbn=9780313382451</v>
      </c>
    </row>
    <row r="116" spans="1:15" s="8" customFormat="1">
      <c r="A116" s="1">
        <v>115</v>
      </c>
      <c r="B116" s="17" t="s">
        <v>549</v>
      </c>
      <c r="C116" s="2" t="s">
        <v>762</v>
      </c>
      <c r="D116" s="3" t="s">
        <v>392</v>
      </c>
      <c r="E116" s="3" t="s">
        <v>393</v>
      </c>
      <c r="F116" s="4" t="s">
        <v>649</v>
      </c>
      <c r="G116" s="4" t="s">
        <v>145</v>
      </c>
      <c r="H116" s="5" t="s">
        <v>837</v>
      </c>
      <c r="I116" s="2" t="s">
        <v>838</v>
      </c>
      <c r="J116" s="6">
        <v>2012</v>
      </c>
      <c r="K116" s="6">
        <v>1</v>
      </c>
      <c r="L116" s="2" t="s">
        <v>560</v>
      </c>
      <c r="M116" s="6">
        <v>2</v>
      </c>
      <c r="N116" s="7" t="s">
        <v>27</v>
      </c>
      <c r="O116" s="18" t="str">
        <f>HYPERLINK("http://ebooks.abc-clio.com/?isbn=9780313379376")</f>
        <v>http://ebooks.abc-clio.com/?isbn=9780313379376</v>
      </c>
    </row>
    <row r="117" spans="1:15" s="8" customFormat="1">
      <c r="A117" s="1">
        <v>116</v>
      </c>
      <c r="B117" s="17" t="s">
        <v>549</v>
      </c>
      <c r="C117" s="2" t="s">
        <v>762</v>
      </c>
      <c r="D117" s="3" t="s">
        <v>502</v>
      </c>
      <c r="E117" s="3" t="s">
        <v>503</v>
      </c>
      <c r="F117" s="4" t="s">
        <v>708</v>
      </c>
      <c r="G117" s="4" t="s">
        <v>204</v>
      </c>
      <c r="H117" s="5" t="s">
        <v>996</v>
      </c>
      <c r="I117" s="2" t="s">
        <v>997</v>
      </c>
      <c r="J117" s="6">
        <v>2013</v>
      </c>
      <c r="K117" s="6">
        <v>1</v>
      </c>
      <c r="L117" s="2" t="s">
        <v>560</v>
      </c>
      <c r="M117" s="6">
        <v>1</v>
      </c>
      <c r="N117" s="7" t="s">
        <v>27</v>
      </c>
      <c r="O117" s="18" t="str">
        <f>HYPERLINK("http://ebooks.abc-clio.com/?isbn=9780313378621")</f>
        <v>http://ebooks.abc-clio.com/?isbn=9780313378621</v>
      </c>
    </row>
    <row r="118" spans="1:15" s="8" customFormat="1">
      <c r="A118" s="1">
        <v>117</v>
      </c>
      <c r="B118" s="16" t="s">
        <v>549</v>
      </c>
      <c r="C118" s="10" t="s">
        <v>762</v>
      </c>
      <c r="D118" s="11" t="s">
        <v>289</v>
      </c>
      <c r="E118" s="11" t="s">
        <v>290</v>
      </c>
      <c r="F118" s="12" t="s">
        <v>74</v>
      </c>
      <c r="G118" s="12" t="s">
        <v>264</v>
      </c>
      <c r="H118" s="13" t="s">
        <v>233</v>
      </c>
      <c r="I118" s="10" t="s">
        <v>931</v>
      </c>
      <c r="J118" s="14">
        <v>2012</v>
      </c>
      <c r="K118" s="14">
        <v>1</v>
      </c>
      <c r="L118" s="10" t="s">
        <v>553</v>
      </c>
      <c r="M118" s="14">
        <v>3</v>
      </c>
      <c r="N118" s="7" t="s">
        <v>27</v>
      </c>
      <c r="O118" s="18" t="str">
        <f>HYPERLINK("http://ebooks.abc-clio.com/?isbn=9780313379895")</f>
        <v>http://ebooks.abc-clio.com/?isbn=9780313379895</v>
      </c>
    </row>
    <row r="119" spans="1:15" s="8" customFormat="1">
      <c r="A119" s="1">
        <v>118</v>
      </c>
      <c r="B119" s="17" t="s">
        <v>549</v>
      </c>
      <c r="C119" s="2" t="s">
        <v>762</v>
      </c>
      <c r="D119" s="3" t="s">
        <v>289</v>
      </c>
      <c r="E119" s="3" t="s">
        <v>290</v>
      </c>
      <c r="F119" s="4" t="s">
        <v>597</v>
      </c>
      <c r="G119" s="4" t="s">
        <v>93</v>
      </c>
      <c r="H119" s="5" t="s">
        <v>948</v>
      </c>
      <c r="I119" s="2" t="s">
        <v>949</v>
      </c>
      <c r="J119" s="6">
        <v>2013</v>
      </c>
      <c r="K119" s="6">
        <v>1</v>
      </c>
      <c r="L119" s="2" t="s">
        <v>560</v>
      </c>
      <c r="M119" s="6">
        <v>4</v>
      </c>
      <c r="N119" s="7" t="s">
        <v>27</v>
      </c>
      <c r="O119" s="18" t="str">
        <f>HYPERLINK("http://ebooks.abc-clio.com/?isbn=9780313397530")</f>
        <v>http://ebooks.abc-clio.com/?isbn=9780313397530</v>
      </c>
    </row>
    <row r="120" spans="1:15" s="8" customFormat="1">
      <c r="A120" s="1">
        <v>119</v>
      </c>
      <c r="B120" s="17" t="s">
        <v>549</v>
      </c>
      <c r="C120" s="2" t="s">
        <v>762</v>
      </c>
      <c r="D120" s="3" t="s">
        <v>297</v>
      </c>
      <c r="E120" s="3" t="s">
        <v>298</v>
      </c>
      <c r="F120" s="4" t="s">
        <v>601</v>
      </c>
      <c r="G120" s="4" t="s">
        <v>97</v>
      </c>
      <c r="H120" s="5" t="s">
        <v>763</v>
      </c>
      <c r="I120" s="2" t="s">
        <v>764</v>
      </c>
      <c r="J120" s="6">
        <v>2012</v>
      </c>
      <c r="K120" s="6">
        <v>1</v>
      </c>
      <c r="L120" s="2" t="s">
        <v>560</v>
      </c>
      <c r="M120" s="6">
        <v>1</v>
      </c>
      <c r="N120" s="7" t="s">
        <v>27</v>
      </c>
      <c r="O120" s="18" t="str">
        <f>HYPERLINK("http://ebooks.abc-clio.com/?isbn=9780313383984")</f>
        <v>http://ebooks.abc-clio.com/?isbn=9780313383984</v>
      </c>
    </row>
    <row r="121" spans="1:15" s="8" customFormat="1">
      <c r="A121" s="1">
        <v>120</v>
      </c>
      <c r="B121" s="17" t="s">
        <v>549</v>
      </c>
      <c r="C121" s="2" t="s">
        <v>753</v>
      </c>
      <c r="D121" s="3" t="s">
        <v>338</v>
      </c>
      <c r="E121" s="3" t="s">
        <v>339</v>
      </c>
      <c r="F121" s="4" t="s">
        <v>622</v>
      </c>
      <c r="G121" s="4" t="s">
        <v>118</v>
      </c>
      <c r="H121" s="5" t="s">
        <v>800</v>
      </c>
      <c r="I121" s="2" t="s">
        <v>801</v>
      </c>
      <c r="J121" s="6">
        <v>2013</v>
      </c>
      <c r="K121" s="6">
        <v>1</v>
      </c>
      <c r="L121" s="2" t="s">
        <v>553</v>
      </c>
      <c r="M121" s="6">
        <v>4</v>
      </c>
      <c r="N121" s="7" t="s">
        <v>27</v>
      </c>
      <c r="O121" s="18" t="str">
        <f>HYPERLINK("http://ebooks.abc-clio.com/?isbn=9780313396083")</f>
        <v>http://ebooks.abc-clio.com/?isbn=9780313396083</v>
      </c>
    </row>
    <row r="122" spans="1:15" s="8" customFormat="1">
      <c r="A122" s="1">
        <v>121</v>
      </c>
      <c r="B122" s="17" t="s">
        <v>549</v>
      </c>
      <c r="C122" s="2" t="s">
        <v>753</v>
      </c>
      <c r="D122" s="3" t="s">
        <v>287</v>
      </c>
      <c r="E122" s="3" t="s">
        <v>288</v>
      </c>
      <c r="F122" s="4" t="s">
        <v>596</v>
      </c>
      <c r="G122" s="4" t="s">
        <v>92</v>
      </c>
      <c r="H122" s="5" t="s">
        <v>754</v>
      </c>
      <c r="I122" s="2" t="s">
        <v>755</v>
      </c>
      <c r="J122" s="6">
        <v>2013</v>
      </c>
      <c r="K122" s="6">
        <v>1</v>
      </c>
      <c r="L122" s="2" t="s">
        <v>553</v>
      </c>
      <c r="M122" s="6">
        <v>3</v>
      </c>
      <c r="N122" s="7" t="s">
        <v>27</v>
      </c>
      <c r="O122" s="18" t="str">
        <f>HYPERLINK("http://ebooks.abc-clio.com/?isbn=9780313398377")</f>
        <v>http://ebooks.abc-clio.com/?isbn=9780313398377</v>
      </c>
    </row>
    <row r="123" spans="1:15" s="8" customFormat="1">
      <c r="A123" s="1">
        <v>122</v>
      </c>
      <c r="B123" s="17" t="s">
        <v>549</v>
      </c>
      <c r="C123" s="2" t="s">
        <v>42</v>
      </c>
      <c r="D123" s="3" t="s">
        <v>305</v>
      </c>
      <c r="E123" s="3" t="s">
        <v>306</v>
      </c>
      <c r="F123" s="4" t="s">
        <v>605</v>
      </c>
      <c r="G123" s="4" t="s">
        <v>101</v>
      </c>
      <c r="H123" s="5" t="s">
        <v>43</v>
      </c>
      <c r="I123" s="2" t="s">
        <v>44</v>
      </c>
      <c r="J123" s="6">
        <v>2012</v>
      </c>
      <c r="K123" s="6">
        <v>1</v>
      </c>
      <c r="L123" s="2" t="s">
        <v>560</v>
      </c>
      <c r="M123" s="6">
        <v>1</v>
      </c>
      <c r="N123" s="7" t="s">
        <v>27</v>
      </c>
      <c r="O123" s="18" t="str">
        <f>HYPERLINK("http://ebooks.abc-clio.com/?isbn=9781440800283")</f>
        <v>http://ebooks.abc-clio.com/?isbn=9781440800283</v>
      </c>
    </row>
    <row r="124" spans="1:15" s="8" customFormat="1">
      <c r="A124" s="1">
        <v>123</v>
      </c>
      <c r="B124" s="17" t="s">
        <v>549</v>
      </c>
      <c r="C124" s="2" t="s">
        <v>580</v>
      </c>
      <c r="D124" s="3" t="s">
        <v>279</v>
      </c>
      <c r="E124" s="3" t="s">
        <v>280</v>
      </c>
      <c r="F124" s="4" t="s">
        <v>592</v>
      </c>
      <c r="G124" s="4" t="s">
        <v>88</v>
      </c>
      <c r="H124" s="5" t="s">
        <v>581</v>
      </c>
      <c r="I124" s="2" t="s">
        <v>582</v>
      </c>
      <c r="J124" s="6">
        <v>2012</v>
      </c>
      <c r="K124" s="6">
        <v>1</v>
      </c>
      <c r="L124" s="2" t="s">
        <v>553</v>
      </c>
      <c r="M124" s="6">
        <v>1</v>
      </c>
      <c r="N124" s="7" t="s">
        <v>27</v>
      </c>
      <c r="O124" s="18" t="str">
        <f>HYPERLINK("http://ebooks.abc-clio.com/?isbn=9781440803635")</f>
        <v>http://ebooks.abc-clio.com/?isbn=9781440803635</v>
      </c>
    </row>
    <row r="125" spans="1:15" s="8" customFormat="1">
      <c r="A125" s="1">
        <v>124</v>
      </c>
      <c r="B125" s="17" t="s">
        <v>549</v>
      </c>
      <c r="C125" s="2" t="s">
        <v>580</v>
      </c>
      <c r="D125" s="3" t="s">
        <v>532</v>
      </c>
      <c r="E125" s="3" t="s">
        <v>533</v>
      </c>
      <c r="F125" s="4" t="s">
        <v>724</v>
      </c>
      <c r="G125" s="4" t="s">
        <v>220</v>
      </c>
      <c r="H125" s="5" t="s">
        <v>745</v>
      </c>
      <c r="I125" s="2" t="s">
        <v>746</v>
      </c>
      <c r="J125" s="6">
        <v>2013</v>
      </c>
      <c r="K125" s="6">
        <v>1</v>
      </c>
      <c r="L125" s="2" t="s">
        <v>553</v>
      </c>
      <c r="M125" s="6">
        <v>2</v>
      </c>
      <c r="N125" s="7" t="s">
        <v>27</v>
      </c>
      <c r="O125" s="18" t="str">
        <f>HYPERLINK("http://ebooks.abc-clio.com/?isbn=9781440803369")</f>
        <v>http://ebooks.abc-clio.com/?isbn=9781440803369</v>
      </c>
    </row>
    <row r="126" spans="1:15" s="8" customFormat="1">
      <c r="A126" s="1">
        <v>125</v>
      </c>
      <c r="B126" s="17" t="s">
        <v>549</v>
      </c>
      <c r="C126" s="2" t="s">
        <v>961</v>
      </c>
      <c r="D126" s="3" t="s">
        <v>378</v>
      </c>
      <c r="E126" s="3" t="s">
        <v>379</v>
      </c>
      <c r="F126" s="4" t="s">
        <v>642</v>
      </c>
      <c r="G126" s="4" t="s">
        <v>138</v>
      </c>
      <c r="H126" s="5" t="s">
        <v>962</v>
      </c>
      <c r="I126" s="2" t="s">
        <v>963</v>
      </c>
      <c r="J126" s="6">
        <v>2013</v>
      </c>
      <c r="K126" s="6">
        <v>1</v>
      </c>
      <c r="L126" s="2" t="s">
        <v>560</v>
      </c>
      <c r="M126" s="6">
        <v>1</v>
      </c>
      <c r="N126" s="7" t="s">
        <v>27</v>
      </c>
      <c r="O126" s="18" t="str">
        <f>HYPERLINK("http://ebooks.abc-clio.com/?isbn=9781440800597")</f>
        <v>http://ebooks.abc-clio.com/?isbn=9781440800597</v>
      </c>
    </row>
    <row r="127" spans="1:15" s="8" customFormat="1">
      <c r="A127" s="1">
        <v>126</v>
      </c>
      <c r="B127" s="17" t="s">
        <v>549</v>
      </c>
      <c r="C127" s="2" t="s">
        <v>950</v>
      </c>
      <c r="D127" s="3" t="s">
        <v>317</v>
      </c>
      <c r="E127" s="3" t="s">
        <v>318</v>
      </c>
      <c r="F127" s="4" t="s">
        <v>611</v>
      </c>
      <c r="G127" s="4" t="s">
        <v>107</v>
      </c>
      <c r="H127" s="5" t="s">
        <v>951</v>
      </c>
      <c r="I127" s="2" t="s">
        <v>952</v>
      </c>
      <c r="J127" s="6">
        <v>2013</v>
      </c>
      <c r="K127" s="6">
        <v>1</v>
      </c>
      <c r="L127" s="2" t="s">
        <v>560</v>
      </c>
      <c r="M127" s="6">
        <v>1</v>
      </c>
      <c r="N127" s="7" t="s">
        <v>27</v>
      </c>
      <c r="O127" s="18" t="str">
        <f>HYPERLINK("http://ebooks.abc-clio.com/?isbn=9781440804274")</f>
        <v>http://ebooks.abc-clio.com/?isbn=9781440804274</v>
      </c>
    </row>
    <row r="128" spans="1:15" s="8" customFormat="1">
      <c r="A128" s="1">
        <v>127</v>
      </c>
      <c r="B128" s="16" t="s">
        <v>549</v>
      </c>
      <c r="C128" s="10" t="s">
        <v>250</v>
      </c>
      <c r="D128" s="11" t="s">
        <v>17</v>
      </c>
      <c r="E128" s="11" t="s">
        <v>18</v>
      </c>
      <c r="F128" s="12" t="s">
        <v>82</v>
      </c>
      <c r="G128" s="12" t="s">
        <v>272</v>
      </c>
      <c r="H128" s="13" t="s">
        <v>251</v>
      </c>
      <c r="I128" s="10" t="s">
        <v>252</v>
      </c>
      <c r="J128" s="14">
        <v>2012</v>
      </c>
      <c r="K128" s="14">
        <v>1</v>
      </c>
      <c r="L128" s="10" t="s">
        <v>553</v>
      </c>
      <c r="M128" s="14">
        <v>1</v>
      </c>
      <c r="N128" s="7" t="s">
        <v>27</v>
      </c>
      <c r="O128" s="18" t="str">
        <f>HYPERLINK("http://ebooks.abc-clio.com/?isbn=9781440801129")</f>
        <v>http://ebooks.abc-clio.com/?isbn=9781440801129</v>
      </c>
    </row>
    <row r="129" spans="1:15" s="8" customFormat="1">
      <c r="A129" s="1">
        <v>128</v>
      </c>
      <c r="B129" s="17" t="s">
        <v>549</v>
      </c>
      <c r="C129" s="2" t="s">
        <v>886</v>
      </c>
      <c r="D129" s="3" t="s">
        <v>459</v>
      </c>
      <c r="E129" s="3" t="s">
        <v>460</v>
      </c>
      <c r="F129" s="4" t="s">
        <v>685</v>
      </c>
      <c r="G129" s="4" t="s">
        <v>181</v>
      </c>
      <c r="H129" s="5" t="s">
        <v>887</v>
      </c>
      <c r="I129" s="2" t="s">
        <v>888</v>
      </c>
      <c r="J129" s="6">
        <v>2012</v>
      </c>
      <c r="K129" s="6">
        <v>1</v>
      </c>
      <c r="L129" s="2" t="s">
        <v>553</v>
      </c>
      <c r="M129" s="6">
        <v>1</v>
      </c>
      <c r="N129" s="7" t="s">
        <v>27</v>
      </c>
      <c r="O129" s="18" t="str">
        <f>HYPERLINK("http://ebooks.abc-clio.com/?isbn=9780313397677")</f>
        <v>http://ebooks.abc-clio.com/?isbn=9780313397677</v>
      </c>
    </row>
    <row r="130" spans="1:15" s="8" customFormat="1">
      <c r="A130" s="1">
        <v>129</v>
      </c>
      <c r="B130" s="17" t="s">
        <v>549</v>
      </c>
      <c r="C130" s="2" t="s">
        <v>583</v>
      </c>
      <c r="D130" s="3" t="s">
        <v>293</v>
      </c>
      <c r="E130" s="3" t="s">
        <v>294</v>
      </c>
      <c r="F130" s="4" t="s">
        <v>599</v>
      </c>
      <c r="G130" s="4" t="s">
        <v>95</v>
      </c>
      <c r="H130" s="5" t="s">
        <v>584</v>
      </c>
      <c r="I130" s="2" t="s">
        <v>585</v>
      </c>
      <c r="J130" s="6">
        <v>2013</v>
      </c>
      <c r="K130" s="6">
        <v>1</v>
      </c>
      <c r="L130" s="2" t="s">
        <v>553</v>
      </c>
      <c r="M130" s="6">
        <v>1</v>
      </c>
      <c r="N130" s="7" t="s">
        <v>27</v>
      </c>
      <c r="O130" s="18" t="str">
        <f>HYPERLINK("http://ebooks.abc-clio.com/?isbn=9780313378973")</f>
        <v>http://ebooks.abc-clio.com/?isbn=9780313378973</v>
      </c>
    </row>
    <row r="131" spans="1:15" s="8" customFormat="1">
      <c r="A131" s="1">
        <v>130</v>
      </c>
      <c r="B131" s="17" t="s">
        <v>549</v>
      </c>
      <c r="C131" s="2" t="s">
        <v>583</v>
      </c>
      <c r="D131" s="3" t="s">
        <v>404</v>
      </c>
      <c r="E131" s="3" t="s">
        <v>294</v>
      </c>
      <c r="F131" s="4" t="s">
        <v>655</v>
      </c>
      <c r="G131" s="4" t="s">
        <v>151</v>
      </c>
      <c r="H131" s="5" t="s">
        <v>972</v>
      </c>
      <c r="I131" s="2" t="s">
        <v>973</v>
      </c>
      <c r="J131" s="6">
        <v>2014</v>
      </c>
      <c r="K131" s="6">
        <v>1</v>
      </c>
      <c r="L131" s="2" t="s">
        <v>38</v>
      </c>
      <c r="M131" s="6">
        <v>4</v>
      </c>
      <c r="N131" s="7" t="s">
        <v>27</v>
      </c>
      <c r="O131" s="18" t="str">
        <f>HYPERLINK("http://ebooks.abc-clio.com/?isbn=9781610690263")</f>
        <v>http://ebooks.abc-clio.com/?isbn=9781610690263</v>
      </c>
    </row>
    <row r="132" spans="1:15" s="8" customFormat="1">
      <c r="A132" s="1">
        <v>131</v>
      </c>
      <c r="B132" s="16" t="s">
        <v>549</v>
      </c>
      <c r="C132" s="10" t="s">
        <v>1009</v>
      </c>
      <c r="D132" s="11" t="s">
        <v>20</v>
      </c>
      <c r="E132" s="11" t="s">
        <v>21</v>
      </c>
      <c r="F132" s="12" t="s">
        <v>84</v>
      </c>
      <c r="G132" s="12" t="s">
        <v>274</v>
      </c>
      <c r="H132" s="13" t="s">
        <v>255</v>
      </c>
      <c r="I132" s="10" t="s">
        <v>256</v>
      </c>
      <c r="J132" s="14">
        <v>2012</v>
      </c>
      <c r="K132" s="14">
        <v>1</v>
      </c>
      <c r="L132" s="10" t="s">
        <v>560</v>
      </c>
      <c r="M132" s="14">
        <v>1</v>
      </c>
      <c r="N132" s="7" t="s">
        <v>27</v>
      </c>
      <c r="O132" s="18" t="str">
        <f>HYPERLINK("http://ebooks.abc-clio.com/?isbn=9781598849790")</f>
        <v>http://ebooks.abc-clio.com/?isbn=9781598849790</v>
      </c>
    </row>
    <row r="133" spans="1:15" s="8" customFormat="1">
      <c r="A133" s="1">
        <v>132</v>
      </c>
      <c r="B133" s="17" t="s">
        <v>549</v>
      </c>
      <c r="C133" s="2" t="s">
        <v>1009</v>
      </c>
      <c r="D133" s="3" t="s">
        <v>534</v>
      </c>
      <c r="E133" s="3" t="s">
        <v>535</v>
      </c>
      <c r="F133" s="4" t="s">
        <v>725</v>
      </c>
      <c r="G133" s="4" t="s">
        <v>221</v>
      </c>
      <c r="H133" s="5" t="s">
        <v>1010</v>
      </c>
      <c r="I133" s="2" t="s">
        <v>1011</v>
      </c>
      <c r="J133" s="6">
        <v>2013</v>
      </c>
      <c r="K133" s="6">
        <v>1</v>
      </c>
      <c r="L133" s="2" t="s">
        <v>560</v>
      </c>
      <c r="M133" s="6">
        <v>1</v>
      </c>
      <c r="N133" s="7" t="s">
        <v>27</v>
      </c>
      <c r="O133" s="18" t="str">
        <f>HYPERLINK("http://ebooks.abc-clio.com/?isbn=9781598849530")</f>
        <v>http://ebooks.abc-clio.com/?isbn=9781598849530</v>
      </c>
    </row>
    <row r="134" spans="1:15" s="8" customFormat="1">
      <c r="A134" s="1">
        <v>133</v>
      </c>
      <c r="B134" s="17" t="s">
        <v>549</v>
      </c>
      <c r="C134" s="2" t="s">
        <v>832</v>
      </c>
      <c r="D134" s="3" t="s">
        <v>530</v>
      </c>
      <c r="E134" s="3" t="s">
        <v>531</v>
      </c>
      <c r="F134" s="4" t="s">
        <v>723</v>
      </c>
      <c r="G134" s="4" t="s">
        <v>219</v>
      </c>
      <c r="H134" s="5" t="s">
        <v>1007</v>
      </c>
      <c r="I134" s="2" t="s">
        <v>1008</v>
      </c>
      <c r="J134" s="6">
        <v>2013</v>
      </c>
      <c r="K134" s="6">
        <v>1</v>
      </c>
      <c r="L134" s="2" t="s">
        <v>553</v>
      </c>
      <c r="M134" s="6">
        <v>1</v>
      </c>
      <c r="N134" s="7" t="s">
        <v>27</v>
      </c>
      <c r="O134" s="18" t="str">
        <f>HYPERLINK("http://ebooks.abc-clio.com/?isbn=9781440804199")</f>
        <v>http://ebooks.abc-clio.com/?isbn=9781440804199</v>
      </c>
    </row>
    <row r="135" spans="1:15" s="8" customFormat="1">
      <c r="A135" s="1">
        <v>134</v>
      </c>
      <c r="B135" s="17" t="s">
        <v>549</v>
      </c>
      <c r="C135" s="2" t="s">
        <v>832</v>
      </c>
      <c r="D135" s="3" t="s">
        <v>376</v>
      </c>
      <c r="E135" s="3" t="s">
        <v>441</v>
      </c>
      <c r="F135" s="4" t="s">
        <v>675</v>
      </c>
      <c r="G135" s="4" t="s">
        <v>171</v>
      </c>
      <c r="H135" s="5" t="s">
        <v>940</v>
      </c>
      <c r="I135" s="2" t="s">
        <v>941</v>
      </c>
      <c r="J135" s="6">
        <v>2013</v>
      </c>
      <c r="K135" s="6">
        <v>1</v>
      </c>
      <c r="L135" s="2" t="s">
        <v>553</v>
      </c>
      <c r="M135" s="6">
        <v>3</v>
      </c>
      <c r="N135" s="7" t="s">
        <v>27</v>
      </c>
      <c r="O135" s="18" t="str">
        <f>HYPERLINK("http://ebooks.abc-clio.com/?isbn=9781440801846")</f>
        <v>http://ebooks.abc-clio.com/?isbn=9781440801846</v>
      </c>
    </row>
    <row r="136" spans="1:15" s="8" customFormat="1">
      <c r="A136" s="1">
        <v>135</v>
      </c>
      <c r="B136" s="17" t="s">
        <v>549</v>
      </c>
      <c r="C136" s="2" t="s">
        <v>832</v>
      </c>
      <c r="D136" s="3" t="s">
        <v>376</v>
      </c>
      <c r="E136" s="3" t="s">
        <v>377</v>
      </c>
      <c r="F136" s="4" t="s">
        <v>641</v>
      </c>
      <c r="G136" s="4" t="s">
        <v>137</v>
      </c>
      <c r="H136" s="5" t="s">
        <v>833</v>
      </c>
      <c r="I136" s="2" t="s">
        <v>834</v>
      </c>
      <c r="J136" s="6">
        <v>2009</v>
      </c>
      <c r="K136" s="6">
        <v>1</v>
      </c>
      <c r="L136" s="2" t="s">
        <v>560</v>
      </c>
      <c r="M136" s="6">
        <v>1</v>
      </c>
      <c r="N136" s="7" t="s">
        <v>27</v>
      </c>
      <c r="O136" s="18" t="str">
        <f>HYPERLINK("http://ebooks.abc-clio.com/?isbn=9780313357138")</f>
        <v>http://ebooks.abc-clio.com/?isbn=9780313357138</v>
      </c>
    </row>
    <row r="137" spans="1:15" s="8" customFormat="1">
      <c r="A137" s="1">
        <v>136</v>
      </c>
      <c r="B137" s="17" t="s">
        <v>549</v>
      </c>
      <c r="C137" s="2" t="s">
        <v>832</v>
      </c>
      <c r="D137" s="3" t="s">
        <v>283</v>
      </c>
      <c r="E137" s="3" t="s">
        <v>284</v>
      </c>
      <c r="F137" s="4" t="s">
        <v>594</v>
      </c>
      <c r="G137" s="4" t="s">
        <v>90</v>
      </c>
      <c r="H137" s="5" t="s">
        <v>946</v>
      </c>
      <c r="I137" s="2" t="s">
        <v>947</v>
      </c>
      <c r="J137" s="6">
        <v>2013</v>
      </c>
      <c r="K137" s="6">
        <v>1</v>
      </c>
      <c r="L137" s="2" t="s">
        <v>553</v>
      </c>
      <c r="M137" s="6">
        <v>1</v>
      </c>
      <c r="N137" s="7" t="s">
        <v>27</v>
      </c>
      <c r="O137" s="18" t="str">
        <f>HYPERLINK("http://ebooks.abc-clio.com/?isbn=9780313393860")</f>
        <v>http://ebooks.abc-clio.com/?isbn=9780313393860</v>
      </c>
    </row>
    <row r="138" spans="1:15" s="8" customFormat="1">
      <c r="A138" s="1">
        <v>137</v>
      </c>
      <c r="B138" s="17" t="s">
        <v>549</v>
      </c>
      <c r="C138" s="2" t="s">
        <v>832</v>
      </c>
      <c r="D138" s="3" t="s">
        <v>508</v>
      </c>
      <c r="E138" s="3" t="s">
        <v>509</v>
      </c>
      <c r="F138" s="4" t="s">
        <v>711</v>
      </c>
      <c r="G138" s="4" t="s">
        <v>207</v>
      </c>
      <c r="H138" s="5" t="s">
        <v>998</v>
      </c>
      <c r="I138" s="2" t="s">
        <v>999</v>
      </c>
      <c r="J138" s="6">
        <v>2013</v>
      </c>
      <c r="K138" s="6">
        <v>1</v>
      </c>
      <c r="L138" s="2" t="s">
        <v>553</v>
      </c>
      <c r="M138" s="6">
        <v>1</v>
      </c>
      <c r="N138" s="7" t="s">
        <v>27</v>
      </c>
      <c r="O138" s="18" t="str">
        <f>HYPERLINK("http://ebooks.abc-clio.com/?isbn=9781440803925")</f>
        <v>http://ebooks.abc-clio.com/?isbn=9781440803925</v>
      </c>
    </row>
    <row r="139" spans="1:15" s="8" customFormat="1">
      <c r="A139" s="1">
        <v>138</v>
      </c>
      <c r="B139" s="17" t="s">
        <v>549</v>
      </c>
      <c r="C139" s="2" t="s">
        <v>993</v>
      </c>
      <c r="D139" s="3" t="s">
        <v>498</v>
      </c>
      <c r="E139" s="3" t="s">
        <v>499</v>
      </c>
      <c r="F139" s="4" t="s">
        <v>706</v>
      </c>
      <c r="G139" s="4" t="s">
        <v>202</v>
      </c>
      <c r="H139" s="5" t="s">
        <v>994</v>
      </c>
      <c r="I139" s="2" t="s">
        <v>995</v>
      </c>
      <c r="J139" s="6">
        <v>2013</v>
      </c>
      <c r="K139" s="6">
        <v>1</v>
      </c>
      <c r="L139" s="2" t="s">
        <v>38</v>
      </c>
      <c r="M139" s="6">
        <v>1</v>
      </c>
      <c r="N139" s="7" t="s">
        <v>27</v>
      </c>
      <c r="O139" s="18" t="str">
        <f>HYPERLINK("http://ebooks.abc-clio.com/?isbn=9781598844405")</f>
        <v>http://ebooks.abc-clio.com/?isbn=9781598844405</v>
      </c>
    </row>
    <row r="140" spans="1:15" s="8" customFormat="1">
      <c r="A140" s="1">
        <v>139</v>
      </c>
      <c r="B140" s="17" t="s">
        <v>549</v>
      </c>
      <c r="C140" s="2" t="s">
        <v>574</v>
      </c>
      <c r="D140" s="3" t="s">
        <v>285</v>
      </c>
      <c r="E140" s="3" t="s">
        <v>286</v>
      </c>
      <c r="F140" s="4" t="s">
        <v>595</v>
      </c>
      <c r="G140" s="4" t="s">
        <v>91</v>
      </c>
      <c r="H140" s="5" t="s">
        <v>575</v>
      </c>
      <c r="I140" s="2" t="s">
        <v>576</v>
      </c>
      <c r="J140" s="6">
        <v>2012</v>
      </c>
      <c r="K140" s="6">
        <v>1</v>
      </c>
      <c r="L140" s="2" t="s">
        <v>553</v>
      </c>
      <c r="M140" s="6">
        <v>1</v>
      </c>
      <c r="N140" s="7" t="s">
        <v>27</v>
      </c>
      <c r="O140" s="18" t="str">
        <f>HYPERLINK("http://ebooks.abc-clio.com/?isbn=9781440802850")</f>
        <v>http://ebooks.abc-clio.com/?isbn=9781440802850</v>
      </c>
    </row>
    <row r="141" spans="1:15" s="8" customFormat="1">
      <c r="A141" s="1">
        <v>140</v>
      </c>
      <c r="B141" s="17" t="s">
        <v>549</v>
      </c>
      <c r="C141" s="2" t="s">
        <v>1000</v>
      </c>
      <c r="D141" s="3" t="s">
        <v>512</v>
      </c>
      <c r="E141" s="3" t="s">
        <v>513</v>
      </c>
      <c r="F141" s="4" t="s">
        <v>713</v>
      </c>
      <c r="G141" s="4" t="s">
        <v>209</v>
      </c>
      <c r="H141" s="5" t="s">
        <v>1001</v>
      </c>
      <c r="I141" s="2" t="s">
        <v>1002</v>
      </c>
      <c r="J141" s="6">
        <v>2013</v>
      </c>
      <c r="K141" s="6">
        <v>1</v>
      </c>
      <c r="L141" s="2" t="s">
        <v>553</v>
      </c>
      <c r="M141" s="6">
        <v>3</v>
      </c>
      <c r="N141" s="7" t="s">
        <v>27</v>
      </c>
      <c r="O141" s="18" t="str">
        <f>HYPERLINK("http://ebooks.abc-clio.com/?isbn=9780313399480")</f>
        <v>http://ebooks.abc-clio.com/?isbn=9780313399480</v>
      </c>
    </row>
    <row r="142" spans="1:15" s="8" customFormat="1">
      <c r="A142" s="1">
        <v>141</v>
      </c>
      <c r="B142" s="17" t="s">
        <v>549</v>
      </c>
      <c r="C142" s="2" t="s">
        <v>839</v>
      </c>
      <c r="D142" s="3" t="s">
        <v>396</v>
      </c>
      <c r="E142" s="3" t="s">
        <v>397</v>
      </c>
      <c r="F142" s="4" t="s">
        <v>651</v>
      </c>
      <c r="G142" s="4" t="s">
        <v>147</v>
      </c>
      <c r="H142" s="5" t="s">
        <v>840</v>
      </c>
      <c r="I142" s="2" t="s">
        <v>841</v>
      </c>
      <c r="J142" s="6">
        <v>2013</v>
      </c>
      <c r="K142" s="6">
        <v>1</v>
      </c>
      <c r="L142" s="2" t="s">
        <v>553</v>
      </c>
      <c r="M142" s="6">
        <v>2</v>
      </c>
      <c r="N142" s="7" t="s">
        <v>27</v>
      </c>
      <c r="O142" s="18" t="str">
        <f>HYPERLINK("http://ebooks.abc-clio.com/?isbn=9780313393549")</f>
        <v>http://ebooks.abc-clio.com/?isbn=9780313393549</v>
      </c>
    </row>
    <row r="143" spans="1:15" s="8" customFormat="1">
      <c r="A143" s="1">
        <v>142</v>
      </c>
      <c r="B143" s="17" t="s">
        <v>549</v>
      </c>
      <c r="C143" s="2" t="s">
        <v>904</v>
      </c>
      <c r="D143" s="3" t="s">
        <v>476</v>
      </c>
      <c r="E143" s="3" t="s">
        <v>477</v>
      </c>
      <c r="F143" s="4" t="s">
        <v>694</v>
      </c>
      <c r="G143" s="4" t="s">
        <v>190</v>
      </c>
      <c r="H143" s="5" t="s">
        <v>905</v>
      </c>
      <c r="I143" s="2" t="s">
        <v>906</v>
      </c>
      <c r="J143" s="6">
        <v>2009</v>
      </c>
      <c r="K143" s="6">
        <v>1</v>
      </c>
      <c r="L143" s="2" t="s">
        <v>553</v>
      </c>
      <c r="M143" s="6">
        <v>1</v>
      </c>
      <c r="N143" s="7" t="s">
        <v>27</v>
      </c>
      <c r="O143" s="18" t="str">
        <f>HYPERLINK("http://ebooks.abc-clio.com/?isbn=9780313375675")</f>
        <v>http://ebooks.abc-clio.com/?isbn=9780313375675</v>
      </c>
    </row>
    <row r="144" spans="1:15" s="8" customFormat="1">
      <c r="A144" s="1">
        <v>143</v>
      </c>
      <c r="B144" s="17" t="s">
        <v>549</v>
      </c>
      <c r="C144" s="2" t="s">
        <v>904</v>
      </c>
      <c r="D144" s="3" t="s">
        <v>495</v>
      </c>
      <c r="E144" s="3" t="s">
        <v>496</v>
      </c>
      <c r="F144" s="4" t="s">
        <v>704</v>
      </c>
      <c r="G144" s="4" t="s">
        <v>200</v>
      </c>
      <c r="H144" s="5" t="s">
        <v>924</v>
      </c>
      <c r="I144" s="2" t="s">
        <v>925</v>
      </c>
      <c r="J144" s="6">
        <v>2011</v>
      </c>
      <c r="K144" s="6">
        <v>1</v>
      </c>
      <c r="L144" s="2" t="s">
        <v>553</v>
      </c>
      <c r="M144" s="6">
        <v>4</v>
      </c>
      <c r="N144" s="7" t="s">
        <v>27</v>
      </c>
      <c r="O144" s="18" t="str">
        <f>HYPERLINK("http://ebooks.abc-clio.com/?isbn=9780313392689")</f>
        <v>http://ebooks.abc-clio.com/?isbn=9780313392689</v>
      </c>
    </row>
    <row r="145" spans="1:15" s="8" customFormat="1">
      <c r="A145" s="1">
        <v>144</v>
      </c>
      <c r="B145" s="17" t="s">
        <v>549</v>
      </c>
      <c r="C145" s="2" t="s">
        <v>759</v>
      </c>
      <c r="D145" s="3" t="s">
        <v>421</v>
      </c>
      <c r="E145" s="3" t="s">
        <v>422</v>
      </c>
      <c r="F145" s="4" t="s">
        <v>665</v>
      </c>
      <c r="G145" s="4" t="s">
        <v>161</v>
      </c>
      <c r="H145" s="5" t="s">
        <v>854</v>
      </c>
      <c r="I145" s="2" t="s">
        <v>855</v>
      </c>
      <c r="J145" s="6">
        <v>2011</v>
      </c>
      <c r="K145" s="6">
        <v>1</v>
      </c>
      <c r="L145" s="2" t="s">
        <v>553</v>
      </c>
      <c r="M145" s="6">
        <v>1</v>
      </c>
      <c r="N145" s="7" t="s">
        <v>27</v>
      </c>
      <c r="O145" s="18" t="str">
        <f>HYPERLINK("http://ebooks.abc-clio.com/?isbn=9780313385803")</f>
        <v>http://ebooks.abc-clio.com/?isbn=9780313385803</v>
      </c>
    </row>
    <row r="146" spans="1:15" s="8" customFormat="1">
      <c r="A146" s="1">
        <v>145</v>
      </c>
      <c r="B146" s="17" t="s">
        <v>549</v>
      </c>
      <c r="C146" s="2" t="s">
        <v>759</v>
      </c>
      <c r="D146" s="3" t="s">
        <v>453</v>
      </c>
      <c r="E146" s="3" t="s">
        <v>454</v>
      </c>
      <c r="F146" s="4" t="s">
        <v>682</v>
      </c>
      <c r="G146" s="4" t="s">
        <v>178</v>
      </c>
      <c r="H146" s="5" t="s">
        <v>879</v>
      </c>
      <c r="I146" s="2" t="s">
        <v>880</v>
      </c>
      <c r="J146" s="6">
        <v>2011</v>
      </c>
      <c r="K146" s="6">
        <v>1</v>
      </c>
      <c r="L146" s="2" t="s">
        <v>553</v>
      </c>
      <c r="M146" s="6">
        <v>1</v>
      </c>
      <c r="N146" s="7" t="s">
        <v>27</v>
      </c>
      <c r="O146" s="18" t="str">
        <f>HYPERLINK("http://ebooks.abc-clio.com/?isbn=9780313386985")</f>
        <v>http://ebooks.abc-clio.com/?isbn=9780313386985</v>
      </c>
    </row>
    <row r="147" spans="1:15" s="8" customFormat="1">
      <c r="A147" s="1">
        <v>146</v>
      </c>
      <c r="B147" s="16" t="s">
        <v>549</v>
      </c>
      <c r="C147" s="10" t="s">
        <v>759</v>
      </c>
      <c r="D147" s="11" t="s">
        <v>5</v>
      </c>
      <c r="E147" s="11" t="s">
        <v>6</v>
      </c>
      <c r="F147" s="12" t="s">
        <v>75</v>
      </c>
      <c r="G147" s="12" t="s">
        <v>265</v>
      </c>
      <c r="H147" s="13" t="s">
        <v>234</v>
      </c>
      <c r="I147" s="10" t="s">
        <v>235</v>
      </c>
      <c r="J147" s="14">
        <v>2012</v>
      </c>
      <c r="K147" s="14">
        <v>1</v>
      </c>
      <c r="L147" s="10" t="s">
        <v>553</v>
      </c>
      <c r="M147" s="14">
        <v>1</v>
      </c>
      <c r="N147" s="7" t="s">
        <v>27</v>
      </c>
      <c r="O147" s="18" t="str">
        <f>HYPERLINK("http://ebooks.abc-clio.com/?isbn=9781567207118")</f>
        <v>http://ebooks.abc-clio.com/?isbn=9781567207118</v>
      </c>
    </row>
    <row r="148" spans="1:15" s="8" customFormat="1">
      <c r="A148" s="1">
        <v>147</v>
      </c>
      <c r="B148" s="17" t="s">
        <v>549</v>
      </c>
      <c r="C148" s="2" t="s">
        <v>759</v>
      </c>
      <c r="D148" s="3" t="s">
        <v>295</v>
      </c>
      <c r="E148" s="3" t="s">
        <v>296</v>
      </c>
      <c r="F148" s="4" t="s">
        <v>600</v>
      </c>
      <c r="G148" s="4" t="s">
        <v>96</v>
      </c>
      <c r="H148" s="5" t="s">
        <v>760</v>
      </c>
      <c r="I148" s="2" t="s">
        <v>761</v>
      </c>
      <c r="J148" s="6">
        <v>2009</v>
      </c>
      <c r="K148" s="6">
        <v>1</v>
      </c>
      <c r="L148" s="2" t="s">
        <v>553</v>
      </c>
      <c r="M148" s="6">
        <v>1</v>
      </c>
      <c r="N148" s="7" t="s">
        <v>27</v>
      </c>
      <c r="O148" s="18" t="str">
        <f>HYPERLINK("http://ebooks.abc-clio.com/?isbn=9780313365393")</f>
        <v>http://ebooks.abc-clio.com/?isbn=9780313365393</v>
      </c>
    </row>
    <row r="149" spans="1:15" s="8" customFormat="1">
      <c r="A149" s="1">
        <v>148</v>
      </c>
      <c r="B149" s="17" t="s">
        <v>549</v>
      </c>
      <c r="C149" s="2" t="s">
        <v>881</v>
      </c>
      <c r="D149" s="3" t="s">
        <v>455</v>
      </c>
      <c r="E149" s="3" t="s">
        <v>456</v>
      </c>
      <c r="F149" s="4" t="s">
        <v>683</v>
      </c>
      <c r="G149" s="4" t="s">
        <v>179</v>
      </c>
      <c r="H149" s="5" t="s">
        <v>882</v>
      </c>
      <c r="I149" s="2" t="s">
        <v>883</v>
      </c>
      <c r="J149" s="6">
        <v>2013</v>
      </c>
      <c r="K149" s="6">
        <v>3</v>
      </c>
      <c r="L149" s="2" t="s">
        <v>553</v>
      </c>
      <c r="M149" s="6">
        <v>1</v>
      </c>
      <c r="N149" s="7" t="s">
        <v>27</v>
      </c>
      <c r="O149" s="18" t="str">
        <f>HYPERLINK("http://ebooks.abc-clio.com/?isbn=9781440829444")</f>
        <v>http://ebooks.abc-clio.com/?isbn=9781440829444</v>
      </c>
    </row>
    <row r="150" spans="1:15" s="8" customFormat="1">
      <c r="A150" s="1">
        <v>149</v>
      </c>
      <c r="B150" s="17" t="s">
        <v>549</v>
      </c>
      <c r="C150" s="2" t="s">
        <v>907</v>
      </c>
      <c r="D150" s="3" t="s">
        <v>478</v>
      </c>
      <c r="E150" s="3" t="s">
        <v>479</v>
      </c>
      <c r="F150" s="4" t="s">
        <v>695</v>
      </c>
      <c r="G150" s="4" t="s">
        <v>191</v>
      </c>
      <c r="H150" s="5" t="s">
        <v>908</v>
      </c>
      <c r="I150" s="2" t="s">
        <v>909</v>
      </c>
      <c r="J150" s="6">
        <v>2011</v>
      </c>
      <c r="K150" s="6">
        <v>1</v>
      </c>
      <c r="L150" s="2" t="s">
        <v>553</v>
      </c>
      <c r="M150" s="6">
        <v>1</v>
      </c>
      <c r="N150" s="7" t="s">
        <v>27</v>
      </c>
      <c r="O150" s="18" t="str">
        <f>HYPERLINK("http://ebooks.abc-clio.com/?isbn=9780313381522")</f>
        <v>http://ebooks.abc-clio.com/?isbn=9780313381522</v>
      </c>
    </row>
    <row r="151" spans="1:15" s="8" customFormat="1">
      <c r="A151" s="1">
        <v>150</v>
      </c>
      <c r="B151" s="17" t="s">
        <v>549</v>
      </c>
      <c r="C151" s="2" t="s">
        <v>873</v>
      </c>
      <c r="D151" s="3" t="s">
        <v>448</v>
      </c>
      <c r="E151" s="3" t="s">
        <v>449</v>
      </c>
      <c r="F151" s="4" t="s">
        <v>679</v>
      </c>
      <c r="G151" s="4" t="s">
        <v>175</v>
      </c>
      <c r="H151" s="5" t="s">
        <v>874</v>
      </c>
      <c r="I151" s="2" t="s">
        <v>875</v>
      </c>
      <c r="J151" s="6">
        <v>2012</v>
      </c>
      <c r="K151" s="6">
        <v>1</v>
      </c>
      <c r="L151" s="2" t="s">
        <v>553</v>
      </c>
      <c r="M151" s="6">
        <v>1</v>
      </c>
      <c r="N151" s="7" t="s">
        <v>27</v>
      </c>
      <c r="O151" s="18" t="str">
        <f>HYPERLINK("http://ebooks.abc-clio.com/?isbn=9780313398186")</f>
        <v>http://ebooks.abc-clio.com/?isbn=9780313398186</v>
      </c>
    </row>
    <row r="152" spans="1:15" s="8" customFormat="1">
      <c r="A152" s="1">
        <v>151</v>
      </c>
      <c r="B152" s="17" t="s">
        <v>549</v>
      </c>
      <c r="C152" s="2" t="s">
        <v>792</v>
      </c>
      <c r="D152" s="3">
        <v>327.52073000000001</v>
      </c>
      <c r="E152" s="3" t="s">
        <v>329</v>
      </c>
      <c r="F152" s="4" t="s">
        <v>617</v>
      </c>
      <c r="G152" s="4" t="s">
        <v>113</v>
      </c>
      <c r="H152" s="5" t="s">
        <v>793</v>
      </c>
      <c r="I152" s="2" t="s">
        <v>794</v>
      </c>
      <c r="J152" s="6">
        <v>2009</v>
      </c>
      <c r="K152" s="6">
        <v>1</v>
      </c>
      <c r="L152" s="2" t="s">
        <v>553</v>
      </c>
      <c r="M152" s="6">
        <v>1</v>
      </c>
      <c r="N152" s="7" t="s">
        <v>27</v>
      </c>
      <c r="O152" s="18" t="str">
        <f>HYPERLINK("http://ebooks.abc-clio.com/?isbn=9780313351600")</f>
        <v>http://ebooks.abc-clio.com/?isbn=9780313351600</v>
      </c>
    </row>
    <row r="153" spans="1:15" s="8" customFormat="1">
      <c r="A153" s="1">
        <v>152</v>
      </c>
      <c r="B153" s="17" t="s">
        <v>549</v>
      </c>
      <c r="C153" s="2" t="s">
        <v>747</v>
      </c>
      <c r="D153" s="3" t="s">
        <v>542</v>
      </c>
      <c r="E153" s="3" t="s">
        <v>543</v>
      </c>
      <c r="F153" s="4" t="s">
        <v>729</v>
      </c>
      <c r="G153" s="4" t="s">
        <v>225</v>
      </c>
      <c r="H153" s="5" t="s">
        <v>1012</v>
      </c>
      <c r="I153" s="2" t="s">
        <v>1013</v>
      </c>
      <c r="J153" s="6">
        <v>2013</v>
      </c>
      <c r="K153" s="6">
        <v>1</v>
      </c>
      <c r="L153" s="2" t="s">
        <v>38</v>
      </c>
      <c r="M153" s="6">
        <v>1</v>
      </c>
      <c r="N153" s="7" t="s">
        <v>27</v>
      </c>
      <c r="O153" s="18" t="str">
        <f>HYPERLINK("http://ebooks.abc-clio.com/?isbn=9781610692007")</f>
        <v>http://ebooks.abc-clio.com/?isbn=9781610692007</v>
      </c>
    </row>
    <row r="154" spans="1:15" s="8" customFormat="1">
      <c r="A154" s="1">
        <v>153</v>
      </c>
      <c r="B154" s="17" t="s">
        <v>549</v>
      </c>
      <c r="C154" s="2" t="s">
        <v>747</v>
      </c>
      <c r="D154" s="3" t="s">
        <v>544</v>
      </c>
      <c r="E154" s="3" t="s">
        <v>545</v>
      </c>
      <c r="F154" s="4" t="s">
        <v>730</v>
      </c>
      <c r="G154" s="4" t="s">
        <v>226</v>
      </c>
      <c r="H154" s="5" t="s">
        <v>748</v>
      </c>
      <c r="I154" s="2" t="s">
        <v>749</v>
      </c>
      <c r="J154" s="6">
        <v>2013</v>
      </c>
      <c r="K154" s="6">
        <v>1</v>
      </c>
      <c r="L154" s="2" t="s">
        <v>560</v>
      </c>
      <c r="M154" s="6">
        <v>1</v>
      </c>
      <c r="N154" s="7" t="s">
        <v>27</v>
      </c>
      <c r="O154" s="18" t="str">
        <f>HYPERLINK("http://ebooks.abc-clio.com/?isbn=9780313397493")</f>
        <v>http://ebooks.abc-clio.com/?isbn=9780313397493</v>
      </c>
    </row>
    <row r="155" spans="1:15" s="8" customFormat="1">
      <c r="A155" s="1">
        <v>154</v>
      </c>
      <c r="B155" s="17" t="s">
        <v>549</v>
      </c>
      <c r="C155" s="2" t="s">
        <v>795</v>
      </c>
      <c r="D155" s="3" t="s">
        <v>332</v>
      </c>
      <c r="E155" s="3" t="s">
        <v>333</v>
      </c>
      <c r="F155" s="4" t="s">
        <v>619</v>
      </c>
      <c r="G155" s="4" t="s">
        <v>115</v>
      </c>
      <c r="H155" s="5" t="s">
        <v>796</v>
      </c>
      <c r="I155" s="2" t="s">
        <v>797</v>
      </c>
      <c r="J155" s="6">
        <v>2011</v>
      </c>
      <c r="K155" s="6">
        <v>1</v>
      </c>
      <c r="L155" s="2" t="s">
        <v>553</v>
      </c>
      <c r="M155" s="6">
        <v>1</v>
      </c>
      <c r="N155" s="7" t="s">
        <v>27</v>
      </c>
      <c r="O155" s="18" t="str">
        <f>HYPERLINK("http://ebooks.abc-clio.com/?isbn=9780313375354")</f>
        <v>http://ebooks.abc-clio.com/?isbn=9780313375354</v>
      </c>
    </row>
    <row r="156" spans="1:15" s="8" customFormat="1">
      <c r="A156" s="1">
        <v>155</v>
      </c>
      <c r="B156" s="17" t="s">
        <v>549</v>
      </c>
      <c r="C156" s="2" t="s">
        <v>557</v>
      </c>
      <c r="D156" s="3" t="s">
        <v>484</v>
      </c>
      <c r="E156" s="3" t="s">
        <v>485</v>
      </c>
      <c r="F156" s="4" t="s">
        <v>698</v>
      </c>
      <c r="G156" s="4" t="s">
        <v>194</v>
      </c>
      <c r="H156" s="5" t="s">
        <v>915</v>
      </c>
      <c r="I156" s="2" t="s">
        <v>916</v>
      </c>
      <c r="J156" s="6">
        <v>2010</v>
      </c>
      <c r="K156" s="6">
        <v>1</v>
      </c>
      <c r="L156" s="2" t="s">
        <v>38</v>
      </c>
      <c r="M156" s="6">
        <v>4</v>
      </c>
      <c r="N156" s="7" t="s">
        <v>27</v>
      </c>
      <c r="O156" s="18" t="str">
        <f>HYPERLINK("http://ebooks.abc-clio.com/?isbn=9781598840780")</f>
        <v>http://ebooks.abc-clio.com/?isbn=9781598840780</v>
      </c>
    </row>
    <row r="157" spans="1:15" s="8" customFormat="1">
      <c r="A157" s="1">
        <v>156</v>
      </c>
      <c r="B157" s="19" t="s">
        <v>549</v>
      </c>
      <c r="C157" s="20" t="s">
        <v>557</v>
      </c>
      <c r="D157" s="21" t="s">
        <v>374</v>
      </c>
      <c r="E157" s="21" t="s">
        <v>375</v>
      </c>
      <c r="F157" s="22" t="s">
        <v>640</v>
      </c>
      <c r="G157" s="22" t="s">
        <v>136</v>
      </c>
      <c r="H157" s="23" t="s">
        <v>558</v>
      </c>
      <c r="I157" s="20" t="s">
        <v>559</v>
      </c>
      <c r="J157" s="24">
        <v>2013</v>
      </c>
      <c r="K157" s="24">
        <v>1</v>
      </c>
      <c r="L157" s="20" t="s">
        <v>560</v>
      </c>
      <c r="M157" s="24">
        <v>1</v>
      </c>
      <c r="N157" s="25" t="s">
        <v>27</v>
      </c>
      <c r="O157" s="26" t="str">
        <f>HYPERLINK("http://ebooks.abc-clio.com/?isbn=9780313363252")</f>
        <v>http://ebooks.abc-clio.com/?isbn=9780313363252</v>
      </c>
    </row>
    <row r="158" spans="1:15">
      <c r="N158" s="9">
        <f>SUM(M2:M157)</f>
        <v>213</v>
      </c>
    </row>
    <row r="160" spans="1:15">
      <c r="A160" s="9" t="s">
        <v>11333</v>
      </c>
    </row>
    <row r="161" spans="1:15" s="125" customFormat="1" ht="18" customHeight="1">
      <c r="A161" s="128" t="s">
        <v>11319</v>
      </c>
      <c r="B161" s="129" t="s">
        <v>11320</v>
      </c>
      <c r="C161" s="129" t="s">
        <v>28</v>
      </c>
      <c r="D161" s="29" t="s">
        <v>589</v>
      </c>
      <c r="E161" s="29" t="s">
        <v>590</v>
      </c>
      <c r="F161" s="130" t="s">
        <v>11321</v>
      </c>
      <c r="G161" s="130" t="s">
        <v>29</v>
      </c>
      <c r="H161" s="129" t="s">
        <v>30</v>
      </c>
      <c r="I161" s="129" t="s">
        <v>33</v>
      </c>
      <c r="J161" s="129" t="s">
        <v>35</v>
      </c>
      <c r="K161" s="129" t="s">
        <v>32</v>
      </c>
      <c r="L161" s="129" t="s">
        <v>34</v>
      </c>
      <c r="M161" s="131" t="s">
        <v>11334</v>
      </c>
      <c r="N161" s="131" t="s">
        <v>11335</v>
      </c>
      <c r="O161" s="132" t="s">
        <v>11322</v>
      </c>
    </row>
    <row r="162" spans="1:15" customFormat="1">
      <c r="A162" s="126">
        <v>1</v>
      </c>
      <c r="B162" s="122" t="s">
        <v>549</v>
      </c>
      <c r="C162" s="122" t="s">
        <v>11323</v>
      </c>
      <c r="D162" s="3" t="s">
        <v>11324</v>
      </c>
      <c r="E162" s="3" t="s">
        <v>11325</v>
      </c>
      <c r="F162" s="123" t="s">
        <v>11326</v>
      </c>
      <c r="G162" s="124">
        <v>9780313381942</v>
      </c>
      <c r="H162" s="122" t="s">
        <v>11327</v>
      </c>
      <c r="I162" s="122" t="s">
        <v>11328</v>
      </c>
      <c r="J162" s="122">
        <v>2010</v>
      </c>
      <c r="K162" s="122">
        <v>1</v>
      </c>
      <c r="L162" s="122" t="s">
        <v>553</v>
      </c>
      <c r="M162" s="122">
        <v>1</v>
      </c>
      <c r="N162" s="121" t="s">
        <v>27</v>
      </c>
      <c r="O162" s="127" t="str">
        <f>HYPERLINK("http://ebooks.abc-clio.com/?isbn=9780313381959")</f>
        <v>http://ebooks.abc-clio.com/?isbn=9780313381959</v>
      </c>
    </row>
    <row r="163" spans="1:15" customFormat="1">
      <c r="A163" s="133">
        <v>2</v>
      </c>
      <c r="B163" s="134" t="s">
        <v>549</v>
      </c>
      <c r="C163" s="134" t="s">
        <v>767</v>
      </c>
      <c r="D163" s="21" t="s">
        <v>11329</v>
      </c>
      <c r="E163" s="21" t="s">
        <v>11330</v>
      </c>
      <c r="F163" s="135" t="s">
        <v>11331</v>
      </c>
      <c r="G163" s="136">
        <v>9781591583493</v>
      </c>
      <c r="H163" s="134" t="s">
        <v>11332</v>
      </c>
      <c r="I163" s="134" t="s">
        <v>981</v>
      </c>
      <c r="J163" s="134">
        <v>2009</v>
      </c>
      <c r="K163" s="134">
        <v>1</v>
      </c>
      <c r="L163" s="134" t="s">
        <v>573</v>
      </c>
      <c r="M163" s="134">
        <v>1</v>
      </c>
      <c r="N163" s="137" t="s">
        <v>27</v>
      </c>
      <c r="O163" s="138" t="str">
        <f>HYPERLINK("http://ebooks.abc-clio.com/?isbn=9780313391248")</f>
        <v>http://ebooks.abc-clio.com/?isbn=9780313391248</v>
      </c>
    </row>
  </sheetData>
  <phoneticPr fontId="6" type="noConversion"/>
  <pageMargins left="0.7" right="0.7" top="0.75" bottom="0.75" header="0.3" footer="0.3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06"/>
  <sheetViews>
    <sheetView workbookViewId="0">
      <pane ySplit="1" topLeftCell="A2" activePane="bottomLeft" state="frozen"/>
      <selection pane="bottomLeft"/>
    </sheetView>
  </sheetViews>
  <sheetFormatPr defaultColWidth="8.88671875" defaultRowHeight="20.100000000000001" customHeight="1"/>
  <cols>
    <col min="1" max="1" width="6.77734375" style="193" customWidth="1"/>
    <col min="2" max="2" width="32" style="194" hidden="1" customWidth="1"/>
    <col min="3" max="3" width="43.33203125" style="194" customWidth="1"/>
    <col min="4" max="4" width="8.88671875" style="195" hidden="1" customWidth="1"/>
    <col min="5" max="5" width="10.21875" style="195" hidden="1" customWidth="1"/>
    <col min="6" max="6" width="13.77734375" style="196" hidden="1" customWidth="1"/>
    <col min="7" max="7" width="12.21875" style="196" hidden="1" customWidth="1"/>
    <col min="8" max="8" width="88.33203125" style="194" customWidth="1"/>
    <col min="9" max="9" width="4.44140625" style="193" hidden="1" customWidth="1"/>
    <col min="10" max="10" width="4.77734375" style="193" hidden="1" customWidth="1"/>
    <col min="11" max="11" width="27.88671875" style="194" bestFit="1" customWidth="1"/>
    <col min="12" max="12" width="17.33203125" style="194" hidden="1" customWidth="1"/>
    <col min="13" max="13" width="7.77734375" style="197" customWidth="1"/>
    <col min="14" max="14" width="40.44140625" style="202" customWidth="1"/>
    <col min="15" max="16384" width="8.88671875" style="196"/>
  </cols>
  <sheetData>
    <row r="1" spans="1:15" s="179" customFormat="1" ht="20.100000000000001" customHeight="1">
      <c r="A1" s="174" t="s">
        <v>14911</v>
      </c>
      <c r="B1" s="175" t="s">
        <v>14912</v>
      </c>
      <c r="C1" s="175" t="s">
        <v>14913</v>
      </c>
      <c r="D1" s="176" t="s">
        <v>14914</v>
      </c>
      <c r="E1" s="176" t="s">
        <v>14915</v>
      </c>
      <c r="F1" s="177" t="s">
        <v>14916</v>
      </c>
      <c r="G1" s="177" t="s">
        <v>14917</v>
      </c>
      <c r="H1" s="175" t="s">
        <v>14918</v>
      </c>
      <c r="I1" s="178" t="s">
        <v>14919</v>
      </c>
      <c r="J1" s="178" t="s">
        <v>14920</v>
      </c>
      <c r="K1" s="175" t="s">
        <v>14921</v>
      </c>
      <c r="L1" s="175" t="s">
        <v>14922</v>
      </c>
      <c r="M1" s="175" t="s">
        <v>14923</v>
      </c>
      <c r="N1" s="199" t="s">
        <v>14924</v>
      </c>
    </row>
    <row r="2" spans="1:15" customFormat="1" ht="20.100000000000001" customHeight="1">
      <c r="A2" s="180">
        <v>1</v>
      </c>
      <c r="B2" s="181" t="s">
        <v>549</v>
      </c>
      <c r="C2" s="181" t="s">
        <v>259</v>
      </c>
      <c r="D2" s="182" t="s">
        <v>14494</v>
      </c>
      <c r="E2" s="182" t="s">
        <v>14495</v>
      </c>
      <c r="F2" s="183">
        <v>9780313392351</v>
      </c>
      <c r="G2" s="183">
        <v>9780313392344</v>
      </c>
      <c r="H2" s="181" t="s">
        <v>14496</v>
      </c>
      <c r="I2" s="184">
        <v>1</v>
      </c>
      <c r="J2" s="184">
        <v>1</v>
      </c>
      <c r="K2" s="181" t="s">
        <v>14497</v>
      </c>
      <c r="L2" s="181" t="s">
        <v>553</v>
      </c>
      <c r="M2" s="185">
        <v>2014</v>
      </c>
      <c r="N2" s="200" t="str">
        <f>HYPERLINK("http://ebooks.abc-clio.com/?isbn=9780313392351")</f>
        <v>http://ebooks.abc-clio.com/?isbn=9780313392351</v>
      </c>
      <c r="O2" s="186"/>
    </row>
    <row r="3" spans="1:15" customFormat="1" ht="20.100000000000001" customHeight="1">
      <c r="A3" s="180">
        <v>2</v>
      </c>
      <c r="B3" s="181" t="s">
        <v>549</v>
      </c>
      <c r="C3" s="181" t="s">
        <v>750</v>
      </c>
      <c r="D3" s="182" t="s">
        <v>14523</v>
      </c>
      <c r="E3" s="182" t="s">
        <v>14524</v>
      </c>
      <c r="F3" s="183">
        <v>9781610695138</v>
      </c>
      <c r="G3" s="183">
        <v>9781610695121</v>
      </c>
      <c r="H3" s="181" t="s">
        <v>14525</v>
      </c>
      <c r="I3" s="184">
        <v>1</v>
      </c>
      <c r="J3" s="184">
        <v>1</v>
      </c>
      <c r="K3" s="181" t="s">
        <v>14526</v>
      </c>
      <c r="L3" s="181" t="s">
        <v>38</v>
      </c>
      <c r="M3" s="185">
        <v>2014</v>
      </c>
      <c r="N3" s="200" t="str">
        <f>HYPERLINK("http://ebooks.abc-clio.com/?isbn=9781610695138")</f>
        <v>http://ebooks.abc-clio.com/?isbn=9781610695138</v>
      </c>
      <c r="O3" s="186"/>
    </row>
    <row r="4" spans="1:15" customFormat="1" ht="20.100000000000001" customHeight="1">
      <c r="A4" s="180">
        <v>3</v>
      </c>
      <c r="B4" s="181" t="s">
        <v>549</v>
      </c>
      <c r="C4" s="181" t="s">
        <v>53</v>
      </c>
      <c r="D4" s="182" t="s">
        <v>14561</v>
      </c>
      <c r="E4" s="182" t="s">
        <v>14562</v>
      </c>
      <c r="F4" s="183">
        <v>9781440830143</v>
      </c>
      <c r="G4" s="183">
        <v>9781440830136</v>
      </c>
      <c r="H4" s="181" t="s">
        <v>14563</v>
      </c>
      <c r="I4" s="184">
        <v>1</v>
      </c>
      <c r="J4" s="184">
        <v>1</v>
      </c>
      <c r="K4" s="181" t="s">
        <v>14564</v>
      </c>
      <c r="L4" s="181" t="s">
        <v>560</v>
      </c>
      <c r="M4" s="185">
        <v>2014</v>
      </c>
      <c r="N4" s="200" t="str">
        <f>HYPERLINK("http://ebooks.abc-clio.com/?isbn=9781440830143")</f>
        <v>http://ebooks.abc-clio.com/?isbn=9781440830143</v>
      </c>
      <c r="O4" s="186"/>
    </row>
    <row r="5" spans="1:15" customFormat="1" ht="20.100000000000001" customHeight="1">
      <c r="A5" s="180">
        <v>4</v>
      </c>
      <c r="B5" s="181" t="s">
        <v>549</v>
      </c>
      <c r="C5" s="181" t="s">
        <v>53</v>
      </c>
      <c r="D5" s="182" t="s">
        <v>14625</v>
      </c>
      <c r="E5" s="182" t="s">
        <v>14626</v>
      </c>
      <c r="F5" s="183">
        <v>9781440829895</v>
      </c>
      <c r="G5" s="183">
        <v>9781440829888</v>
      </c>
      <c r="H5" s="181" t="s">
        <v>14627</v>
      </c>
      <c r="I5" s="184">
        <v>1</v>
      </c>
      <c r="J5" s="184">
        <v>1</v>
      </c>
      <c r="K5" s="181" t="s">
        <v>14628</v>
      </c>
      <c r="L5" s="181" t="s">
        <v>553</v>
      </c>
      <c r="M5" s="185">
        <v>2014</v>
      </c>
      <c r="N5" s="200" t="str">
        <f>HYPERLINK("http://ebooks.abc-clio.com/?isbn=9781440829895")</f>
        <v>http://ebooks.abc-clio.com/?isbn=9781440829895</v>
      </c>
      <c r="O5" s="186"/>
    </row>
    <row r="6" spans="1:15" customFormat="1" ht="20.100000000000001" customHeight="1">
      <c r="A6" s="180">
        <v>5</v>
      </c>
      <c r="B6" s="181" t="s">
        <v>549</v>
      </c>
      <c r="C6" s="181" t="s">
        <v>1158</v>
      </c>
      <c r="D6" s="182" t="s">
        <v>14565</v>
      </c>
      <c r="E6" s="182" t="s">
        <v>14566</v>
      </c>
      <c r="F6" s="183">
        <v>9781440803772</v>
      </c>
      <c r="G6" s="183">
        <v>9781440803765</v>
      </c>
      <c r="H6" s="181" t="s">
        <v>14567</v>
      </c>
      <c r="I6" s="184">
        <v>1</v>
      </c>
      <c r="J6" s="184">
        <v>1</v>
      </c>
      <c r="K6" s="181" t="s">
        <v>14568</v>
      </c>
      <c r="L6" s="181" t="s">
        <v>553</v>
      </c>
      <c r="M6" s="185">
        <v>2014</v>
      </c>
      <c r="N6" s="200" t="str">
        <f>HYPERLINK("http://ebooks.abc-clio.com/?isbn=9781440803772")</f>
        <v>http://ebooks.abc-clio.com/?isbn=9781440803772</v>
      </c>
      <c r="O6" s="186"/>
    </row>
    <row r="7" spans="1:15" customFormat="1" ht="20.100000000000001" customHeight="1">
      <c r="A7" s="180">
        <v>6</v>
      </c>
      <c r="B7" s="181" t="s">
        <v>549</v>
      </c>
      <c r="C7" s="181" t="s">
        <v>564</v>
      </c>
      <c r="D7" s="182" t="s">
        <v>14569</v>
      </c>
      <c r="E7" s="182" t="s">
        <v>14570</v>
      </c>
      <c r="F7" s="183">
        <v>9780313395987</v>
      </c>
      <c r="G7" s="183">
        <v>9780313395970</v>
      </c>
      <c r="H7" s="181" t="s">
        <v>14571</v>
      </c>
      <c r="I7" s="184">
        <v>2</v>
      </c>
      <c r="J7" s="184">
        <v>1</v>
      </c>
      <c r="K7" s="181" t="s">
        <v>14572</v>
      </c>
      <c r="L7" s="181" t="s">
        <v>553</v>
      </c>
      <c r="M7" s="185">
        <v>2014</v>
      </c>
      <c r="N7" s="200" t="str">
        <f>HYPERLINK("http://ebooks.abc-clio.com/?isbn=9780313395987")</f>
        <v>http://ebooks.abc-clio.com/?isbn=9780313395987</v>
      </c>
      <c r="O7" s="186"/>
    </row>
    <row r="8" spans="1:15" customFormat="1" ht="20.100000000000001" customHeight="1">
      <c r="A8" s="180">
        <v>7</v>
      </c>
      <c r="B8" s="181" t="s">
        <v>549</v>
      </c>
      <c r="C8" s="181" t="s">
        <v>895</v>
      </c>
      <c r="D8" s="182" t="s">
        <v>14755</v>
      </c>
      <c r="E8" s="182" t="s">
        <v>14756</v>
      </c>
      <c r="F8" s="183">
        <v>9780313393129</v>
      </c>
      <c r="G8" s="183">
        <v>9780313393112</v>
      </c>
      <c r="H8" s="181" t="s">
        <v>14757</v>
      </c>
      <c r="I8" s="184">
        <v>1</v>
      </c>
      <c r="J8" s="184">
        <v>1</v>
      </c>
      <c r="K8" s="181" t="s">
        <v>14758</v>
      </c>
      <c r="L8" s="181" t="s">
        <v>553</v>
      </c>
      <c r="M8" s="185">
        <v>2011</v>
      </c>
      <c r="N8" s="200" t="str">
        <f>HYPERLINK("http://ebooks.abc-clio.com/?isbn=9780313393129")</f>
        <v>http://ebooks.abc-clio.com/?isbn=9780313393129</v>
      </c>
      <c r="O8" s="186"/>
    </row>
    <row r="9" spans="1:15" customFormat="1" ht="20.100000000000001" customHeight="1">
      <c r="A9" s="180">
        <v>8</v>
      </c>
      <c r="B9" s="181" t="s">
        <v>549</v>
      </c>
      <c r="C9" s="181" t="s">
        <v>1845</v>
      </c>
      <c r="D9" s="182" t="s">
        <v>14611</v>
      </c>
      <c r="E9" s="182" t="s">
        <v>14612</v>
      </c>
      <c r="F9" s="183">
        <v>9781610690027</v>
      </c>
      <c r="G9" s="183">
        <v>9781610690010</v>
      </c>
      <c r="H9" s="181" t="s">
        <v>14613</v>
      </c>
      <c r="I9" s="184">
        <v>2</v>
      </c>
      <c r="J9" s="184">
        <v>1</v>
      </c>
      <c r="K9" s="181" t="s">
        <v>8138</v>
      </c>
      <c r="L9" s="181" t="s">
        <v>38</v>
      </c>
      <c r="M9" s="185">
        <v>2013</v>
      </c>
      <c r="N9" s="200" t="str">
        <f>HYPERLINK("http://ebooks.abc-clio.com/?isbn=9781610690027")</f>
        <v>http://ebooks.abc-clio.com/?isbn=9781610690027</v>
      </c>
      <c r="O9" s="186"/>
    </row>
    <row r="10" spans="1:15" customFormat="1" ht="20.100000000000001" customHeight="1">
      <c r="A10" s="180">
        <v>9</v>
      </c>
      <c r="B10" s="181" t="s">
        <v>549</v>
      </c>
      <c r="C10" s="181" t="s">
        <v>1268</v>
      </c>
      <c r="D10" s="182" t="s">
        <v>14651</v>
      </c>
      <c r="E10" s="182" t="s">
        <v>14652</v>
      </c>
      <c r="F10" s="183">
        <v>9780313063428</v>
      </c>
      <c r="G10" s="183">
        <v>9780313336751</v>
      </c>
      <c r="H10" s="181" t="s">
        <v>14653</v>
      </c>
      <c r="I10" s="184">
        <v>1</v>
      </c>
      <c r="J10" s="184">
        <v>1</v>
      </c>
      <c r="K10" s="181" t="s">
        <v>14654</v>
      </c>
      <c r="L10" s="181" t="s">
        <v>553</v>
      </c>
      <c r="M10" s="185">
        <v>2013</v>
      </c>
      <c r="N10" s="200" t="str">
        <f>HYPERLINK("http://ebooks.abc-clio.com/?isbn=9780313063428")</f>
        <v>http://ebooks.abc-clio.com/?isbn=9780313063428</v>
      </c>
      <c r="O10" s="186"/>
    </row>
    <row r="11" spans="1:15" customFormat="1" ht="20.100000000000001" customHeight="1">
      <c r="A11" s="180">
        <v>10</v>
      </c>
      <c r="B11" s="181" t="s">
        <v>549</v>
      </c>
      <c r="C11" s="181" t="s">
        <v>1268</v>
      </c>
      <c r="D11" s="182" t="s">
        <v>14744</v>
      </c>
      <c r="E11" s="182" t="s">
        <v>14745</v>
      </c>
      <c r="F11" s="183">
        <v>9781440828362</v>
      </c>
      <c r="G11" s="183">
        <v>9781440828355</v>
      </c>
      <c r="H11" s="181" t="s">
        <v>14746</v>
      </c>
      <c r="I11" s="184">
        <v>1</v>
      </c>
      <c r="J11" s="184">
        <v>1</v>
      </c>
      <c r="K11" s="181" t="s">
        <v>3344</v>
      </c>
      <c r="L11" s="181" t="s">
        <v>553</v>
      </c>
      <c r="M11" s="185">
        <v>2014</v>
      </c>
      <c r="N11" s="200" t="str">
        <f>HYPERLINK("http://ebooks.abc-clio.com/?isbn=9781440828362")</f>
        <v>http://ebooks.abc-clio.com/?isbn=9781440828362</v>
      </c>
      <c r="O11" s="186"/>
    </row>
    <row r="12" spans="1:15" customFormat="1" ht="20.100000000000001" customHeight="1">
      <c r="A12" s="180">
        <v>11</v>
      </c>
      <c r="B12" s="181" t="s">
        <v>549</v>
      </c>
      <c r="C12" s="181" t="s">
        <v>953</v>
      </c>
      <c r="D12" s="182" t="s">
        <v>14519</v>
      </c>
      <c r="E12" s="182" t="s">
        <v>14520</v>
      </c>
      <c r="F12" s="183">
        <v>9781440830716</v>
      </c>
      <c r="G12" s="183">
        <v>9781440830709</v>
      </c>
      <c r="H12" s="181" t="s">
        <v>14521</v>
      </c>
      <c r="I12" s="184">
        <v>1</v>
      </c>
      <c r="J12" s="184">
        <v>1</v>
      </c>
      <c r="K12" s="181" t="s">
        <v>14522</v>
      </c>
      <c r="L12" s="181" t="s">
        <v>553</v>
      </c>
      <c r="M12" s="185">
        <v>2014</v>
      </c>
      <c r="N12" s="200" t="str">
        <f>HYPERLINK("http://ebooks.abc-clio.com/?isbn=9781440830716")</f>
        <v>http://ebooks.abc-clio.com/?isbn=9781440830716</v>
      </c>
      <c r="O12" s="186"/>
    </row>
    <row r="13" spans="1:15" customFormat="1" ht="20.100000000000001" customHeight="1">
      <c r="A13" s="180">
        <v>12</v>
      </c>
      <c r="B13" s="181" t="s">
        <v>549</v>
      </c>
      <c r="C13" s="181" t="s">
        <v>953</v>
      </c>
      <c r="D13" s="182" t="s">
        <v>14721</v>
      </c>
      <c r="E13" s="182" t="s">
        <v>14722</v>
      </c>
      <c r="F13" s="183">
        <v>9780313381317</v>
      </c>
      <c r="G13" s="183">
        <v>9780313381300</v>
      </c>
      <c r="H13" s="181" t="s">
        <v>14723</v>
      </c>
      <c r="I13" s="184">
        <v>1</v>
      </c>
      <c r="J13" s="184">
        <v>1</v>
      </c>
      <c r="K13" s="181" t="s">
        <v>14724</v>
      </c>
      <c r="L13" s="181" t="s">
        <v>553</v>
      </c>
      <c r="M13" s="185">
        <v>2010</v>
      </c>
      <c r="N13" s="200" t="str">
        <f>HYPERLINK("http://ebooks.abc-clio.com/?isbn=9780313381317")</f>
        <v>http://ebooks.abc-clio.com/?isbn=9780313381317</v>
      </c>
      <c r="O13" s="186"/>
    </row>
    <row r="14" spans="1:15" customFormat="1" ht="20.100000000000001" customHeight="1">
      <c r="A14" s="180">
        <v>13</v>
      </c>
      <c r="B14" s="181" t="s">
        <v>549</v>
      </c>
      <c r="C14" s="181" t="s">
        <v>964</v>
      </c>
      <c r="D14" s="182" t="s">
        <v>14503</v>
      </c>
      <c r="E14" s="182" t="s">
        <v>14504</v>
      </c>
      <c r="F14" s="183">
        <v>9781440833106</v>
      </c>
      <c r="G14" s="183">
        <v>9781440833090</v>
      </c>
      <c r="H14" s="181" t="s">
        <v>14505</v>
      </c>
      <c r="I14" s="184">
        <v>1</v>
      </c>
      <c r="J14" s="184">
        <v>1</v>
      </c>
      <c r="K14" s="181" t="s">
        <v>14506</v>
      </c>
      <c r="L14" s="181" t="s">
        <v>553</v>
      </c>
      <c r="M14" s="185">
        <v>2014</v>
      </c>
      <c r="N14" s="200" t="str">
        <f>HYPERLINK("http://ebooks.abc-clio.com/?isbn=9781440833106")</f>
        <v>http://ebooks.abc-clio.com/?isbn=9781440833106</v>
      </c>
      <c r="O14" s="186"/>
    </row>
    <row r="15" spans="1:15" customFormat="1" ht="20.100000000000001" customHeight="1">
      <c r="A15" s="180">
        <v>14</v>
      </c>
      <c r="B15" s="181" t="s">
        <v>549</v>
      </c>
      <c r="C15" s="181" t="s">
        <v>14629</v>
      </c>
      <c r="D15" s="182" t="s">
        <v>14630</v>
      </c>
      <c r="E15" s="182" t="s">
        <v>14566</v>
      </c>
      <c r="F15" s="183">
        <v>9781440801204</v>
      </c>
      <c r="G15" s="183">
        <v>9781440801198</v>
      </c>
      <c r="H15" s="181" t="s">
        <v>14631</v>
      </c>
      <c r="I15" s="184">
        <v>1</v>
      </c>
      <c r="J15" s="184">
        <v>1</v>
      </c>
      <c r="K15" s="181" t="s">
        <v>14632</v>
      </c>
      <c r="L15" s="181" t="s">
        <v>560</v>
      </c>
      <c r="M15" s="185">
        <v>2014</v>
      </c>
      <c r="N15" s="200" t="str">
        <f>HYPERLINK("http://ebooks.abc-clio.com/?isbn=9781440801204")</f>
        <v>http://ebooks.abc-clio.com/?isbn=9781440801204</v>
      </c>
      <c r="O15" s="186"/>
    </row>
    <row r="16" spans="1:15" customFormat="1" ht="20.100000000000001" customHeight="1">
      <c r="A16" s="180">
        <v>15</v>
      </c>
      <c r="B16" s="181" t="s">
        <v>549</v>
      </c>
      <c r="C16" s="181" t="s">
        <v>770</v>
      </c>
      <c r="D16" s="182" t="s">
        <v>14604</v>
      </c>
      <c r="E16" s="182" t="s">
        <v>14605</v>
      </c>
      <c r="F16" s="183">
        <v>9781598842340</v>
      </c>
      <c r="G16" s="183">
        <v>9781598842333</v>
      </c>
      <c r="H16" s="181" t="s">
        <v>14606</v>
      </c>
      <c r="I16" s="184">
        <v>1</v>
      </c>
      <c r="J16" s="184">
        <v>1</v>
      </c>
      <c r="K16" s="181" t="s">
        <v>14607</v>
      </c>
      <c r="L16" s="181" t="s">
        <v>38</v>
      </c>
      <c r="M16" s="185">
        <v>2013</v>
      </c>
      <c r="N16" s="200" t="str">
        <f>HYPERLINK("http://ebooks.abc-clio.com/?isbn=9781598842340")</f>
        <v>http://ebooks.abc-clio.com/?isbn=9781598842340</v>
      </c>
      <c r="O16" s="186"/>
    </row>
    <row r="17" spans="1:15" customFormat="1" ht="20.100000000000001" customHeight="1">
      <c r="A17" s="180">
        <v>16</v>
      </c>
      <c r="B17" s="181" t="s">
        <v>549</v>
      </c>
      <c r="C17" s="181" t="s">
        <v>567</v>
      </c>
      <c r="D17" s="182" t="s">
        <v>14633</v>
      </c>
      <c r="E17" s="182" t="s">
        <v>14634</v>
      </c>
      <c r="F17" s="183">
        <v>9781610690188</v>
      </c>
      <c r="G17" s="183">
        <v>9781610690171</v>
      </c>
      <c r="H17" s="181" t="s">
        <v>14635</v>
      </c>
      <c r="I17" s="184">
        <v>1</v>
      </c>
      <c r="J17" s="184">
        <v>1</v>
      </c>
      <c r="K17" s="181" t="s">
        <v>569</v>
      </c>
      <c r="L17" s="181" t="s">
        <v>38</v>
      </c>
      <c r="M17" s="185">
        <v>2014</v>
      </c>
      <c r="N17" s="200" t="str">
        <f>HYPERLINK("http://ebooks.abc-clio.com/?isbn=9781610690188")</f>
        <v>http://ebooks.abc-clio.com/?isbn=9781610690188</v>
      </c>
      <c r="O17" s="186"/>
    </row>
    <row r="18" spans="1:15" customFormat="1" ht="20.100000000000001" customHeight="1">
      <c r="A18" s="180">
        <v>17</v>
      </c>
      <c r="B18" s="181" t="s">
        <v>549</v>
      </c>
      <c r="C18" s="181" t="s">
        <v>45</v>
      </c>
      <c r="D18" s="182" t="s">
        <v>14772</v>
      </c>
      <c r="E18" s="182" t="s">
        <v>14773</v>
      </c>
      <c r="F18" s="183">
        <v>9781610694698</v>
      </c>
      <c r="G18" s="183">
        <v>9781610694681</v>
      </c>
      <c r="H18" s="181" t="s">
        <v>14774</v>
      </c>
      <c r="I18" s="184">
        <v>4</v>
      </c>
      <c r="J18" s="184">
        <v>1</v>
      </c>
      <c r="K18" s="181" t="s">
        <v>14775</v>
      </c>
      <c r="L18" s="181" t="s">
        <v>560</v>
      </c>
      <c r="M18" s="185">
        <v>2014</v>
      </c>
      <c r="N18" s="200" t="str">
        <f>HYPERLINK("http://ebooks.abc-clio.com/?isbn=9781610694698")</f>
        <v>http://ebooks.abc-clio.com/?isbn=9781610694698</v>
      </c>
      <c r="O18" s="186"/>
    </row>
    <row r="19" spans="1:15" customFormat="1" ht="20.100000000000001" customHeight="1">
      <c r="A19" s="180">
        <v>18</v>
      </c>
      <c r="B19" s="181" t="s">
        <v>549</v>
      </c>
      <c r="C19" s="181" t="s">
        <v>2561</v>
      </c>
      <c r="D19" s="182" t="s">
        <v>14695</v>
      </c>
      <c r="E19" s="182" t="s">
        <v>14696</v>
      </c>
      <c r="F19" s="183">
        <v>9781610691505</v>
      </c>
      <c r="G19" s="183">
        <v>9781610691499</v>
      </c>
      <c r="H19" s="181" t="s">
        <v>14697</v>
      </c>
      <c r="I19" s="184">
        <v>1</v>
      </c>
      <c r="J19" s="184">
        <v>1</v>
      </c>
      <c r="K19" s="181" t="s">
        <v>937</v>
      </c>
      <c r="L19" s="181" t="s">
        <v>38</v>
      </c>
      <c r="M19" s="185">
        <v>2013</v>
      </c>
      <c r="N19" s="200" t="str">
        <f>HYPERLINK("http://ebooks.abc-clio.com/?isbn=9781610691505")</f>
        <v>http://ebooks.abc-clio.com/?isbn=9781610691505</v>
      </c>
      <c r="O19" s="186"/>
    </row>
    <row r="20" spans="1:15" customFormat="1" ht="20.100000000000001" customHeight="1">
      <c r="A20" s="180">
        <v>19</v>
      </c>
      <c r="B20" s="181" t="s">
        <v>549</v>
      </c>
      <c r="C20" s="181" t="s">
        <v>2415</v>
      </c>
      <c r="D20" s="182" t="s">
        <v>14718</v>
      </c>
      <c r="E20" s="182" t="s">
        <v>14719</v>
      </c>
      <c r="F20" s="183">
        <v>9780313386695</v>
      </c>
      <c r="G20" s="183">
        <v>9780313386688</v>
      </c>
      <c r="H20" s="181" t="s">
        <v>14720</v>
      </c>
      <c r="I20" s="184">
        <v>1</v>
      </c>
      <c r="J20" s="184">
        <v>1</v>
      </c>
      <c r="K20" s="181" t="s">
        <v>3739</v>
      </c>
      <c r="L20" s="181" t="s">
        <v>560</v>
      </c>
      <c r="M20" s="185">
        <v>2012</v>
      </c>
      <c r="N20" s="200" t="str">
        <f>HYPERLINK("http://ebooks.abc-clio.com/?isbn=9780313386695")</f>
        <v>http://ebooks.abc-clio.com/?isbn=9780313386695</v>
      </c>
      <c r="O20" s="186"/>
    </row>
    <row r="21" spans="1:15" customFormat="1" ht="20.100000000000001" customHeight="1">
      <c r="A21" s="180">
        <v>20</v>
      </c>
      <c r="B21" s="181" t="s">
        <v>549</v>
      </c>
      <c r="C21" s="181" t="s">
        <v>228</v>
      </c>
      <c r="D21" s="182" t="s">
        <v>14534</v>
      </c>
      <c r="E21" s="182" t="s">
        <v>14535</v>
      </c>
      <c r="F21" s="183">
        <v>9781440803444</v>
      </c>
      <c r="G21" s="183">
        <v>9781440803437</v>
      </c>
      <c r="H21" s="181" t="s">
        <v>14536</v>
      </c>
      <c r="I21" s="184">
        <v>1</v>
      </c>
      <c r="J21" s="184">
        <v>1</v>
      </c>
      <c r="K21" s="181" t="s">
        <v>14537</v>
      </c>
      <c r="L21" s="181" t="s">
        <v>560</v>
      </c>
      <c r="M21" s="185">
        <v>2014</v>
      </c>
      <c r="N21" s="200" t="str">
        <f>HYPERLINK("http://ebooks.abc-clio.com/?isbn=9781440803444")</f>
        <v>http://ebooks.abc-clio.com/?isbn=9781440803444</v>
      </c>
      <c r="O21" s="186"/>
    </row>
    <row r="22" spans="1:15" customFormat="1" ht="20.100000000000001" customHeight="1">
      <c r="A22" s="180">
        <v>21</v>
      </c>
      <c r="B22" s="181" t="s">
        <v>549</v>
      </c>
      <c r="C22" s="181" t="s">
        <v>228</v>
      </c>
      <c r="D22" s="182" t="s">
        <v>14648</v>
      </c>
      <c r="E22" s="182" t="s">
        <v>14649</v>
      </c>
      <c r="F22" s="183">
        <v>9781610697446</v>
      </c>
      <c r="G22" s="183">
        <v>9781610697439</v>
      </c>
      <c r="H22" s="181" t="s">
        <v>14650</v>
      </c>
      <c r="I22" s="184">
        <v>1</v>
      </c>
      <c r="J22" s="184">
        <v>1</v>
      </c>
      <c r="K22" s="181" t="s">
        <v>10697</v>
      </c>
      <c r="L22" s="181" t="s">
        <v>560</v>
      </c>
      <c r="M22" s="185">
        <v>2014</v>
      </c>
      <c r="N22" s="200" t="str">
        <f>HYPERLINK("http://ebooks.abc-clio.com/?isbn=9781610697446")</f>
        <v>http://ebooks.abc-clio.com/?isbn=9781610697446</v>
      </c>
      <c r="O22" s="186"/>
    </row>
    <row r="23" spans="1:15" customFormat="1" ht="20.100000000000001" customHeight="1">
      <c r="A23" s="180">
        <v>22</v>
      </c>
      <c r="B23" s="181" t="s">
        <v>549</v>
      </c>
      <c r="C23" s="181" t="s">
        <v>228</v>
      </c>
      <c r="D23" s="182" t="s">
        <v>14701</v>
      </c>
      <c r="E23" s="182" t="s">
        <v>14702</v>
      </c>
      <c r="F23" s="183">
        <v>9781440802560</v>
      </c>
      <c r="G23" s="183">
        <v>9781440802553</v>
      </c>
      <c r="H23" s="181" t="s">
        <v>14703</v>
      </c>
      <c r="I23" s="184">
        <v>1</v>
      </c>
      <c r="J23" s="184">
        <v>3</v>
      </c>
      <c r="K23" s="181" t="s">
        <v>14704</v>
      </c>
      <c r="L23" s="181" t="s">
        <v>553</v>
      </c>
      <c r="M23" s="185">
        <v>2013</v>
      </c>
      <c r="N23" s="200" t="str">
        <f>HYPERLINK("http://ebooks.abc-clio.com/?isbn=9781440802560")</f>
        <v>http://ebooks.abc-clio.com/?isbn=9781440802560</v>
      </c>
      <c r="O23" s="186"/>
    </row>
    <row r="24" spans="1:15" customFormat="1" ht="20.100000000000001" customHeight="1">
      <c r="A24" s="180">
        <v>23</v>
      </c>
      <c r="B24" s="181" t="s">
        <v>549</v>
      </c>
      <c r="C24" s="181" t="s">
        <v>228</v>
      </c>
      <c r="D24" s="182" t="s">
        <v>14733</v>
      </c>
      <c r="E24" s="182" t="s">
        <v>14734</v>
      </c>
      <c r="F24" s="183">
        <v>9780313399367</v>
      </c>
      <c r="G24" s="183">
        <v>9780313399350</v>
      </c>
      <c r="H24" s="181" t="s">
        <v>14735</v>
      </c>
      <c r="I24" s="184">
        <v>1</v>
      </c>
      <c r="J24" s="184">
        <v>1</v>
      </c>
      <c r="K24" s="181" t="s">
        <v>14736</v>
      </c>
      <c r="L24" s="181" t="s">
        <v>553</v>
      </c>
      <c r="M24" s="185">
        <v>2012</v>
      </c>
      <c r="N24" s="200" t="str">
        <f>HYPERLINK("http://ebooks.abc-clio.com/?isbn=9780313399367")</f>
        <v>http://ebooks.abc-clio.com/?isbn=9780313399367</v>
      </c>
      <c r="O24" s="186"/>
    </row>
    <row r="25" spans="1:15" customFormat="1" ht="20.100000000000001" customHeight="1">
      <c r="A25" s="180">
        <v>24</v>
      </c>
      <c r="B25" s="181" t="s">
        <v>549</v>
      </c>
      <c r="C25" s="181" t="s">
        <v>986</v>
      </c>
      <c r="D25" s="182" t="s">
        <v>14687</v>
      </c>
      <c r="E25" s="182" t="s">
        <v>14688</v>
      </c>
      <c r="F25" s="183">
        <v>9781591589235</v>
      </c>
      <c r="G25" s="183">
        <v>9781591589228</v>
      </c>
      <c r="H25" s="181" t="s">
        <v>14689</v>
      </c>
      <c r="I25" s="184">
        <v>1</v>
      </c>
      <c r="J25" s="184">
        <v>3</v>
      </c>
      <c r="K25" s="181" t="s">
        <v>14690</v>
      </c>
      <c r="L25" s="181" t="s">
        <v>573</v>
      </c>
      <c r="M25" s="185">
        <v>2014</v>
      </c>
      <c r="N25" s="200" t="str">
        <f>HYPERLINK("http://ebooks.abc-clio.com/?isbn=9781591589235")</f>
        <v>http://ebooks.abc-clio.com/?isbn=9781591589235</v>
      </c>
      <c r="O25" s="186"/>
    </row>
    <row r="26" spans="1:15" customFormat="1" ht="20.100000000000001" customHeight="1">
      <c r="A26" s="180">
        <v>25</v>
      </c>
      <c r="B26" s="181" t="s">
        <v>549</v>
      </c>
      <c r="C26" s="181" t="s">
        <v>586</v>
      </c>
      <c r="D26" s="182" t="s">
        <v>14759</v>
      </c>
      <c r="E26" s="182" t="s">
        <v>11330</v>
      </c>
      <c r="F26" s="183">
        <v>9781610693448</v>
      </c>
      <c r="G26" s="183">
        <v>9781610693431</v>
      </c>
      <c r="H26" s="181" t="s">
        <v>14760</v>
      </c>
      <c r="I26" s="184">
        <v>1</v>
      </c>
      <c r="J26" s="184">
        <v>1</v>
      </c>
      <c r="K26" s="181" t="s">
        <v>14761</v>
      </c>
      <c r="L26" s="181" t="s">
        <v>573</v>
      </c>
      <c r="M26" s="185">
        <v>2014</v>
      </c>
      <c r="N26" s="200" t="str">
        <f>HYPERLINK("http://ebooks.abc-clio.com/?isbn=9781610693448")</f>
        <v>http://ebooks.abc-clio.com/?isbn=9781610693448</v>
      </c>
      <c r="O26" s="186"/>
    </row>
    <row r="27" spans="1:15" customFormat="1" ht="20.100000000000001" customHeight="1">
      <c r="A27" s="180">
        <v>26</v>
      </c>
      <c r="B27" s="181" t="s">
        <v>549</v>
      </c>
      <c r="C27" s="181" t="s">
        <v>767</v>
      </c>
      <c r="D27" s="182" t="s">
        <v>14680</v>
      </c>
      <c r="E27" s="182" t="s">
        <v>14681</v>
      </c>
      <c r="F27" s="183">
        <v>9781610693486</v>
      </c>
      <c r="G27" s="183">
        <v>9781610693479</v>
      </c>
      <c r="H27" s="181" t="s">
        <v>14682</v>
      </c>
      <c r="I27" s="184">
        <v>1</v>
      </c>
      <c r="J27" s="184">
        <v>1</v>
      </c>
      <c r="K27" s="181" t="s">
        <v>14683</v>
      </c>
      <c r="L27" s="181" t="s">
        <v>573</v>
      </c>
      <c r="M27" s="185">
        <v>2013</v>
      </c>
      <c r="N27" s="200" t="str">
        <f>HYPERLINK("http://ebooks.abc-clio.com/?isbn=9781610693486")</f>
        <v>http://ebooks.abc-clio.com/?isbn=9781610693486</v>
      </c>
      <c r="O27" s="186"/>
    </row>
    <row r="28" spans="1:15" customFormat="1" ht="20.100000000000001" customHeight="1">
      <c r="A28" s="180">
        <v>27</v>
      </c>
      <c r="B28" s="181" t="s">
        <v>549</v>
      </c>
      <c r="C28" s="181" t="s">
        <v>989</v>
      </c>
      <c r="D28" s="182" t="s">
        <v>14691</v>
      </c>
      <c r="E28" s="182" t="s">
        <v>14692</v>
      </c>
      <c r="F28" s="183">
        <v>9781598849103</v>
      </c>
      <c r="G28" s="183">
        <v>9781591585664</v>
      </c>
      <c r="H28" s="181" t="s">
        <v>14693</v>
      </c>
      <c r="I28" s="184">
        <v>1</v>
      </c>
      <c r="J28" s="184">
        <v>1</v>
      </c>
      <c r="K28" s="181" t="s">
        <v>14694</v>
      </c>
      <c r="L28" s="181" t="s">
        <v>573</v>
      </c>
      <c r="M28" s="185">
        <v>2011</v>
      </c>
      <c r="N28" s="200" t="str">
        <f>HYPERLINK("http://ebooks.abc-clio.com/?isbn=9781598849103")</f>
        <v>http://ebooks.abc-clio.com/?isbn=9781598849103</v>
      </c>
      <c r="O28" s="186"/>
    </row>
    <row r="29" spans="1:15" customFormat="1" ht="20.100000000000001" customHeight="1">
      <c r="A29" s="180">
        <v>28</v>
      </c>
      <c r="B29" s="181" t="s">
        <v>549</v>
      </c>
      <c r="C29" s="181" t="s">
        <v>64</v>
      </c>
      <c r="D29" s="182" t="s">
        <v>14588</v>
      </c>
      <c r="E29" s="182" t="s">
        <v>14589</v>
      </c>
      <c r="F29" s="183">
        <v>9781610693080</v>
      </c>
      <c r="G29" s="183">
        <v>9781610693073</v>
      </c>
      <c r="H29" s="181" t="s">
        <v>14590</v>
      </c>
      <c r="I29" s="184">
        <v>1</v>
      </c>
      <c r="J29" s="184">
        <v>1</v>
      </c>
      <c r="K29" s="181" t="s">
        <v>14591</v>
      </c>
      <c r="L29" s="181" t="s">
        <v>573</v>
      </c>
      <c r="M29" s="185">
        <v>2013</v>
      </c>
      <c r="N29" s="200" t="str">
        <f>HYPERLINK("http://ebooks.abc-clio.com/?isbn=9781610693080")</f>
        <v>http://ebooks.abc-clio.com/?isbn=9781610693080</v>
      </c>
      <c r="O29" s="186"/>
    </row>
    <row r="30" spans="1:15" customFormat="1" ht="20.100000000000001" customHeight="1">
      <c r="A30" s="180">
        <v>29</v>
      </c>
      <c r="B30" s="181" t="s">
        <v>549</v>
      </c>
      <c r="C30" s="181" t="s">
        <v>570</v>
      </c>
      <c r="D30" s="182" t="s">
        <v>14588</v>
      </c>
      <c r="E30" s="182" t="s">
        <v>14592</v>
      </c>
      <c r="F30" s="183">
        <v>9781610693561</v>
      </c>
      <c r="G30" s="183">
        <v>9781610693554</v>
      </c>
      <c r="H30" s="181" t="s">
        <v>14593</v>
      </c>
      <c r="I30" s="184">
        <v>1</v>
      </c>
      <c r="J30" s="184">
        <v>1</v>
      </c>
      <c r="K30" s="181" t="s">
        <v>14594</v>
      </c>
      <c r="L30" s="181" t="s">
        <v>573</v>
      </c>
      <c r="M30" s="185">
        <v>2014</v>
      </c>
      <c r="N30" s="200" t="str">
        <f>HYPERLINK("http://ebooks.abc-clio.com/?isbn=9781610693561")</f>
        <v>http://ebooks.abc-clio.com/?isbn=9781610693561</v>
      </c>
      <c r="O30" s="186"/>
    </row>
    <row r="31" spans="1:15" customFormat="1" ht="20.100000000000001" customHeight="1">
      <c r="A31" s="180">
        <v>30</v>
      </c>
      <c r="B31" s="181" t="s">
        <v>549</v>
      </c>
      <c r="C31" s="181" t="s">
        <v>786</v>
      </c>
      <c r="D31" s="182" t="s">
        <v>14557</v>
      </c>
      <c r="E31" s="182" t="s">
        <v>14558</v>
      </c>
      <c r="F31" s="183">
        <v>9781586835446</v>
      </c>
      <c r="G31" s="183">
        <v>9781586835439</v>
      </c>
      <c r="H31" s="181" t="s">
        <v>14559</v>
      </c>
      <c r="I31" s="184">
        <v>1</v>
      </c>
      <c r="J31" s="184">
        <v>1</v>
      </c>
      <c r="K31" s="181" t="s">
        <v>14560</v>
      </c>
      <c r="L31" s="181" t="s">
        <v>992</v>
      </c>
      <c r="M31" s="185">
        <v>2013</v>
      </c>
      <c r="N31" s="200" t="str">
        <f>HYPERLINK("http://ebooks.abc-clio.com/?isbn=9781586835446")</f>
        <v>http://ebooks.abc-clio.com/?isbn=9781586835446</v>
      </c>
      <c r="O31" s="186"/>
    </row>
    <row r="32" spans="1:15" customFormat="1" ht="20.100000000000001" customHeight="1">
      <c r="A32" s="180">
        <v>31</v>
      </c>
      <c r="B32" s="181" t="s">
        <v>549</v>
      </c>
      <c r="C32" s="181" t="s">
        <v>11336</v>
      </c>
      <c r="D32" s="182" t="s">
        <v>14663</v>
      </c>
      <c r="E32" s="182" t="s">
        <v>14664</v>
      </c>
      <c r="F32" s="183">
        <v>9781610698870</v>
      </c>
      <c r="G32" s="183">
        <v>9781610693219</v>
      </c>
      <c r="H32" s="181" t="s">
        <v>14665</v>
      </c>
      <c r="I32" s="184">
        <v>1</v>
      </c>
      <c r="J32" s="184">
        <v>1</v>
      </c>
      <c r="K32" s="181" t="s">
        <v>14666</v>
      </c>
      <c r="L32" s="181" t="s">
        <v>573</v>
      </c>
      <c r="M32" s="185">
        <v>2014</v>
      </c>
      <c r="N32" s="200" t="str">
        <f>HYPERLINK("http://ebooks.abc-clio.com/?isbn=9781610698870")</f>
        <v>http://ebooks.abc-clio.com/?isbn=9781610698870</v>
      </c>
      <c r="O32" s="186"/>
    </row>
    <row r="33" spans="1:15" customFormat="1" ht="20.100000000000001" customHeight="1">
      <c r="A33" s="180">
        <v>32</v>
      </c>
      <c r="B33" s="181" t="s">
        <v>549</v>
      </c>
      <c r="C33" s="181" t="s">
        <v>1066</v>
      </c>
      <c r="D33" s="182" t="s">
        <v>14538</v>
      </c>
      <c r="E33" s="182" t="s">
        <v>14539</v>
      </c>
      <c r="F33" s="183">
        <v>9781598846126</v>
      </c>
      <c r="G33" s="183">
        <v>9781598846119</v>
      </c>
      <c r="H33" s="181" t="s">
        <v>14540</v>
      </c>
      <c r="I33" s="184">
        <v>1</v>
      </c>
      <c r="J33" s="184">
        <v>5</v>
      </c>
      <c r="K33" s="181" t="s">
        <v>14541</v>
      </c>
      <c r="L33" s="181" t="s">
        <v>573</v>
      </c>
      <c r="M33" s="185">
        <v>2011</v>
      </c>
      <c r="N33" s="200" t="str">
        <f>HYPERLINK("http://ebooks.abc-clio.com/?isbn=9781598846126")</f>
        <v>http://ebooks.abc-clio.com/?isbn=9781598846126</v>
      </c>
      <c r="O33" s="186"/>
    </row>
    <row r="34" spans="1:15" customFormat="1" ht="20.100000000000001" customHeight="1">
      <c r="A34" s="180">
        <v>33</v>
      </c>
      <c r="B34" s="181" t="s">
        <v>549</v>
      </c>
      <c r="C34" s="181" t="s">
        <v>14510</v>
      </c>
      <c r="D34" s="182" t="s">
        <v>14511</v>
      </c>
      <c r="E34" s="182" t="s">
        <v>14512</v>
      </c>
      <c r="F34" s="183">
        <v>9780313050770</v>
      </c>
      <c r="G34" s="183">
        <v>9780275987114</v>
      </c>
      <c r="H34" s="181" t="s">
        <v>14513</v>
      </c>
      <c r="I34" s="184">
        <v>1</v>
      </c>
      <c r="J34" s="184">
        <v>1</v>
      </c>
      <c r="K34" s="181" t="s">
        <v>14514</v>
      </c>
      <c r="L34" s="181" t="s">
        <v>553</v>
      </c>
      <c r="M34" s="185">
        <v>2014</v>
      </c>
      <c r="N34" s="200" t="str">
        <f>HYPERLINK("http://ebooks.abc-clio.com/?isbn=9780313050770")</f>
        <v>http://ebooks.abc-clio.com/?isbn=9780313050770</v>
      </c>
      <c r="O34" s="186"/>
    </row>
    <row r="35" spans="1:15" customFormat="1" ht="20.100000000000001" customHeight="1">
      <c r="A35" s="180">
        <v>34</v>
      </c>
      <c r="B35" s="181" t="s">
        <v>549</v>
      </c>
      <c r="C35" s="181" t="s">
        <v>1477</v>
      </c>
      <c r="D35" s="182" t="s">
        <v>14577</v>
      </c>
      <c r="E35" s="182" t="s">
        <v>14578</v>
      </c>
      <c r="F35" s="183">
        <v>9780313385247</v>
      </c>
      <c r="G35" s="183">
        <v>9780313385230</v>
      </c>
      <c r="H35" s="181" t="s">
        <v>14579</v>
      </c>
      <c r="I35" s="184">
        <v>1</v>
      </c>
      <c r="J35" s="184">
        <v>1</v>
      </c>
      <c r="K35" s="181" t="s">
        <v>14580</v>
      </c>
      <c r="L35" s="181" t="s">
        <v>560</v>
      </c>
      <c r="M35" s="185">
        <v>2010</v>
      </c>
      <c r="N35" s="200" t="str">
        <f>HYPERLINK("http://ebooks.abc-clio.com/?isbn=9780313385247")</f>
        <v>http://ebooks.abc-clio.com/?isbn=9780313385247</v>
      </c>
      <c r="O35" s="186"/>
    </row>
    <row r="36" spans="1:15" customFormat="1" ht="20.100000000000001" customHeight="1">
      <c r="A36" s="180">
        <v>35</v>
      </c>
      <c r="B36" s="181" t="s">
        <v>549</v>
      </c>
      <c r="C36" s="181" t="s">
        <v>1477</v>
      </c>
      <c r="D36" s="182" t="s">
        <v>14618</v>
      </c>
      <c r="E36" s="182" t="s">
        <v>14619</v>
      </c>
      <c r="F36" s="183">
        <v>9781851099610</v>
      </c>
      <c r="G36" s="183">
        <v>9781851099603</v>
      </c>
      <c r="H36" s="181" t="s">
        <v>14620</v>
      </c>
      <c r="I36" s="184">
        <v>4</v>
      </c>
      <c r="J36" s="184">
        <v>2</v>
      </c>
      <c r="K36" s="181" t="s">
        <v>1466</v>
      </c>
      <c r="L36" s="181" t="s">
        <v>38</v>
      </c>
      <c r="M36" s="185">
        <v>2011</v>
      </c>
      <c r="N36" s="200" t="str">
        <f>HYPERLINK("http://ebooks.abc-clio.com/?isbn=9781851099610")</f>
        <v>http://ebooks.abc-clio.com/?isbn=9781851099610</v>
      </c>
      <c r="O36" s="186"/>
    </row>
    <row r="37" spans="1:15" customFormat="1" ht="20.100000000000001" customHeight="1">
      <c r="A37" s="180">
        <v>36</v>
      </c>
      <c r="B37" s="181" t="s">
        <v>549</v>
      </c>
      <c r="C37" s="181" t="s">
        <v>1477</v>
      </c>
      <c r="D37" s="182" t="s">
        <v>14762</v>
      </c>
      <c r="E37" s="182" t="s">
        <v>14763</v>
      </c>
      <c r="F37" s="183">
        <v>9780313395932</v>
      </c>
      <c r="G37" s="183">
        <v>9780313395925</v>
      </c>
      <c r="H37" s="181" t="s">
        <v>14764</v>
      </c>
      <c r="I37" s="184">
        <v>1</v>
      </c>
      <c r="J37" s="184">
        <v>1</v>
      </c>
      <c r="K37" s="181" t="s">
        <v>14765</v>
      </c>
      <c r="L37" s="181" t="s">
        <v>553</v>
      </c>
      <c r="M37" s="185">
        <v>2012</v>
      </c>
      <c r="N37" s="200" t="str">
        <f>HYPERLINK("http://ebooks.abc-clio.com/?isbn=9780313395932")</f>
        <v>http://ebooks.abc-clio.com/?isbn=9780313395932</v>
      </c>
      <c r="O37" s="186"/>
    </row>
    <row r="38" spans="1:15" customFormat="1" ht="20.100000000000001" customHeight="1">
      <c r="A38" s="180">
        <v>37</v>
      </c>
      <c r="B38" s="181" t="s">
        <v>549</v>
      </c>
      <c r="C38" s="181" t="s">
        <v>1351</v>
      </c>
      <c r="D38" s="182" t="s">
        <v>14515</v>
      </c>
      <c r="E38" s="182" t="s">
        <v>14516</v>
      </c>
      <c r="F38" s="183">
        <v>9781440803949</v>
      </c>
      <c r="G38" s="183">
        <v>9781440803932</v>
      </c>
      <c r="H38" s="181" t="s">
        <v>14517</v>
      </c>
      <c r="I38" s="184">
        <v>1</v>
      </c>
      <c r="J38" s="184">
        <v>1</v>
      </c>
      <c r="K38" s="181" t="s">
        <v>14518</v>
      </c>
      <c r="L38" s="181" t="s">
        <v>553</v>
      </c>
      <c r="M38" s="185">
        <v>2014</v>
      </c>
      <c r="N38" s="200" t="str">
        <f>HYPERLINK("http://ebooks.abc-clio.com/?isbn=9781440803949")</f>
        <v>http://ebooks.abc-clio.com/?isbn=9781440803949</v>
      </c>
      <c r="O38" s="186"/>
    </row>
    <row r="39" spans="1:15" customFormat="1" ht="20.100000000000001" customHeight="1">
      <c r="A39" s="180">
        <v>38</v>
      </c>
      <c r="B39" s="181" t="s">
        <v>549</v>
      </c>
      <c r="C39" s="181" t="s">
        <v>1351</v>
      </c>
      <c r="D39" s="182" t="s">
        <v>14542</v>
      </c>
      <c r="E39" s="182" t="s">
        <v>14543</v>
      </c>
      <c r="F39" s="183">
        <v>9781598844306</v>
      </c>
      <c r="G39" s="183">
        <v>9781598844290</v>
      </c>
      <c r="H39" s="181" t="s">
        <v>14544</v>
      </c>
      <c r="I39" s="184">
        <v>1</v>
      </c>
      <c r="J39" s="184">
        <v>1</v>
      </c>
      <c r="K39" s="181" t="s">
        <v>1466</v>
      </c>
      <c r="L39" s="181" t="s">
        <v>38</v>
      </c>
      <c r="M39" s="185">
        <v>2010</v>
      </c>
      <c r="N39" s="200" t="str">
        <f>HYPERLINK("http://ebooks.abc-clio.com/?isbn=9781598844306")</f>
        <v>http://ebooks.abc-clio.com/?isbn=9781598844306</v>
      </c>
      <c r="O39" s="186"/>
    </row>
    <row r="40" spans="1:15" customFormat="1" ht="20.100000000000001" customHeight="1">
      <c r="A40" s="180">
        <v>39</v>
      </c>
      <c r="B40" s="181" t="s">
        <v>549</v>
      </c>
      <c r="C40" s="181" t="s">
        <v>14498</v>
      </c>
      <c r="D40" s="182" t="s">
        <v>14499</v>
      </c>
      <c r="E40" s="182" t="s">
        <v>14500</v>
      </c>
      <c r="F40" s="183">
        <v>9780313386794</v>
      </c>
      <c r="G40" s="183">
        <v>9780313386787</v>
      </c>
      <c r="H40" s="181" t="s">
        <v>14501</v>
      </c>
      <c r="I40" s="184">
        <v>1</v>
      </c>
      <c r="J40" s="184">
        <v>1</v>
      </c>
      <c r="K40" s="181" t="s">
        <v>14502</v>
      </c>
      <c r="L40" s="181" t="s">
        <v>38</v>
      </c>
      <c r="M40" s="185">
        <v>2012</v>
      </c>
      <c r="N40" s="200" t="str">
        <f>HYPERLINK("http://ebooks.abc-clio.com/?isbn=9780313386794")</f>
        <v>http://ebooks.abc-clio.com/?isbn=9780313386794</v>
      </c>
      <c r="O40" s="186"/>
    </row>
    <row r="41" spans="1:15" customFormat="1" ht="20.100000000000001" customHeight="1">
      <c r="A41" s="180">
        <v>40</v>
      </c>
      <c r="B41" s="181" t="s">
        <v>549</v>
      </c>
      <c r="C41" s="181" t="s">
        <v>14498</v>
      </c>
      <c r="D41" s="182" t="s">
        <v>14636</v>
      </c>
      <c r="E41" s="182" t="s">
        <v>14637</v>
      </c>
      <c r="F41" s="183">
        <v>9780313341885</v>
      </c>
      <c r="G41" s="183">
        <v>9780313341878</v>
      </c>
      <c r="H41" s="181" t="s">
        <v>14638</v>
      </c>
      <c r="I41" s="184">
        <v>1</v>
      </c>
      <c r="J41" s="184">
        <v>1</v>
      </c>
      <c r="K41" s="181" t="s">
        <v>14639</v>
      </c>
      <c r="L41" s="181" t="s">
        <v>560</v>
      </c>
      <c r="M41" s="185">
        <v>2012</v>
      </c>
      <c r="N41" s="200" t="str">
        <f>HYPERLINK("http://ebooks.abc-clio.com/?isbn=9780313341885")</f>
        <v>http://ebooks.abc-clio.com/?isbn=9780313341885</v>
      </c>
      <c r="O41" s="186"/>
    </row>
    <row r="42" spans="1:15" customFormat="1" ht="20.100000000000001" customHeight="1">
      <c r="A42" s="180">
        <v>41</v>
      </c>
      <c r="B42" s="181" t="s">
        <v>549</v>
      </c>
      <c r="C42" s="181" t="s">
        <v>14599</v>
      </c>
      <c r="D42" s="182" t="s">
        <v>14600</v>
      </c>
      <c r="E42" s="182" t="s">
        <v>14601</v>
      </c>
      <c r="F42" s="183">
        <v>9781610691956</v>
      </c>
      <c r="G42" s="183">
        <v>9781610691949</v>
      </c>
      <c r="H42" s="181" t="s">
        <v>14602</v>
      </c>
      <c r="I42" s="184">
        <v>1</v>
      </c>
      <c r="J42" s="184">
        <v>1</v>
      </c>
      <c r="K42" s="181" t="s">
        <v>14603</v>
      </c>
      <c r="L42" s="181" t="s">
        <v>38</v>
      </c>
      <c r="M42" s="185">
        <v>2014</v>
      </c>
      <c r="N42" s="200" t="str">
        <f>HYPERLINK("http://ebooks.abc-clio.com/?isbn=9781610691956")</f>
        <v>http://ebooks.abc-clio.com/?isbn=9781610691956</v>
      </c>
      <c r="O42" s="186"/>
    </row>
    <row r="43" spans="1:15" customFormat="1" ht="20.100000000000001" customHeight="1">
      <c r="A43" s="180">
        <v>42</v>
      </c>
      <c r="B43" s="181" t="s">
        <v>549</v>
      </c>
      <c r="C43" s="181" t="s">
        <v>236</v>
      </c>
      <c r="D43" s="182" t="s">
        <v>14640</v>
      </c>
      <c r="E43" s="182" t="s">
        <v>14641</v>
      </c>
      <c r="F43" s="183">
        <v>9781440801884</v>
      </c>
      <c r="G43" s="183">
        <v>9781440801877</v>
      </c>
      <c r="H43" s="181" t="s">
        <v>14642</v>
      </c>
      <c r="I43" s="184">
        <v>1</v>
      </c>
      <c r="J43" s="184">
        <v>1</v>
      </c>
      <c r="K43" s="181" t="s">
        <v>14643</v>
      </c>
      <c r="L43" s="181" t="s">
        <v>553</v>
      </c>
      <c r="M43" s="185">
        <v>2014</v>
      </c>
      <c r="N43" s="200" t="str">
        <f>HYPERLINK("http://ebooks.abc-clio.com/?isbn=9781440801884")</f>
        <v>http://ebooks.abc-clio.com/?isbn=9781440801884</v>
      </c>
      <c r="O43" s="186"/>
    </row>
    <row r="44" spans="1:15" customFormat="1" ht="20.100000000000001" customHeight="1">
      <c r="A44" s="180">
        <v>43</v>
      </c>
      <c r="B44" s="181" t="s">
        <v>549</v>
      </c>
      <c r="C44" s="181" t="s">
        <v>236</v>
      </c>
      <c r="D44" s="182" t="s">
        <v>14751</v>
      </c>
      <c r="E44" s="182" t="s">
        <v>14752</v>
      </c>
      <c r="F44" s="183">
        <v>9780313084539</v>
      </c>
      <c r="G44" s="183">
        <v>9780275992255</v>
      </c>
      <c r="H44" s="181" t="s">
        <v>14753</v>
      </c>
      <c r="I44" s="184">
        <v>1</v>
      </c>
      <c r="J44" s="184">
        <v>1</v>
      </c>
      <c r="K44" s="181" t="s">
        <v>14754</v>
      </c>
      <c r="L44" s="181" t="s">
        <v>553</v>
      </c>
      <c r="M44" s="185">
        <v>2012</v>
      </c>
      <c r="N44" s="200" t="str">
        <f>HYPERLINK("http://ebooks.abc-clio.com/?isbn=9780313084539")</f>
        <v>http://ebooks.abc-clio.com/?isbn=9780313084539</v>
      </c>
      <c r="O44" s="186"/>
    </row>
    <row r="45" spans="1:15" customFormat="1" ht="20.100000000000001" customHeight="1">
      <c r="A45" s="180">
        <v>44</v>
      </c>
      <c r="B45" s="181" t="s">
        <v>549</v>
      </c>
      <c r="C45" s="181" t="s">
        <v>856</v>
      </c>
      <c r="D45" s="182" t="s">
        <v>14486</v>
      </c>
      <c r="E45" s="182" t="s">
        <v>14487</v>
      </c>
      <c r="F45" s="183">
        <v>9781598848311</v>
      </c>
      <c r="G45" s="183">
        <v>9781598848304</v>
      </c>
      <c r="H45" s="181" t="s">
        <v>14488</v>
      </c>
      <c r="I45" s="184">
        <v>2</v>
      </c>
      <c r="J45" s="184">
        <v>1</v>
      </c>
      <c r="K45" s="181" t="s">
        <v>14489</v>
      </c>
      <c r="L45" s="181" t="s">
        <v>560</v>
      </c>
      <c r="M45" s="185">
        <v>2013</v>
      </c>
      <c r="N45" s="200" t="str">
        <f>HYPERLINK("http://ebooks.abc-clio.com/?isbn=9781598848311")</f>
        <v>http://ebooks.abc-clio.com/?isbn=9781598848311</v>
      </c>
      <c r="O45" s="186"/>
    </row>
    <row r="46" spans="1:15" customFormat="1" ht="20.100000000000001" customHeight="1">
      <c r="A46" s="180">
        <v>45</v>
      </c>
      <c r="B46" s="181" t="s">
        <v>549</v>
      </c>
      <c r="C46" s="181" t="s">
        <v>856</v>
      </c>
      <c r="D46" s="182" t="s">
        <v>14684</v>
      </c>
      <c r="E46" s="182" t="s">
        <v>14685</v>
      </c>
      <c r="F46" s="183">
        <v>9780313379390</v>
      </c>
      <c r="G46" s="183">
        <v>9780313379383</v>
      </c>
      <c r="H46" s="181" t="s">
        <v>14686</v>
      </c>
      <c r="I46" s="184">
        <v>1</v>
      </c>
      <c r="J46" s="184">
        <v>1</v>
      </c>
      <c r="K46" s="181" t="s">
        <v>5213</v>
      </c>
      <c r="L46" s="181" t="s">
        <v>560</v>
      </c>
      <c r="M46" s="185">
        <v>2010</v>
      </c>
      <c r="N46" s="200" t="str">
        <f>HYPERLINK("http://ebooks.abc-clio.com/?isbn=9780313379390")</f>
        <v>http://ebooks.abc-clio.com/?isbn=9780313379390</v>
      </c>
      <c r="O46" s="186"/>
    </row>
    <row r="47" spans="1:15" customFormat="1" ht="20.100000000000001" customHeight="1">
      <c r="A47" s="180">
        <v>46</v>
      </c>
      <c r="B47" s="181" t="s">
        <v>549</v>
      </c>
      <c r="C47" s="181" t="s">
        <v>776</v>
      </c>
      <c r="D47" s="182" t="s">
        <v>14545</v>
      </c>
      <c r="E47" s="182" t="s">
        <v>14546</v>
      </c>
      <c r="F47" s="183">
        <v>9780313376870</v>
      </c>
      <c r="G47" s="183">
        <v>9780313376863</v>
      </c>
      <c r="H47" s="181" t="s">
        <v>14547</v>
      </c>
      <c r="I47" s="184">
        <v>1</v>
      </c>
      <c r="J47" s="184">
        <v>1</v>
      </c>
      <c r="K47" s="181" t="s">
        <v>14548</v>
      </c>
      <c r="L47" s="181" t="s">
        <v>560</v>
      </c>
      <c r="M47" s="185">
        <v>2010</v>
      </c>
      <c r="N47" s="200" t="str">
        <f>HYPERLINK("http://ebooks.abc-clio.com/?isbn=9780313376870")</f>
        <v>http://ebooks.abc-clio.com/?isbn=9780313376870</v>
      </c>
      <c r="O47" s="186"/>
    </row>
    <row r="48" spans="1:15" customFormat="1" ht="20.100000000000001" customHeight="1">
      <c r="A48" s="180">
        <v>47</v>
      </c>
      <c r="B48" s="181" t="s">
        <v>549</v>
      </c>
      <c r="C48" s="181" t="s">
        <v>776</v>
      </c>
      <c r="D48" s="182" t="s">
        <v>14644</v>
      </c>
      <c r="E48" s="182" t="s">
        <v>14645</v>
      </c>
      <c r="F48" s="183">
        <v>9780313376894</v>
      </c>
      <c r="G48" s="183">
        <v>9780313376887</v>
      </c>
      <c r="H48" s="181" t="s">
        <v>14646</v>
      </c>
      <c r="I48" s="184">
        <v>1</v>
      </c>
      <c r="J48" s="184">
        <v>1</v>
      </c>
      <c r="K48" s="181" t="s">
        <v>14647</v>
      </c>
      <c r="L48" s="181" t="s">
        <v>560</v>
      </c>
      <c r="M48" s="185">
        <v>2011</v>
      </c>
      <c r="N48" s="200" t="str">
        <f>HYPERLINK("http://ebooks.abc-clio.com/?isbn=9780313376894")</f>
        <v>http://ebooks.abc-clio.com/?isbn=9780313376894</v>
      </c>
      <c r="O48" s="186"/>
    </row>
    <row r="49" spans="1:15" customFormat="1" ht="20.100000000000001" customHeight="1">
      <c r="A49" s="180">
        <v>48</v>
      </c>
      <c r="B49" s="181" t="s">
        <v>549</v>
      </c>
      <c r="C49" s="181" t="s">
        <v>776</v>
      </c>
      <c r="D49" s="182" t="s">
        <v>14684</v>
      </c>
      <c r="E49" s="182" t="s">
        <v>14770</v>
      </c>
      <c r="F49" s="183">
        <v>9781440830082</v>
      </c>
      <c r="G49" s="183">
        <v>9781440830075</v>
      </c>
      <c r="H49" s="181" t="s">
        <v>14771</v>
      </c>
      <c r="I49" s="184">
        <v>1</v>
      </c>
      <c r="J49" s="184">
        <v>1</v>
      </c>
      <c r="K49" s="181" t="s">
        <v>3488</v>
      </c>
      <c r="L49" s="181" t="s">
        <v>553</v>
      </c>
      <c r="M49" s="185">
        <v>2014</v>
      </c>
      <c r="N49" s="200" t="str">
        <f>HYPERLINK("http://ebooks.abc-clio.com/?isbn=9781440830082")</f>
        <v>http://ebooks.abc-clio.com/?isbn=9781440830082</v>
      </c>
      <c r="O49" s="204"/>
    </row>
    <row r="50" spans="1:15" customFormat="1" ht="20.100000000000001" customHeight="1">
      <c r="A50" s="180">
        <v>49</v>
      </c>
      <c r="B50" s="181" t="s">
        <v>549</v>
      </c>
      <c r="C50" s="181" t="s">
        <v>870</v>
      </c>
      <c r="D50" s="182" t="s">
        <v>14507</v>
      </c>
      <c r="E50" s="182" t="s">
        <v>14508</v>
      </c>
      <c r="F50" s="183">
        <v>9780313397714</v>
      </c>
      <c r="G50" s="183">
        <v>9780313397707</v>
      </c>
      <c r="H50" s="181" t="s">
        <v>14509</v>
      </c>
      <c r="I50" s="184">
        <v>2</v>
      </c>
      <c r="J50" s="184">
        <v>1</v>
      </c>
      <c r="K50" s="181" t="s">
        <v>1435</v>
      </c>
      <c r="L50" s="181" t="s">
        <v>553</v>
      </c>
      <c r="M50" s="185">
        <v>2014</v>
      </c>
      <c r="N50" s="200" t="str">
        <f>HYPERLINK("http://ebooks.abc-clio.com/?isbn=9780313397714")</f>
        <v>http://ebooks.abc-clio.com/?isbn=9780313397714</v>
      </c>
      <c r="O50" s="186"/>
    </row>
    <row r="51" spans="1:15" customFormat="1" ht="20.100000000000001" customHeight="1">
      <c r="A51" s="180">
        <v>50</v>
      </c>
      <c r="B51" s="181" t="s">
        <v>549</v>
      </c>
      <c r="C51" s="181" t="s">
        <v>762</v>
      </c>
      <c r="D51" s="182" t="s">
        <v>14747</v>
      </c>
      <c r="E51" s="182" t="s">
        <v>14748</v>
      </c>
      <c r="F51" s="183">
        <v>9780313380259</v>
      </c>
      <c r="G51" s="183">
        <v>9780313380242</v>
      </c>
      <c r="H51" s="181" t="s">
        <v>14749</v>
      </c>
      <c r="I51" s="184">
        <v>1</v>
      </c>
      <c r="J51" s="184">
        <v>1</v>
      </c>
      <c r="K51" s="181" t="s">
        <v>14750</v>
      </c>
      <c r="L51" s="181" t="s">
        <v>553</v>
      </c>
      <c r="M51" s="185">
        <v>2011</v>
      </c>
      <c r="N51" s="200" t="str">
        <f>HYPERLINK("http://ebooks.abc-clio.com/?isbn=9780313380259")</f>
        <v>http://ebooks.abc-clio.com/?isbn=9780313380259</v>
      </c>
      <c r="O51" s="186"/>
    </row>
    <row r="52" spans="1:15" customFormat="1" ht="20.100000000000001" customHeight="1">
      <c r="A52" s="180">
        <v>51</v>
      </c>
      <c r="B52" s="181" t="s">
        <v>549</v>
      </c>
      <c r="C52" s="181" t="s">
        <v>580</v>
      </c>
      <c r="D52" s="182" t="s">
        <v>14585</v>
      </c>
      <c r="E52" s="182" t="s">
        <v>14586</v>
      </c>
      <c r="F52" s="183">
        <v>9781440831690</v>
      </c>
      <c r="G52" s="183">
        <v>9781440831683</v>
      </c>
      <c r="H52" s="181" t="s">
        <v>14587</v>
      </c>
      <c r="I52" s="184">
        <v>1</v>
      </c>
      <c r="J52" s="184">
        <v>1</v>
      </c>
      <c r="K52" s="181" t="s">
        <v>5248</v>
      </c>
      <c r="L52" s="181" t="s">
        <v>553</v>
      </c>
      <c r="M52" s="185">
        <v>2014</v>
      </c>
      <c r="N52" s="200" t="str">
        <f>HYPERLINK("http://ebooks.abc-clio.com/?isbn=9781440831690")</f>
        <v>http://ebooks.abc-clio.com/?isbn=9781440831690</v>
      </c>
      <c r="O52" s="186"/>
    </row>
    <row r="53" spans="1:15" customFormat="1" ht="20.100000000000001" customHeight="1">
      <c r="A53" s="180">
        <v>52</v>
      </c>
      <c r="B53" s="181" t="s">
        <v>549</v>
      </c>
      <c r="C53" s="181" t="s">
        <v>580</v>
      </c>
      <c r="D53" s="182" t="s">
        <v>14614</v>
      </c>
      <c r="E53" s="182" t="s">
        <v>14615</v>
      </c>
      <c r="F53" s="183">
        <v>9781440800269</v>
      </c>
      <c r="G53" s="183">
        <v>9781440800252</v>
      </c>
      <c r="H53" s="181" t="s">
        <v>14616</v>
      </c>
      <c r="I53" s="184">
        <v>3</v>
      </c>
      <c r="J53" s="184">
        <v>1</v>
      </c>
      <c r="K53" s="181" t="s">
        <v>14617</v>
      </c>
      <c r="L53" s="181" t="s">
        <v>560</v>
      </c>
      <c r="M53" s="185">
        <v>2013</v>
      </c>
      <c r="N53" s="200" t="str">
        <f>HYPERLINK("http://ebooks.abc-clio.com/?isbn=9781440800269")</f>
        <v>http://ebooks.abc-clio.com/?isbn=9781440800269</v>
      </c>
      <c r="O53" s="186"/>
    </row>
    <row r="54" spans="1:15" customFormat="1" ht="20.100000000000001" customHeight="1">
      <c r="A54" s="180">
        <v>53</v>
      </c>
      <c r="B54" s="181" t="s">
        <v>549</v>
      </c>
      <c r="C54" s="181" t="s">
        <v>580</v>
      </c>
      <c r="D54" s="182" t="s">
        <v>14614</v>
      </c>
      <c r="E54" s="182" t="s">
        <v>14655</v>
      </c>
      <c r="F54" s="183">
        <v>9780313398919</v>
      </c>
      <c r="G54" s="183">
        <v>9780313398902</v>
      </c>
      <c r="H54" s="181" t="s">
        <v>14656</v>
      </c>
      <c r="I54" s="184">
        <v>1</v>
      </c>
      <c r="J54" s="184">
        <v>1</v>
      </c>
      <c r="K54" s="181" t="s">
        <v>14657</v>
      </c>
      <c r="L54" s="181" t="s">
        <v>553</v>
      </c>
      <c r="M54" s="185">
        <v>2012</v>
      </c>
      <c r="N54" s="200" t="str">
        <f>HYPERLINK("http://ebooks.abc-clio.com/?isbn=9780313398919")</f>
        <v>http://ebooks.abc-clio.com/?isbn=9780313398919</v>
      </c>
      <c r="O54" s="186"/>
    </row>
    <row r="55" spans="1:15" customFormat="1" ht="20.100000000000001" customHeight="1">
      <c r="A55" s="180">
        <v>54</v>
      </c>
      <c r="B55" s="181" t="s">
        <v>549</v>
      </c>
      <c r="C55" s="181" t="s">
        <v>580</v>
      </c>
      <c r="D55" s="182" t="s">
        <v>14705</v>
      </c>
      <c r="E55" s="182" t="s">
        <v>14706</v>
      </c>
      <c r="F55" s="183">
        <v>9781610690140</v>
      </c>
      <c r="G55" s="183">
        <v>9781610690133</v>
      </c>
      <c r="H55" s="181" t="s">
        <v>14707</v>
      </c>
      <c r="I55" s="184">
        <v>2</v>
      </c>
      <c r="J55" s="184">
        <v>1</v>
      </c>
      <c r="K55" s="181" t="s">
        <v>14708</v>
      </c>
      <c r="L55" s="181" t="s">
        <v>38</v>
      </c>
      <c r="M55" s="185">
        <v>2013</v>
      </c>
      <c r="N55" s="200" t="str">
        <f>HYPERLINK("http://ebooks.abc-clio.com/?isbn=9781610690140")</f>
        <v>http://ebooks.abc-clio.com/?isbn=9781610690140</v>
      </c>
      <c r="O55" s="186"/>
    </row>
    <row r="56" spans="1:15" customFormat="1" ht="20.100000000000001" customHeight="1">
      <c r="A56" s="180">
        <v>55</v>
      </c>
      <c r="B56" s="181" t="s">
        <v>549</v>
      </c>
      <c r="C56" s="181" t="s">
        <v>580</v>
      </c>
      <c r="D56" s="182" t="s">
        <v>14714</v>
      </c>
      <c r="E56" s="182" t="s">
        <v>14715</v>
      </c>
      <c r="F56" s="183">
        <v>9781440828461</v>
      </c>
      <c r="G56" s="183">
        <v>9781440828454</v>
      </c>
      <c r="H56" s="181" t="s">
        <v>14716</v>
      </c>
      <c r="I56" s="184">
        <v>2</v>
      </c>
      <c r="J56" s="184">
        <v>1</v>
      </c>
      <c r="K56" s="181" t="s">
        <v>14717</v>
      </c>
      <c r="L56" s="181" t="s">
        <v>553</v>
      </c>
      <c r="M56" s="185">
        <v>2013</v>
      </c>
      <c r="N56" s="200" t="str">
        <f>HYPERLINK("http://ebooks.abc-clio.com/?isbn=9781440828461")</f>
        <v>http://ebooks.abc-clio.com/?isbn=9781440828461</v>
      </c>
      <c r="O56" s="186"/>
    </row>
    <row r="57" spans="1:15" customFormat="1" ht="20.100000000000001" customHeight="1">
      <c r="A57" s="180">
        <v>56</v>
      </c>
      <c r="B57" s="181" t="s">
        <v>549</v>
      </c>
      <c r="C57" s="181" t="s">
        <v>950</v>
      </c>
      <c r="D57" s="182" t="s">
        <v>14527</v>
      </c>
      <c r="E57" s="182" t="s">
        <v>14528</v>
      </c>
      <c r="F57" s="183">
        <v>9781440802980</v>
      </c>
      <c r="G57" s="183">
        <v>9781440802973</v>
      </c>
      <c r="H57" s="181" t="s">
        <v>14529</v>
      </c>
      <c r="I57" s="184">
        <v>1</v>
      </c>
      <c r="J57" s="184">
        <v>1</v>
      </c>
      <c r="K57" s="181" t="s">
        <v>10370</v>
      </c>
      <c r="L57" s="181" t="s">
        <v>553</v>
      </c>
      <c r="M57" s="185">
        <v>2013</v>
      </c>
      <c r="N57" s="200" t="str">
        <f>HYPERLINK("http://ebooks.abc-clio.com/?isbn=9781440802980")</f>
        <v>http://ebooks.abc-clio.com/?isbn=9781440802980</v>
      </c>
      <c r="O57" s="186"/>
    </row>
    <row r="58" spans="1:15" customFormat="1" ht="20.100000000000001" customHeight="1">
      <c r="A58" s="180">
        <v>57</v>
      </c>
      <c r="B58" s="181" t="s">
        <v>549</v>
      </c>
      <c r="C58" s="181" t="s">
        <v>250</v>
      </c>
      <c r="D58" s="182" t="s">
        <v>14608</v>
      </c>
      <c r="E58" s="182" t="s">
        <v>14609</v>
      </c>
      <c r="F58" s="183">
        <v>9780313381454</v>
      </c>
      <c r="G58" s="183">
        <v>9780313381447</v>
      </c>
      <c r="H58" s="181" t="s">
        <v>14610</v>
      </c>
      <c r="I58" s="184">
        <v>2</v>
      </c>
      <c r="J58" s="184">
        <v>1</v>
      </c>
      <c r="K58" s="181" t="s">
        <v>10287</v>
      </c>
      <c r="L58" s="181" t="s">
        <v>560</v>
      </c>
      <c r="M58" s="185">
        <v>2013</v>
      </c>
      <c r="N58" s="200" t="str">
        <f>HYPERLINK("http://ebooks.abc-clio.com/?isbn=9780313381454")</f>
        <v>http://ebooks.abc-clio.com/?isbn=9780313381454</v>
      </c>
      <c r="O58" s="186"/>
    </row>
    <row r="59" spans="1:15" customFormat="1" ht="20.100000000000001" customHeight="1">
      <c r="A59" s="180">
        <v>58</v>
      </c>
      <c r="B59" s="181" t="s">
        <v>549</v>
      </c>
      <c r="C59" s="181" t="s">
        <v>1781</v>
      </c>
      <c r="D59" s="182" t="s">
        <v>14581</v>
      </c>
      <c r="E59" s="182" t="s">
        <v>14582</v>
      </c>
      <c r="F59" s="183">
        <v>9781440800832</v>
      </c>
      <c r="G59" s="183">
        <v>9781440800825</v>
      </c>
      <c r="H59" s="181" t="s">
        <v>14583</v>
      </c>
      <c r="I59" s="184">
        <v>3</v>
      </c>
      <c r="J59" s="184">
        <v>1</v>
      </c>
      <c r="K59" s="181" t="s">
        <v>14584</v>
      </c>
      <c r="L59" s="181" t="s">
        <v>553</v>
      </c>
      <c r="M59" s="185">
        <v>2014</v>
      </c>
      <c r="N59" s="200" t="str">
        <f>HYPERLINK("http://ebooks.abc-clio.com/?isbn=9781440800832")</f>
        <v>http://ebooks.abc-clio.com/?isbn=9781440800832</v>
      </c>
      <c r="O59" s="186"/>
    </row>
    <row r="60" spans="1:15" customFormat="1" ht="20.100000000000001" customHeight="1">
      <c r="A60" s="180">
        <v>59</v>
      </c>
      <c r="B60" s="181" t="s">
        <v>549</v>
      </c>
      <c r="C60" s="181" t="s">
        <v>583</v>
      </c>
      <c r="D60" s="182" t="s">
        <v>14621</v>
      </c>
      <c r="E60" s="182" t="s">
        <v>14622</v>
      </c>
      <c r="F60" s="183">
        <v>9780313384295</v>
      </c>
      <c r="G60" s="183">
        <v>9780313384288</v>
      </c>
      <c r="H60" s="181" t="s">
        <v>14623</v>
      </c>
      <c r="I60" s="184">
        <v>1</v>
      </c>
      <c r="J60" s="184">
        <v>1</v>
      </c>
      <c r="K60" s="181" t="s">
        <v>14624</v>
      </c>
      <c r="L60" s="181" t="s">
        <v>553</v>
      </c>
      <c r="M60" s="185">
        <v>2011</v>
      </c>
      <c r="N60" s="200" t="str">
        <f>HYPERLINK("http://ebooks.abc-clio.com/?isbn=9780313384295")</f>
        <v>http://ebooks.abc-clio.com/?isbn=9780313384295</v>
      </c>
      <c r="O60" s="186"/>
    </row>
    <row r="61" spans="1:15" customFormat="1" ht="20.100000000000001" customHeight="1">
      <c r="A61" s="180">
        <v>60</v>
      </c>
      <c r="B61" s="181" t="s">
        <v>549</v>
      </c>
      <c r="C61" s="181" t="s">
        <v>583</v>
      </c>
      <c r="D61" s="182" t="s">
        <v>14676</v>
      </c>
      <c r="E61" s="182" t="s">
        <v>14677</v>
      </c>
      <c r="F61" s="183">
        <v>9781440828126</v>
      </c>
      <c r="G61" s="183">
        <v>9781440828119</v>
      </c>
      <c r="H61" s="181" t="s">
        <v>14678</v>
      </c>
      <c r="I61" s="184">
        <v>1</v>
      </c>
      <c r="J61" s="184">
        <v>1</v>
      </c>
      <c r="K61" s="181" t="s">
        <v>14679</v>
      </c>
      <c r="L61" s="181" t="s">
        <v>553</v>
      </c>
      <c r="M61" s="185">
        <v>2013</v>
      </c>
      <c r="N61" s="200" t="str">
        <f>HYPERLINK("http://ebooks.abc-clio.com/?isbn=9781440828126")</f>
        <v>http://ebooks.abc-clio.com/?isbn=9781440828126</v>
      </c>
      <c r="O61" s="186"/>
    </row>
    <row r="62" spans="1:15" customFormat="1" ht="20.100000000000001" customHeight="1">
      <c r="A62" s="180">
        <v>61</v>
      </c>
      <c r="B62" s="181" t="s">
        <v>549</v>
      </c>
      <c r="C62" s="181" t="s">
        <v>583</v>
      </c>
      <c r="D62" s="182" t="s">
        <v>14737</v>
      </c>
      <c r="E62" s="182" t="s">
        <v>14738</v>
      </c>
      <c r="F62" s="183">
        <v>9781440832048</v>
      </c>
      <c r="G62" s="183">
        <v>9781440832031</v>
      </c>
      <c r="H62" s="181" t="s">
        <v>14739</v>
      </c>
      <c r="I62" s="184">
        <v>1</v>
      </c>
      <c r="J62" s="184">
        <v>1</v>
      </c>
      <c r="K62" s="181" t="s">
        <v>5248</v>
      </c>
      <c r="L62" s="181" t="s">
        <v>553</v>
      </c>
      <c r="M62" s="185">
        <v>2014</v>
      </c>
      <c r="N62" s="200" t="str">
        <f>HYPERLINK("http://ebooks.abc-clio.com/?isbn=9781440832048")</f>
        <v>http://ebooks.abc-clio.com/?isbn=9781440832048</v>
      </c>
      <c r="O62" s="186"/>
    </row>
    <row r="63" spans="1:15" customFormat="1" ht="20.100000000000001" customHeight="1">
      <c r="A63" s="180">
        <v>62</v>
      </c>
      <c r="B63" s="181" t="s">
        <v>549</v>
      </c>
      <c r="C63" s="181" t="s">
        <v>583</v>
      </c>
      <c r="D63" s="182" t="s">
        <v>14766</v>
      </c>
      <c r="E63" s="182" t="s">
        <v>14767</v>
      </c>
      <c r="F63" s="183">
        <v>9780313082740</v>
      </c>
      <c r="G63" s="183">
        <v>9780275991586</v>
      </c>
      <c r="H63" s="181" t="s">
        <v>14768</v>
      </c>
      <c r="I63" s="184">
        <v>1</v>
      </c>
      <c r="J63" s="184">
        <v>1</v>
      </c>
      <c r="K63" s="181" t="s">
        <v>14769</v>
      </c>
      <c r="L63" s="181" t="s">
        <v>553</v>
      </c>
      <c r="M63" s="185">
        <v>2010</v>
      </c>
      <c r="N63" s="200" t="str">
        <f>HYPERLINK("http://ebooks.abc-clio.com/?isbn=9780313082740")</f>
        <v>http://ebooks.abc-clio.com/?isbn=9780313082740</v>
      </c>
      <c r="O63" s="186"/>
    </row>
    <row r="64" spans="1:15" customFormat="1" ht="20.100000000000001" customHeight="1">
      <c r="A64" s="180">
        <v>63</v>
      </c>
      <c r="B64" s="181" t="s">
        <v>549</v>
      </c>
      <c r="C64" s="181" t="s">
        <v>832</v>
      </c>
      <c r="D64" s="182" t="s">
        <v>14725</v>
      </c>
      <c r="E64" s="182" t="s">
        <v>14726</v>
      </c>
      <c r="F64" s="183">
        <v>9781440829666</v>
      </c>
      <c r="G64" s="183">
        <v>9781440829659</v>
      </c>
      <c r="H64" s="181" t="s">
        <v>14727</v>
      </c>
      <c r="I64" s="184">
        <v>1</v>
      </c>
      <c r="J64" s="184">
        <v>1</v>
      </c>
      <c r="K64" s="181" t="s">
        <v>14728</v>
      </c>
      <c r="L64" s="181" t="s">
        <v>553</v>
      </c>
      <c r="M64" s="185">
        <v>2013</v>
      </c>
      <c r="N64" s="200" t="str">
        <f>HYPERLINK("http://ebooks.abc-clio.com/?isbn=9781440829666")</f>
        <v>http://ebooks.abc-clio.com/?isbn=9781440829666</v>
      </c>
      <c r="O64" s="186"/>
    </row>
    <row r="65" spans="1:15" customFormat="1" ht="20.100000000000001" customHeight="1">
      <c r="A65" s="180">
        <v>64</v>
      </c>
      <c r="B65" s="181" t="s">
        <v>549</v>
      </c>
      <c r="C65" s="181" t="s">
        <v>1000</v>
      </c>
      <c r="D65" s="182" t="s">
        <v>14549</v>
      </c>
      <c r="E65" s="182" t="s">
        <v>14550</v>
      </c>
      <c r="F65" s="183">
        <v>9780313375378</v>
      </c>
      <c r="G65" s="183">
        <v>9780313375361</v>
      </c>
      <c r="H65" s="181" t="s">
        <v>14551</v>
      </c>
      <c r="I65" s="184">
        <v>1</v>
      </c>
      <c r="J65" s="184">
        <v>1</v>
      </c>
      <c r="K65" s="181" t="s">
        <v>14552</v>
      </c>
      <c r="L65" s="181" t="s">
        <v>553</v>
      </c>
      <c r="M65" s="185">
        <v>2010</v>
      </c>
      <c r="N65" s="200" t="str">
        <f>HYPERLINK("http://ebooks.abc-clio.com/?isbn=9780313375378")</f>
        <v>http://ebooks.abc-clio.com/?isbn=9780313375378</v>
      </c>
      <c r="O65" s="186"/>
    </row>
    <row r="66" spans="1:15" customFormat="1" ht="20.100000000000001" customHeight="1">
      <c r="A66" s="180">
        <v>65</v>
      </c>
      <c r="B66" s="181" t="s">
        <v>549</v>
      </c>
      <c r="C66" s="181" t="s">
        <v>2674</v>
      </c>
      <c r="D66" s="182" t="s">
        <v>14530</v>
      </c>
      <c r="E66" s="182" t="s">
        <v>14531</v>
      </c>
      <c r="F66" s="183">
        <v>9780313359484</v>
      </c>
      <c r="G66" s="183">
        <v>9780313359477</v>
      </c>
      <c r="H66" s="181" t="s">
        <v>14532</v>
      </c>
      <c r="I66" s="184">
        <v>1</v>
      </c>
      <c r="J66" s="184">
        <v>1</v>
      </c>
      <c r="K66" s="181" t="s">
        <v>14533</v>
      </c>
      <c r="L66" s="181" t="s">
        <v>560</v>
      </c>
      <c r="M66" s="185">
        <v>2011</v>
      </c>
      <c r="N66" s="200" t="str">
        <f>HYPERLINK("http://ebooks.abc-clio.com/?isbn=9780313359484")</f>
        <v>http://ebooks.abc-clio.com/?isbn=9780313359484</v>
      </c>
      <c r="O66" s="186"/>
    </row>
    <row r="67" spans="1:15" customFormat="1" ht="20.100000000000001" customHeight="1">
      <c r="A67" s="180">
        <v>66</v>
      </c>
      <c r="B67" s="181" t="s">
        <v>549</v>
      </c>
      <c r="C67" s="181" t="s">
        <v>2674</v>
      </c>
      <c r="D67" s="182" t="s">
        <v>14698</v>
      </c>
      <c r="E67" s="182" t="s">
        <v>14699</v>
      </c>
      <c r="F67" s="183">
        <v>9780313380655</v>
      </c>
      <c r="G67" s="183">
        <v>9780313380648</v>
      </c>
      <c r="H67" s="181" t="s">
        <v>14700</v>
      </c>
      <c r="I67" s="184">
        <v>1</v>
      </c>
      <c r="J67" s="184">
        <v>1</v>
      </c>
      <c r="K67" s="181" t="s">
        <v>8145</v>
      </c>
      <c r="L67" s="181" t="s">
        <v>560</v>
      </c>
      <c r="M67" s="185">
        <v>2013</v>
      </c>
      <c r="N67" s="200" t="str">
        <f>HYPERLINK("http://ebooks.abc-clio.com/?isbn=9780313380655")</f>
        <v>http://ebooks.abc-clio.com/?isbn=9780313380655</v>
      </c>
      <c r="O67" s="186"/>
    </row>
    <row r="68" spans="1:15" customFormat="1" ht="20.100000000000001" customHeight="1">
      <c r="A68" s="180">
        <v>67</v>
      </c>
      <c r="B68" s="181" t="s">
        <v>549</v>
      </c>
      <c r="C68" s="181" t="s">
        <v>2668</v>
      </c>
      <c r="D68" s="182" t="s">
        <v>14553</v>
      </c>
      <c r="E68" s="182" t="s">
        <v>14554</v>
      </c>
      <c r="F68" s="183">
        <v>9780313381720</v>
      </c>
      <c r="G68" s="183">
        <v>9780313381713</v>
      </c>
      <c r="H68" s="181" t="s">
        <v>14555</v>
      </c>
      <c r="I68" s="184">
        <v>1</v>
      </c>
      <c r="J68" s="184">
        <v>1</v>
      </c>
      <c r="K68" s="181" t="s">
        <v>14556</v>
      </c>
      <c r="L68" s="181" t="s">
        <v>553</v>
      </c>
      <c r="M68" s="185">
        <v>2010</v>
      </c>
      <c r="N68" s="200" t="str">
        <f>HYPERLINK("http://ebooks.abc-clio.com/?isbn=9780313381720")</f>
        <v>http://ebooks.abc-clio.com/?isbn=9780313381720</v>
      </c>
      <c r="O68" s="186"/>
    </row>
    <row r="69" spans="1:15" customFormat="1" ht="20.100000000000001" customHeight="1">
      <c r="A69" s="180">
        <v>68</v>
      </c>
      <c r="B69" s="181" t="s">
        <v>549</v>
      </c>
      <c r="C69" s="181" t="s">
        <v>881</v>
      </c>
      <c r="D69" s="182" t="s">
        <v>14573</v>
      </c>
      <c r="E69" s="182" t="s">
        <v>14574</v>
      </c>
      <c r="F69" s="183">
        <v>9781440829871</v>
      </c>
      <c r="G69" s="183">
        <v>9781440829864</v>
      </c>
      <c r="H69" s="181" t="s">
        <v>14575</v>
      </c>
      <c r="I69" s="184">
        <v>1</v>
      </c>
      <c r="J69" s="184">
        <v>1</v>
      </c>
      <c r="K69" s="181" t="s">
        <v>14576</v>
      </c>
      <c r="L69" s="181" t="s">
        <v>553</v>
      </c>
      <c r="M69" s="185">
        <v>2013</v>
      </c>
      <c r="N69" s="200" t="str">
        <f>HYPERLINK("http://ebooks.abc-clio.com/?isbn=9781440829871")</f>
        <v>http://ebooks.abc-clio.com/?isbn=9781440829871</v>
      </c>
      <c r="O69" s="186"/>
    </row>
    <row r="70" spans="1:15" customFormat="1" ht="20.100000000000001" customHeight="1">
      <c r="A70" s="180">
        <v>69</v>
      </c>
      <c r="B70" s="181" t="s">
        <v>549</v>
      </c>
      <c r="C70" s="181" t="s">
        <v>907</v>
      </c>
      <c r="D70" s="182" t="s">
        <v>14490</v>
      </c>
      <c r="E70" s="182" t="s">
        <v>14491</v>
      </c>
      <c r="F70" s="183">
        <v>9780313381416</v>
      </c>
      <c r="G70" s="183">
        <v>9780313381409</v>
      </c>
      <c r="H70" s="181" t="s">
        <v>14492</v>
      </c>
      <c r="I70" s="184">
        <v>1</v>
      </c>
      <c r="J70" s="184">
        <v>1</v>
      </c>
      <c r="K70" s="181" t="s">
        <v>14493</v>
      </c>
      <c r="L70" s="181" t="s">
        <v>553</v>
      </c>
      <c r="M70" s="185">
        <v>2014</v>
      </c>
      <c r="N70" s="200" t="str">
        <f>HYPERLINK("http://ebooks.abc-clio.com/?isbn=9780313381416")</f>
        <v>http://ebooks.abc-clio.com/?isbn=9780313381416</v>
      </c>
      <c r="O70" s="186"/>
    </row>
    <row r="71" spans="1:15" customFormat="1" ht="20.100000000000001" customHeight="1">
      <c r="A71" s="180">
        <v>70</v>
      </c>
      <c r="B71" s="181" t="s">
        <v>549</v>
      </c>
      <c r="C71" s="181" t="s">
        <v>907</v>
      </c>
      <c r="D71" s="182" t="s">
        <v>14740</v>
      </c>
      <c r="E71" s="182" t="s">
        <v>14741</v>
      </c>
      <c r="F71" s="183">
        <v>9780313386398</v>
      </c>
      <c r="G71" s="183">
        <v>9780313386381</v>
      </c>
      <c r="H71" s="181" t="s">
        <v>14742</v>
      </c>
      <c r="I71" s="184">
        <v>1</v>
      </c>
      <c r="J71" s="184">
        <v>1</v>
      </c>
      <c r="K71" s="181" t="s">
        <v>14743</v>
      </c>
      <c r="L71" s="181" t="s">
        <v>553</v>
      </c>
      <c r="M71" s="185">
        <v>2012</v>
      </c>
      <c r="N71" s="200" t="str">
        <f>HYPERLINK("http://ebooks.abc-clio.com/?isbn=9780313386398")</f>
        <v>http://ebooks.abc-clio.com/?isbn=9780313386398</v>
      </c>
      <c r="O71" s="186"/>
    </row>
    <row r="72" spans="1:15" customFormat="1" ht="20.100000000000001" customHeight="1">
      <c r="A72" s="180">
        <v>71</v>
      </c>
      <c r="B72" s="181" t="s">
        <v>549</v>
      </c>
      <c r="C72" s="181" t="s">
        <v>14709</v>
      </c>
      <c r="D72" s="182" t="s">
        <v>14710</v>
      </c>
      <c r="E72" s="182" t="s">
        <v>14711</v>
      </c>
      <c r="F72" s="183">
        <v>9780313391569</v>
      </c>
      <c r="G72" s="183">
        <v>9780313391552</v>
      </c>
      <c r="H72" s="181" t="s">
        <v>14712</v>
      </c>
      <c r="I72" s="184">
        <v>1</v>
      </c>
      <c r="J72" s="184">
        <v>1</v>
      </c>
      <c r="K72" s="181" t="s">
        <v>14713</v>
      </c>
      <c r="L72" s="181" t="s">
        <v>553</v>
      </c>
      <c r="M72" s="185">
        <v>2011</v>
      </c>
      <c r="N72" s="200" t="str">
        <f>HYPERLINK("http://ebooks.abc-clio.com/?isbn=9780313391569")</f>
        <v>http://ebooks.abc-clio.com/?isbn=9780313391569</v>
      </c>
      <c r="O72" s="186"/>
    </row>
    <row r="73" spans="1:15" customFormat="1" ht="20.100000000000001" customHeight="1">
      <c r="A73" s="180">
        <v>72</v>
      </c>
      <c r="B73" s="181" t="s">
        <v>549</v>
      </c>
      <c r="C73" s="181" t="s">
        <v>14658</v>
      </c>
      <c r="D73" s="182" t="s">
        <v>14659</v>
      </c>
      <c r="E73" s="182" t="s">
        <v>14660</v>
      </c>
      <c r="F73" s="183">
        <v>9780313378669</v>
      </c>
      <c r="G73" s="183">
        <v>9780313378652</v>
      </c>
      <c r="H73" s="181" t="s">
        <v>14661</v>
      </c>
      <c r="I73" s="184">
        <v>1</v>
      </c>
      <c r="J73" s="184">
        <v>1</v>
      </c>
      <c r="K73" s="181" t="s">
        <v>14662</v>
      </c>
      <c r="L73" s="181" t="s">
        <v>560</v>
      </c>
      <c r="M73" s="185">
        <v>2012</v>
      </c>
      <c r="N73" s="200" t="str">
        <f>HYPERLINK("http://ebooks.abc-clio.com/?isbn=9780313378669")</f>
        <v>http://ebooks.abc-clio.com/?isbn=9780313378669</v>
      </c>
      <c r="O73" s="186"/>
    </row>
    <row r="74" spans="1:15" customFormat="1" ht="20.100000000000001" customHeight="1">
      <c r="A74" s="180">
        <v>73</v>
      </c>
      <c r="B74" s="181" t="s">
        <v>549</v>
      </c>
      <c r="C74" s="181" t="s">
        <v>1958</v>
      </c>
      <c r="D74" s="182" t="s">
        <v>14595</v>
      </c>
      <c r="E74" s="182" t="s">
        <v>14596</v>
      </c>
      <c r="F74" s="183">
        <v>9780313056178</v>
      </c>
      <c r="G74" s="183">
        <v>9780313336553</v>
      </c>
      <c r="H74" s="181" t="s">
        <v>14597</v>
      </c>
      <c r="I74" s="184">
        <v>1</v>
      </c>
      <c r="J74" s="184">
        <v>1</v>
      </c>
      <c r="K74" s="181" t="s">
        <v>14598</v>
      </c>
      <c r="L74" s="181" t="s">
        <v>560</v>
      </c>
      <c r="M74" s="185">
        <v>2013</v>
      </c>
      <c r="N74" s="200" t="str">
        <f>HYPERLINK("http://ebooks.abc-clio.com/?isbn=9780313056178")</f>
        <v>http://ebooks.abc-clio.com/?isbn=9780313056178</v>
      </c>
      <c r="O74" s="186"/>
    </row>
    <row r="75" spans="1:15" customFormat="1" ht="20.100000000000001" customHeight="1">
      <c r="A75" s="180">
        <v>74</v>
      </c>
      <c r="B75" s="181" t="s">
        <v>549</v>
      </c>
      <c r="C75" s="181" t="s">
        <v>1958</v>
      </c>
      <c r="D75" s="182" t="s">
        <v>14729</v>
      </c>
      <c r="E75" s="182" t="s">
        <v>14730</v>
      </c>
      <c r="F75" s="183">
        <v>9780313038501</v>
      </c>
      <c r="G75" s="183">
        <v>9780275984885</v>
      </c>
      <c r="H75" s="181" t="s">
        <v>14731</v>
      </c>
      <c r="I75" s="184">
        <v>1</v>
      </c>
      <c r="J75" s="184">
        <v>1</v>
      </c>
      <c r="K75" s="181" t="s">
        <v>14732</v>
      </c>
      <c r="L75" s="181" t="s">
        <v>553</v>
      </c>
      <c r="M75" s="185">
        <v>2011</v>
      </c>
      <c r="N75" s="200" t="str">
        <f>HYPERLINK("http://ebooks.abc-clio.com/?isbn=9780313038501")</f>
        <v>http://ebooks.abc-clio.com/?isbn=9780313038501</v>
      </c>
      <c r="O75" s="186"/>
    </row>
    <row r="76" spans="1:15" customFormat="1" ht="20.100000000000001" customHeight="1">
      <c r="A76" s="180">
        <v>75</v>
      </c>
      <c r="B76" s="181" t="s">
        <v>549</v>
      </c>
      <c r="C76" s="181" t="s">
        <v>557</v>
      </c>
      <c r="D76" s="182" t="s">
        <v>14667</v>
      </c>
      <c r="E76" s="182" t="s">
        <v>14668</v>
      </c>
      <c r="F76" s="183">
        <v>9780313375125</v>
      </c>
      <c r="G76" s="183">
        <v>9780313375118</v>
      </c>
      <c r="H76" s="181" t="s">
        <v>14669</v>
      </c>
      <c r="I76" s="184">
        <v>1</v>
      </c>
      <c r="J76" s="184">
        <v>1</v>
      </c>
      <c r="K76" s="181" t="s">
        <v>14670</v>
      </c>
      <c r="L76" s="181" t="s">
        <v>14671</v>
      </c>
      <c r="M76" s="185">
        <v>2011</v>
      </c>
      <c r="N76" s="200" t="str">
        <f>HYPERLINK("http://ebooks.abc-clio.com/?isbn=9780313375125")</f>
        <v>http://ebooks.abc-clio.com/?isbn=9780313375125</v>
      </c>
      <c r="O76" s="205"/>
    </row>
    <row r="77" spans="1:15" customFormat="1" ht="20.100000000000001" customHeight="1">
      <c r="A77" s="180">
        <v>76</v>
      </c>
      <c r="B77" s="181" t="s">
        <v>549</v>
      </c>
      <c r="C77" s="181" t="s">
        <v>557</v>
      </c>
      <c r="D77" s="182" t="s">
        <v>14672</v>
      </c>
      <c r="E77" s="182" t="s">
        <v>14673</v>
      </c>
      <c r="F77" s="183">
        <v>9781610695824</v>
      </c>
      <c r="G77" s="183">
        <v>9781610695817</v>
      </c>
      <c r="H77" s="181" t="s">
        <v>14674</v>
      </c>
      <c r="I77" s="184">
        <v>1</v>
      </c>
      <c r="J77" s="184">
        <v>2</v>
      </c>
      <c r="K77" s="181" t="s">
        <v>14675</v>
      </c>
      <c r="L77" s="181" t="s">
        <v>560</v>
      </c>
      <c r="M77" s="185">
        <v>2014</v>
      </c>
      <c r="N77" s="200" t="str">
        <f>HYPERLINK("http://ebooks.abc-clio.com/?isbn=9781610695824")</f>
        <v>http://ebooks.abc-clio.com/?isbn=9781610695824</v>
      </c>
      <c r="O77" s="186"/>
    </row>
    <row r="78" spans="1:15" s="192" customFormat="1" ht="20.100000000000001" customHeight="1">
      <c r="A78" s="187">
        <v>1</v>
      </c>
      <c r="B78" s="188" t="s">
        <v>549</v>
      </c>
      <c r="C78" s="189" t="s">
        <v>750</v>
      </c>
      <c r="D78" s="198" t="s">
        <v>14776</v>
      </c>
      <c r="E78" s="198" t="s">
        <v>14777</v>
      </c>
      <c r="F78" s="190">
        <v>9781440830501</v>
      </c>
      <c r="G78" s="190">
        <v>9781440830495</v>
      </c>
      <c r="H78" s="203" t="s">
        <v>14778</v>
      </c>
      <c r="I78" s="191">
        <v>1</v>
      </c>
      <c r="J78" s="191">
        <v>1</v>
      </c>
      <c r="K78" s="189" t="s">
        <v>14779</v>
      </c>
      <c r="L78" s="189" t="s">
        <v>553</v>
      </c>
      <c r="M78" s="191">
        <v>2014</v>
      </c>
      <c r="N78" s="201" t="s">
        <v>14780</v>
      </c>
    </row>
    <row r="79" spans="1:15" s="192" customFormat="1" ht="20.100000000000001" customHeight="1">
      <c r="A79" s="187">
        <v>2</v>
      </c>
      <c r="B79" s="188" t="s">
        <v>549</v>
      </c>
      <c r="C79" s="189" t="s">
        <v>953</v>
      </c>
      <c r="D79" s="198" t="s">
        <v>14826</v>
      </c>
      <c r="E79" s="198" t="s">
        <v>14827</v>
      </c>
      <c r="F79" s="190">
        <v>9781440829123</v>
      </c>
      <c r="G79" s="190">
        <v>9781440829116</v>
      </c>
      <c r="H79" s="203" t="s">
        <v>14828</v>
      </c>
      <c r="I79" s="191">
        <v>1</v>
      </c>
      <c r="J79" s="191">
        <v>1</v>
      </c>
      <c r="K79" s="189" t="s">
        <v>2983</v>
      </c>
      <c r="L79" s="189" t="s">
        <v>553</v>
      </c>
      <c r="M79" s="191">
        <v>2014</v>
      </c>
      <c r="N79" s="201" t="s">
        <v>14829</v>
      </c>
    </row>
    <row r="80" spans="1:15" s="192" customFormat="1" ht="20.100000000000001" customHeight="1">
      <c r="A80" s="187">
        <v>3</v>
      </c>
      <c r="B80" s="188" t="s">
        <v>549</v>
      </c>
      <c r="C80" s="189" t="s">
        <v>14892</v>
      </c>
      <c r="D80" s="198" t="s">
        <v>14893</v>
      </c>
      <c r="E80" s="198" t="s">
        <v>14894</v>
      </c>
      <c r="F80" s="190">
        <v>9781610693202</v>
      </c>
      <c r="G80" s="190">
        <v>9781610693196</v>
      </c>
      <c r="H80" s="203" t="s">
        <v>14895</v>
      </c>
      <c r="I80" s="191">
        <v>1</v>
      </c>
      <c r="J80" s="191">
        <v>1</v>
      </c>
      <c r="K80" s="189" t="s">
        <v>937</v>
      </c>
      <c r="L80" s="189" t="s">
        <v>38</v>
      </c>
      <c r="M80" s="191">
        <v>2014</v>
      </c>
      <c r="N80" s="201" t="s">
        <v>14896</v>
      </c>
    </row>
    <row r="81" spans="1:14" s="192" customFormat="1" ht="20.100000000000001" customHeight="1">
      <c r="A81" s="187">
        <v>4</v>
      </c>
      <c r="B81" s="188" t="s">
        <v>549</v>
      </c>
      <c r="C81" s="189" t="s">
        <v>742</v>
      </c>
      <c r="D81" s="198" t="s">
        <v>14902</v>
      </c>
      <c r="E81" s="198" t="s">
        <v>14903</v>
      </c>
      <c r="F81" s="190">
        <v>9781610693189</v>
      </c>
      <c r="G81" s="190">
        <v>9781610693172</v>
      </c>
      <c r="H81" s="203" t="s">
        <v>14904</v>
      </c>
      <c r="I81" s="191">
        <v>1</v>
      </c>
      <c r="J81" s="191">
        <v>1</v>
      </c>
      <c r="K81" s="189" t="s">
        <v>937</v>
      </c>
      <c r="L81" s="189" t="s">
        <v>38</v>
      </c>
      <c r="M81" s="191">
        <v>2013</v>
      </c>
      <c r="N81" s="201" t="s">
        <v>14905</v>
      </c>
    </row>
    <row r="82" spans="1:14" s="192" customFormat="1" ht="20.100000000000001" customHeight="1">
      <c r="A82" s="187">
        <v>5</v>
      </c>
      <c r="B82" s="188" t="s">
        <v>549</v>
      </c>
      <c r="C82" s="189" t="s">
        <v>1927</v>
      </c>
      <c r="D82" s="198" t="s">
        <v>14879</v>
      </c>
      <c r="E82" s="198" t="s">
        <v>14880</v>
      </c>
      <c r="F82" s="190">
        <v>9781598846508</v>
      </c>
      <c r="G82" s="190">
        <v>9781598846492</v>
      </c>
      <c r="H82" s="203" t="s">
        <v>14881</v>
      </c>
      <c r="I82" s="191">
        <v>1</v>
      </c>
      <c r="J82" s="191">
        <v>1</v>
      </c>
      <c r="K82" s="189" t="s">
        <v>14882</v>
      </c>
      <c r="L82" s="189" t="s">
        <v>38</v>
      </c>
      <c r="M82" s="191">
        <v>2011</v>
      </c>
      <c r="N82" s="201" t="s">
        <v>14883</v>
      </c>
    </row>
    <row r="83" spans="1:14" s="192" customFormat="1" ht="20.100000000000001" customHeight="1">
      <c r="A83" s="187">
        <v>6</v>
      </c>
      <c r="B83" s="188" t="s">
        <v>549</v>
      </c>
      <c r="C83" s="189" t="s">
        <v>14629</v>
      </c>
      <c r="D83" s="198" t="s">
        <v>14803</v>
      </c>
      <c r="E83" s="198" t="s">
        <v>14804</v>
      </c>
      <c r="F83" s="190">
        <v>9781440804113</v>
      </c>
      <c r="G83" s="190">
        <v>9781440804106</v>
      </c>
      <c r="H83" s="203" t="s">
        <v>14805</v>
      </c>
      <c r="I83" s="191">
        <v>1</v>
      </c>
      <c r="J83" s="191">
        <v>1</v>
      </c>
      <c r="K83" s="189" t="s">
        <v>14141</v>
      </c>
      <c r="L83" s="189" t="s">
        <v>560</v>
      </c>
      <c r="M83" s="191">
        <v>2014</v>
      </c>
      <c r="N83" s="201" t="s">
        <v>14806</v>
      </c>
    </row>
    <row r="84" spans="1:14" s="192" customFormat="1" ht="20.100000000000001" customHeight="1">
      <c r="A84" s="187">
        <v>7</v>
      </c>
      <c r="B84" s="188" t="s">
        <v>549</v>
      </c>
      <c r="C84" s="189" t="s">
        <v>2415</v>
      </c>
      <c r="D84" s="198" t="s">
        <v>14834</v>
      </c>
      <c r="E84" s="198" t="s">
        <v>14835</v>
      </c>
      <c r="F84" s="190">
        <v>9780313376078</v>
      </c>
      <c r="G84" s="190">
        <v>9780313376061</v>
      </c>
      <c r="H84" s="203" t="s">
        <v>14836</v>
      </c>
      <c r="I84" s="191">
        <v>1</v>
      </c>
      <c r="J84" s="191">
        <v>1</v>
      </c>
      <c r="K84" s="189" t="s">
        <v>14837</v>
      </c>
      <c r="L84" s="189" t="s">
        <v>560</v>
      </c>
      <c r="M84" s="191">
        <v>2013</v>
      </c>
      <c r="N84" s="201" t="s">
        <v>14838</v>
      </c>
    </row>
    <row r="85" spans="1:14" s="192" customFormat="1" ht="20.100000000000001" customHeight="1">
      <c r="A85" s="187">
        <v>8</v>
      </c>
      <c r="B85" s="188" t="s">
        <v>549</v>
      </c>
      <c r="C85" s="189" t="s">
        <v>2360</v>
      </c>
      <c r="D85" s="198" t="s">
        <v>14830</v>
      </c>
      <c r="E85" s="198" t="s">
        <v>14831</v>
      </c>
      <c r="F85" s="190">
        <v>9781440828768</v>
      </c>
      <c r="G85" s="190">
        <v>9781440828751</v>
      </c>
      <c r="H85" s="203" t="s">
        <v>14832</v>
      </c>
      <c r="I85" s="191">
        <v>1</v>
      </c>
      <c r="J85" s="191">
        <v>1</v>
      </c>
      <c r="K85" s="189" t="s">
        <v>4383</v>
      </c>
      <c r="L85" s="189" t="s">
        <v>560</v>
      </c>
      <c r="M85" s="191">
        <v>2014</v>
      </c>
      <c r="N85" s="201" t="s">
        <v>14833</v>
      </c>
    </row>
    <row r="86" spans="1:14" s="192" customFormat="1" ht="20.100000000000001" customHeight="1">
      <c r="A86" s="187">
        <v>9</v>
      </c>
      <c r="B86" s="188" t="s">
        <v>549</v>
      </c>
      <c r="C86" s="189" t="s">
        <v>50</v>
      </c>
      <c r="D86" s="198" t="s">
        <v>14897</v>
      </c>
      <c r="E86" s="198" t="s">
        <v>14898</v>
      </c>
      <c r="F86" s="190">
        <v>9780313396366</v>
      </c>
      <c r="G86" s="190">
        <v>9780313396359</v>
      </c>
      <c r="H86" s="203" t="s">
        <v>14899</v>
      </c>
      <c r="I86" s="191">
        <v>1</v>
      </c>
      <c r="J86" s="191">
        <v>1</v>
      </c>
      <c r="K86" s="189" t="s">
        <v>14900</v>
      </c>
      <c r="L86" s="189" t="s">
        <v>553</v>
      </c>
      <c r="M86" s="191">
        <v>2012</v>
      </c>
      <c r="N86" s="201" t="s">
        <v>14901</v>
      </c>
    </row>
    <row r="87" spans="1:14" s="192" customFormat="1" ht="20.100000000000001" customHeight="1">
      <c r="A87" s="187">
        <v>10</v>
      </c>
      <c r="B87" s="188" t="s">
        <v>549</v>
      </c>
      <c r="C87" s="189" t="s">
        <v>586</v>
      </c>
      <c r="D87" s="198" t="s">
        <v>14807</v>
      </c>
      <c r="E87" s="198" t="s">
        <v>14808</v>
      </c>
      <c r="F87" s="190">
        <v>9781598848915</v>
      </c>
      <c r="G87" s="190">
        <v>9781598848908</v>
      </c>
      <c r="H87" s="203" t="s">
        <v>14809</v>
      </c>
      <c r="I87" s="191">
        <v>1</v>
      </c>
      <c r="J87" s="191">
        <v>1</v>
      </c>
      <c r="K87" s="189" t="s">
        <v>14810</v>
      </c>
      <c r="L87" s="189" t="s">
        <v>573</v>
      </c>
      <c r="M87" s="191">
        <v>2013</v>
      </c>
      <c r="N87" s="201" t="s">
        <v>14811</v>
      </c>
    </row>
    <row r="88" spans="1:14" s="192" customFormat="1" ht="20.100000000000001" customHeight="1">
      <c r="A88" s="187">
        <v>11</v>
      </c>
      <c r="B88" s="188" t="s">
        <v>549</v>
      </c>
      <c r="C88" s="189" t="s">
        <v>876</v>
      </c>
      <c r="D88" s="198" t="s">
        <v>14812</v>
      </c>
      <c r="E88" s="198" t="s">
        <v>14813</v>
      </c>
      <c r="F88" s="190">
        <v>9781610694148</v>
      </c>
      <c r="G88" s="190">
        <v>9781610694131</v>
      </c>
      <c r="H88" s="203" t="s">
        <v>14814</v>
      </c>
      <c r="I88" s="191">
        <v>1</v>
      </c>
      <c r="J88" s="191">
        <v>1</v>
      </c>
      <c r="K88" s="189" t="s">
        <v>14815</v>
      </c>
      <c r="L88" s="189" t="s">
        <v>573</v>
      </c>
      <c r="M88" s="191">
        <v>2013</v>
      </c>
      <c r="N88" s="201" t="s">
        <v>14816</v>
      </c>
    </row>
    <row r="89" spans="1:14" s="192" customFormat="1" ht="20.100000000000001" customHeight="1">
      <c r="A89" s="187">
        <v>12</v>
      </c>
      <c r="B89" s="188" t="s">
        <v>549</v>
      </c>
      <c r="C89" s="189" t="s">
        <v>783</v>
      </c>
      <c r="D89" s="198" t="s">
        <v>14854</v>
      </c>
      <c r="E89" s="198" t="s">
        <v>14855</v>
      </c>
      <c r="F89" s="190">
        <v>9781610696623</v>
      </c>
      <c r="G89" s="190">
        <v>9781610696616</v>
      </c>
      <c r="H89" s="203" t="s">
        <v>14856</v>
      </c>
      <c r="I89" s="191">
        <v>1</v>
      </c>
      <c r="J89" s="191">
        <v>1</v>
      </c>
      <c r="K89" s="189" t="s">
        <v>14857</v>
      </c>
      <c r="L89" s="189" t="s">
        <v>573</v>
      </c>
      <c r="M89" s="191">
        <v>2014</v>
      </c>
      <c r="N89" s="201" t="s">
        <v>14858</v>
      </c>
    </row>
    <row r="90" spans="1:14" s="192" customFormat="1" ht="20.100000000000001" customHeight="1">
      <c r="A90" s="187">
        <v>13</v>
      </c>
      <c r="B90" s="188" t="s">
        <v>549</v>
      </c>
      <c r="C90" s="189" t="s">
        <v>64</v>
      </c>
      <c r="D90" s="198" t="s">
        <v>14794</v>
      </c>
      <c r="E90" s="198" t="s">
        <v>14795</v>
      </c>
      <c r="F90" s="190">
        <v>9781610692427</v>
      </c>
      <c r="G90" s="190">
        <v>9781610692410</v>
      </c>
      <c r="H90" s="203" t="s">
        <v>14796</v>
      </c>
      <c r="I90" s="191">
        <v>1</v>
      </c>
      <c r="J90" s="191">
        <v>2</v>
      </c>
      <c r="K90" s="189" t="s">
        <v>14797</v>
      </c>
      <c r="L90" s="189" t="s">
        <v>992</v>
      </c>
      <c r="M90" s="191">
        <v>2013</v>
      </c>
      <c r="N90" s="201" t="s">
        <v>14798</v>
      </c>
    </row>
    <row r="91" spans="1:14" s="192" customFormat="1" ht="20.100000000000001" customHeight="1">
      <c r="A91" s="187">
        <v>14</v>
      </c>
      <c r="B91" s="188" t="s">
        <v>549</v>
      </c>
      <c r="C91" s="189" t="s">
        <v>64</v>
      </c>
      <c r="D91" s="198" t="s">
        <v>14844</v>
      </c>
      <c r="E91" s="198" t="s">
        <v>14845</v>
      </c>
      <c r="F91" s="190">
        <v>9781610691291</v>
      </c>
      <c r="G91" s="190">
        <v>9781610691284</v>
      </c>
      <c r="H91" s="203" t="s">
        <v>14846</v>
      </c>
      <c r="I91" s="191">
        <v>1</v>
      </c>
      <c r="J91" s="191">
        <v>1</v>
      </c>
      <c r="K91" s="189" t="s">
        <v>14847</v>
      </c>
      <c r="L91" s="189" t="s">
        <v>573</v>
      </c>
      <c r="M91" s="191">
        <v>2013</v>
      </c>
      <c r="N91" s="201" t="s">
        <v>14848</v>
      </c>
    </row>
    <row r="92" spans="1:14" s="192" customFormat="1" ht="20.100000000000001" customHeight="1">
      <c r="A92" s="187">
        <v>15</v>
      </c>
      <c r="B92" s="188" t="s">
        <v>549</v>
      </c>
      <c r="C92" s="189" t="s">
        <v>570</v>
      </c>
      <c r="D92" s="198" t="s">
        <v>14785</v>
      </c>
      <c r="E92" s="198" t="s">
        <v>14786</v>
      </c>
      <c r="F92" s="190">
        <v>9781598844528</v>
      </c>
      <c r="G92" s="190">
        <v>9781598844511</v>
      </c>
      <c r="H92" s="203" t="s">
        <v>14787</v>
      </c>
      <c r="I92" s="191">
        <v>1</v>
      </c>
      <c r="J92" s="191">
        <v>1</v>
      </c>
      <c r="K92" s="189" t="s">
        <v>14594</v>
      </c>
      <c r="L92" s="189" t="s">
        <v>573</v>
      </c>
      <c r="M92" s="191">
        <v>2011</v>
      </c>
      <c r="N92" s="201" t="s">
        <v>14788</v>
      </c>
    </row>
    <row r="93" spans="1:14" s="192" customFormat="1" ht="20.100000000000001" customHeight="1">
      <c r="A93" s="187">
        <v>16</v>
      </c>
      <c r="B93" s="188" t="s">
        <v>549</v>
      </c>
      <c r="C93" s="189" t="s">
        <v>14867</v>
      </c>
      <c r="D93" s="198" t="s">
        <v>14868</v>
      </c>
      <c r="E93" s="198" t="s">
        <v>14869</v>
      </c>
      <c r="F93" s="190">
        <v>9781610690706</v>
      </c>
      <c r="G93" s="190">
        <v>9781610690690</v>
      </c>
      <c r="H93" s="203" t="s">
        <v>14870</v>
      </c>
      <c r="I93" s="191">
        <v>1</v>
      </c>
      <c r="J93" s="191">
        <v>1</v>
      </c>
      <c r="K93" s="189" t="s">
        <v>14871</v>
      </c>
      <c r="L93" s="189" t="s">
        <v>38</v>
      </c>
      <c r="M93" s="191">
        <v>2012</v>
      </c>
      <c r="N93" s="201" t="s">
        <v>14872</v>
      </c>
    </row>
    <row r="94" spans="1:14" s="192" customFormat="1" ht="20.100000000000001" customHeight="1">
      <c r="A94" s="187">
        <v>17</v>
      </c>
      <c r="B94" s="188" t="s">
        <v>549</v>
      </c>
      <c r="C94" s="189" t="s">
        <v>776</v>
      </c>
      <c r="D94" s="198" t="s">
        <v>14781</v>
      </c>
      <c r="E94" s="198" t="s">
        <v>14782</v>
      </c>
      <c r="F94" s="190">
        <v>9780313381034</v>
      </c>
      <c r="G94" s="190">
        <v>9780313381027</v>
      </c>
      <c r="H94" s="203" t="s">
        <v>14783</v>
      </c>
      <c r="I94" s="191">
        <v>1</v>
      </c>
      <c r="J94" s="191">
        <v>1</v>
      </c>
      <c r="K94" s="189" t="s">
        <v>1237</v>
      </c>
      <c r="L94" s="189" t="s">
        <v>560</v>
      </c>
      <c r="M94" s="191">
        <v>2014</v>
      </c>
      <c r="N94" s="201" t="s">
        <v>14784</v>
      </c>
    </row>
    <row r="95" spans="1:14" s="192" customFormat="1" ht="20.100000000000001" customHeight="1">
      <c r="A95" s="187">
        <v>18</v>
      </c>
      <c r="B95" s="188" t="s">
        <v>549</v>
      </c>
      <c r="C95" s="189" t="s">
        <v>580</v>
      </c>
      <c r="D95" s="198" t="s">
        <v>14888</v>
      </c>
      <c r="E95" s="198" t="s">
        <v>14889</v>
      </c>
      <c r="F95" s="190">
        <v>9780313398469</v>
      </c>
      <c r="G95" s="190">
        <v>9780313398452</v>
      </c>
      <c r="H95" s="203" t="s">
        <v>14890</v>
      </c>
      <c r="I95" s="191">
        <v>1</v>
      </c>
      <c r="J95" s="191">
        <v>1</v>
      </c>
      <c r="K95" s="189" t="s">
        <v>755</v>
      </c>
      <c r="L95" s="189" t="s">
        <v>553</v>
      </c>
      <c r="M95" s="191">
        <v>2012</v>
      </c>
      <c r="N95" s="201" t="s">
        <v>14891</v>
      </c>
    </row>
    <row r="96" spans="1:14" s="192" customFormat="1" ht="20.100000000000001" customHeight="1">
      <c r="A96" s="187">
        <v>19</v>
      </c>
      <c r="B96" s="188" t="s">
        <v>549</v>
      </c>
      <c r="C96" s="189" t="s">
        <v>950</v>
      </c>
      <c r="D96" s="198" t="s">
        <v>14821</v>
      </c>
      <c r="E96" s="198" t="s">
        <v>14822</v>
      </c>
      <c r="F96" s="190">
        <v>9780313350375</v>
      </c>
      <c r="G96" s="190">
        <v>9780313350368</v>
      </c>
      <c r="H96" s="203" t="s">
        <v>14823</v>
      </c>
      <c r="I96" s="191">
        <v>1</v>
      </c>
      <c r="J96" s="191">
        <v>1</v>
      </c>
      <c r="K96" s="189" t="s">
        <v>14824</v>
      </c>
      <c r="L96" s="189" t="s">
        <v>560</v>
      </c>
      <c r="M96" s="191">
        <v>2011</v>
      </c>
      <c r="N96" s="201" t="s">
        <v>14825</v>
      </c>
    </row>
    <row r="97" spans="1:14" s="192" customFormat="1" ht="20.100000000000001" customHeight="1">
      <c r="A97" s="187">
        <v>20</v>
      </c>
      <c r="B97" s="188" t="s">
        <v>549</v>
      </c>
      <c r="C97" s="189" t="s">
        <v>950</v>
      </c>
      <c r="D97" s="198" t="s">
        <v>14839</v>
      </c>
      <c r="E97" s="198" t="s">
        <v>14840</v>
      </c>
      <c r="F97" s="190">
        <v>9780313352041</v>
      </c>
      <c r="G97" s="190">
        <v>9780313352034</v>
      </c>
      <c r="H97" s="203" t="s">
        <v>14841</v>
      </c>
      <c r="I97" s="191">
        <v>1</v>
      </c>
      <c r="J97" s="191">
        <v>1</v>
      </c>
      <c r="K97" s="189" t="s">
        <v>14842</v>
      </c>
      <c r="L97" s="189" t="s">
        <v>560</v>
      </c>
      <c r="M97" s="191">
        <v>2011</v>
      </c>
      <c r="N97" s="201" t="s">
        <v>14843</v>
      </c>
    </row>
    <row r="98" spans="1:14" s="192" customFormat="1" ht="20.100000000000001" customHeight="1">
      <c r="A98" s="187">
        <v>21</v>
      </c>
      <c r="B98" s="188" t="s">
        <v>549</v>
      </c>
      <c r="C98" s="189" t="s">
        <v>250</v>
      </c>
      <c r="D98" s="198" t="s">
        <v>14817</v>
      </c>
      <c r="E98" s="198" t="s">
        <v>14818</v>
      </c>
      <c r="F98" s="190">
        <v>9781440803185</v>
      </c>
      <c r="G98" s="190">
        <v>9781440803178</v>
      </c>
      <c r="H98" s="203" t="s">
        <v>14819</v>
      </c>
      <c r="I98" s="191">
        <v>1</v>
      </c>
      <c r="J98" s="191">
        <v>1</v>
      </c>
      <c r="K98" s="189" t="s">
        <v>3377</v>
      </c>
      <c r="L98" s="189" t="s">
        <v>560</v>
      </c>
      <c r="M98" s="191">
        <v>2013</v>
      </c>
      <c r="N98" s="201" t="s">
        <v>14820</v>
      </c>
    </row>
    <row r="99" spans="1:14" s="192" customFormat="1" ht="20.100000000000001" customHeight="1">
      <c r="A99" s="187">
        <v>22</v>
      </c>
      <c r="B99" s="188" t="s">
        <v>549</v>
      </c>
      <c r="C99" s="189" t="s">
        <v>14859</v>
      </c>
      <c r="D99" s="198" t="s">
        <v>14860</v>
      </c>
      <c r="E99" s="198" t="s">
        <v>14861</v>
      </c>
      <c r="F99" s="190">
        <v>9780313378546</v>
      </c>
      <c r="G99" s="190">
        <v>9780313378539</v>
      </c>
      <c r="H99" s="203" t="s">
        <v>14862</v>
      </c>
      <c r="I99" s="191">
        <v>1</v>
      </c>
      <c r="J99" s="191">
        <v>1</v>
      </c>
      <c r="K99" s="189" t="s">
        <v>1249</v>
      </c>
      <c r="L99" s="189" t="s">
        <v>560</v>
      </c>
      <c r="M99" s="191">
        <v>2011</v>
      </c>
      <c r="N99" s="201" t="s">
        <v>14863</v>
      </c>
    </row>
    <row r="100" spans="1:14" s="192" customFormat="1" ht="20.100000000000001" customHeight="1">
      <c r="A100" s="187">
        <v>23</v>
      </c>
      <c r="B100" s="188" t="s">
        <v>549</v>
      </c>
      <c r="C100" s="189" t="s">
        <v>14873</v>
      </c>
      <c r="D100" s="198" t="s">
        <v>14874</v>
      </c>
      <c r="E100" s="198" t="s">
        <v>14875</v>
      </c>
      <c r="F100" s="190">
        <v>9780313379635</v>
      </c>
      <c r="G100" s="190">
        <v>9780313379628</v>
      </c>
      <c r="H100" s="203" t="s">
        <v>14876</v>
      </c>
      <c r="I100" s="191">
        <v>2</v>
      </c>
      <c r="J100" s="191">
        <v>1</v>
      </c>
      <c r="K100" s="189" t="s">
        <v>14877</v>
      </c>
      <c r="L100" s="189" t="s">
        <v>553</v>
      </c>
      <c r="M100" s="191">
        <v>2014</v>
      </c>
      <c r="N100" s="201" t="s">
        <v>14878</v>
      </c>
    </row>
    <row r="101" spans="1:14" s="192" customFormat="1" ht="20.100000000000001" customHeight="1">
      <c r="A101" s="187">
        <v>24</v>
      </c>
      <c r="B101" s="188" t="s">
        <v>549</v>
      </c>
      <c r="C101" s="189" t="s">
        <v>583</v>
      </c>
      <c r="D101" s="198" t="s">
        <v>14906</v>
      </c>
      <c r="E101" s="198" t="s">
        <v>14907</v>
      </c>
      <c r="F101" s="190">
        <v>9780313082733</v>
      </c>
      <c r="G101" s="190">
        <v>9780275991579</v>
      </c>
      <c r="H101" s="203" t="s">
        <v>14908</v>
      </c>
      <c r="I101" s="191">
        <v>1</v>
      </c>
      <c r="J101" s="191">
        <v>1</v>
      </c>
      <c r="K101" s="189" t="s">
        <v>14909</v>
      </c>
      <c r="L101" s="189" t="s">
        <v>553</v>
      </c>
      <c r="M101" s="191">
        <v>2010</v>
      </c>
      <c r="N101" s="201" t="s">
        <v>14910</v>
      </c>
    </row>
    <row r="102" spans="1:14" s="192" customFormat="1" ht="20.100000000000001" customHeight="1">
      <c r="A102" s="187">
        <v>25</v>
      </c>
      <c r="B102" s="188" t="s">
        <v>549</v>
      </c>
      <c r="C102" s="189" t="s">
        <v>832</v>
      </c>
      <c r="D102" s="198" t="s">
        <v>14849</v>
      </c>
      <c r="E102" s="198" t="s">
        <v>14850</v>
      </c>
      <c r="F102" s="190">
        <v>9780313382918</v>
      </c>
      <c r="G102" s="190">
        <v>9780313382901</v>
      </c>
      <c r="H102" s="203" t="s">
        <v>14851</v>
      </c>
      <c r="I102" s="191">
        <v>1</v>
      </c>
      <c r="J102" s="191">
        <v>1</v>
      </c>
      <c r="K102" s="189" t="s">
        <v>14852</v>
      </c>
      <c r="L102" s="189" t="s">
        <v>553</v>
      </c>
      <c r="M102" s="191">
        <v>2011</v>
      </c>
      <c r="N102" s="201" t="s">
        <v>14853</v>
      </c>
    </row>
    <row r="103" spans="1:14" s="192" customFormat="1" ht="20.100000000000001" customHeight="1">
      <c r="A103" s="187">
        <v>26</v>
      </c>
      <c r="B103" s="188" t="s">
        <v>549</v>
      </c>
      <c r="C103" s="189" t="s">
        <v>832</v>
      </c>
      <c r="D103" s="198" t="s">
        <v>14884</v>
      </c>
      <c r="E103" s="198" t="s">
        <v>14885</v>
      </c>
      <c r="F103" s="190">
        <v>9780313351242</v>
      </c>
      <c r="G103" s="190">
        <v>9780313351235</v>
      </c>
      <c r="H103" s="203" t="s">
        <v>14886</v>
      </c>
      <c r="I103" s="191">
        <v>1</v>
      </c>
      <c r="J103" s="191">
        <v>1</v>
      </c>
      <c r="K103" s="189" t="s">
        <v>2690</v>
      </c>
      <c r="L103" s="189" t="s">
        <v>560</v>
      </c>
      <c r="M103" s="191">
        <v>2013</v>
      </c>
      <c r="N103" s="201" t="s">
        <v>14887</v>
      </c>
    </row>
    <row r="104" spans="1:14" s="192" customFormat="1" ht="20.100000000000001" customHeight="1">
      <c r="A104" s="187">
        <v>27</v>
      </c>
      <c r="B104" s="188" t="s">
        <v>549</v>
      </c>
      <c r="C104" s="189" t="s">
        <v>1042</v>
      </c>
      <c r="D104" s="198" t="s">
        <v>14789</v>
      </c>
      <c r="E104" s="198" t="s">
        <v>14790</v>
      </c>
      <c r="F104" s="190">
        <v>9780313359170</v>
      </c>
      <c r="G104" s="190">
        <v>9780313359163</v>
      </c>
      <c r="H104" s="203" t="s">
        <v>14791</v>
      </c>
      <c r="I104" s="191">
        <v>1</v>
      </c>
      <c r="J104" s="191">
        <v>1</v>
      </c>
      <c r="K104" s="189" t="s">
        <v>14792</v>
      </c>
      <c r="L104" s="189" t="s">
        <v>560</v>
      </c>
      <c r="M104" s="191">
        <v>2010</v>
      </c>
      <c r="N104" s="201" t="s">
        <v>14793</v>
      </c>
    </row>
    <row r="105" spans="1:14" s="192" customFormat="1" ht="20.100000000000001" customHeight="1">
      <c r="A105" s="187">
        <v>28</v>
      </c>
      <c r="B105" s="188" t="s">
        <v>549</v>
      </c>
      <c r="C105" s="189" t="s">
        <v>1910</v>
      </c>
      <c r="D105" s="198" t="s">
        <v>14799</v>
      </c>
      <c r="E105" s="198" t="s">
        <v>14800</v>
      </c>
      <c r="F105" s="190">
        <v>9780313363238</v>
      </c>
      <c r="G105" s="190">
        <v>9780313363221</v>
      </c>
      <c r="H105" s="203" t="s">
        <v>14801</v>
      </c>
      <c r="I105" s="191">
        <v>1</v>
      </c>
      <c r="J105" s="191">
        <v>1</v>
      </c>
      <c r="K105" s="189" t="s">
        <v>559</v>
      </c>
      <c r="L105" s="189" t="s">
        <v>560</v>
      </c>
      <c r="M105" s="191">
        <v>2010</v>
      </c>
      <c r="N105" s="201" t="s">
        <v>14802</v>
      </c>
    </row>
    <row r="106" spans="1:14" s="192" customFormat="1" ht="20.100000000000001" customHeight="1">
      <c r="A106" s="187">
        <v>29</v>
      </c>
      <c r="B106" s="188" t="s">
        <v>549</v>
      </c>
      <c r="C106" s="189" t="s">
        <v>1958</v>
      </c>
      <c r="D106" s="198" t="s">
        <v>14659</v>
      </c>
      <c r="E106" s="198" t="s">
        <v>14660</v>
      </c>
      <c r="F106" s="190">
        <v>9780313038426</v>
      </c>
      <c r="G106" s="190">
        <v>9780275984854</v>
      </c>
      <c r="H106" s="203" t="s">
        <v>14864</v>
      </c>
      <c r="I106" s="191">
        <v>1</v>
      </c>
      <c r="J106" s="191">
        <v>1</v>
      </c>
      <c r="K106" s="189" t="s">
        <v>14865</v>
      </c>
      <c r="L106" s="189" t="s">
        <v>553</v>
      </c>
      <c r="M106" s="191">
        <v>2013</v>
      </c>
      <c r="N106" s="201" t="s">
        <v>14866</v>
      </c>
    </row>
  </sheetData>
  <phoneticPr fontId="28" type="noConversion"/>
  <conditionalFormatting sqref="H2:H77">
    <cfRule type="duplicateValues" dxfId="176" priority="1"/>
  </conditionalFormatting>
  <hyperlinks>
    <hyperlink ref="N78" r:id="rId1" xr:uid="{00000000-0004-0000-0600-000000000000}"/>
    <hyperlink ref="N94" r:id="rId2" xr:uid="{00000000-0004-0000-0600-000001000000}"/>
    <hyperlink ref="N92" r:id="rId3" xr:uid="{00000000-0004-0000-0600-000002000000}"/>
    <hyperlink ref="N104" r:id="rId4" xr:uid="{00000000-0004-0000-0600-000003000000}"/>
    <hyperlink ref="N90" r:id="rId5" xr:uid="{00000000-0004-0000-0600-000004000000}"/>
    <hyperlink ref="N105" r:id="rId6" xr:uid="{00000000-0004-0000-0600-000005000000}"/>
    <hyperlink ref="N83" r:id="rId7" xr:uid="{00000000-0004-0000-0600-000006000000}"/>
    <hyperlink ref="N87" r:id="rId8" xr:uid="{00000000-0004-0000-0600-000007000000}"/>
    <hyperlink ref="N88" r:id="rId9" xr:uid="{00000000-0004-0000-0600-000008000000}"/>
    <hyperlink ref="N98" r:id="rId10" xr:uid="{00000000-0004-0000-0600-000009000000}"/>
    <hyperlink ref="N96" r:id="rId11" xr:uid="{00000000-0004-0000-0600-00000A000000}"/>
    <hyperlink ref="N79" r:id="rId12" xr:uid="{00000000-0004-0000-0600-00000B000000}"/>
    <hyperlink ref="N85" r:id="rId13" xr:uid="{00000000-0004-0000-0600-00000C000000}"/>
    <hyperlink ref="N84" r:id="rId14" xr:uid="{00000000-0004-0000-0600-00000D000000}"/>
    <hyperlink ref="N97" r:id="rId15" xr:uid="{00000000-0004-0000-0600-00000E000000}"/>
    <hyperlink ref="N91" r:id="rId16" xr:uid="{00000000-0004-0000-0600-00000F000000}"/>
    <hyperlink ref="N102" r:id="rId17" xr:uid="{00000000-0004-0000-0600-000010000000}"/>
    <hyperlink ref="N89" r:id="rId18" xr:uid="{00000000-0004-0000-0600-000011000000}"/>
    <hyperlink ref="N99" r:id="rId19" xr:uid="{00000000-0004-0000-0600-000012000000}"/>
    <hyperlink ref="N106" r:id="rId20" xr:uid="{00000000-0004-0000-0600-000013000000}"/>
    <hyperlink ref="N93" r:id="rId21" xr:uid="{00000000-0004-0000-0600-000014000000}"/>
    <hyperlink ref="N100" r:id="rId22" xr:uid="{00000000-0004-0000-0600-000015000000}"/>
    <hyperlink ref="N82" r:id="rId23" xr:uid="{00000000-0004-0000-0600-000016000000}"/>
    <hyperlink ref="N103" r:id="rId24" xr:uid="{00000000-0004-0000-0600-000017000000}"/>
    <hyperlink ref="N95" r:id="rId25" xr:uid="{00000000-0004-0000-0600-000018000000}"/>
    <hyperlink ref="N80" r:id="rId26" xr:uid="{00000000-0004-0000-0600-000019000000}"/>
    <hyperlink ref="N86" r:id="rId27" xr:uid="{00000000-0004-0000-0600-00001A000000}"/>
    <hyperlink ref="N81" r:id="rId28" xr:uid="{00000000-0004-0000-0600-00001B000000}"/>
    <hyperlink ref="N101" r:id="rId29" xr:uid="{00000000-0004-0000-0600-00001C000000}"/>
  </hyperlinks>
  <pageMargins left="0.7" right="0.7" top="0.75" bottom="0.75" header="0.3" footer="0.3"/>
  <tableParts count="1">
    <tablePart r:id="rId30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111"/>
  <sheetViews>
    <sheetView topLeftCell="C1" workbookViewId="0">
      <pane ySplit="1" topLeftCell="A2" activePane="bottomLeft" state="frozen"/>
      <selection activeCell="C1" sqref="C1"/>
      <selection pane="bottomLeft" activeCell="H1" sqref="H1"/>
    </sheetView>
  </sheetViews>
  <sheetFormatPr defaultColWidth="8.88671875" defaultRowHeight="16.2"/>
  <cols>
    <col min="1" max="1" width="6.6640625" style="244" hidden="1" customWidth="1"/>
    <col min="2" max="2" width="11" style="236" hidden="1" customWidth="1"/>
    <col min="3" max="3" width="30.77734375" style="245" customWidth="1"/>
    <col min="4" max="4" width="16.109375" style="246" hidden="1" customWidth="1"/>
    <col min="5" max="5" width="12.33203125" style="246" hidden="1" customWidth="1"/>
    <col min="6" max="6" width="18.109375" style="236" hidden="1" customWidth="1"/>
    <col min="7" max="7" width="10.77734375" style="236" hidden="1" customWidth="1"/>
    <col min="8" max="8" width="100.77734375" style="236" customWidth="1"/>
    <col min="9" max="10" width="6.6640625" style="244" hidden="1" customWidth="1"/>
    <col min="11" max="11" width="20.77734375" style="236" customWidth="1"/>
    <col min="12" max="12" width="8.77734375" style="236" hidden="1" customWidth="1"/>
    <col min="13" max="13" width="8.44140625" style="244" customWidth="1"/>
    <col min="14" max="14" width="49.44140625" style="44" bestFit="1" customWidth="1"/>
    <col min="15" max="15" width="0" style="247" hidden="1" customWidth="1"/>
    <col min="16" max="16384" width="8.88671875" style="236"/>
  </cols>
  <sheetData>
    <row r="1" spans="1:256">
      <c r="A1" s="206" t="s">
        <v>1017</v>
      </c>
      <c r="B1" s="207" t="s">
        <v>11320</v>
      </c>
      <c r="C1" s="207" t="s">
        <v>28</v>
      </c>
      <c r="D1" s="208" t="s">
        <v>589</v>
      </c>
      <c r="E1" s="208" t="s">
        <v>590</v>
      </c>
      <c r="F1" s="209" t="s">
        <v>14925</v>
      </c>
      <c r="G1" s="209" t="s">
        <v>29</v>
      </c>
      <c r="H1" s="207" t="s">
        <v>30</v>
      </c>
      <c r="I1" s="207" t="s">
        <v>31</v>
      </c>
      <c r="J1" s="207" t="s">
        <v>32</v>
      </c>
      <c r="K1" s="207" t="s">
        <v>33</v>
      </c>
      <c r="L1" s="207" t="s">
        <v>34</v>
      </c>
      <c r="M1" s="207" t="s">
        <v>35</v>
      </c>
      <c r="N1" s="207" t="s">
        <v>1015</v>
      </c>
      <c r="O1" s="207" t="s">
        <v>14926</v>
      </c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0"/>
      <c r="CA1" s="210"/>
      <c r="CB1" s="210"/>
      <c r="CC1" s="210"/>
      <c r="CD1" s="210"/>
      <c r="CE1" s="210"/>
      <c r="CF1" s="210"/>
      <c r="CG1" s="210"/>
      <c r="CH1" s="210"/>
      <c r="CI1" s="210"/>
      <c r="CJ1" s="210"/>
      <c r="CK1" s="210"/>
      <c r="CL1" s="210"/>
      <c r="CM1" s="210"/>
      <c r="CN1" s="210"/>
      <c r="CO1" s="210"/>
      <c r="CP1" s="210"/>
      <c r="CQ1" s="210"/>
      <c r="CR1" s="210"/>
      <c r="CS1" s="210"/>
      <c r="CT1" s="210"/>
      <c r="CU1" s="210"/>
      <c r="CV1" s="210"/>
      <c r="CW1" s="210"/>
      <c r="CX1" s="210"/>
      <c r="CY1" s="210"/>
      <c r="CZ1" s="210"/>
      <c r="DA1" s="210"/>
      <c r="DB1" s="210"/>
      <c r="DC1" s="210"/>
      <c r="DD1" s="210"/>
      <c r="DE1" s="210"/>
      <c r="DF1" s="210"/>
      <c r="DG1" s="210"/>
      <c r="DH1" s="210"/>
      <c r="DI1" s="210"/>
      <c r="DJ1" s="210"/>
      <c r="DK1" s="210"/>
      <c r="DL1" s="210"/>
      <c r="DM1" s="210"/>
      <c r="DN1" s="210"/>
      <c r="DO1" s="210"/>
      <c r="DP1" s="210"/>
      <c r="DQ1" s="210"/>
      <c r="DR1" s="210"/>
      <c r="DS1" s="210"/>
      <c r="DT1" s="210"/>
      <c r="DU1" s="210"/>
      <c r="DV1" s="210"/>
      <c r="DW1" s="210"/>
      <c r="DX1" s="210"/>
      <c r="DY1" s="210"/>
      <c r="DZ1" s="210"/>
      <c r="EA1" s="210"/>
      <c r="EB1" s="210"/>
      <c r="EC1" s="210"/>
      <c r="ED1" s="210"/>
      <c r="EE1" s="210"/>
      <c r="EF1" s="210"/>
      <c r="EG1" s="210"/>
      <c r="EH1" s="210"/>
      <c r="EI1" s="210"/>
      <c r="EJ1" s="210"/>
      <c r="EK1" s="210"/>
      <c r="EL1" s="210"/>
      <c r="EM1" s="210"/>
      <c r="EN1" s="210"/>
      <c r="EO1" s="210"/>
      <c r="EP1" s="210"/>
      <c r="EQ1" s="210"/>
      <c r="ER1" s="210"/>
      <c r="ES1" s="210"/>
      <c r="ET1" s="210"/>
      <c r="EU1" s="210"/>
      <c r="EV1" s="210"/>
      <c r="EW1" s="210"/>
      <c r="EX1" s="210"/>
      <c r="EY1" s="210"/>
      <c r="EZ1" s="210"/>
      <c r="FA1" s="210"/>
      <c r="FB1" s="210"/>
      <c r="FC1" s="210"/>
      <c r="FD1" s="210"/>
      <c r="FE1" s="210"/>
      <c r="FF1" s="210"/>
      <c r="FG1" s="210"/>
      <c r="FH1" s="210"/>
      <c r="FI1" s="210"/>
      <c r="FJ1" s="210"/>
      <c r="FK1" s="210"/>
      <c r="FL1" s="210"/>
      <c r="FM1" s="210"/>
      <c r="FN1" s="210"/>
      <c r="FO1" s="210"/>
      <c r="FP1" s="210"/>
      <c r="FQ1" s="210"/>
      <c r="FR1" s="210"/>
      <c r="FS1" s="210"/>
      <c r="FT1" s="210"/>
      <c r="FU1" s="210"/>
      <c r="FV1" s="210"/>
      <c r="FW1" s="210"/>
      <c r="FX1" s="210"/>
      <c r="FY1" s="210"/>
      <c r="FZ1" s="210"/>
      <c r="GA1" s="210"/>
      <c r="GB1" s="210"/>
      <c r="GC1" s="210"/>
      <c r="GD1" s="210"/>
      <c r="GE1" s="210"/>
      <c r="GF1" s="210"/>
      <c r="GG1" s="210"/>
      <c r="GH1" s="210"/>
      <c r="GI1" s="210"/>
      <c r="GJ1" s="210"/>
      <c r="GK1" s="210"/>
      <c r="GL1" s="210"/>
      <c r="GM1" s="210"/>
      <c r="GN1" s="210"/>
      <c r="GO1" s="210"/>
      <c r="GP1" s="210"/>
      <c r="GQ1" s="210"/>
      <c r="GR1" s="210"/>
      <c r="GS1" s="210"/>
      <c r="GT1" s="210"/>
      <c r="GU1" s="210"/>
      <c r="GV1" s="210"/>
      <c r="GW1" s="210"/>
      <c r="GX1" s="210"/>
      <c r="GY1" s="210"/>
      <c r="GZ1" s="210"/>
      <c r="HA1" s="210"/>
      <c r="HB1" s="210"/>
      <c r="HC1" s="210"/>
      <c r="HD1" s="210"/>
      <c r="HE1" s="210"/>
      <c r="HF1" s="210"/>
      <c r="HG1" s="210"/>
      <c r="HH1" s="210"/>
      <c r="HI1" s="210"/>
      <c r="HJ1" s="210"/>
      <c r="HK1" s="210"/>
      <c r="HL1" s="210"/>
      <c r="HM1" s="210"/>
      <c r="HN1" s="210"/>
      <c r="HO1" s="210"/>
      <c r="HP1" s="210"/>
      <c r="HQ1" s="210"/>
      <c r="HR1" s="210"/>
      <c r="HS1" s="210"/>
      <c r="HT1" s="210"/>
      <c r="HU1" s="210"/>
      <c r="HV1" s="210"/>
      <c r="HW1" s="210"/>
      <c r="HX1" s="210"/>
      <c r="HY1" s="210"/>
      <c r="HZ1" s="210"/>
      <c r="IA1" s="210"/>
      <c r="IB1" s="210"/>
      <c r="IC1" s="210"/>
      <c r="ID1" s="210"/>
      <c r="IE1" s="210"/>
      <c r="IF1" s="210"/>
      <c r="IG1" s="210"/>
      <c r="IH1" s="210"/>
      <c r="II1" s="210"/>
      <c r="IJ1" s="210"/>
      <c r="IK1" s="210"/>
      <c r="IL1" s="210"/>
      <c r="IM1" s="210"/>
      <c r="IN1" s="210"/>
      <c r="IO1" s="210"/>
      <c r="IP1" s="210"/>
      <c r="IQ1" s="210"/>
      <c r="IR1" s="210"/>
      <c r="IS1" s="210"/>
      <c r="IT1" s="210"/>
      <c r="IU1" s="210"/>
      <c r="IV1" s="210"/>
    </row>
    <row r="2" spans="1:256">
      <c r="A2" s="211">
        <v>3</v>
      </c>
      <c r="B2" s="212" t="s">
        <v>549</v>
      </c>
      <c r="C2" s="213" t="s">
        <v>14927</v>
      </c>
      <c r="D2" s="214" t="s">
        <v>14928</v>
      </c>
      <c r="E2" s="215" t="s">
        <v>14929</v>
      </c>
      <c r="F2" s="216" t="s">
        <v>14930</v>
      </c>
      <c r="G2" s="217">
        <v>9781440836886</v>
      </c>
      <c r="H2" s="218" t="s">
        <v>14931</v>
      </c>
      <c r="I2" s="219">
        <v>1</v>
      </c>
      <c r="J2" s="219">
        <v>1</v>
      </c>
      <c r="K2" s="213" t="s">
        <v>14932</v>
      </c>
      <c r="L2" s="212" t="s">
        <v>573</v>
      </c>
      <c r="M2" s="215">
        <v>2016</v>
      </c>
      <c r="N2" s="220" t="s">
        <v>14933</v>
      </c>
      <c r="O2" s="221" t="s">
        <v>14934</v>
      </c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2"/>
      <c r="CS2" s="222"/>
      <c r="CT2" s="222"/>
      <c r="CU2" s="222"/>
      <c r="CV2" s="222"/>
      <c r="CW2" s="222"/>
      <c r="CX2" s="222"/>
      <c r="CY2" s="222"/>
      <c r="CZ2" s="222"/>
      <c r="DA2" s="222"/>
      <c r="DB2" s="222"/>
      <c r="DC2" s="222"/>
      <c r="DD2" s="222"/>
      <c r="DE2" s="222"/>
      <c r="DF2" s="222"/>
      <c r="DG2" s="222"/>
      <c r="DH2" s="222"/>
      <c r="DI2" s="222"/>
      <c r="DJ2" s="222"/>
      <c r="DK2" s="222"/>
      <c r="DL2" s="222"/>
      <c r="DM2" s="222"/>
      <c r="DN2" s="222"/>
      <c r="DO2" s="222"/>
      <c r="DP2" s="222"/>
      <c r="DQ2" s="222"/>
      <c r="DR2" s="222"/>
      <c r="DS2" s="222"/>
      <c r="DT2" s="222"/>
      <c r="DU2" s="222"/>
      <c r="DV2" s="222"/>
      <c r="DW2" s="222"/>
      <c r="DX2" s="222"/>
      <c r="DY2" s="222"/>
      <c r="DZ2" s="222"/>
      <c r="EA2" s="222"/>
      <c r="EB2" s="222"/>
      <c r="EC2" s="222"/>
      <c r="ED2" s="222"/>
      <c r="EE2" s="222"/>
      <c r="EF2" s="222"/>
      <c r="EG2" s="222"/>
      <c r="EH2" s="222"/>
      <c r="EI2" s="222"/>
      <c r="EJ2" s="222"/>
      <c r="EK2" s="222"/>
      <c r="EL2" s="222"/>
      <c r="EM2" s="222"/>
      <c r="EN2" s="222"/>
      <c r="EO2" s="222"/>
      <c r="EP2" s="222"/>
      <c r="EQ2" s="222"/>
      <c r="ER2" s="222"/>
      <c r="ES2" s="222"/>
      <c r="ET2" s="222"/>
      <c r="EU2" s="222"/>
      <c r="EV2" s="222"/>
      <c r="EW2" s="222"/>
      <c r="EX2" s="222"/>
      <c r="EY2" s="222"/>
      <c r="EZ2" s="222"/>
      <c r="FA2" s="222"/>
      <c r="FB2" s="222"/>
      <c r="FC2" s="222"/>
      <c r="FD2" s="222"/>
      <c r="FE2" s="222"/>
      <c r="FF2" s="222"/>
      <c r="FG2" s="222"/>
      <c r="FH2" s="222"/>
      <c r="FI2" s="222"/>
      <c r="FJ2" s="222"/>
      <c r="FK2" s="222"/>
      <c r="FL2" s="222"/>
      <c r="FM2" s="222"/>
      <c r="FN2" s="222"/>
      <c r="FO2" s="222"/>
      <c r="FP2" s="222"/>
      <c r="FQ2" s="222"/>
      <c r="FR2" s="222"/>
      <c r="FS2" s="222"/>
      <c r="FT2" s="222"/>
      <c r="FU2" s="222"/>
      <c r="FV2" s="222"/>
      <c r="FW2" s="222"/>
      <c r="FX2" s="222"/>
      <c r="FY2" s="222"/>
      <c r="FZ2" s="222"/>
      <c r="GA2" s="222"/>
      <c r="GB2" s="222"/>
      <c r="GC2" s="222"/>
      <c r="GD2" s="222"/>
      <c r="GE2" s="222"/>
      <c r="GF2" s="222"/>
      <c r="GG2" s="222"/>
      <c r="GH2" s="222"/>
      <c r="GI2" s="222"/>
      <c r="GJ2" s="222"/>
      <c r="GK2" s="222"/>
      <c r="GL2" s="222"/>
      <c r="GM2" s="222"/>
      <c r="GN2" s="222"/>
      <c r="GO2" s="222"/>
      <c r="GP2" s="222"/>
      <c r="GQ2" s="222"/>
      <c r="GR2" s="222"/>
      <c r="GS2" s="222"/>
      <c r="GT2" s="222"/>
      <c r="GU2" s="222"/>
      <c r="GV2" s="222"/>
      <c r="GW2" s="222"/>
      <c r="GX2" s="222"/>
      <c r="GY2" s="222"/>
      <c r="GZ2" s="222"/>
      <c r="HA2" s="222"/>
      <c r="HB2" s="222"/>
      <c r="HC2" s="222"/>
      <c r="HD2" s="222"/>
      <c r="HE2" s="222"/>
      <c r="HF2" s="222"/>
      <c r="HG2" s="222"/>
      <c r="HH2" s="222"/>
      <c r="HI2" s="222"/>
      <c r="HJ2" s="222"/>
      <c r="HK2" s="222"/>
      <c r="HL2" s="222"/>
      <c r="HM2" s="222"/>
      <c r="HN2" s="222"/>
      <c r="HO2" s="222"/>
      <c r="HP2" s="222"/>
      <c r="HQ2" s="222"/>
      <c r="HR2" s="222"/>
      <c r="HS2" s="222"/>
      <c r="HT2" s="222"/>
      <c r="HU2" s="222"/>
      <c r="HV2" s="222"/>
      <c r="HW2" s="222"/>
      <c r="HX2" s="222"/>
      <c r="HY2" s="222"/>
      <c r="HZ2" s="222"/>
      <c r="IA2" s="222"/>
      <c r="IB2" s="222"/>
      <c r="IC2" s="222"/>
      <c r="ID2" s="222"/>
      <c r="IE2" s="222"/>
      <c r="IF2" s="222"/>
      <c r="IG2" s="222"/>
      <c r="IH2" s="222"/>
      <c r="II2" s="222"/>
      <c r="IJ2" s="222"/>
      <c r="IK2" s="222"/>
      <c r="IL2" s="222"/>
      <c r="IM2" s="222"/>
      <c r="IN2" s="222"/>
      <c r="IO2" s="222"/>
      <c r="IP2" s="222"/>
      <c r="IQ2" s="222"/>
      <c r="IR2" s="222"/>
      <c r="IS2" s="222"/>
      <c r="IT2" s="222"/>
      <c r="IU2" s="222"/>
      <c r="IV2" s="222"/>
    </row>
    <row r="3" spans="1:256">
      <c r="A3" s="211">
        <v>2</v>
      </c>
      <c r="B3" s="212" t="s">
        <v>549</v>
      </c>
      <c r="C3" s="213" t="s">
        <v>14927</v>
      </c>
      <c r="D3" s="214" t="s">
        <v>14935</v>
      </c>
      <c r="E3" s="215" t="s">
        <v>14936</v>
      </c>
      <c r="F3" s="216" t="s">
        <v>14937</v>
      </c>
      <c r="G3" s="217">
        <v>9781610698139</v>
      </c>
      <c r="H3" s="218" t="s">
        <v>14938</v>
      </c>
      <c r="I3" s="219">
        <v>1</v>
      </c>
      <c r="J3" s="219">
        <v>2</v>
      </c>
      <c r="K3" s="223" t="s">
        <v>14939</v>
      </c>
      <c r="L3" s="212" t="s">
        <v>573</v>
      </c>
      <c r="M3" s="215">
        <v>2014</v>
      </c>
      <c r="N3" s="220" t="s">
        <v>14940</v>
      </c>
      <c r="O3" s="221" t="s">
        <v>14934</v>
      </c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2"/>
      <c r="CN3" s="222"/>
      <c r="CO3" s="222"/>
      <c r="CP3" s="222"/>
      <c r="CQ3" s="222"/>
      <c r="CR3" s="222"/>
      <c r="CS3" s="222"/>
      <c r="CT3" s="222"/>
      <c r="CU3" s="222"/>
      <c r="CV3" s="222"/>
      <c r="CW3" s="222"/>
      <c r="CX3" s="222"/>
      <c r="CY3" s="222"/>
      <c r="CZ3" s="222"/>
      <c r="DA3" s="222"/>
      <c r="DB3" s="222"/>
      <c r="DC3" s="222"/>
      <c r="DD3" s="222"/>
      <c r="DE3" s="222"/>
      <c r="DF3" s="222"/>
      <c r="DG3" s="222"/>
      <c r="DH3" s="222"/>
      <c r="DI3" s="222"/>
      <c r="DJ3" s="222"/>
      <c r="DK3" s="222"/>
      <c r="DL3" s="222"/>
      <c r="DM3" s="222"/>
      <c r="DN3" s="222"/>
      <c r="DO3" s="222"/>
      <c r="DP3" s="222"/>
      <c r="DQ3" s="222"/>
      <c r="DR3" s="222"/>
      <c r="DS3" s="222"/>
      <c r="DT3" s="222"/>
      <c r="DU3" s="222"/>
      <c r="DV3" s="222"/>
      <c r="DW3" s="222"/>
      <c r="DX3" s="222"/>
      <c r="DY3" s="222"/>
      <c r="DZ3" s="222"/>
      <c r="EA3" s="222"/>
      <c r="EB3" s="222"/>
      <c r="EC3" s="222"/>
      <c r="ED3" s="222"/>
      <c r="EE3" s="222"/>
      <c r="EF3" s="222"/>
      <c r="EG3" s="222"/>
      <c r="EH3" s="222"/>
      <c r="EI3" s="222"/>
      <c r="EJ3" s="222"/>
      <c r="EK3" s="222"/>
      <c r="EL3" s="222"/>
      <c r="EM3" s="222"/>
      <c r="EN3" s="222"/>
      <c r="EO3" s="222"/>
      <c r="EP3" s="222"/>
      <c r="EQ3" s="222"/>
      <c r="ER3" s="222"/>
      <c r="ES3" s="222"/>
      <c r="ET3" s="222"/>
      <c r="EU3" s="222"/>
      <c r="EV3" s="222"/>
      <c r="EW3" s="222"/>
      <c r="EX3" s="222"/>
      <c r="EY3" s="222"/>
      <c r="EZ3" s="222"/>
      <c r="FA3" s="222"/>
      <c r="FB3" s="222"/>
      <c r="FC3" s="222"/>
      <c r="FD3" s="222"/>
      <c r="FE3" s="222"/>
      <c r="FF3" s="222"/>
      <c r="FG3" s="222"/>
      <c r="FH3" s="222"/>
      <c r="FI3" s="222"/>
      <c r="FJ3" s="222"/>
      <c r="FK3" s="222"/>
      <c r="FL3" s="222"/>
      <c r="FM3" s="222"/>
      <c r="FN3" s="222"/>
      <c r="FO3" s="222"/>
      <c r="FP3" s="222"/>
      <c r="FQ3" s="222"/>
      <c r="FR3" s="222"/>
      <c r="FS3" s="222"/>
      <c r="FT3" s="222"/>
      <c r="FU3" s="222"/>
      <c r="FV3" s="222"/>
      <c r="FW3" s="222"/>
      <c r="FX3" s="222"/>
      <c r="FY3" s="222"/>
      <c r="FZ3" s="222"/>
      <c r="GA3" s="222"/>
      <c r="GB3" s="222"/>
      <c r="GC3" s="222"/>
      <c r="GD3" s="222"/>
      <c r="GE3" s="222"/>
      <c r="GF3" s="222"/>
      <c r="GG3" s="222"/>
      <c r="GH3" s="222"/>
      <c r="GI3" s="222"/>
      <c r="GJ3" s="222"/>
      <c r="GK3" s="222"/>
      <c r="GL3" s="222"/>
      <c r="GM3" s="222"/>
      <c r="GN3" s="222"/>
      <c r="GO3" s="222"/>
      <c r="GP3" s="222"/>
      <c r="GQ3" s="222"/>
      <c r="GR3" s="222"/>
      <c r="GS3" s="222"/>
      <c r="GT3" s="222"/>
      <c r="GU3" s="222"/>
      <c r="GV3" s="222"/>
      <c r="GW3" s="222"/>
      <c r="GX3" s="222"/>
      <c r="GY3" s="222"/>
      <c r="GZ3" s="222"/>
      <c r="HA3" s="222"/>
      <c r="HB3" s="222"/>
      <c r="HC3" s="222"/>
      <c r="HD3" s="222"/>
      <c r="HE3" s="222"/>
      <c r="HF3" s="222"/>
      <c r="HG3" s="222"/>
      <c r="HH3" s="222"/>
      <c r="HI3" s="222"/>
      <c r="HJ3" s="222"/>
      <c r="HK3" s="222"/>
      <c r="HL3" s="222"/>
      <c r="HM3" s="222"/>
      <c r="HN3" s="222"/>
      <c r="HO3" s="222"/>
      <c r="HP3" s="222"/>
      <c r="HQ3" s="222"/>
      <c r="HR3" s="222"/>
      <c r="HS3" s="222"/>
      <c r="HT3" s="222"/>
      <c r="HU3" s="222"/>
      <c r="HV3" s="222"/>
      <c r="HW3" s="222"/>
      <c r="HX3" s="222"/>
      <c r="HY3" s="222"/>
      <c r="HZ3" s="222"/>
      <c r="IA3" s="222"/>
      <c r="IB3" s="222"/>
      <c r="IC3" s="222"/>
      <c r="ID3" s="222"/>
      <c r="IE3" s="222"/>
      <c r="IF3" s="222"/>
      <c r="IG3" s="222"/>
      <c r="IH3" s="222"/>
      <c r="II3" s="222"/>
      <c r="IJ3" s="222"/>
      <c r="IK3" s="222"/>
      <c r="IL3" s="222"/>
      <c r="IM3" s="222"/>
      <c r="IN3" s="222"/>
      <c r="IO3" s="222"/>
      <c r="IP3" s="222"/>
      <c r="IQ3" s="222"/>
      <c r="IR3" s="222"/>
      <c r="IS3" s="222"/>
      <c r="IT3" s="222"/>
      <c r="IU3" s="222"/>
      <c r="IV3" s="222"/>
    </row>
    <row r="4" spans="1:256">
      <c r="A4" s="211">
        <v>18</v>
      </c>
      <c r="B4" s="212" t="s">
        <v>549</v>
      </c>
      <c r="C4" s="213" t="s">
        <v>14927</v>
      </c>
      <c r="D4" s="214" t="s">
        <v>14935</v>
      </c>
      <c r="E4" s="215" t="s">
        <v>14941</v>
      </c>
      <c r="F4" s="216" t="s">
        <v>14942</v>
      </c>
      <c r="G4" s="217">
        <v>9781610693059</v>
      </c>
      <c r="H4" s="218" t="s">
        <v>14943</v>
      </c>
      <c r="I4" s="219">
        <v>1</v>
      </c>
      <c r="J4" s="219">
        <v>1</v>
      </c>
      <c r="K4" s="224" t="s">
        <v>14944</v>
      </c>
      <c r="L4" s="212" t="s">
        <v>573</v>
      </c>
      <c r="M4" s="215">
        <v>2014</v>
      </c>
      <c r="N4" s="220" t="s">
        <v>14945</v>
      </c>
      <c r="O4" s="221" t="s">
        <v>14934</v>
      </c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  <c r="FH4" s="222"/>
      <c r="FI4" s="222"/>
      <c r="FJ4" s="222"/>
      <c r="FK4" s="222"/>
      <c r="FL4" s="222"/>
      <c r="FM4" s="222"/>
      <c r="FN4" s="222"/>
      <c r="FO4" s="222"/>
      <c r="FP4" s="222"/>
      <c r="FQ4" s="222"/>
      <c r="FR4" s="222"/>
      <c r="FS4" s="222"/>
      <c r="FT4" s="222"/>
      <c r="FU4" s="222"/>
      <c r="FV4" s="222"/>
      <c r="FW4" s="222"/>
      <c r="FX4" s="222"/>
      <c r="FY4" s="222"/>
      <c r="FZ4" s="222"/>
      <c r="GA4" s="222"/>
      <c r="GB4" s="222"/>
      <c r="GC4" s="222"/>
      <c r="GD4" s="222"/>
      <c r="GE4" s="222"/>
      <c r="GF4" s="222"/>
      <c r="GG4" s="222"/>
      <c r="GH4" s="222"/>
      <c r="GI4" s="222"/>
      <c r="GJ4" s="222"/>
      <c r="GK4" s="222"/>
      <c r="GL4" s="222"/>
      <c r="GM4" s="222"/>
      <c r="GN4" s="222"/>
      <c r="GO4" s="222"/>
      <c r="GP4" s="222"/>
      <c r="GQ4" s="222"/>
      <c r="GR4" s="222"/>
      <c r="GS4" s="222"/>
      <c r="GT4" s="222"/>
      <c r="GU4" s="222"/>
      <c r="GV4" s="222"/>
      <c r="GW4" s="222"/>
      <c r="GX4" s="222"/>
      <c r="GY4" s="222"/>
      <c r="GZ4" s="222"/>
      <c r="HA4" s="222"/>
      <c r="HB4" s="222"/>
      <c r="HC4" s="222"/>
      <c r="HD4" s="222"/>
      <c r="HE4" s="222"/>
      <c r="HF4" s="222"/>
      <c r="HG4" s="222"/>
      <c r="HH4" s="222"/>
      <c r="HI4" s="222"/>
      <c r="HJ4" s="222"/>
      <c r="HK4" s="222"/>
      <c r="HL4" s="222"/>
      <c r="HM4" s="222"/>
      <c r="HN4" s="222"/>
      <c r="HO4" s="222"/>
      <c r="HP4" s="222"/>
      <c r="HQ4" s="222"/>
      <c r="HR4" s="222"/>
      <c r="HS4" s="222"/>
      <c r="HT4" s="222"/>
      <c r="HU4" s="222"/>
      <c r="HV4" s="222"/>
      <c r="HW4" s="222"/>
      <c r="HX4" s="222"/>
      <c r="HY4" s="222"/>
      <c r="HZ4" s="222"/>
      <c r="IA4" s="222"/>
      <c r="IB4" s="222"/>
      <c r="IC4" s="222"/>
      <c r="ID4" s="222"/>
      <c r="IE4" s="222"/>
      <c r="IF4" s="222"/>
      <c r="IG4" s="222"/>
      <c r="IH4" s="222"/>
      <c r="II4" s="222"/>
      <c r="IJ4" s="222"/>
      <c r="IK4" s="222"/>
      <c r="IL4" s="222"/>
      <c r="IM4" s="222"/>
      <c r="IN4" s="222"/>
      <c r="IO4" s="222"/>
      <c r="IP4" s="222"/>
      <c r="IQ4" s="222"/>
      <c r="IR4" s="222"/>
      <c r="IS4" s="222"/>
      <c r="IT4" s="222"/>
      <c r="IU4" s="222"/>
      <c r="IV4" s="222"/>
    </row>
    <row r="5" spans="1:256">
      <c r="A5" s="225">
        <v>36</v>
      </c>
      <c r="B5" s="226" t="s">
        <v>549</v>
      </c>
      <c r="C5" s="224" t="s">
        <v>14946</v>
      </c>
      <c r="D5" s="227" t="s">
        <v>14947</v>
      </c>
      <c r="E5" s="227" t="s">
        <v>322</v>
      </c>
      <c r="F5" s="228" t="s">
        <v>14948</v>
      </c>
      <c r="G5" s="228" t="s">
        <v>14949</v>
      </c>
      <c r="H5" s="229" t="s">
        <v>14950</v>
      </c>
      <c r="I5" s="230">
        <v>1</v>
      </c>
      <c r="J5" s="230">
        <v>1</v>
      </c>
      <c r="K5" s="231" t="s">
        <v>14951</v>
      </c>
      <c r="L5" s="226" t="s">
        <v>573</v>
      </c>
      <c r="M5" s="230">
        <v>2015</v>
      </c>
      <c r="N5" s="232" t="s">
        <v>14952</v>
      </c>
      <c r="O5" s="233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  <c r="CW5" s="222"/>
      <c r="CX5" s="222"/>
      <c r="CY5" s="222"/>
      <c r="CZ5" s="222"/>
      <c r="DA5" s="222"/>
      <c r="DB5" s="222"/>
      <c r="DC5" s="222"/>
      <c r="DD5" s="222"/>
      <c r="DE5" s="222"/>
      <c r="DF5" s="222"/>
      <c r="DG5" s="222"/>
      <c r="DH5" s="222"/>
      <c r="DI5" s="222"/>
      <c r="DJ5" s="222"/>
      <c r="DK5" s="222"/>
      <c r="DL5" s="222"/>
      <c r="DM5" s="222"/>
      <c r="DN5" s="222"/>
      <c r="DO5" s="222"/>
      <c r="DP5" s="222"/>
      <c r="DQ5" s="222"/>
      <c r="DR5" s="222"/>
      <c r="DS5" s="222"/>
      <c r="DT5" s="222"/>
      <c r="DU5" s="222"/>
      <c r="DV5" s="222"/>
      <c r="DW5" s="222"/>
      <c r="DX5" s="222"/>
      <c r="DY5" s="222"/>
      <c r="DZ5" s="222"/>
      <c r="EA5" s="222"/>
      <c r="EB5" s="222"/>
      <c r="EC5" s="222"/>
      <c r="ED5" s="222"/>
      <c r="EE5" s="222"/>
      <c r="EF5" s="222"/>
      <c r="EG5" s="222"/>
      <c r="EH5" s="222"/>
      <c r="EI5" s="222"/>
      <c r="EJ5" s="222"/>
      <c r="EK5" s="222"/>
      <c r="EL5" s="222"/>
      <c r="EM5" s="222"/>
      <c r="EN5" s="222"/>
      <c r="EO5" s="222"/>
      <c r="EP5" s="222"/>
      <c r="EQ5" s="222"/>
      <c r="ER5" s="222"/>
      <c r="ES5" s="222"/>
      <c r="ET5" s="222"/>
      <c r="EU5" s="222"/>
      <c r="EV5" s="222"/>
      <c r="EW5" s="222"/>
      <c r="EX5" s="222"/>
      <c r="EY5" s="222"/>
      <c r="EZ5" s="222"/>
      <c r="FA5" s="222"/>
      <c r="FB5" s="222"/>
      <c r="FC5" s="222"/>
      <c r="FD5" s="222"/>
      <c r="FE5" s="222"/>
      <c r="FF5" s="222"/>
      <c r="FG5" s="222"/>
      <c r="FH5" s="222"/>
      <c r="FI5" s="222"/>
      <c r="FJ5" s="222"/>
      <c r="FK5" s="222"/>
      <c r="FL5" s="222"/>
      <c r="FM5" s="222"/>
      <c r="FN5" s="222"/>
      <c r="FO5" s="222"/>
      <c r="FP5" s="222"/>
      <c r="FQ5" s="222"/>
      <c r="FR5" s="222"/>
      <c r="FS5" s="222"/>
      <c r="FT5" s="222"/>
      <c r="FU5" s="222"/>
      <c r="FV5" s="222"/>
      <c r="FW5" s="222"/>
      <c r="FX5" s="222"/>
      <c r="FY5" s="222"/>
      <c r="FZ5" s="222"/>
      <c r="GA5" s="222"/>
      <c r="GB5" s="222"/>
      <c r="GC5" s="222"/>
      <c r="GD5" s="222"/>
      <c r="GE5" s="222"/>
      <c r="GF5" s="222"/>
      <c r="GG5" s="222"/>
      <c r="GH5" s="222"/>
      <c r="GI5" s="222"/>
      <c r="GJ5" s="222"/>
      <c r="GK5" s="222"/>
      <c r="GL5" s="222"/>
      <c r="GM5" s="222"/>
      <c r="GN5" s="222"/>
      <c r="GO5" s="222"/>
      <c r="GP5" s="222"/>
      <c r="GQ5" s="222"/>
      <c r="GR5" s="222"/>
      <c r="GS5" s="222"/>
      <c r="GT5" s="222"/>
      <c r="GU5" s="222"/>
      <c r="GV5" s="222"/>
      <c r="GW5" s="222"/>
      <c r="GX5" s="222"/>
      <c r="GY5" s="222"/>
      <c r="GZ5" s="222"/>
      <c r="HA5" s="222"/>
      <c r="HB5" s="222"/>
      <c r="HC5" s="222"/>
      <c r="HD5" s="222"/>
      <c r="HE5" s="222"/>
      <c r="HF5" s="222"/>
      <c r="HG5" s="222"/>
      <c r="HH5" s="222"/>
      <c r="HI5" s="222"/>
      <c r="HJ5" s="222"/>
      <c r="HK5" s="222"/>
      <c r="HL5" s="222"/>
      <c r="HM5" s="222"/>
      <c r="HN5" s="222"/>
      <c r="HO5" s="222"/>
      <c r="HP5" s="222"/>
      <c r="HQ5" s="222"/>
      <c r="HR5" s="222"/>
      <c r="HS5" s="222"/>
      <c r="HT5" s="222"/>
      <c r="HU5" s="222"/>
      <c r="HV5" s="222"/>
      <c r="HW5" s="222"/>
      <c r="HX5" s="222"/>
      <c r="HY5" s="222"/>
      <c r="HZ5" s="222"/>
      <c r="IA5" s="222"/>
      <c r="IB5" s="222"/>
      <c r="IC5" s="222"/>
      <c r="ID5" s="222"/>
      <c r="IE5" s="222"/>
      <c r="IF5" s="222"/>
      <c r="IG5" s="222"/>
      <c r="IH5" s="222"/>
      <c r="II5" s="222"/>
      <c r="IJ5" s="222"/>
      <c r="IK5" s="222"/>
      <c r="IL5" s="222"/>
      <c r="IM5" s="222"/>
      <c r="IN5" s="222"/>
      <c r="IO5" s="222"/>
      <c r="IP5" s="222"/>
      <c r="IQ5" s="222"/>
      <c r="IR5" s="222"/>
      <c r="IS5" s="222"/>
      <c r="IT5" s="222"/>
      <c r="IU5" s="222"/>
      <c r="IV5" s="222"/>
    </row>
    <row r="6" spans="1:256">
      <c r="A6" s="225">
        <v>16</v>
      </c>
      <c r="B6" s="226" t="s">
        <v>549</v>
      </c>
      <c r="C6" s="224" t="s">
        <v>4006</v>
      </c>
      <c r="D6" s="227" t="s">
        <v>14953</v>
      </c>
      <c r="E6" s="227" t="s">
        <v>14954</v>
      </c>
      <c r="F6" s="228" t="s">
        <v>14955</v>
      </c>
      <c r="G6" s="228" t="s">
        <v>14956</v>
      </c>
      <c r="H6" s="229" t="s">
        <v>14957</v>
      </c>
      <c r="I6" s="230">
        <v>1</v>
      </c>
      <c r="J6" s="230">
        <v>1</v>
      </c>
      <c r="K6" s="231" t="s">
        <v>14958</v>
      </c>
      <c r="L6" s="226" t="s">
        <v>38</v>
      </c>
      <c r="M6" s="230">
        <v>2015</v>
      </c>
      <c r="N6" s="232" t="s">
        <v>14959</v>
      </c>
      <c r="O6" s="233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  <c r="CW6" s="222"/>
      <c r="CX6" s="222"/>
      <c r="CY6" s="222"/>
      <c r="CZ6" s="222"/>
      <c r="DA6" s="222"/>
      <c r="DB6" s="222"/>
      <c r="DC6" s="222"/>
      <c r="DD6" s="222"/>
      <c r="DE6" s="222"/>
      <c r="DF6" s="222"/>
      <c r="DG6" s="222"/>
      <c r="DH6" s="222"/>
      <c r="DI6" s="222"/>
      <c r="DJ6" s="222"/>
      <c r="DK6" s="222"/>
      <c r="DL6" s="222"/>
      <c r="DM6" s="222"/>
      <c r="DN6" s="222"/>
      <c r="DO6" s="222"/>
      <c r="DP6" s="222"/>
      <c r="DQ6" s="222"/>
      <c r="DR6" s="222"/>
      <c r="DS6" s="222"/>
      <c r="DT6" s="222"/>
      <c r="DU6" s="222"/>
      <c r="DV6" s="222"/>
      <c r="DW6" s="222"/>
      <c r="DX6" s="222"/>
      <c r="DY6" s="222"/>
      <c r="DZ6" s="222"/>
      <c r="EA6" s="222"/>
      <c r="EB6" s="222"/>
      <c r="EC6" s="222"/>
      <c r="ED6" s="222"/>
      <c r="EE6" s="222"/>
      <c r="EF6" s="222"/>
      <c r="EG6" s="222"/>
      <c r="EH6" s="222"/>
      <c r="EI6" s="222"/>
      <c r="EJ6" s="222"/>
      <c r="EK6" s="222"/>
      <c r="EL6" s="222"/>
      <c r="EM6" s="222"/>
      <c r="EN6" s="222"/>
      <c r="EO6" s="222"/>
      <c r="EP6" s="222"/>
      <c r="EQ6" s="222"/>
      <c r="ER6" s="222"/>
      <c r="ES6" s="222"/>
      <c r="ET6" s="222"/>
      <c r="EU6" s="222"/>
      <c r="EV6" s="222"/>
      <c r="EW6" s="222"/>
      <c r="EX6" s="222"/>
      <c r="EY6" s="222"/>
      <c r="EZ6" s="222"/>
      <c r="FA6" s="222"/>
      <c r="FB6" s="222"/>
      <c r="FC6" s="222"/>
      <c r="FD6" s="222"/>
      <c r="FE6" s="222"/>
      <c r="FF6" s="222"/>
      <c r="FG6" s="222"/>
      <c r="FH6" s="222"/>
      <c r="FI6" s="222"/>
      <c r="FJ6" s="222"/>
      <c r="FK6" s="222"/>
      <c r="FL6" s="222"/>
      <c r="FM6" s="222"/>
      <c r="FN6" s="222"/>
      <c r="FO6" s="222"/>
      <c r="FP6" s="222"/>
      <c r="FQ6" s="222"/>
      <c r="FR6" s="222"/>
      <c r="FS6" s="222"/>
      <c r="FT6" s="222"/>
      <c r="FU6" s="222"/>
      <c r="FV6" s="222"/>
      <c r="FW6" s="222"/>
      <c r="FX6" s="222"/>
      <c r="FY6" s="222"/>
      <c r="FZ6" s="222"/>
      <c r="GA6" s="222"/>
      <c r="GB6" s="222"/>
      <c r="GC6" s="222"/>
      <c r="GD6" s="222"/>
      <c r="GE6" s="222"/>
      <c r="GF6" s="222"/>
      <c r="GG6" s="222"/>
      <c r="GH6" s="222"/>
      <c r="GI6" s="222"/>
      <c r="GJ6" s="222"/>
      <c r="GK6" s="222"/>
      <c r="GL6" s="222"/>
      <c r="GM6" s="222"/>
      <c r="GN6" s="222"/>
      <c r="GO6" s="222"/>
      <c r="GP6" s="222"/>
      <c r="GQ6" s="222"/>
      <c r="GR6" s="222"/>
      <c r="GS6" s="222"/>
      <c r="GT6" s="222"/>
      <c r="GU6" s="222"/>
      <c r="GV6" s="222"/>
      <c r="GW6" s="222"/>
      <c r="GX6" s="222"/>
      <c r="GY6" s="222"/>
      <c r="GZ6" s="222"/>
      <c r="HA6" s="222"/>
      <c r="HB6" s="222"/>
      <c r="HC6" s="222"/>
      <c r="HD6" s="222"/>
      <c r="HE6" s="222"/>
      <c r="HF6" s="222"/>
      <c r="HG6" s="222"/>
      <c r="HH6" s="222"/>
      <c r="HI6" s="222"/>
      <c r="HJ6" s="222"/>
      <c r="HK6" s="222"/>
      <c r="HL6" s="222"/>
      <c r="HM6" s="222"/>
      <c r="HN6" s="222"/>
      <c r="HO6" s="222"/>
      <c r="HP6" s="222"/>
      <c r="HQ6" s="222"/>
      <c r="HR6" s="222"/>
      <c r="HS6" s="222"/>
      <c r="HT6" s="222"/>
      <c r="HU6" s="222"/>
      <c r="HV6" s="222"/>
      <c r="HW6" s="222"/>
      <c r="HX6" s="222"/>
      <c r="HY6" s="222"/>
      <c r="HZ6" s="222"/>
      <c r="IA6" s="222"/>
      <c r="IB6" s="222"/>
      <c r="IC6" s="222"/>
      <c r="ID6" s="222"/>
      <c r="IE6" s="222"/>
      <c r="IF6" s="222"/>
      <c r="IG6" s="222"/>
      <c r="IH6" s="222"/>
      <c r="II6" s="222"/>
      <c r="IJ6" s="222"/>
      <c r="IK6" s="222"/>
      <c r="IL6" s="222"/>
      <c r="IM6" s="222"/>
      <c r="IN6" s="222"/>
      <c r="IO6" s="222"/>
      <c r="IP6" s="222"/>
      <c r="IQ6" s="222"/>
      <c r="IR6" s="222"/>
      <c r="IS6" s="222"/>
      <c r="IT6" s="222"/>
      <c r="IU6" s="222"/>
      <c r="IV6" s="222"/>
    </row>
    <row r="7" spans="1:256">
      <c r="A7" s="225">
        <v>18</v>
      </c>
      <c r="B7" s="226" t="s">
        <v>549</v>
      </c>
      <c r="C7" s="224" t="s">
        <v>4006</v>
      </c>
      <c r="D7" s="227" t="s">
        <v>14960</v>
      </c>
      <c r="E7" s="227" t="s">
        <v>14961</v>
      </c>
      <c r="F7" s="228" t="s">
        <v>14962</v>
      </c>
      <c r="G7" s="228" t="s">
        <v>14963</v>
      </c>
      <c r="H7" s="229" t="s">
        <v>14964</v>
      </c>
      <c r="I7" s="230">
        <v>4</v>
      </c>
      <c r="J7" s="230">
        <v>1</v>
      </c>
      <c r="K7" s="231" t="s">
        <v>14965</v>
      </c>
      <c r="L7" s="226" t="s">
        <v>38</v>
      </c>
      <c r="M7" s="230">
        <v>2015</v>
      </c>
      <c r="N7" s="232" t="s">
        <v>14966</v>
      </c>
      <c r="O7" s="233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DJ7" s="222"/>
      <c r="DK7" s="222"/>
      <c r="DL7" s="222"/>
      <c r="DM7" s="222"/>
      <c r="DN7" s="222"/>
      <c r="DO7" s="222"/>
      <c r="DP7" s="222"/>
      <c r="DQ7" s="222"/>
      <c r="DR7" s="222"/>
      <c r="DS7" s="222"/>
      <c r="DT7" s="222"/>
      <c r="DU7" s="222"/>
      <c r="DV7" s="222"/>
      <c r="DW7" s="222"/>
      <c r="DX7" s="222"/>
      <c r="DY7" s="222"/>
      <c r="DZ7" s="222"/>
      <c r="EA7" s="222"/>
      <c r="EB7" s="222"/>
      <c r="EC7" s="222"/>
      <c r="ED7" s="222"/>
      <c r="EE7" s="222"/>
      <c r="EF7" s="222"/>
      <c r="EG7" s="222"/>
      <c r="EH7" s="222"/>
      <c r="EI7" s="222"/>
      <c r="EJ7" s="222"/>
      <c r="EK7" s="222"/>
      <c r="EL7" s="222"/>
      <c r="EM7" s="222"/>
      <c r="EN7" s="222"/>
      <c r="EO7" s="222"/>
      <c r="EP7" s="222"/>
      <c r="EQ7" s="222"/>
      <c r="ER7" s="222"/>
      <c r="ES7" s="222"/>
      <c r="ET7" s="222"/>
      <c r="EU7" s="222"/>
      <c r="EV7" s="222"/>
      <c r="EW7" s="222"/>
      <c r="EX7" s="222"/>
      <c r="EY7" s="222"/>
      <c r="EZ7" s="222"/>
      <c r="FA7" s="222"/>
      <c r="FB7" s="222"/>
      <c r="FC7" s="222"/>
      <c r="FD7" s="222"/>
      <c r="FE7" s="222"/>
      <c r="FF7" s="222"/>
      <c r="FG7" s="222"/>
      <c r="FH7" s="222"/>
      <c r="FI7" s="222"/>
      <c r="FJ7" s="222"/>
      <c r="FK7" s="222"/>
      <c r="FL7" s="222"/>
      <c r="FM7" s="222"/>
      <c r="FN7" s="222"/>
      <c r="FO7" s="222"/>
      <c r="FP7" s="222"/>
      <c r="FQ7" s="222"/>
      <c r="FR7" s="222"/>
      <c r="FS7" s="222"/>
      <c r="FT7" s="222"/>
      <c r="FU7" s="222"/>
      <c r="FV7" s="222"/>
      <c r="FW7" s="222"/>
      <c r="FX7" s="222"/>
      <c r="FY7" s="222"/>
      <c r="FZ7" s="222"/>
      <c r="GA7" s="222"/>
      <c r="GB7" s="222"/>
      <c r="GC7" s="222"/>
      <c r="GD7" s="222"/>
      <c r="GE7" s="222"/>
      <c r="GF7" s="222"/>
      <c r="GG7" s="222"/>
      <c r="GH7" s="222"/>
      <c r="GI7" s="222"/>
      <c r="GJ7" s="222"/>
      <c r="GK7" s="222"/>
      <c r="GL7" s="222"/>
      <c r="GM7" s="222"/>
      <c r="GN7" s="222"/>
      <c r="GO7" s="222"/>
      <c r="GP7" s="222"/>
      <c r="GQ7" s="222"/>
      <c r="GR7" s="222"/>
      <c r="GS7" s="222"/>
      <c r="GT7" s="222"/>
      <c r="GU7" s="222"/>
      <c r="GV7" s="222"/>
      <c r="GW7" s="222"/>
      <c r="GX7" s="222"/>
      <c r="GY7" s="222"/>
      <c r="GZ7" s="222"/>
      <c r="HA7" s="222"/>
      <c r="HB7" s="222"/>
      <c r="HC7" s="222"/>
      <c r="HD7" s="222"/>
      <c r="HE7" s="222"/>
      <c r="HF7" s="222"/>
      <c r="HG7" s="222"/>
      <c r="HH7" s="222"/>
      <c r="HI7" s="222"/>
      <c r="HJ7" s="222"/>
      <c r="HK7" s="222"/>
      <c r="HL7" s="222"/>
      <c r="HM7" s="222"/>
      <c r="HN7" s="222"/>
      <c r="HO7" s="222"/>
      <c r="HP7" s="222"/>
      <c r="HQ7" s="222"/>
      <c r="HR7" s="222"/>
      <c r="HS7" s="222"/>
      <c r="HT7" s="222"/>
      <c r="HU7" s="222"/>
      <c r="HV7" s="222"/>
      <c r="HW7" s="222"/>
      <c r="HX7" s="222"/>
      <c r="HY7" s="222"/>
      <c r="HZ7" s="222"/>
      <c r="IA7" s="222"/>
      <c r="IB7" s="222"/>
      <c r="IC7" s="222"/>
      <c r="ID7" s="222"/>
      <c r="IE7" s="222"/>
      <c r="IF7" s="222"/>
      <c r="IG7" s="222"/>
      <c r="IH7" s="222"/>
      <c r="II7" s="222"/>
      <c r="IJ7" s="222"/>
      <c r="IK7" s="222"/>
      <c r="IL7" s="222"/>
      <c r="IM7" s="222"/>
      <c r="IN7" s="222"/>
      <c r="IO7" s="222"/>
      <c r="IP7" s="222"/>
      <c r="IQ7" s="222"/>
      <c r="IR7" s="222"/>
      <c r="IS7" s="222"/>
      <c r="IT7" s="222"/>
      <c r="IU7" s="222"/>
      <c r="IV7" s="222"/>
    </row>
    <row r="8" spans="1:256">
      <c r="A8" s="225">
        <v>45</v>
      </c>
      <c r="B8" s="226" t="s">
        <v>549</v>
      </c>
      <c r="C8" s="224" t="s">
        <v>756</v>
      </c>
      <c r="D8" s="227" t="s">
        <v>14967</v>
      </c>
      <c r="E8" s="227" t="s">
        <v>14968</v>
      </c>
      <c r="F8" s="228" t="s">
        <v>14969</v>
      </c>
      <c r="G8" s="228" t="s">
        <v>14970</v>
      </c>
      <c r="H8" s="229" t="s">
        <v>14971</v>
      </c>
      <c r="I8" s="230">
        <v>1</v>
      </c>
      <c r="J8" s="230">
        <v>1</v>
      </c>
      <c r="K8" s="231" t="s">
        <v>14972</v>
      </c>
      <c r="L8" s="226" t="s">
        <v>560</v>
      </c>
      <c r="M8" s="230">
        <v>2013</v>
      </c>
      <c r="N8" s="232" t="s">
        <v>14973</v>
      </c>
      <c r="O8" s="233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2"/>
      <c r="CO8" s="222"/>
      <c r="CP8" s="222"/>
      <c r="CQ8" s="222"/>
      <c r="CR8" s="222"/>
      <c r="CS8" s="222"/>
      <c r="CT8" s="222"/>
      <c r="CU8" s="222"/>
      <c r="CV8" s="222"/>
      <c r="CW8" s="222"/>
      <c r="CX8" s="222"/>
      <c r="CY8" s="222"/>
      <c r="CZ8" s="222"/>
      <c r="DA8" s="222"/>
      <c r="DB8" s="222"/>
      <c r="DC8" s="222"/>
      <c r="DD8" s="222"/>
      <c r="DE8" s="222"/>
      <c r="DF8" s="222"/>
      <c r="DG8" s="222"/>
      <c r="DH8" s="222"/>
      <c r="DI8" s="222"/>
      <c r="DJ8" s="222"/>
      <c r="DK8" s="222"/>
      <c r="DL8" s="222"/>
      <c r="DM8" s="222"/>
      <c r="DN8" s="222"/>
      <c r="DO8" s="222"/>
      <c r="DP8" s="222"/>
      <c r="DQ8" s="222"/>
      <c r="DR8" s="222"/>
      <c r="DS8" s="222"/>
      <c r="DT8" s="222"/>
      <c r="DU8" s="222"/>
      <c r="DV8" s="222"/>
      <c r="DW8" s="222"/>
      <c r="DX8" s="222"/>
      <c r="DY8" s="222"/>
      <c r="DZ8" s="222"/>
      <c r="EA8" s="222"/>
      <c r="EB8" s="222"/>
      <c r="EC8" s="222"/>
      <c r="ED8" s="222"/>
      <c r="EE8" s="222"/>
      <c r="EF8" s="222"/>
      <c r="EG8" s="222"/>
      <c r="EH8" s="222"/>
      <c r="EI8" s="222"/>
      <c r="EJ8" s="222"/>
      <c r="EK8" s="222"/>
      <c r="EL8" s="222"/>
      <c r="EM8" s="222"/>
      <c r="EN8" s="222"/>
      <c r="EO8" s="222"/>
      <c r="EP8" s="222"/>
      <c r="EQ8" s="222"/>
      <c r="ER8" s="222"/>
      <c r="ES8" s="222"/>
      <c r="ET8" s="222"/>
      <c r="EU8" s="222"/>
      <c r="EV8" s="222"/>
      <c r="EW8" s="222"/>
      <c r="EX8" s="222"/>
      <c r="EY8" s="222"/>
      <c r="EZ8" s="222"/>
      <c r="FA8" s="222"/>
      <c r="FB8" s="222"/>
      <c r="FC8" s="222"/>
      <c r="FD8" s="222"/>
      <c r="FE8" s="222"/>
      <c r="FF8" s="222"/>
      <c r="FG8" s="222"/>
      <c r="FH8" s="222"/>
      <c r="FI8" s="222"/>
      <c r="FJ8" s="222"/>
      <c r="FK8" s="222"/>
      <c r="FL8" s="222"/>
      <c r="FM8" s="222"/>
      <c r="FN8" s="222"/>
      <c r="FO8" s="222"/>
      <c r="FP8" s="222"/>
      <c r="FQ8" s="222"/>
      <c r="FR8" s="222"/>
      <c r="FS8" s="222"/>
      <c r="FT8" s="222"/>
      <c r="FU8" s="222"/>
      <c r="FV8" s="222"/>
      <c r="FW8" s="222"/>
      <c r="FX8" s="222"/>
      <c r="FY8" s="222"/>
      <c r="FZ8" s="222"/>
      <c r="GA8" s="222"/>
      <c r="GB8" s="222"/>
      <c r="GC8" s="222"/>
      <c r="GD8" s="222"/>
      <c r="GE8" s="222"/>
      <c r="GF8" s="222"/>
      <c r="GG8" s="222"/>
      <c r="GH8" s="222"/>
      <c r="GI8" s="222"/>
      <c r="GJ8" s="222"/>
      <c r="GK8" s="222"/>
      <c r="GL8" s="222"/>
      <c r="GM8" s="222"/>
      <c r="GN8" s="222"/>
      <c r="GO8" s="222"/>
      <c r="GP8" s="222"/>
      <c r="GQ8" s="222"/>
      <c r="GR8" s="222"/>
      <c r="GS8" s="222"/>
      <c r="GT8" s="222"/>
      <c r="GU8" s="222"/>
      <c r="GV8" s="222"/>
      <c r="GW8" s="222"/>
      <c r="GX8" s="222"/>
      <c r="GY8" s="222"/>
      <c r="GZ8" s="222"/>
      <c r="HA8" s="222"/>
      <c r="HB8" s="222"/>
      <c r="HC8" s="222"/>
      <c r="HD8" s="222"/>
      <c r="HE8" s="222"/>
      <c r="HF8" s="222"/>
      <c r="HG8" s="222"/>
      <c r="HH8" s="222"/>
      <c r="HI8" s="222"/>
      <c r="HJ8" s="222"/>
      <c r="HK8" s="222"/>
      <c r="HL8" s="222"/>
      <c r="HM8" s="222"/>
      <c r="HN8" s="222"/>
      <c r="HO8" s="222"/>
      <c r="HP8" s="222"/>
      <c r="HQ8" s="222"/>
      <c r="HR8" s="222"/>
      <c r="HS8" s="222"/>
      <c r="HT8" s="222"/>
      <c r="HU8" s="222"/>
      <c r="HV8" s="222"/>
      <c r="HW8" s="222"/>
      <c r="HX8" s="222"/>
      <c r="HY8" s="222"/>
      <c r="HZ8" s="222"/>
      <c r="IA8" s="222"/>
      <c r="IB8" s="222"/>
      <c r="IC8" s="222"/>
      <c r="ID8" s="222"/>
      <c r="IE8" s="222"/>
      <c r="IF8" s="222"/>
      <c r="IG8" s="222"/>
      <c r="IH8" s="222"/>
      <c r="II8" s="222"/>
      <c r="IJ8" s="222"/>
      <c r="IK8" s="222"/>
      <c r="IL8" s="222"/>
      <c r="IM8" s="222"/>
      <c r="IN8" s="222"/>
      <c r="IO8" s="222"/>
      <c r="IP8" s="222"/>
      <c r="IQ8" s="222"/>
      <c r="IR8" s="222"/>
      <c r="IS8" s="222"/>
      <c r="IT8" s="222"/>
      <c r="IU8" s="222"/>
      <c r="IV8" s="222"/>
    </row>
    <row r="9" spans="1:256">
      <c r="A9" s="225">
        <v>5</v>
      </c>
      <c r="B9" s="226" t="s">
        <v>549</v>
      </c>
      <c r="C9" s="224" t="s">
        <v>750</v>
      </c>
      <c r="D9" s="227" t="s">
        <v>6680</v>
      </c>
      <c r="E9" s="227" t="s">
        <v>5470</v>
      </c>
      <c r="F9" s="228" t="s">
        <v>14974</v>
      </c>
      <c r="G9" s="228" t="s">
        <v>14975</v>
      </c>
      <c r="H9" s="229" t="s">
        <v>14976</v>
      </c>
      <c r="I9" s="230">
        <v>1</v>
      </c>
      <c r="J9" s="230">
        <v>1</v>
      </c>
      <c r="K9" s="231" t="s">
        <v>14977</v>
      </c>
      <c r="L9" s="226" t="s">
        <v>14978</v>
      </c>
      <c r="M9" s="230">
        <v>2014</v>
      </c>
      <c r="N9" s="232" t="s">
        <v>14979</v>
      </c>
      <c r="O9" s="233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  <c r="DO9" s="222"/>
      <c r="DP9" s="222"/>
      <c r="DQ9" s="222"/>
      <c r="DR9" s="222"/>
      <c r="DS9" s="222"/>
      <c r="DT9" s="222"/>
      <c r="DU9" s="222"/>
      <c r="DV9" s="222"/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  <c r="EH9" s="222"/>
      <c r="EI9" s="222"/>
      <c r="EJ9" s="222"/>
      <c r="EK9" s="222"/>
      <c r="EL9" s="222"/>
      <c r="EM9" s="222"/>
      <c r="EN9" s="222"/>
      <c r="EO9" s="222"/>
      <c r="EP9" s="222"/>
      <c r="EQ9" s="222"/>
      <c r="ER9" s="222"/>
      <c r="ES9" s="222"/>
      <c r="ET9" s="222"/>
      <c r="EU9" s="222"/>
      <c r="EV9" s="222"/>
      <c r="EW9" s="222"/>
      <c r="EX9" s="222"/>
      <c r="EY9" s="222"/>
      <c r="EZ9" s="222"/>
      <c r="FA9" s="222"/>
      <c r="FB9" s="222"/>
      <c r="FC9" s="222"/>
      <c r="FD9" s="222"/>
      <c r="FE9" s="222"/>
      <c r="FF9" s="222"/>
      <c r="FG9" s="222"/>
      <c r="FH9" s="222"/>
      <c r="FI9" s="222"/>
      <c r="FJ9" s="222"/>
      <c r="FK9" s="222"/>
      <c r="FL9" s="222"/>
      <c r="FM9" s="222"/>
      <c r="FN9" s="222"/>
      <c r="FO9" s="222"/>
      <c r="FP9" s="222"/>
      <c r="FQ9" s="222"/>
      <c r="FR9" s="222"/>
      <c r="FS9" s="222"/>
      <c r="FT9" s="222"/>
      <c r="FU9" s="222"/>
      <c r="FV9" s="222"/>
      <c r="FW9" s="222"/>
      <c r="FX9" s="222"/>
      <c r="FY9" s="222"/>
      <c r="FZ9" s="222"/>
      <c r="GA9" s="222"/>
      <c r="GB9" s="222"/>
      <c r="GC9" s="222"/>
      <c r="GD9" s="222"/>
      <c r="GE9" s="222"/>
      <c r="GF9" s="222"/>
      <c r="GG9" s="222"/>
      <c r="GH9" s="222"/>
      <c r="GI9" s="222"/>
      <c r="GJ9" s="222"/>
      <c r="GK9" s="222"/>
      <c r="GL9" s="222"/>
      <c r="GM9" s="222"/>
      <c r="GN9" s="222"/>
      <c r="GO9" s="222"/>
      <c r="GP9" s="222"/>
      <c r="GQ9" s="222"/>
      <c r="GR9" s="222"/>
      <c r="GS9" s="222"/>
      <c r="GT9" s="222"/>
      <c r="GU9" s="222"/>
      <c r="GV9" s="222"/>
      <c r="GW9" s="222"/>
      <c r="GX9" s="222"/>
      <c r="GY9" s="222"/>
      <c r="GZ9" s="222"/>
      <c r="HA9" s="222"/>
      <c r="HB9" s="222"/>
      <c r="HC9" s="222"/>
      <c r="HD9" s="222"/>
      <c r="HE9" s="222"/>
      <c r="HF9" s="222"/>
      <c r="HG9" s="222"/>
      <c r="HH9" s="222"/>
      <c r="HI9" s="222"/>
      <c r="HJ9" s="222"/>
      <c r="HK9" s="222"/>
      <c r="HL9" s="222"/>
      <c r="HM9" s="222"/>
      <c r="HN9" s="222"/>
      <c r="HO9" s="222"/>
      <c r="HP9" s="222"/>
      <c r="HQ9" s="222"/>
      <c r="HR9" s="222"/>
      <c r="HS9" s="222"/>
      <c r="HT9" s="222"/>
      <c r="HU9" s="222"/>
      <c r="HV9" s="222"/>
      <c r="HW9" s="222"/>
      <c r="HX9" s="222"/>
      <c r="HY9" s="222"/>
      <c r="HZ9" s="222"/>
      <c r="IA9" s="222"/>
      <c r="IB9" s="222"/>
      <c r="IC9" s="222"/>
      <c r="ID9" s="222"/>
      <c r="IE9" s="222"/>
      <c r="IF9" s="222"/>
      <c r="IG9" s="222"/>
      <c r="IH9" s="222"/>
      <c r="II9" s="222"/>
      <c r="IJ9" s="222"/>
      <c r="IK9" s="222"/>
      <c r="IL9" s="222"/>
      <c r="IM9" s="222"/>
      <c r="IN9" s="222"/>
      <c r="IO9" s="222"/>
      <c r="IP9" s="222"/>
      <c r="IQ9" s="222"/>
      <c r="IR9" s="222"/>
      <c r="IS9" s="222"/>
      <c r="IT9" s="222"/>
      <c r="IU9" s="222"/>
      <c r="IV9" s="222"/>
    </row>
    <row r="10" spans="1:256">
      <c r="A10" s="225">
        <v>33</v>
      </c>
      <c r="B10" s="226" t="s">
        <v>549</v>
      </c>
      <c r="C10" s="224" t="s">
        <v>14980</v>
      </c>
      <c r="D10" s="227" t="s">
        <v>5072</v>
      </c>
      <c r="E10" s="227" t="s">
        <v>14981</v>
      </c>
      <c r="F10" s="228" t="s">
        <v>14982</v>
      </c>
      <c r="G10" s="228" t="s">
        <v>14983</v>
      </c>
      <c r="H10" s="229" t="s">
        <v>14984</v>
      </c>
      <c r="I10" s="230">
        <v>1</v>
      </c>
      <c r="J10" s="230">
        <v>1</v>
      </c>
      <c r="K10" s="231" t="s">
        <v>14985</v>
      </c>
      <c r="L10" s="226" t="s">
        <v>573</v>
      </c>
      <c r="M10" s="230">
        <v>2014</v>
      </c>
      <c r="N10" s="232" t="s">
        <v>14986</v>
      </c>
      <c r="O10" s="233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/>
      <c r="CV10" s="222"/>
      <c r="CW10" s="222"/>
      <c r="CX10" s="222"/>
      <c r="CY10" s="222"/>
      <c r="CZ10" s="222"/>
      <c r="DA10" s="222"/>
      <c r="DB10" s="222"/>
      <c r="DC10" s="222"/>
      <c r="DD10" s="222"/>
      <c r="DE10" s="222"/>
      <c r="DF10" s="222"/>
      <c r="DG10" s="222"/>
      <c r="DH10" s="222"/>
      <c r="DI10" s="222"/>
      <c r="DJ10" s="222"/>
      <c r="DK10" s="222"/>
      <c r="DL10" s="222"/>
      <c r="DM10" s="222"/>
      <c r="DN10" s="222"/>
      <c r="DO10" s="222"/>
      <c r="DP10" s="222"/>
      <c r="DQ10" s="222"/>
      <c r="DR10" s="222"/>
      <c r="DS10" s="222"/>
      <c r="DT10" s="222"/>
      <c r="DU10" s="222"/>
      <c r="DV10" s="222"/>
      <c r="DW10" s="222"/>
      <c r="DX10" s="222"/>
      <c r="DY10" s="222"/>
      <c r="DZ10" s="222"/>
      <c r="EA10" s="222"/>
      <c r="EB10" s="222"/>
      <c r="EC10" s="222"/>
      <c r="ED10" s="222"/>
      <c r="EE10" s="222"/>
      <c r="EF10" s="222"/>
      <c r="EG10" s="222"/>
      <c r="EH10" s="222"/>
      <c r="EI10" s="222"/>
      <c r="EJ10" s="222"/>
      <c r="EK10" s="222"/>
      <c r="EL10" s="222"/>
      <c r="EM10" s="222"/>
      <c r="EN10" s="222"/>
      <c r="EO10" s="222"/>
      <c r="EP10" s="222"/>
      <c r="EQ10" s="222"/>
      <c r="ER10" s="222"/>
      <c r="ES10" s="222"/>
      <c r="ET10" s="222"/>
      <c r="EU10" s="222"/>
      <c r="EV10" s="222"/>
      <c r="EW10" s="222"/>
      <c r="EX10" s="222"/>
      <c r="EY10" s="222"/>
      <c r="EZ10" s="222"/>
      <c r="FA10" s="222"/>
      <c r="FB10" s="222"/>
      <c r="FC10" s="222"/>
      <c r="FD10" s="222"/>
      <c r="FE10" s="222"/>
      <c r="FF10" s="222"/>
      <c r="FG10" s="222"/>
      <c r="FH10" s="222"/>
      <c r="FI10" s="222"/>
      <c r="FJ10" s="222"/>
      <c r="FK10" s="222"/>
      <c r="FL10" s="222"/>
      <c r="FM10" s="222"/>
      <c r="FN10" s="222"/>
      <c r="FO10" s="222"/>
      <c r="FP10" s="222"/>
      <c r="FQ10" s="222"/>
      <c r="FR10" s="222"/>
      <c r="FS10" s="222"/>
      <c r="FT10" s="222"/>
      <c r="FU10" s="222"/>
      <c r="FV10" s="222"/>
      <c r="FW10" s="222"/>
      <c r="FX10" s="222"/>
      <c r="FY10" s="222"/>
      <c r="FZ10" s="222"/>
      <c r="GA10" s="222"/>
      <c r="GB10" s="222"/>
      <c r="GC10" s="222"/>
      <c r="GD10" s="222"/>
      <c r="GE10" s="222"/>
      <c r="GF10" s="222"/>
      <c r="GG10" s="222"/>
      <c r="GH10" s="222"/>
      <c r="GI10" s="222"/>
      <c r="GJ10" s="222"/>
      <c r="GK10" s="222"/>
      <c r="GL10" s="222"/>
      <c r="GM10" s="222"/>
      <c r="GN10" s="222"/>
      <c r="GO10" s="222"/>
      <c r="GP10" s="222"/>
      <c r="GQ10" s="222"/>
      <c r="GR10" s="222"/>
      <c r="GS10" s="222"/>
      <c r="GT10" s="222"/>
      <c r="GU10" s="222"/>
      <c r="GV10" s="222"/>
      <c r="GW10" s="222"/>
      <c r="GX10" s="222"/>
      <c r="GY10" s="222"/>
      <c r="GZ10" s="222"/>
      <c r="HA10" s="222"/>
      <c r="HB10" s="222"/>
      <c r="HC10" s="222"/>
      <c r="HD10" s="222"/>
      <c r="HE10" s="222"/>
      <c r="HF10" s="222"/>
      <c r="HG10" s="222"/>
      <c r="HH10" s="222"/>
      <c r="HI10" s="222"/>
      <c r="HJ10" s="222"/>
      <c r="HK10" s="222"/>
      <c r="HL10" s="222"/>
      <c r="HM10" s="222"/>
      <c r="HN10" s="222"/>
      <c r="HO10" s="222"/>
      <c r="HP10" s="222"/>
      <c r="HQ10" s="222"/>
      <c r="HR10" s="222"/>
      <c r="HS10" s="222"/>
      <c r="HT10" s="222"/>
      <c r="HU10" s="222"/>
      <c r="HV10" s="222"/>
      <c r="HW10" s="222"/>
      <c r="HX10" s="222"/>
      <c r="HY10" s="222"/>
      <c r="HZ10" s="222"/>
      <c r="IA10" s="222"/>
      <c r="IB10" s="222"/>
      <c r="IC10" s="222"/>
      <c r="ID10" s="222"/>
      <c r="IE10" s="222"/>
      <c r="IF10" s="222"/>
      <c r="IG10" s="222"/>
      <c r="IH10" s="222"/>
      <c r="II10" s="222"/>
      <c r="IJ10" s="222"/>
      <c r="IK10" s="222"/>
      <c r="IL10" s="222"/>
      <c r="IM10" s="222"/>
      <c r="IN10" s="222"/>
      <c r="IO10" s="222"/>
      <c r="IP10" s="222"/>
      <c r="IQ10" s="222"/>
      <c r="IR10" s="222"/>
      <c r="IS10" s="222"/>
      <c r="IT10" s="222"/>
      <c r="IU10" s="222"/>
      <c r="IV10" s="222"/>
    </row>
    <row r="11" spans="1:256">
      <c r="A11" s="225">
        <v>1</v>
      </c>
      <c r="B11" s="226" t="s">
        <v>549</v>
      </c>
      <c r="C11" s="224" t="s">
        <v>8285</v>
      </c>
      <c r="D11" s="227" t="s">
        <v>14987</v>
      </c>
      <c r="E11" s="227" t="s">
        <v>14988</v>
      </c>
      <c r="F11" s="228" t="s">
        <v>14989</v>
      </c>
      <c r="G11" s="228" t="s">
        <v>14990</v>
      </c>
      <c r="H11" s="229" t="s">
        <v>14991</v>
      </c>
      <c r="I11" s="230">
        <v>1</v>
      </c>
      <c r="J11" s="230">
        <v>1</v>
      </c>
      <c r="K11" s="231" t="s">
        <v>14992</v>
      </c>
      <c r="L11" s="226" t="s">
        <v>553</v>
      </c>
      <c r="M11" s="230">
        <v>2015</v>
      </c>
      <c r="N11" s="232" t="s">
        <v>14993</v>
      </c>
      <c r="O11" s="233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  <c r="CO11" s="222"/>
      <c r="CP11" s="222"/>
      <c r="CQ11" s="222"/>
      <c r="CR11" s="222"/>
      <c r="CS11" s="222"/>
      <c r="CT11" s="222"/>
      <c r="CU11" s="222"/>
      <c r="CV11" s="222"/>
      <c r="CW11" s="222"/>
      <c r="CX11" s="222"/>
      <c r="CY11" s="222"/>
      <c r="CZ11" s="222"/>
      <c r="DA11" s="222"/>
      <c r="DB11" s="222"/>
      <c r="DC11" s="222"/>
      <c r="DD11" s="222"/>
      <c r="DE11" s="222"/>
      <c r="DF11" s="222"/>
      <c r="DG11" s="222"/>
      <c r="DH11" s="222"/>
      <c r="DI11" s="222"/>
      <c r="DJ11" s="222"/>
      <c r="DK11" s="222"/>
      <c r="DL11" s="222"/>
      <c r="DM11" s="222"/>
      <c r="DN11" s="222"/>
      <c r="DO11" s="222"/>
      <c r="DP11" s="222"/>
      <c r="DQ11" s="222"/>
      <c r="DR11" s="222"/>
      <c r="DS11" s="222"/>
      <c r="DT11" s="222"/>
      <c r="DU11" s="222"/>
      <c r="DV11" s="222"/>
      <c r="DW11" s="222"/>
      <c r="DX11" s="222"/>
      <c r="DY11" s="222"/>
      <c r="DZ11" s="222"/>
      <c r="EA11" s="222"/>
      <c r="EB11" s="222"/>
      <c r="EC11" s="222"/>
      <c r="ED11" s="222"/>
      <c r="EE11" s="222"/>
      <c r="EF11" s="222"/>
      <c r="EG11" s="222"/>
      <c r="EH11" s="222"/>
      <c r="EI11" s="222"/>
      <c r="EJ11" s="222"/>
      <c r="EK11" s="222"/>
      <c r="EL11" s="222"/>
      <c r="EM11" s="222"/>
      <c r="EN11" s="222"/>
      <c r="EO11" s="222"/>
      <c r="EP11" s="222"/>
      <c r="EQ11" s="222"/>
      <c r="ER11" s="222"/>
      <c r="ES11" s="222"/>
      <c r="ET11" s="222"/>
      <c r="EU11" s="222"/>
      <c r="EV11" s="222"/>
      <c r="EW11" s="222"/>
      <c r="EX11" s="222"/>
      <c r="EY11" s="222"/>
      <c r="EZ11" s="222"/>
      <c r="FA11" s="222"/>
      <c r="FB11" s="222"/>
      <c r="FC11" s="222"/>
      <c r="FD11" s="222"/>
      <c r="FE11" s="222"/>
      <c r="FF11" s="222"/>
      <c r="FG11" s="222"/>
      <c r="FH11" s="222"/>
      <c r="FI11" s="222"/>
      <c r="FJ11" s="222"/>
      <c r="FK11" s="222"/>
      <c r="FL11" s="222"/>
      <c r="FM11" s="222"/>
      <c r="FN11" s="222"/>
      <c r="FO11" s="222"/>
      <c r="FP11" s="222"/>
      <c r="FQ11" s="222"/>
      <c r="FR11" s="222"/>
      <c r="FS11" s="222"/>
      <c r="FT11" s="222"/>
      <c r="FU11" s="222"/>
      <c r="FV11" s="222"/>
      <c r="FW11" s="222"/>
      <c r="FX11" s="222"/>
      <c r="FY11" s="222"/>
      <c r="FZ11" s="222"/>
      <c r="GA11" s="222"/>
      <c r="GB11" s="222"/>
      <c r="GC11" s="222"/>
      <c r="GD11" s="222"/>
      <c r="GE11" s="222"/>
      <c r="GF11" s="222"/>
      <c r="GG11" s="222"/>
      <c r="GH11" s="222"/>
      <c r="GI11" s="222"/>
      <c r="GJ11" s="222"/>
      <c r="GK11" s="222"/>
      <c r="GL11" s="222"/>
      <c r="GM11" s="222"/>
      <c r="GN11" s="222"/>
      <c r="GO11" s="222"/>
      <c r="GP11" s="222"/>
      <c r="GQ11" s="222"/>
      <c r="GR11" s="222"/>
      <c r="GS11" s="222"/>
      <c r="GT11" s="222"/>
      <c r="GU11" s="222"/>
      <c r="GV11" s="222"/>
      <c r="GW11" s="222"/>
      <c r="GX11" s="222"/>
      <c r="GY11" s="222"/>
      <c r="GZ11" s="222"/>
      <c r="HA11" s="222"/>
      <c r="HB11" s="222"/>
      <c r="HC11" s="222"/>
      <c r="HD11" s="222"/>
      <c r="HE11" s="222"/>
      <c r="HF11" s="222"/>
      <c r="HG11" s="222"/>
      <c r="HH11" s="222"/>
      <c r="HI11" s="222"/>
      <c r="HJ11" s="222"/>
      <c r="HK11" s="222"/>
      <c r="HL11" s="222"/>
      <c r="HM11" s="222"/>
      <c r="HN11" s="222"/>
      <c r="HO11" s="222"/>
      <c r="HP11" s="222"/>
      <c r="HQ11" s="222"/>
      <c r="HR11" s="222"/>
      <c r="HS11" s="222"/>
      <c r="HT11" s="222"/>
      <c r="HU11" s="222"/>
      <c r="HV11" s="222"/>
      <c r="HW11" s="222"/>
      <c r="HX11" s="222"/>
      <c r="HY11" s="222"/>
      <c r="HZ11" s="222"/>
      <c r="IA11" s="222"/>
      <c r="IB11" s="222"/>
      <c r="IC11" s="222"/>
      <c r="ID11" s="222"/>
      <c r="IE11" s="222"/>
      <c r="IF11" s="222"/>
      <c r="IG11" s="222"/>
      <c r="IH11" s="222"/>
      <c r="II11" s="222"/>
      <c r="IJ11" s="222"/>
      <c r="IK11" s="222"/>
      <c r="IL11" s="222"/>
      <c r="IM11" s="222"/>
      <c r="IN11" s="222"/>
      <c r="IO11" s="222"/>
      <c r="IP11" s="222"/>
      <c r="IQ11" s="222"/>
      <c r="IR11" s="222"/>
      <c r="IS11" s="222"/>
      <c r="IT11" s="222"/>
      <c r="IU11" s="222"/>
      <c r="IV11" s="222"/>
    </row>
    <row r="12" spans="1:256">
      <c r="A12" s="225">
        <v>14</v>
      </c>
      <c r="B12" s="226" t="s">
        <v>549</v>
      </c>
      <c r="C12" s="224" t="s">
        <v>8285</v>
      </c>
      <c r="D12" s="227" t="s">
        <v>11587</v>
      </c>
      <c r="E12" s="227" t="s">
        <v>12088</v>
      </c>
      <c r="F12" s="228" t="s">
        <v>14994</v>
      </c>
      <c r="G12" s="228" t="s">
        <v>14995</v>
      </c>
      <c r="H12" s="229" t="s">
        <v>14996</v>
      </c>
      <c r="I12" s="230">
        <v>1</v>
      </c>
      <c r="J12" s="230">
        <v>2</v>
      </c>
      <c r="K12" s="231" t="s">
        <v>14997</v>
      </c>
      <c r="L12" s="226" t="s">
        <v>553</v>
      </c>
      <c r="M12" s="230">
        <v>2015</v>
      </c>
      <c r="N12" s="232" t="s">
        <v>14998</v>
      </c>
      <c r="O12" s="233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  <c r="DU12" s="222"/>
      <c r="DV12" s="222"/>
      <c r="DW12" s="222"/>
      <c r="DX12" s="222"/>
      <c r="DY12" s="222"/>
      <c r="DZ12" s="222"/>
      <c r="EA12" s="222"/>
      <c r="EB12" s="222"/>
      <c r="EC12" s="222"/>
      <c r="ED12" s="222"/>
      <c r="EE12" s="222"/>
      <c r="EF12" s="222"/>
      <c r="EG12" s="222"/>
      <c r="EH12" s="222"/>
      <c r="EI12" s="222"/>
      <c r="EJ12" s="222"/>
      <c r="EK12" s="222"/>
      <c r="EL12" s="222"/>
      <c r="EM12" s="222"/>
      <c r="EN12" s="222"/>
      <c r="EO12" s="222"/>
      <c r="EP12" s="222"/>
      <c r="EQ12" s="222"/>
      <c r="ER12" s="222"/>
      <c r="ES12" s="222"/>
      <c r="ET12" s="222"/>
      <c r="EU12" s="222"/>
      <c r="EV12" s="222"/>
      <c r="EW12" s="222"/>
      <c r="EX12" s="222"/>
      <c r="EY12" s="222"/>
      <c r="EZ12" s="222"/>
      <c r="FA12" s="222"/>
      <c r="FB12" s="222"/>
      <c r="FC12" s="222"/>
      <c r="FD12" s="222"/>
      <c r="FE12" s="222"/>
      <c r="FF12" s="222"/>
      <c r="FG12" s="222"/>
      <c r="FH12" s="222"/>
      <c r="FI12" s="222"/>
      <c r="FJ12" s="222"/>
      <c r="FK12" s="222"/>
      <c r="FL12" s="222"/>
      <c r="FM12" s="222"/>
      <c r="FN12" s="222"/>
      <c r="FO12" s="222"/>
      <c r="FP12" s="222"/>
      <c r="FQ12" s="222"/>
      <c r="FR12" s="222"/>
      <c r="FS12" s="222"/>
      <c r="FT12" s="222"/>
      <c r="FU12" s="222"/>
      <c r="FV12" s="222"/>
      <c r="FW12" s="222"/>
      <c r="FX12" s="222"/>
      <c r="FY12" s="222"/>
      <c r="FZ12" s="222"/>
      <c r="GA12" s="222"/>
      <c r="GB12" s="222"/>
      <c r="GC12" s="222"/>
      <c r="GD12" s="222"/>
      <c r="GE12" s="222"/>
      <c r="GF12" s="222"/>
      <c r="GG12" s="222"/>
      <c r="GH12" s="222"/>
      <c r="GI12" s="222"/>
      <c r="GJ12" s="222"/>
      <c r="GK12" s="222"/>
      <c r="GL12" s="222"/>
      <c r="GM12" s="222"/>
      <c r="GN12" s="222"/>
      <c r="GO12" s="222"/>
      <c r="GP12" s="222"/>
      <c r="GQ12" s="222"/>
      <c r="GR12" s="222"/>
      <c r="GS12" s="222"/>
      <c r="GT12" s="222"/>
      <c r="GU12" s="222"/>
      <c r="GV12" s="222"/>
      <c r="GW12" s="222"/>
      <c r="GX12" s="222"/>
      <c r="GY12" s="222"/>
      <c r="GZ12" s="222"/>
      <c r="HA12" s="222"/>
      <c r="HB12" s="222"/>
      <c r="HC12" s="222"/>
      <c r="HD12" s="222"/>
      <c r="HE12" s="222"/>
      <c r="HF12" s="222"/>
      <c r="HG12" s="222"/>
      <c r="HH12" s="222"/>
      <c r="HI12" s="222"/>
      <c r="HJ12" s="222"/>
      <c r="HK12" s="222"/>
      <c r="HL12" s="222"/>
      <c r="HM12" s="222"/>
      <c r="HN12" s="222"/>
      <c r="HO12" s="222"/>
      <c r="HP12" s="222"/>
      <c r="HQ12" s="222"/>
      <c r="HR12" s="222"/>
      <c r="HS12" s="222"/>
      <c r="HT12" s="222"/>
      <c r="HU12" s="222"/>
      <c r="HV12" s="222"/>
      <c r="HW12" s="222"/>
      <c r="HX12" s="222"/>
      <c r="HY12" s="222"/>
      <c r="HZ12" s="222"/>
      <c r="IA12" s="222"/>
      <c r="IB12" s="222"/>
      <c r="IC12" s="222"/>
      <c r="ID12" s="222"/>
      <c r="IE12" s="222"/>
      <c r="IF12" s="222"/>
      <c r="IG12" s="222"/>
      <c r="IH12" s="222"/>
      <c r="II12" s="222"/>
      <c r="IJ12" s="222"/>
      <c r="IK12" s="222"/>
      <c r="IL12" s="222"/>
      <c r="IM12" s="222"/>
      <c r="IN12" s="222"/>
      <c r="IO12" s="222"/>
      <c r="IP12" s="222"/>
      <c r="IQ12" s="222"/>
      <c r="IR12" s="222"/>
      <c r="IS12" s="222"/>
      <c r="IT12" s="222"/>
      <c r="IU12" s="222"/>
      <c r="IV12" s="222"/>
    </row>
    <row r="13" spans="1:256">
      <c r="A13" s="225">
        <v>62</v>
      </c>
      <c r="B13" s="226" t="s">
        <v>549</v>
      </c>
      <c r="C13" s="224" t="s">
        <v>8285</v>
      </c>
      <c r="D13" s="227" t="s">
        <v>1720</v>
      </c>
      <c r="E13" s="227" t="s">
        <v>1721</v>
      </c>
      <c r="F13" s="228" t="s">
        <v>14999</v>
      </c>
      <c r="G13" s="228" t="s">
        <v>15000</v>
      </c>
      <c r="H13" s="229" t="s">
        <v>15001</v>
      </c>
      <c r="I13" s="230">
        <v>1</v>
      </c>
      <c r="J13" s="230">
        <v>1</v>
      </c>
      <c r="K13" s="231" t="s">
        <v>15002</v>
      </c>
      <c r="L13" s="226" t="s">
        <v>553</v>
      </c>
      <c r="M13" s="230">
        <v>2015</v>
      </c>
      <c r="N13" s="232" t="s">
        <v>15003</v>
      </c>
      <c r="O13" s="233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  <c r="DN13" s="222"/>
      <c r="DO13" s="222"/>
      <c r="DP13" s="222"/>
      <c r="DQ13" s="222"/>
      <c r="DR13" s="222"/>
      <c r="DS13" s="222"/>
      <c r="DT13" s="222"/>
      <c r="DU13" s="222"/>
      <c r="DV13" s="222"/>
      <c r="DW13" s="222"/>
      <c r="DX13" s="222"/>
      <c r="DY13" s="222"/>
      <c r="DZ13" s="222"/>
      <c r="EA13" s="222"/>
      <c r="EB13" s="222"/>
      <c r="EC13" s="222"/>
      <c r="ED13" s="222"/>
      <c r="EE13" s="222"/>
      <c r="EF13" s="222"/>
      <c r="EG13" s="222"/>
      <c r="EH13" s="222"/>
      <c r="EI13" s="222"/>
      <c r="EJ13" s="222"/>
      <c r="EK13" s="222"/>
      <c r="EL13" s="222"/>
      <c r="EM13" s="222"/>
      <c r="EN13" s="222"/>
      <c r="EO13" s="222"/>
      <c r="EP13" s="222"/>
      <c r="EQ13" s="222"/>
      <c r="ER13" s="222"/>
      <c r="ES13" s="222"/>
      <c r="ET13" s="222"/>
      <c r="EU13" s="222"/>
      <c r="EV13" s="222"/>
      <c r="EW13" s="222"/>
      <c r="EX13" s="222"/>
      <c r="EY13" s="222"/>
      <c r="EZ13" s="222"/>
      <c r="FA13" s="222"/>
      <c r="FB13" s="222"/>
      <c r="FC13" s="222"/>
      <c r="FD13" s="222"/>
      <c r="FE13" s="222"/>
      <c r="FF13" s="222"/>
      <c r="FG13" s="222"/>
      <c r="FH13" s="222"/>
      <c r="FI13" s="222"/>
      <c r="FJ13" s="222"/>
      <c r="FK13" s="222"/>
      <c r="FL13" s="222"/>
      <c r="FM13" s="222"/>
      <c r="FN13" s="222"/>
      <c r="FO13" s="222"/>
      <c r="FP13" s="222"/>
      <c r="FQ13" s="222"/>
      <c r="FR13" s="222"/>
      <c r="FS13" s="222"/>
      <c r="FT13" s="222"/>
      <c r="FU13" s="222"/>
      <c r="FV13" s="222"/>
      <c r="FW13" s="222"/>
      <c r="FX13" s="222"/>
      <c r="FY13" s="222"/>
      <c r="FZ13" s="222"/>
      <c r="GA13" s="222"/>
      <c r="GB13" s="222"/>
      <c r="GC13" s="222"/>
      <c r="GD13" s="222"/>
      <c r="GE13" s="222"/>
      <c r="GF13" s="222"/>
      <c r="GG13" s="222"/>
      <c r="GH13" s="222"/>
      <c r="GI13" s="222"/>
      <c r="GJ13" s="222"/>
      <c r="GK13" s="222"/>
      <c r="GL13" s="222"/>
      <c r="GM13" s="222"/>
      <c r="GN13" s="222"/>
      <c r="GO13" s="222"/>
      <c r="GP13" s="222"/>
      <c r="GQ13" s="222"/>
      <c r="GR13" s="222"/>
      <c r="GS13" s="222"/>
      <c r="GT13" s="222"/>
      <c r="GU13" s="222"/>
      <c r="GV13" s="222"/>
      <c r="GW13" s="222"/>
      <c r="GX13" s="222"/>
      <c r="GY13" s="222"/>
      <c r="GZ13" s="222"/>
      <c r="HA13" s="222"/>
      <c r="HB13" s="222"/>
      <c r="HC13" s="222"/>
      <c r="HD13" s="222"/>
      <c r="HE13" s="222"/>
      <c r="HF13" s="222"/>
      <c r="HG13" s="222"/>
      <c r="HH13" s="222"/>
      <c r="HI13" s="222"/>
      <c r="HJ13" s="222"/>
      <c r="HK13" s="222"/>
      <c r="HL13" s="222"/>
      <c r="HM13" s="222"/>
      <c r="HN13" s="222"/>
      <c r="HO13" s="222"/>
      <c r="HP13" s="222"/>
      <c r="HQ13" s="222"/>
      <c r="HR13" s="222"/>
      <c r="HS13" s="222"/>
      <c r="HT13" s="222"/>
      <c r="HU13" s="222"/>
      <c r="HV13" s="222"/>
      <c r="HW13" s="222"/>
      <c r="HX13" s="222"/>
      <c r="HY13" s="222"/>
      <c r="HZ13" s="222"/>
      <c r="IA13" s="222"/>
      <c r="IB13" s="222"/>
      <c r="IC13" s="222"/>
      <c r="ID13" s="222"/>
      <c r="IE13" s="222"/>
      <c r="IF13" s="222"/>
      <c r="IG13" s="222"/>
      <c r="IH13" s="222"/>
      <c r="II13" s="222"/>
      <c r="IJ13" s="222"/>
      <c r="IK13" s="222"/>
      <c r="IL13" s="222"/>
      <c r="IM13" s="222"/>
      <c r="IN13" s="222"/>
      <c r="IO13" s="222"/>
      <c r="IP13" s="222"/>
      <c r="IQ13" s="222"/>
      <c r="IR13" s="222"/>
      <c r="IS13" s="222"/>
      <c r="IT13" s="222"/>
      <c r="IU13" s="222"/>
      <c r="IV13" s="222"/>
    </row>
    <row r="14" spans="1:256">
      <c r="A14" s="211">
        <v>5</v>
      </c>
      <c r="B14" s="212" t="s">
        <v>549</v>
      </c>
      <c r="C14" s="213" t="s">
        <v>8285</v>
      </c>
      <c r="D14" s="214" t="s">
        <v>15004</v>
      </c>
      <c r="E14" s="215" t="s">
        <v>15005</v>
      </c>
      <c r="F14" s="216" t="s">
        <v>15006</v>
      </c>
      <c r="G14" s="217">
        <v>9781440838262</v>
      </c>
      <c r="H14" s="218" t="s">
        <v>15007</v>
      </c>
      <c r="I14" s="219">
        <v>1</v>
      </c>
      <c r="J14" s="219">
        <v>1</v>
      </c>
      <c r="K14" s="213" t="s">
        <v>15008</v>
      </c>
      <c r="L14" s="212" t="s">
        <v>553</v>
      </c>
      <c r="M14" s="215">
        <v>2015</v>
      </c>
      <c r="N14" s="220" t="s">
        <v>15009</v>
      </c>
      <c r="O14" s="221" t="s">
        <v>14934</v>
      </c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  <c r="DQ14" s="222"/>
      <c r="DR14" s="222"/>
      <c r="DS14" s="222"/>
      <c r="DT14" s="222"/>
      <c r="DU14" s="222"/>
      <c r="DV14" s="222"/>
      <c r="DW14" s="222"/>
      <c r="DX14" s="222"/>
      <c r="DY14" s="222"/>
      <c r="DZ14" s="222"/>
      <c r="EA14" s="222"/>
      <c r="EB14" s="222"/>
      <c r="EC14" s="222"/>
      <c r="ED14" s="222"/>
      <c r="EE14" s="222"/>
      <c r="EF14" s="222"/>
      <c r="EG14" s="222"/>
      <c r="EH14" s="222"/>
      <c r="EI14" s="222"/>
      <c r="EJ14" s="222"/>
      <c r="EK14" s="222"/>
      <c r="EL14" s="222"/>
      <c r="EM14" s="222"/>
      <c r="EN14" s="222"/>
      <c r="EO14" s="222"/>
      <c r="EP14" s="222"/>
      <c r="EQ14" s="222"/>
      <c r="ER14" s="222"/>
      <c r="ES14" s="222"/>
      <c r="ET14" s="222"/>
      <c r="EU14" s="222"/>
      <c r="EV14" s="222"/>
      <c r="EW14" s="222"/>
      <c r="EX14" s="222"/>
      <c r="EY14" s="222"/>
      <c r="EZ14" s="222"/>
      <c r="FA14" s="222"/>
      <c r="FB14" s="222"/>
      <c r="FC14" s="222"/>
      <c r="FD14" s="222"/>
      <c r="FE14" s="222"/>
      <c r="FF14" s="222"/>
      <c r="FG14" s="222"/>
      <c r="FH14" s="222"/>
      <c r="FI14" s="222"/>
      <c r="FJ14" s="222"/>
      <c r="FK14" s="222"/>
      <c r="FL14" s="222"/>
      <c r="FM14" s="222"/>
      <c r="FN14" s="222"/>
      <c r="FO14" s="222"/>
      <c r="FP14" s="222"/>
      <c r="FQ14" s="222"/>
      <c r="FR14" s="222"/>
      <c r="FS14" s="222"/>
      <c r="FT14" s="222"/>
      <c r="FU14" s="222"/>
      <c r="FV14" s="222"/>
      <c r="FW14" s="222"/>
      <c r="FX14" s="222"/>
      <c r="FY14" s="222"/>
      <c r="FZ14" s="222"/>
      <c r="GA14" s="222"/>
      <c r="GB14" s="222"/>
      <c r="GC14" s="222"/>
      <c r="GD14" s="222"/>
      <c r="GE14" s="222"/>
      <c r="GF14" s="222"/>
      <c r="GG14" s="222"/>
      <c r="GH14" s="222"/>
      <c r="GI14" s="222"/>
      <c r="GJ14" s="222"/>
      <c r="GK14" s="222"/>
      <c r="GL14" s="222"/>
      <c r="GM14" s="222"/>
      <c r="GN14" s="222"/>
      <c r="GO14" s="222"/>
      <c r="GP14" s="222"/>
      <c r="GQ14" s="222"/>
      <c r="GR14" s="222"/>
      <c r="GS14" s="222"/>
      <c r="GT14" s="222"/>
      <c r="GU14" s="222"/>
      <c r="GV14" s="222"/>
      <c r="GW14" s="222"/>
      <c r="GX14" s="222"/>
      <c r="GY14" s="222"/>
      <c r="GZ14" s="222"/>
      <c r="HA14" s="222"/>
      <c r="HB14" s="222"/>
      <c r="HC14" s="222"/>
      <c r="HD14" s="222"/>
      <c r="HE14" s="222"/>
      <c r="HF14" s="222"/>
      <c r="HG14" s="222"/>
      <c r="HH14" s="222"/>
      <c r="HI14" s="222"/>
      <c r="HJ14" s="222"/>
      <c r="HK14" s="222"/>
      <c r="HL14" s="222"/>
      <c r="HM14" s="222"/>
      <c r="HN14" s="222"/>
      <c r="HO14" s="222"/>
      <c r="HP14" s="222"/>
      <c r="HQ14" s="222"/>
      <c r="HR14" s="222"/>
      <c r="HS14" s="222"/>
      <c r="HT14" s="222"/>
      <c r="HU14" s="222"/>
      <c r="HV14" s="222"/>
      <c r="HW14" s="222"/>
      <c r="HX14" s="222"/>
      <c r="HY14" s="222"/>
      <c r="HZ14" s="222"/>
      <c r="IA14" s="222"/>
      <c r="IB14" s="222"/>
      <c r="IC14" s="222"/>
      <c r="ID14" s="222"/>
      <c r="IE14" s="222"/>
      <c r="IF14" s="222"/>
      <c r="IG14" s="222"/>
      <c r="IH14" s="222"/>
      <c r="II14" s="222"/>
      <c r="IJ14" s="222"/>
      <c r="IK14" s="222"/>
      <c r="IL14" s="222"/>
      <c r="IM14" s="222"/>
      <c r="IN14" s="222"/>
      <c r="IO14" s="222"/>
      <c r="IP14" s="222"/>
      <c r="IQ14" s="222"/>
      <c r="IR14" s="222"/>
      <c r="IS14" s="222"/>
      <c r="IT14" s="222"/>
      <c r="IU14" s="222"/>
      <c r="IV14" s="222"/>
    </row>
    <row r="15" spans="1:256">
      <c r="A15" s="211">
        <v>12</v>
      </c>
      <c r="B15" s="212" t="s">
        <v>549</v>
      </c>
      <c r="C15" s="213" t="s">
        <v>8285</v>
      </c>
      <c r="D15" s="214" t="s">
        <v>15010</v>
      </c>
      <c r="E15" s="215" t="s">
        <v>15011</v>
      </c>
      <c r="F15" s="216" t="s">
        <v>15012</v>
      </c>
      <c r="G15" s="217">
        <v>9781440834585</v>
      </c>
      <c r="H15" s="218" t="s">
        <v>15013</v>
      </c>
      <c r="I15" s="219">
        <v>1</v>
      </c>
      <c r="J15" s="219">
        <v>1</v>
      </c>
      <c r="K15" s="213" t="s">
        <v>15014</v>
      </c>
      <c r="L15" s="212" t="s">
        <v>553</v>
      </c>
      <c r="M15" s="215">
        <v>2015</v>
      </c>
      <c r="N15" s="220" t="s">
        <v>15015</v>
      </c>
      <c r="O15" s="221" t="s">
        <v>14934</v>
      </c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  <c r="DU15" s="222"/>
      <c r="DV15" s="222"/>
      <c r="DW15" s="222"/>
      <c r="DX15" s="222"/>
      <c r="DY15" s="222"/>
      <c r="DZ15" s="222"/>
      <c r="EA15" s="222"/>
      <c r="EB15" s="222"/>
      <c r="EC15" s="222"/>
      <c r="ED15" s="222"/>
      <c r="EE15" s="222"/>
      <c r="EF15" s="222"/>
      <c r="EG15" s="222"/>
      <c r="EH15" s="222"/>
      <c r="EI15" s="222"/>
      <c r="EJ15" s="222"/>
      <c r="EK15" s="222"/>
      <c r="EL15" s="222"/>
      <c r="EM15" s="222"/>
      <c r="EN15" s="222"/>
      <c r="EO15" s="222"/>
      <c r="EP15" s="222"/>
      <c r="EQ15" s="222"/>
      <c r="ER15" s="222"/>
      <c r="ES15" s="222"/>
      <c r="ET15" s="222"/>
      <c r="EU15" s="222"/>
      <c r="EV15" s="222"/>
      <c r="EW15" s="222"/>
      <c r="EX15" s="222"/>
      <c r="EY15" s="222"/>
      <c r="EZ15" s="222"/>
      <c r="FA15" s="222"/>
      <c r="FB15" s="222"/>
      <c r="FC15" s="222"/>
      <c r="FD15" s="222"/>
      <c r="FE15" s="222"/>
      <c r="FF15" s="222"/>
      <c r="FG15" s="222"/>
      <c r="FH15" s="222"/>
      <c r="FI15" s="222"/>
      <c r="FJ15" s="222"/>
      <c r="FK15" s="222"/>
      <c r="FL15" s="222"/>
      <c r="FM15" s="222"/>
      <c r="FN15" s="222"/>
      <c r="FO15" s="222"/>
      <c r="FP15" s="222"/>
      <c r="FQ15" s="222"/>
      <c r="FR15" s="222"/>
      <c r="FS15" s="222"/>
      <c r="FT15" s="222"/>
      <c r="FU15" s="222"/>
      <c r="FV15" s="222"/>
      <c r="FW15" s="222"/>
      <c r="FX15" s="222"/>
      <c r="FY15" s="222"/>
      <c r="FZ15" s="222"/>
      <c r="GA15" s="222"/>
      <c r="GB15" s="222"/>
      <c r="GC15" s="222"/>
      <c r="GD15" s="222"/>
      <c r="GE15" s="222"/>
      <c r="GF15" s="222"/>
      <c r="GG15" s="222"/>
      <c r="GH15" s="222"/>
      <c r="GI15" s="222"/>
      <c r="GJ15" s="222"/>
      <c r="GK15" s="222"/>
      <c r="GL15" s="222"/>
      <c r="GM15" s="222"/>
      <c r="GN15" s="222"/>
      <c r="GO15" s="222"/>
      <c r="GP15" s="222"/>
      <c r="GQ15" s="222"/>
      <c r="GR15" s="222"/>
      <c r="GS15" s="222"/>
      <c r="GT15" s="222"/>
      <c r="GU15" s="222"/>
      <c r="GV15" s="222"/>
      <c r="GW15" s="222"/>
      <c r="GX15" s="222"/>
      <c r="GY15" s="222"/>
      <c r="GZ15" s="222"/>
      <c r="HA15" s="222"/>
      <c r="HB15" s="222"/>
      <c r="HC15" s="222"/>
      <c r="HD15" s="222"/>
      <c r="HE15" s="222"/>
      <c r="HF15" s="222"/>
      <c r="HG15" s="222"/>
      <c r="HH15" s="222"/>
      <c r="HI15" s="222"/>
      <c r="HJ15" s="222"/>
      <c r="HK15" s="222"/>
      <c r="HL15" s="222"/>
      <c r="HM15" s="222"/>
      <c r="HN15" s="222"/>
      <c r="HO15" s="222"/>
      <c r="HP15" s="222"/>
      <c r="HQ15" s="222"/>
      <c r="HR15" s="222"/>
      <c r="HS15" s="222"/>
      <c r="HT15" s="222"/>
      <c r="HU15" s="222"/>
      <c r="HV15" s="222"/>
      <c r="HW15" s="222"/>
      <c r="HX15" s="222"/>
      <c r="HY15" s="222"/>
      <c r="HZ15" s="222"/>
      <c r="IA15" s="222"/>
      <c r="IB15" s="222"/>
      <c r="IC15" s="222"/>
      <c r="ID15" s="222"/>
      <c r="IE15" s="222"/>
      <c r="IF15" s="222"/>
      <c r="IG15" s="222"/>
      <c r="IH15" s="222"/>
      <c r="II15" s="222"/>
      <c r="IJ15" s="222"/>
      <c r="IK15" s="222"/>
      <c r="IL15" s="222"/>
      <c r="IM15" s="222"/>
      <c r="IN15" s="222"/>
      <c r="IO15" s="222"/>
      <c r="IP15" s="222"/>
      <c r="IQ15" s="222"/>
      <c r="IR15" s="222"/>
      <c r="IS15" s="222"/>
      <c r="IT15" s="222"/>
      <c r="IU15" s="222"/>
      <c r="IV15" s="222"/>
    </row>
    <row r="16" spans="1:256">
      <c r="A16" s="211">
        <v>16</v>
      </c>
      <c r="B16" s="212" t="s">
        <v>549</v>
      </c>
      <c r="C16" s="213" t="s">
        <v>8285</v>
      </c>
      <c r="D16" s="214" t="s">
        <v>15016</v>
      </c>
      <c r="E16" s="215" t="s">
        <v>15017</v>
      </c>
      <c r="F16" s="216" t="s">
        <v>15018</v>
      </c>
      <c r="G16" s="217">
        <v>9781440830310</v>
      </c>
      <c r="H16" s="218" t="s">
        <v>15019</v>
      </c>
      <c r="I16" s="219">
        <v>1</v>
      </c>
      <c r="J16" s="219">
        <v>1</v>
      </c>
      <c r="K16" s="213" t="s">
        <v>15020</v>
      </c>
      <c r="L16" s="212" t="s">
        <v>560</v>
      </c>
      <c r="M16" s="215">
        <v>2015</v>
      </c>
      <c r="N16" s="220" t="s">
        <v>15021</v>
      </c>
      <c r="O16" s="221" t="s">
        <v>14934</v>
      </c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  <c r="DN16" s="222"/>
      <c r="DO16" s="222"/>
      <c r="DP16" s="222"/>
      <c r="DQ16" s="222"/>
      <c r="DR16" s="222"/>
      <c r="DS16" s="222"/>
      <c r="DT16" s="222"/>
      <c r="DU16" s="222"/>
      <c r="DV16" s="222"/>
      <c r="DW16" s="222"/>
      <c r="DX16" s="222"/>
      <c r="DY16" s="222"/>
      <c r="DZ16" s="222"/>
      <c r="EA16" s="222"/>
      <c r="EB16" s="222"/>
      <c r="EC16" s="222"/>
      <c r="ED16" s="222"/>
      <c r="EE16" s="222"/>
      <c r="EF16" s="222"/>
      <c r="EG16" s="222"/>
      <c r="EH16" s="222"/>
      <c r="EI16" s="222"/>
      <c r="EJ16" s="222"/>
      <c r="EK16" s="222"/>
      <c r="EL16" s="222"/>
      <c r="EM16" s="222"/>
      <c r="EN16" s="222"/>
      <c r="EO16" s="222"/>
      <c r="EP16" s="222"/>
      <c r="EQ16" s="222"/>
      <c r="ER16" s="222"/>
      <c r="ES16" s="222"/>
      <c r="ET16" s="222"/>
      <c r="EU16" s="222"/>
      <c r="EV16" s="222"/>
      <c r="EW16" s="222"/>
      <c r="EX16" s="222"/>
      <c r="EY16" s="222"/>
      <c r="EZ16" s="222"/>
      <c r="FA16" s="222"/>
      <c r="FB16" s="222"/>
      <c r="FC16" s="222"/>
      <c r="FD16" s="222"/>
      <c r="FE16" s="222"/>
      <c r="FF16" s="222"/>
      <c r="FG16" s="222"/>
      <c r="FH16" s="222"/>
      <c r="FI16" s="222"/>
      <c r="FJ16" s="222"/>
      <c r="FK16" s="222"/>
      <c r="FL16" s="222"/>
      <c r="FM16" s="222"/>
      <c r="FN16" s="222"/>
      <c r="FO16" s="222"/>
      <c r="FP16" s="222"/>
      <c r="FQ16" s="222"/>
      <c r="FR16" s="222"/>
      <c r="FS16" s="222"/>
      <c r="FT16" s="222"/>
      <c r="FU16" s="222"/>
      <c r="FV16" s="222"/>
      <c r="FW16" s="222"/>
      <c r="FX16" s="222"/>
      <c r="FY16" s="222"/>
      <c r="FZ16" s="222"/>
      <c r="GA16" s="222"/>
      <c r="GB16" s="222"/>
      <c r="GC16" s="222"/>
      <c r="GD16" s="222"/>
      <c r="GE16" s="222"/>
      <c r="GF16" s="222"/>
      <c r="GG16" s="222"/>
      <c r="GH16" s="222"/>
      <c r="GI16" s="222"/>
      <c r="GJ16" s="222"/>
      <c r="GK16" s="222"/>
      <c r="GL16" s="222"/>
      <c r="GM16" s="222"/>
      <c r="GN16" s="222"/>
      <c r="GO16" s="222"/>
      <c r="GP16" s="222"/>
      <c r="GQ16" s="222"/>
      <c r="GR16" s="222"/>
      <c r="GS16" s="222"/>
      <c r="GT16" s="222"/>
      <c r="GU16" s="222"/>
      <c r="GV16" s="222"/>
      <c r="GW16" s="222"/>
      <c r="GX16" s="222"/>
      <c r="GY16" s="222"/>
      <c r="GZ16" s="222"/>
      <c r="HA16" s="222"/>
      <c r="HB16" s="222"/>
      <c r="HC16" s="222"/>
      <c r="HD16" s="222"/>
      <c r="HE16" s="222"/>
      <c r="HF16" s="222"/>
      <c r="HG16" s="222"/>
      <c r="HH16" s="222"/>
      <c r="HI16" s="222"/>
      <c r="HJ16" s="222"/>
      <c r="HK16" s="222"/>
      <c r="HL16" s="222"/>
      <c r="HM16" s="222"/>
      <c r="HN16" s="222"/>
      <c r="HO16" s="222"/>
      <c r="HP16" s="222"/>
      <c r="HQ16" s="222"/>
      <c r="HR16" s="222"/>
      <c r="HS16" s="222"/>
      <c r="HT16" s="222"/>
      <c r="HU16" s="222"/>
      <c r="HV16" s="222"/>
      <c r="HW16" s="222"/>
      <c r="HX16" s="222"/>
      <c r="HY16" s="222"/>
      <c r="HZ16" s="222"/>
      <c r="IA16" s="222"/>
      <c r="IB16" s="222"/>
      <c r="IC16" s="222"/>
      <c r="ID16" s="222"/>
      <c r="IE16" s="222"/>
      <c r="IF16" s="222"/>
      <c r="IG16" s="222"/>
      <c r="IH16" s="222"/>
      <c r="II16" s="222"/>
      <c r="IJ16" s="222"/>
      <c r="IK16" s="222"/>
      <c r="IL16" s="222"/>
      <c r="IM16" s="222"/>
      <c r="IN16" s="222"/>
      <c r="IO16" s="222"/>
      <c r="IP16" s="222"/>
      <c r="IQ16" s="222"/>
      <c r="IR16" s="222"/>
      <c r="IS16" s="222"/>
      <c r="IT16" s="222"/>
      <c r="IU16" s="222"/>
      <c r="IV16" s="222"/>
    </row>
    <row r="17" spans="1:256">
      <c r="A17" s="211">
        <v>11</v>
      </c>
      <c r="B17" s="212" t="s">
        <v>549</v>
      </c>
      <c r="C17" s="213" t="s">
        <v>8285</v>
      </c>
      <c r="D17" s="214" t="s">
        <v>15010</v>
      </c>
      <c r="E17" s="215" t="s">
        <v>15011</v>
      </c>
      <c r="F17" s="216" t="s">
        <v>15022</v>
      </c>
      <c r="G17" s="217">
        <v>9781440833571</v>
      </c>
      <c r="H17" s="218" t="s">
        <v>15023</v>
      </c>
      <c r="I17" s="219">
        <v>1</v>
      </c>
      <c r="J17" s="219">
        <v>1</v>
      </c>
      <c r="K17" s="213" t="s">
        <v>15024</v>
      </c>
      <c r="L17" s="212" t="s">
        <v>553</v>
      </c>
      <c r="M17" s="215">
        <v>2014</v>
      </c>
      <c r="N17" s="220" t="s">
        <v>15025</v>
      </c>
      <c r="O17" s="221" t="s">
        <v>14934</v>
      </c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22"/>
      <c r="DG17" s="222"/>
      <c r="DH17" s="222"/>
      <c r="DI17" s="222"/>
      <c r="DJ17" s="222"/>
      <c r="DK17" s="222"/>
      <c r="DL17" s="222"/>
      <c r="DM17" s="222"/>
      <c r="DN17" s="222"/>
      <c r="DO17" s="222"/>
      <c r="DP17" s="222"/>
      <c r="DQ17" s="222"/>
      <c r="DR17" s="222"/>
      <c r="DS17" s="222"/>
      <c r="DT17" s="222"/>
      <c r="DU17" s="222"/>
      <c r="DV17" s="222"/>
      <c r="DW17" s="222"/>
      <c r="DX17" s="222"/>
      <c r="DY17" s="222"/>
      <c r="DZ17" s="222"/>
      <c r="EA17" s="222"/>
      <c r="EB17" s="222"/>
      <c r="EC17" s="222"/>
      <c r="ED17" s="222"/>
      <c r="EE17" s="222"/>
      <c r="EF17" s="222"/>
      <c r="EG17" s="222"/>
      <c r="EH17" s="222"/>
      <c r="EI17" s="222"/>
      <c r="EJ17" s="222"/>
      <c r="EK17" s="222"/>
      <c r="EL17" s="222"/>
      <c r="EM17" s="222"/>
      <c r="EN17" s="222"/>
      <c r="EO17" s="222"/>
      <c r="EP17" s="222"/>
      <c r="EQ17" s="222"/>
      <c r="ER17" s="222"/>
      <c r="ES17" s="222"/>
      <c r="ET17" s="222"/>
      <c r="EU17" s="222"/>
      <c r="EV17" s="222"/>
      <c r="EW17" s="222"/>
      <c r="EX17" s="222"/>
      <c r="EY17" s="222"/>
      <c r="EZ17" s="222"/>
      <c r="FA17" s="222"/>
      <c r="FB17" s="222"/>
      <c r="FC17" s="222"/>
      <c r="FD17" s="222"/>
      <c r="FE17" s="222"/>
      <c r="FF17" s="222"/>
      <c r="FG17" s="222"/>
      <c r="FH17" s="222"/>
      <c r="FI17" s="222"/>
      <c r="FJ17" s="222"/>
      <c r="FK17" s="222"/>
      <c r="FL17" s="222"/>
      <c r="FM17" s="222"/>
      <c r="FN17" s="222"/>
      <c r="FO17" s="222"/>
      <c r="FP17" s="222"/>
      <c r="FQ17" s="222"/>
      <c r="FR17" s="222"/>
      <c r="FS17" s="222"/>
      <c r="FT17" s="222"/>
      <c r="FU17" s="222"/>
      <c r="FV17" s="222"/>
      <c r="FW17" s="222"/>
      <c r="FX17" s="222"/>
      <c r="FY17" s="222"/>
      <c r="FZ17" s="222"/>
      <c r="GA17" s="222"/>
      <c r="GB17" s="222"/>
      <c r="GC17" s="222"/>
      <c r="GD17" s="222"/>
      <c r="GE17" s="222"/>
      <c r="GF17" s="222"/>
      <c r="GG17" s="222"/>
      <c r="GH17" s="222"/>
      <c r="GI17" s="222"/>
      <c r="GJ17" s="222"/>
      <c r="GK17" s="222"/>
      <c r="GL17" s="222"/>
      <c r="GM17" s="222"/>
      <c r="GN17" s="222"/>
      <c r="GO17" s="222"/>
      <c r="GP17" s="222"/>
      <c r="GQ17" s="222"/>
      <c r="GR17" s="222"/>
      <c r="GS17" s="222"/>
      <c r="GT17" s="222"/>
      <c r="GU17" s="222"/>
      <c r="GV17" s="222"/>
      <c r="GW17" s="222"/>
      <c r="GX17" s="222"/>
      <c r="GY17" s="222"/>
      <c r="GZ17" s="222"/>
      <c r="HA17" s="222"/>
      <c r="HB17" s="222"/>
      <c r="HC17" s="222"/>
      <c r="HD17" s="222"/>
      <c r="HE17" s="222"/>
      <c r="HF17" s="222"/>
      <c r="HG17" s="222"/>
      <c r="HH17" s="222"/>
      <c r="HI17" s="222"/>
      <c r="HJ17" s="222"/>
      <c r="HK17" s="222"/>
      <c r="HL17" s="222"/>
      <c r="HM17" s="222"/>
      <c r="HN17" s="222"/>
      <c r="HO17" s="222"/>
      <c r="HP17" s="222"/>
      <c r="HQ17" s="222"/>
      <c r="HR17" s="222"/>
      <c r="HS17" s="222"/>
      <c r="HT17" s="222"/>
      <c r="HU17" s="222"/>
      <c r="HV17" s="222"/>
      <c r="HW17" s="222"/>
      <c r="HX17" s="222"/>
      <c r="HY17" s="222"/>
      <c r="HZ17" s="222"/>
      <c r="IA17" s="222"/>
      <c r="IB17" s="222"/>
      <c r="IC17" s="222"/>
      <c r="ID17" s="222"/>
      <c r="IE17" s="222"/>
      <c r="IF17" s="222"/>
      <c r="IG17" s="222"/>
      <c r="IH17" s="222"/>
      <c r="II17" s="222"/>
      <c r="IJ17" s="222"/>
      <c r="IK17" s="222"/>
      <c r="IL17" s="222"/>
      <c r="IM17" s="222"/>
      <c r="IN17" s="222"/>
      <c r="IO17" s="222"/>
      <c r="IP17" s="222"/>
      <c r="IQ17" s="222"/>
      <c r="IR17" s="222"/>
      <c r="IS17" s="222"/>
      <c r="IT17" s="222"/>
      <c r="IU17" s="222"/>
      <c r="IV17" s="222"/>
    </row>
    <row r="18" spans="1:256">
      <c r="A18" s="225">
        <v>65</v>
      </c>
      <c r="B18" s="226" t="s">
        <v>549</v>
      </c>
      <c r="C18" s="224" t="s">
        <v>564</v>
      </c>
      <c r="D18" s="227">
        <v>388</v>
      </c>
      <c r="E18" s="227" t="s">
        <v>15026</v>
      </c>
      <c r="F18" s="228" t="s">
        <v>15027</v>
      </c>
      <c r="G18" s="228" t="s">
        <v>15028</v>
      </c>
      <c r="H18" s="229" t="s">
        <v>15029</v>
      </c>
      <c r="I18" s="230">
        <v>2</v>
      </c>
      <c r="J18" s="230">
        <v>1</v>
      </c>
      <c r="K18" s="231" t="s">
        <v>15030</v>
      </c>
      <c r="L18" s="234" t="s">
        <v>553</v>
      </c>
      <c r="M18" s="230">
        <v>2014</v>
      </c>
      <c r="N18" s="232" t="s">
        <v>15031</v>
      </c>
      <c r="O18" s="233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  <c r="DN18" s="222"/>
      <c r="DO18" s="222"/>
      <c r="DP18" s="222"/>
      <c r="DQ18" s="222"/>
      <c r="DR18" s="222"/>
      <c r="DS18" s="222"/>
      <c r="DT18" s="222"/>
      <c r="DU18" s="222"/>
      <c r="DV18" s="222"/>
      <c r="DW18" s="222"/>
      <c r="DX18" s="222"/>
      <c r="DY18" s="222"/>
      <c r="DZ18" s="222"/>
      <c r="EA18" s="222"/>
      <c r="EB18" s="222"/>
      <c r="EC18" s="222"/>
      <c r="ED18" s="222"/>
      <c r="EE18" s="222"/>
      <c r="EF18" s="222"/>
      <c r="EG18" s="222"/>
      <c r="EH18" s="222"/>
      <c r="EI18" s="222"/>
      <c r="EJ18" s="222"/>
      <c r="EK18" s="222"/>
      <c r="EL18" s="222"/>
      <c r="EM18" s="222"/>
      <c r="EN18" s="222"/>
      <c r="EO18" s="222"/>
      <c r="EP18" s="222"/>
      <c r="EQ18" s="222"/>
      <c r="ER18" s="222"/>
      <c r="ES18" s="222"/>
      <c r="ET18" s="222"/>
      <c r="EU18" s="222"/>
      <c r="EV18" s="222"/>
      <c r="EW18" s="222"/>
      <c r="EX18" s="222"/>
      <c r="EY18" s="222"/>
      <c r="EZ18" s="222"/>
      <c r="FA18" s="222"/>
      <c r="FB18" s="222"/>
      <c r="FC18" s="222"/>
      <c r="FD18" s="222"/>
      <c r="FE18" s="222"/>
      <c r="FF18" s="222"/>
      <c r="FG18" s="222"/>
      <c r="FH18" s="222"/>
      <c r="FI18" s="222"/>
      <c r="FJ18" s="222"/>
      <c r="FK18" s="222"/>
      <c r="FL18" s="222"/>
      <c r="FM18" s="222"/>
      <c r="FN18" s="222"/>
      <c r="FO18" s="222"/>
      <c r="FP18" s="222"/>
      <c r="FQ18" s="222"/>
      <c r="FR18" s="222"/>
      <c r="FS18" s="222"/>
      <c r="FT18" s="222"/>
      <c r="FU18" s="222"/>
      <c r="FV18" s="222"/>
      <c r="FW18" s="222"/>
      <c r="FX18" s="222"/>
      <c r="FY18" s="222"/>
      <c r="FZ18" s="222"/>
      <c r="GA18" s="222"/>
      <c r="GB18" s="222"/>
      <c r="GC18" s="222"/>
      <c r="GD18" s="222"/>
      <c r="GE18" s="222"/>
      <c r="GF18" s="222"/>
      <c r="GG18" s="222"/>
      <c r="GH18" s="222"/>
      <c r="GI18" s="222"/>
      <c r="GJ18" s="222"/>
      <c r="GK18" s="222"/>
      <c r="GL18" s="222"/>
      <c r="GM18" s="222"/>
      <c r="GN18" s="222"/>
      <c r="GO18" s="222"/>
      <c r="GP18" s="222"/>
      <c r="GQ18" s="222"/>
      <c r="GR18" s="222"/>
      <c r="GS18" s="222"/>
      <c r="GT18" s="222"/>
      <c r="GU18" s="222"/>
      <c r="GV18" s="222"/>
      <c r="GW18" s="222"/>
      <c r="GX18" s="222"/>
      <c r="GY18" s="222"/>
      <c r="GZ18" s="222"/>
      <c r="HA18" s="222"/>
      <c r="HB18" s="222"/>
      <c r="HC18" s="222"/>
      <c r="HD18" s="222"/>
      <c r="HE18" s="222"/>
      <c r="HF18" s="222"/>
      <c r="HG18" s="222"/>
      <c r="HH18" s="222"/>
      <c r="HI18" s="222"/>
      <c r="HJ18" s="222"/>
      <c r="HK18" s="222"/>
      <c r="HL18" s="222"/>
      <c r="HM18" s="222"/>
      <c r="HN18" s="222"/>
      <c r="HO18" s="222"/>
      <c r="HP18" s="222"/>
      <c r="HQ18" s="222"/>
      <c r="HR18" s="222"/>
      <c r="HS18" s="222"/>
      <c r="HT18" s="222"/>
      <c r="HU18" s="222"/>
      <c r="HV18" s="222"/>
      <c r="HW18" s="222"/>
      <c r="HX18" s="222"/>
      <c r="HY18" s="222"/>
      <c r="HZ18" s="222"/>
      <c r="IA18" s="222"/>
      <c r="IB18" s="222"/>
      <c r="IC18" s="222"/>
      <c r="ID18" s="222"/>
      <c r="IE18" s="222"/>
      <c r="IF18" s="222"/>
      <c r="IG18" s="222"/>
      <c r="IH18" s="222"/>
      <c r="II18" s="222"/>
      <c r="IJ18" s="222"/>
      <c r="IK18" s="222"/>
      <c r="IL18" s="222"/>
      <c r="IM18" s="222"/>
      <c r="IN18" s="222"/>
      <c r="IO18" s="222"/>
      <c r="IP18" s="222"/>
      <c r="IQ18" s="222"/>
      <c r="IR18" s="222"/>
      <c r="IS18" s="222"/>
      <c r="IT18" s="222"/>
      <c r="IU18" s="222"/>
      <c r="IV18" s="222"/>
    </row>
    <row r="19" spans="1:256">
      <c r="A19" s="225">
        <v>19</v>
      </c>
      <c r="B19" s="226" t="s">
        <v>549</v>
      </c>
      <c r="C19" s="224" t="s">
        <v>15032</v>
      </c>
      <c r="D19" s="227" t="s">
        <v>15033</v>
      </c>
      <c r="E19" s="227" t="s">
        <v>15034</v>
      </c>
      <c r="F19" s="228" t="s">
        <v>15035</v>
      </c>
      <c r="G19" s="228" t="s">
        <v>15036</v>
      </c>
      <c r="H19" s="229" t="s">
        <v>15037</v>
      </c>
      <c r="I19" s="230">
        <v>1</v>
      </c>
      <c r="J19" s="230">
        <v>1</v>
      </c>
      <c r="K19" s="231" t="s">
        <v>15038</v>
      </c>
      <c r="L19" s="226" t="s">
        <v>573</v>
      </c>
      <c r="M19" s="230">
        <v>2015</v>
      </c>
      <c r="N19" s="232" t="s">
        <v>15039</v>
      </c>
      <c r="O19" s="233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222"/>
      <c r="DA19" s="222"/>
      <c r="DB19" s="222"/>
      <c r="DC19" s="222"/>
      <c r="DD19" s="222"/>
      <c r="DE19" s="222"/>
      <c r="DF19" s="222"/>
      <c r="DG19" s="222"/>
      <c r="DH19" s="222"/>
      <c r="DI19" s="222"/>
      <c r="DJ19" s="222"/>
      <c r="DK19" s="222"/>
      <c r="DL19" s="222"/>
      <c r="DM19" s="222"/>
      <c r="DN19" s="222"/>
      <c r="DO19" s="222"/>
      <c r="DP19" s="222"/>
      <c r="DQ19" s="222"/>
      <c r="DR19" s="222"/>
      <c r="DS19" s="222"/>
      <c r="DT19" s="222"/>
      <c r="DU19" s="222"/>
      <c r="DV19" s="222"/>
      <c r="DW19" s="222"/>
      <c r="DX19" s="222"/>
      <c r="DY19" s="222"/>
      <c r="DZ19" s="222"/>
      <c r="EA19" s="222"/>
      <c r="EB19" s="222"/>
      <c r="EC19" s="222"/>
      <c r="ED19" s="222"/>
      <c r="EE19" s="222"/>
      <c r="EF19" s="222"/>
      <c r="EG19" s="222"/>
      <c r="EH19" s="222"/>
      <c r="EI19" s="222"/>
      <c r="EJ19" s="222"/>
      <c r="EK19" s="222"/>
      <c r="EL19" s="222"/>
      <c r="EM19" s="222"/>
      <c r="EN19" s="222"/>
      <c r="EO19" s="222"/>
      <c r="EP19" s="222"/>
      <c r="EQ19" s="222"/>
      <c r="ER19" s="222"/>
      <c r="ES19" s="222"/>
      <c r="ET19" s="222"/>
      <c r="EU19" s="222"/>
      <c r="EV19" s="222"/>
      <c r="EW19" s="222"/>
      <c r="EX19" s="222"/>
      <c r="EY19" s="222"/>
      <c r="EZ19" s="222"/>
      <c r="FA19" s="222"/>
      <c r="FB19" s="222"/>
      <c r="FC19" s="222"/>
      <c r="FD19" s="222"/>
      <c r="FE19" s="222"/>
      <c r="FF19" s="222"/>
      <c r="FG19" s="222"/>
      <c r="FH19" s="222"/>
      <c r="FI19" s="222"/>
      <c r="FJ19" s="222"/>
      <c r="FK19" s="222"/>
      <c r="FL19" s="222"/>
      <c r="FM19" s="222"/>
      <c r="FN19" s="222"/>
      <c r="FO19" s="222"/>
      <c r="FP19" s="222"/>
      <c r="FQ19" s="222"/>
      <c r="FR19" s="222"/>
      <c r="FS19" s="222"/>
      <c r="FT19" s="222"/>
      <c r="FU19" s="222"/>
      <c r="FV19" s="222"/>
      <c r="FW19" s="222"/>
      <c r="FX19" s="222"/>
      <c r="FY19" s="222"/>
      <c r="FZ19" s="222"/>
      <c r="GA19" s="222"/>
      <c r="GB19" s="222"/>
      <c r="GC19" s="222"/>
      <c r="GD19" s="222"/>
      <c r="GE19" s="222"/>
      <c r="GF19" s="222"/>
      <c r="GG19" s="222"/>
      <c r="GH19" s="222"/>
      <c r="GI19" s="222"/>
      <c r="GJ19" s="222"/>
      <c r="GK19" s="222"/>
      <c r="GL19" s="222"/>
      <c r="GM19" s="222"/>
      <c r="GN19" s="222"/>
      <c r="GO19" s="222"/>
      <c r="GP19" s="222"/>
      <c r="GQ19" s="222"/>
      <c r="GR19" s="222"/>
      <c r="GS19" s="222"/>
      <c r="GT19" s="222"/>
      <c r="GU19" s="222"/>
      <c r="GV19" s="222"/>
      <c r="GW19" s="222"/>
      <c r="GX19" s="222"/>
      <c r="GY19" s="222"/>
      <c r="GZ19" s="222"/>
      <c r="HA19" s="222"/>
      <c r="HB19" s="222"/>
      <c r="HC19" s="222"/>
      <c r="HD19" s="222"/>
      <c r="HE19" s="222"/>
      <c r="HF19" s="222"/>
      <c r="HG19" s="222"/>
      <c r="HH19" s="222"/>
      <c r="HI19" s="222"/>
      <c r="HJ19" s="222"/>
      <c r="HK19" s="222"/>
      <c r="HL19" s="222"/>
      <c r="HM19" s="222"/>
      <c r="HN19" s="222"/>
      <c r="HO19" s="222"/>
      <c r="HP19" s="222"/>
      <c r="HQ19" s="222"/>
      <c r="HR19" s="222"/>
      <c r="HS19" s="222"/>
      <c r="HT19" s="222"/>
      <c r="HU19" s="222"/>
      <c r="HV19" s="222"/>
      <c r="HW19" s="222"/>
      <c r="HX19" s="222"/>
      <c r="HY19" s="222"/>
      <c r="HZ19" s="222"/>
      <c r="IA19" s="222"/>
      <c r="IB19" s="222"/>
      <c r="IC19" s="222"/>
      <c r="ID19" s="222"/>
      <c r="IE19" s="222"/>
      <c r="IF19" s="222"/>
      <c r="IG19" s="222"/>
      <c r="IH19" s="222"/>
      <c r="II19" s="222"/>
      <c r="IJ19" s="222"/>
      <c r="IK19" s="222"/>
      <c r="IL19" s="222"/>
      <c r="IM19" s="222"/>
      <c r="IN19" s="222"/>
      <c r="IO19" s="222"/>
      <c r="IP19" s="222"/>
      <c r="IQ19" s="222"/>
      <c r="IR19" s="222"/>
      <c r="IS19" s="222"/>
      <c r="IT19" s="222"/>
      <c r="IU19" s="222"/>
      <c r="IV19" s="222"/>
    </row>
    <row r="20" spans="1:256">
      <c r="A20" s="225">
        <v>21</v>
      </c>
      <c r="B20" s="226" t="s">
        <v>549</v>
      </c>
      <c r="C20" s="224" t="s">
        <v>15040</v>
      </c>
      <c r="D20" s="227" t="s">
        <v>1577</v>
      </c>
      <c r="E20" s="227" t="s">
        <v>1578</v>
      </c>
      <c r="F20" s="228" t="s">
        <v>15041</v>
      </c>
      <c r="G20" s="228" t="s">
        <v>15042</v>
      </c>
      <c r="H20" s="229" t="s">
        <v>15043</v>
      </c>
      <c r="I20" s="230">
        <v>1</v>
      </c>
      <c r="J20" s="230">
        <v>2</v>
      </c>
      <c r="K20" s="231" t="s">
        <v>15044</v>
      </c>
      <c r="L20" s="226" t="s">
        <v>573</v>
      </c>
      <c r="M20" s="230">
        <v>2015</v>
      </c>
      <c r="N20" s="232" t="s">
        <v>15045</v>
      </c>
      <c r="O20" s="233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2"/>
      <c r="DG20" s="222"/>
      <c r="DH20" s="222"/>
      <c r="DI20" s="222"/>
      <c r="DJ20" s="222"/>
      <c r="DK20" s="222"/>
      <c r="DL20" s="222"/>
      <c r="DM20" s="222"/>
      <c r="DN20" s="222"/>
      <c r="DO20" s="222"/>
      <c r="DP20" s="222"/>
      <c r="DQ20" s="222"/>
      <c r="DR20" s="222"/>
      <c r="DS20" s="222"/>
      <c r="DT20" s="222"/>
      <c r="DU20" s="222"/>
      <c r="DV20" s="222"/>
      <c r="DW20" s="222"/>
      <c r="DX20" s="222"/>
      <c r="DY20" s="222"/>
      <c r="DZ20" s="222"/>
      <c r="EA20" s="222"/>
      <c r="EB20" s="222"/>
      <c r="EC20" s="222"/>
      <c r="ED20" s="222"/>
      <c r="EE20" s="222"/>
      <c r="EF20" s="222"/>
      <c r="EG20" s="222"/>
      <c r="EH20" s="222"/>
      <c r="EI20" s="222"/>
      <c r="EJ20" s="222"/>
      <c r="EK20" s="222"/>
      <c r="EL20" s="222"/>
      <c r="EM20" s="222"/>
      <c r="EN20" s="222"/>
      <c r="EO20" s="222"/>
      <c r="EP20" s="222"/>
      <c r="EQ20" s="222"/>
      <c r="ER20" s="222"/>
      <c r="ES20" s="222"/>
      <c r="ET20" s="222"/>
      <c r="EU20" s="222"/>
      <c r="EV20" s="222"/>
      <c r="EW20" s="222"/>
      <c r="EX20" s="222"/>
      <c r="EY20" s="222"/>
      <c r="EZ20" s="222"/>
      <c r="FA20" s="222"/>
      <c r="FB20" s="222"/>
      <c r="FC20" s="222"/>
      <c r="FD20" s="222"/>
      <c r="FE20" s="222"/>
      <c r="FF20" s="222"/>
      <c r="FG20" s="222"/>
      <c r="FH20" s="222"/>
      <c r="FI20" s="222"/>
      <c r="FJ20" s="222"/>
      <c r="FK20" s="222"/>
      <c r="FL20" s="222"/>
      <c r="FM20" s="222"/>
      <c r="FN20" s="222"/>
      <c r="FO20" s="222"/>
      <c r="FP20" s="222"/>
      <c r="FQ20" s="222"/>
      <c r="FR20" s="222"/>
      <c r="FS20" s="222"/>
      <c r="FT20" s="222"/>
      <c r="FU20" s="222"/>
      <c r="FV20" s="222"/>
      <c r="FW20" s="222"/>
      <c r="FX20" s="222"/>
      <c r="FY20" s="222"/>
      <c r="FZ20" s="222"/>
      <c r="GA20" s="222"/>
      <c r="GB20" s="222"/>
      <c r="GC20" s="222"/>
      <c r="GD20" s="222"/>
      <c r="GE20" s="222"/>
      <c r="GF20" s="222"/>
      <c r="GG20" s="222"/>
      <c r="GH20" s="222"/>
      <c r="GI20" s="222"/>
      <c r="GJ20" s="222"/>
      <c r="GK20" s="222"/>
      <c r="GL20" s="222"/>
      <c r="GM20" s="222"/>
      <c r="GN20" s="222"/>
      <c r="GO20" s="222"/>
      <c r="GP20" s="222"/>
      <c r="GQ20" s="222"/>
      <c r="GR20" s="222"/>
      <c r="GS20" s="222"/>
      <c r="GT20" s="222"/>
      <c r="GU20" s="222"/>
      <c r="GV20" s="222"/>
      <c r="GW20" s="222"/>
      <c r="GX20" s="222"/>
      <c r="GY20" s="222"/>
      <c r="GZ20" s="222"/>
      <c r="HA20" s="222"/>
      <c r="HB20" s="222"/>
      <c r="HC20" s="222"/>
      <c r="HD20" s="222"/>
      <c r="HE20" s="222"/>
      <c r="HF20" s="222"/>
      <c r="HG20" s="222"/>
      <c r="HH20" s="222"/>
      <c r="HI20" s="222"/>
      <c r="HJ20" s="222"/>
      <c r="HK20" s="222"/>
      <c r="HL20" s="222"/>
      <c r="HM20" s="222"/>
      <c r="HN20" s="222"/>
      <c r="HO20" s="222"/>
      <c r="HP20" s="222"/>
      <c r="HQ20" s="222"/>
      <c r="HR20" s="222"/>
      <c r="HS20" s="222"/>
      <c r="HT20" s="222"/>
      <c r="HU20" s="222"/>
      <c r="HV20" s="222"/>
      <c r="HW20" s="222"/>
      <c r="HX20" s="222"/>
      <c r="HY20" s="222"/>
      <c r="HZ20" s="222"/>
      <c r="IA20" s="222"/>
      <c r="IB20" s="222"/>
      <c r="IC20" s="222"/>
      <c r="ID20" s="222"/>
      <c r="IE20" s="222"/>
      <c r="IF20" s="222"/>
      <c r="IG20" s="222"/>
      <c r="IH20" s="222"/>
      <c r="II20" s="222"/>
      <c r="IJ20" s="222"/>
      <c r="IK20" s="222"/>
      <c r="IL20" s="222"/>
      <c r="IM20" s="222"/>
      <c r="IN20" s="222"/>
      <c r="IO20" s="222"/>
      <c r="IP20" s="222"/>
      <c r="IQ20" s="222"/>
      <c r="IR20" s="222"/>
      <c r="IS20" s="222"/>
      <c r="IT20" s="222"/>
      <c r="IU20" s="222"/>
      <c r="IV20" s="222"/>
    </row>
    <row r="21" spans="1:256">
      <c r="A21" s="225">
        <v>34</v>
      </c>
      <c r="B21" s="226" t="s">
        <v>549</v>
      </c>
      <c r="C21" s="224" t="s">
        <v>15040</v>
      </c>
      <c r="D21" s="227" t="s">
        <v>1577</v>
      </c>
      <c r="E21" s="227" t="s">
        <v>1578</v>
      </c>
      <c r="F21" s="228" t="s">
        <v>15046</v>
      </c>
      <c r="G21" s="228" t="s">
        <v>15047</v>
      </c>
      <c r="H21" s="229" t="s">
        <v>15048</v>
      </c>
      <c r="I21" s="230">
        <v>1</v>
      </c>
      <c r="J21" s="230">
        <v>1</v>
      </c>
      <c r="K21" s="231" t="s">
        <v>15049</v>
      </c>
      <c r="L21" s="226" t="s">
        <v>573</v>
      </c>
      <c r="M21" s="230">
        <v>2015</v>
      </c>
      <c r="N21" s="232" t="s">
        <v>15050</v>
      </c>
      <c r="O21" s="233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2"/>
      <c r="DI21" s="222"/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22"/>
      <c r="DV21" s="222"/>
      <c r="DW21" s="222"/>
      <c r="DX21" s="222"/>
      <c r="DY21" s="222"/>
      <c r="DZ21" s="222"/>
      <c r="EA21" s="222"/>
      <c r="EB21" s="222"/>
      <c r="EC21" s="222"/>
      <c r="ED21" s="222"/>
      <c r="EE21" s="222"/>
      <c r="EF21" s="222"/>
      <c r="EG21" s="222"/>
      <c r="EH21" s="222"/>
      <c r="EI21" s="222"/>
      <c r="EJ21" s="222"/>
      <c r="EK21" s="222"/>
      <c r="EL21" s="222"/>
      <c r="EM21" s="222"/>
      <c r="EN21" s="222"/>
      <c r="EO21" s="222"/>
      <c r="EP21" s="222"/>
      <c r="EQ21" s="222"/>
      <c r="ER21" s="222"/>
      <c r="ES21" s="222"/>
      <c r="ET21" s="222"/>
      <c r="EU21" s="222"/>
      <c r="EV21" s="222"/>
      <c r="EW21" s="222"/>
      <c r="EX21" s="222"/>
      <c r="EY21" s="222"/>
      <c r="EZ21" s="222"/>
      <c r="FA21" s="222"/>
      <c r="FB21" s="222"/>
      <c r="FC21" s="222"/>
      <c r="FD21" s="222"/>
      <c r="FE21" s="222"/>
      <c r="FF21" s="222"/>
      <c r="FG21" s="222"/>
      <c r="FH21" s="222"/>
      <c r="FI21" s="222"/>
      <c r="FJ21" s="222"/>
      <c r="FK21" s="222"/>
      <c r="FL21" s="222"/>
      <c r="FM21" s="222"/>
      <c r="FN21" s="222"/>
      <c r="FO21" s="222"/>
      <c r="FP21" s="222"/>
      <c r="FQ21" s="222"/>
      <c r="FR21" s="222"/>
      <c r="FS21" s="222"/>
      <c r="FT21" s="222"/>
      <c r="FU21" s="222"/>
      <c r="FV21" s="222"/>
      <c r="FW21" s="222"/>
      <c r="FX21" s="222"/>
      <c r="FY21" s="222"/>
      <c r="FZ21" s="222"/>
      <c r="GA21" s="222"/>
      <c r="GB21" s="222"/>
      <c r="GC21" s="222"/>
      <c r="GD21" s="222"/>
      <c r="GE21" s="222"/>
      <c r="GF21" s="222"/>
      <c r="GG21" s="222"/>
      <c r="GH21" s="222"/>
      <c r="GI21" s="222"/>
      <c r="GJ21" s="222"/>
      <c r="GK21" s="222"/>
      <c r="GL21" s="222"/>
      <c r="GM21" s="222"/>
      <c r="GN21" s="222"/>
      <c r="GO21" s="222"/>
      <c r="GP21" s="222"/>
      <c r="GQ21" s="222"/>
      <c r="GR21" s="222"/>
      <c r="GS21" s="222"/>
      <c r="GT21" s="222"/>
      <c r="GU21" s="222"/>
      <c r="GV21" s="222"/>
      <c r="GW21" s="222"/>
      <c r="GX21" s="222"/>
      <c r="GY21" s="222"/>
      <c r="GZ21" s="222"/>
      <c r="HA21" s="222"/>
      <c r="HB21" s="222"/>
      <c r="HC21" s="222"/>
      <c r="HD21" s="222"/>
      <c r="HE21" s="222"/>
      <c r="HF21" s="222"/>
      <c r="HG21" s="222"/>
      <c r="HH21" s="222"/>
      <c r="HI21" s="222"/>
      <c r="HJ21" s="222"/>
      <c r="HK21" s="222"/>
      <c r="HL21" s="222"/>
      <c r="HM21" s="222"/>
      <c r="HN21" s="222"/>
      <c r="HO21" s="222"/>
      <c r="HP21" s="222"/>
      <c r="HQ21" s="222"/>
      <c r="HR21" s="222"/>
      <c r="HS21" s="222"/>
      <c r="HT21" s="222"/>
      <c r="HU21" s="222"/>
      <c r="HV21" s="222"/>
      <c r="HW21" s="222"/>
      <c r="HX21" s="222"/>
      <c r="HY21" s="222"/>
      <c r="HZ21" s="222"/>
      <c r="IA21" s="222"/>
      <c r="IB21" s="222"/>
      <c r="IC21" s="222"/>
      <c r="ID21" s="222"/>
      <c r="IE21" s="222"/>
      <c r="IF21" s="222"/>
      <c r="IG21" s="222"/>
      <c r="IH21" s="222"/>
      <c r="II21" s="222"/>
      <c r="IJ21" s="222"/>
      <c r="IK21" s="222"/>
      <c r="IL21" s="222"/>
      <c r="IM21" s="222"/>
      <c r="IN21" s="222"/>
      <c r="IO21" s="222"/>
      <c r="IP21" s="222"/>
      <c r="IQ21" s="222"/>
      <c r="IR21" s="222"/>
      <c r="IS21" s="222"/>
      <c r="IT21" s="222"/>
      <c r="IU21" s="222"/>
      <c r="IV21" s="222"/>
    </row>
    <row r="22" spans="1:256">
      <c r="A22" s="225">
        <v>54</v>
      </c>
      <c r="B22" s="226" t="s">
        <v>549</v>
      </c>
      <c r="C22" s="224" t="s">
        <v>15040</v>
      </c>
      <c r="D22" s="227" t="s">
        <v>15051</v>
      </c>
      <c r="E22" s="227" t="s">
        <v>15052</v>
      </c>
      <c r="F22" s="228" t="s">
        <v>15053</v>
      </c>
      <c r="G22" s="228" t="s">
        <v>15054</v>
      </c>
      <c r="H22" s="229" t="s">
        <v>15055</v>
      </c>
      <c r="I22" s="230">
        <v>1</v>
      </c>
      <c r="J22" s="230">
        <v>1</v>
      </c>
      <c r="K22" s="231" t="s">
        <v>4142</v>
      </c>
      <c r="L22" s="226" t="s">
        <v>573</v>
      </c>
      <c r="M22" s="230">
        <v>2015</v>
      </c>
      <c r="N22" s="232" t="s">
        <v>15056</v>
      </c>
      <c r="O22" s="233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2"/>
      <c r="DX22" s="222"/>
      <c r="DY22" s="222"/>
      <c r="DZ22" s="222"/>
      <c r="EA22" s="222"/>
      <c r="EB22" s="222"/>
      <c r="EC22" s="222"/>
      <c r="ED22" s="222"/>
      <c r="EE22" s="222"/>
      <c r="EF22" s="222"/>
      <c r="EG22" s="222"/>
      <c r="EH22" s="222"/>
      <c r="EI22" s="222"/>
      <c r="EJ22" s="222"/>
      <c r="EK22" s="222"/>
      <c r="EL22" s="222"/>
      <c r="EM22" s="222"/>
      <c r="EN22" s="222"/>
      <c r="EO22" s="222"/>
      <c r="EP22" s="222"/>
      <c r="EQ22" s="222"/>
      <c r="ER22" s="222"/>
      <c r="ES22" s="222"/>
      <c r="ET22" s="222"/>
      <c r="EU22" s="222"/>
      <c r="EV22" s="222"/>
      <c r="EW22" s="222"/>
      <c r="EX22" s="222"/>
      <c r="EY22" s="222"/>
      <c r="EZ22" s="222"/>
      <c r="FA22" s="222"/>
      <c r="FB22" s="222"/>
      <c r="FC22" s="222"/>
      <c r="FD22" s="222"/>
      <c r="FE22" s="222"/>
      <c r="FF22" s="222"/>
      <c r="FG22" s="222"/>
      <c r="FH22" s="222"/>
      <c r="FI22" s="222"/>
      <c r="FJ22" s="222"/>
      <c r="FK22" s="222"/>
      <c r="FL22" s="222"/>
      <c r="FM22" s="222"/>
      <c r="FN22" s="222"/>
      <c r="FO22" s="222"/>
      <c r="FP22" s="222"/>
      <c r="FQ22" s="222"/>
      <c r="FR22" s="222"/>
      <c r="FS22" s="222"/>
      <c r="FT22" s="222"/>
      <c r="FU22" s="222"/>
      <c r="FV22" s="222"/>
      <c r="FW22" s="222"/>
      <c r="FX22" s="222"/>
      <c r="FY22" s="222"/>
      <c r="FZ22" s="222"/>
      <c r="GA22" s="222"/>
      <c r="GB22" s="222"/>
      <c r="GC22" s="222"/>
      <c r="GD22" s="222"/>
      <c r="GE22" s="222"/>
      <c r="GF22" s="222"/>
      <c r="GG22" s="222"/>
      <c r="GH22" s="222"/>
      <c r="GI22" s="222"/>
      <c r="GJ22" s="222"/>
      <c r="GK22" s="222"/>
      <c r="GL22" s="222"/>
      <c r="GM22" s="222"/>
      <c r="GN22" s="222"/>
      <c r="GO22" s="222"/>
      <c r="GP22" s="222"/>
      <c r="GQ22" s="222"/>
      <c r="GR22" s="222"/>
      <c r="GS22" s="222"/>
      <c r="GT22" s="222"/>
      <c r="GU22" s="222"/>
      <c r="GV22" s="222"/>
      <c r="GW22" s="222"/>
      <c r="GX22" s="222"/>
      <c r="GY22" s="222"/>
      <c r="GZ22" s="222"/>
      <c r="HA22" s="222"/>
      <c r="HB22" s="222"/>
      <c r="HC22" s="222"/>
      <c r="HD22" s="222"/>
      <c r="HE22" s="222"/>
      <c r="HF22" s="222"/>
      <c r="HG22" s="222"/>
      <c r="HH22" s="222"/>
      <c r="HI22" s="222"/>
      <c r="HJ22" s="222"/>
      <c r="HK22" s="222"/>
      <c r="HL22" s="222"/>
      <c r="HM22" s="222"/>
      <c r="HN22" s="222"/>
      <c r="HO22" s="222"/>
      <c r="HP22" s="222"/>
      <c r="HQ22" s="222"/>
      <c r="HR22" s="222"/>
      <c r="HS22" s="222"/>
      <c r="HT22" s="222"/>
      <c r="HU22" s="222"/>
      <c r="HV22" s="222"/>
      <c r="HW22" s="222"/>
      <c r="HX22" s="222"/>
      <c r="HY22" s="222"/>
      <c r="HZ22" s="222"/>
      <c r="IA22" s="222"/>
      <c r="IB22" s="222"/>
      <c r="IC22" s="222"/>
      <c r="ID22" s="222"/>
      <c r="IE22" s="222"/>
      <c r="IF22" s="222"/>
      <c r="IG22" s="222"/>
      <c r="IH22" s="222"/>
      <c r="II22" s="222"/>
      <c r="IJ22" s="222"/>
      <c r="IK22" s="222"/>
      <c r="IL22" s="222"/>
      <c r="IM22" s="222"/>
      <c r="IN22" s="222"/>
      <c r="IO22" s="222"/>
      <c r="IP22" s="222"/>
      <c r="IQ22" s="222"/>
      <c r="IR22" s="222"/>
      <c r="IS22" s="222"/>
      <c r="IT22" s="222"/>
      <c r="IU22" s="222"/>
      <c r="IV22" s="222"/>
    </row>
    <row r="23" spans="1:256">
      <c r="A23" s="225">
        <v>58</v>
      </c>
      <c r="B23" s="226" t="s">
        <v>549</v>
      </c>
      <c r="C23" s="224" t="s">
        <v>15040</v>
      </c>
      <c r="D23" s="227" t="s">
        <v>1714</v>
      </c>
      <c r="E23" s="227" t="s">
        <v>1578</v>
      </c>
      <c r="F23" s="228" t="s">
        <v>15057</v>
      </c>
      <c r="G23" s="228" t="s">
        <v>15058</v>
      </c>
      <c r="H23" s="229" t="s">
        <v>15059</v>
      </c>
      <c r="I23" s="230">
        <v>1</v>
      </c>
      <c r="J23" s="230">
        <v>1</v>
      </c>
      <c r="K23" s="231" t="s">
        <v>15060</v>
      </c>
      <c r="L23" s="226" t="s">
        <v>573</v>
      </c>
      <c r="M23" s="230">
        <v>2015</v>
      </c>
      <c r="N23" s="232" t="s">
        <v>15061</v>
      </c>
      <c r="O23" s="233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222"/>
      <c r="EE23" s="222"/>
      <c r="EF23" s="222"/>
      <c r="EG23" s="222"/>
      <c r="EH23" s="222"/>
      <c r="EI23" s="222"/>
      <c r="EJ23" s="222"/>
      <c r="EK23" s="222"/>
      <c r="EL23" s="222"/>
      <c r="EM23" s="222"/>
      <c r="EN23" s="222"/>
      <c r="EO23" s="222"/>
      <c r="EP23" s="222"/>
      <c r="EQ23" s="222"/>
      <c r="ER23" s="222"/>
      <c r="ES23" s="222"/>
      <c r="ET23" s="222"/>
      <c r="EU23" s="222"/>
      <c r="EV23" s="222"/>
      <c r="EW23" s="222"/>
      <c r="EX23" s="222"/>
      <c r="EY23" s="222"/>
      <c r="EZ23" s="222"/>
      <c r="FA23" s="222"/>
      <c r="FB23" s="222"/>
      <c r="FC23" s="222"/>
      <c r="FD23" s="222"/>
      <c r="FE23" s="222"/>
      <c r="FF23" s="222"/>
      <c r="FG23" s="222"/>
      <c r="FH23" s="222"/>
      <c r="FI23" s="222"/>
      <c r="FJ23" s="222"/>
      <c r="FK23" s="222"/>
      <c r="FL23" s="222"/>
      <c r="FM23" s="222"/>
      <c r="FN23" s="222"/>
      <c r="FO23" s="222"/>
      <c r="FP23" s="222"/>
      <c r="FQ23" s="222"/>
      <c r="FR23" s="222"/>
      <c r="FS23" s="222"/>
      <c r="FT23" s="222"/>
      <c r="FU23" s="222"/>
      <c r="FV23" s="222"/>
      <c r="FW23" s="222"/>
      <c r="FX23" s="222"/>
      <c r="FY23" s="222"/>
      <c r="FZ23" s="222"/>
      <c r="GA23" s="222"/>
      <c r="GB23" s="222"/>
      <c r="GC23" s="222"/>
      <c r="GD23" s="222"/>
      <c r="GE23" s="222"/>
      <c r="GF23" s="222"/>
      <c r="GG23" s="222"/>
      <c r="GH23" s="222"/>
      <c r="GI23" s="222"/>
      <c r="GJ23" s="222"/>
      <c r="GK23" s="222"/>
      <c r="GL23" s="222"/>
      <c r="GM23" s="222"/>
      <c r="GN23" s="222"/>
      <c r="GO23" s="222"/>
      <c r="GP23" s="222"/>
      <c r="GQ23" s="222"/>
      <c r="GR23" s="222"/>
      <c r="GS23" s="222"/>
      <c r="GT23" s="222"/>
      <c r="GU23" s="222"/>
      <c r="GV23" s="222"/>
      <c r="GW23" s="222"/>
      <c r="GX23" s="222"/>
      <c r="GY23" s="222"/>
      <c r="GZ23" s="222"/>
      <c r="HA23" s="222"/>
      <c r="HB23" s="222"/>
      <c r="HC23" s="222"/>
      <c r="HD23" s="222"/>
      <c r="HE23" s="222"/>
      <c r="HF23" s="222"/>
      <c r="HG23" s="222"/>
      <c r="HH23" s="222"/>
      <c r="HI23" s="222"/>
      <c r="HJ23" s="222"/>
      <c r="HK23" s="222"/>
      <c r="HL23" s="222"/>
      <c r="HM23" s="222"/>
      <c r="HN23" s="222"/>
      <c r="HO23" s="222"/>
      <c r="HP23" s="222"/>
      <c r="HQ23" s="222"/>
      <c r="HR23" s="222"/>
      <c r="HS23" s="222"/>
      <c r="HT23" s="222"/>
      <c r="HU23" s="222"/>
      <c r="HV23" s="222"/>
      <c r="HW23" s="222"/>
      <c r="HX23" s="222"/>
      <c r="HY23" s="222"/>
      <c r="HZ23" s="222"/>
      <c r="IA23" s="222"/>
      <c r="IB23" s="222"/>
      <c r="IC23" s="222"/>
      <c r="ID23" s="222"/>
      <c r="IE23" s="222"/>
      <c r="IF23" s="222"/>
      <c r="IG23" s="222"/>
      <c r="IH23" s="222"/>
      <c r="II23" s="222"/>
      <c r="IJ23" s="222"/>
      <c r="IK23" s="222"/>
      <c r="IL23" s="222"/>
      <c r="IM23" s="222"/>
      <c r="IN23" s="222"/>
      <c r="IO23" s="222"/>
      <c r="IP23" s="222"/>
      <c r="IQ23" s="222"/>
      <c r="IR23" s="222"/>
      <c r="IS23" s="222"/>
      <c r="IT23" s="222"/>
      <c r="IU23" s="222"/>
      <c r="IV23" s="222"/>
    </row>
    <row r="24" spans="1:256">
      <c r="A24" s="225">
        <v>61</v>
      </c>
      <c r="B24" s="226" t="s">
        <v>549</v>
      </c>
      <c r="C24" s="224" t="s">
        <v>15040</v>
      </c>
      <c r="D24" s="227">
        <v>398.2</v>
      </c>
      <c r="E24" s="227" t="s">
        <v>8463</v>
      </c>
      <c r="F24" s="228" t="s">
        <v>15062</v>
      </c>
      <c r="G24" s="228" t="s">
        <v>15063</v>
      </c>
      <c r="H24" s="229" t="s">
        <v>15064</v>
      </c>
      <c r="I24" s="230">
        <v>1</v>
      </c>
      <c r="J24" s="230">
        <v>1</v>
      </c>
      <c r="K24" s="231" t="s">
        <v>15065</v>
      </c>
      <c r="L24" s="226" t="s">
        <v>573</v>
      </c>
      <c r="M24" s="230">
        <v>2015</v>
      </c>
      <c r="N24" s="232" t="s">
        <v>15066</v>
      </c>
      <c r="O24" s="233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222"/>
      <c r="CP24" s="222"/>
      <c r="CQ24" s="222"/>
      <c r="CR24" s="222"/>
      <c r="CS24" s="222"/>
      <c r="CT24" s="222"/>
      <c r="CU24" s="222"/>
      <c r="CV24" s="222"/>
      <c r="CW24" s="222"/>
      <c r="CX24" s="222"/>
      <c r="CY24" s="222"/>
      <c r="CZ24" s="222"/>
      <c r="DA24" s="222"/>
      <c r="DB24" s="222"/>
      <c r="DC24" s="222"/>
      <c r="DD24" s="222"/>
      <c r="DE24" s="222"/>
      <c r="DF24" s="222"/>
      <c r="DG24" s="222"/>
      <c r="DH24" s="222"/>
      <c r="DI24" s="222"/>
      <c r="DJ24" s="222"/>
      <c r="DK24" s="222"/>
      <c r="DL24" s="222"/>
      <c r="DM24" s="222"/>
      <c r="DN24" s="222"/>
      <c r="DO24" s="222"/>
      <c r="DP24" s="222"/>
      <c r="DQ24" s="222"/>
      <c r="DR24" s="222"/>
      <c r="DS24" s="222"/>
      <c r="DT24" s="222"/>
      <c r="DU24" s="222"/>
      <c r="DV24" s="222"/>
      <c r="DW24" s="222"/>
      <c r="DX24" s="222"/>
      <c r="DY24" s="222"/>
      <c r="DZ24" s="222"/>
      <c r="EA24" s="222"/>
      <c r="EB24" s="222"/>
      <c r="EC24" s="222"/>
      <c r="ED24" s="222"/>
      <c r="EE24" s="222"/>
      <c r="EF24" s="222"/>
      <c r="EG24" s="222"/>
      <c r="EH24" s="222"/>
      <c r="EI24" s="222"/>
      <c r="EJ24" s="222"/>
      <c r="EK24" s="222"/>
      <c r="EL24" s="222"/>
      <c r="EM24" s="222"/>
      <c r="EN24" s="222"/>
      <c r="EO24" s="222"/>
      <c r="EP24" s="222"/>
      <c r="EQ24" s="222"/>
      <c r="ER24" s="222"/>
      <c r="ES24" s="222"/>
      <c r="ET24" s="222"/>
      <c r="EU24" s="222"/>
      <c r="EV24" s="222"/>
      <c r="EW24" s="222"/>
      <c r="EX24" s="222"/>
      <c r="EY24" s="222"/>
      <c r="EZ24" s="222"/>
      <c r="FA24" s="222"/>
      <c r="FB24" s="222"/>
      <c r="FC24" s="222"/>
      <c r="FD24" s="222"/>
      <c r="FE24" s="222"/>
      <c r="FF24" s="222"/>
      <c r="FG24" s="222"/>
      <c r="FH24" s="222"/>
      <c r="FI24" s="222"/>
      <c r="FJ24" s="222"/>
      <c r="FK24" s="222"/>
      <c r="FL24" s="222"/>
      <c r="FM24" s="222"/>
      <c r="FN24" s="222"/>
      <c r="FO24" s="222"/>
      <c r="FP24" s="222"/>
      <c r="FQ24" s="222"/>
      <c r="FR24" s="222"/>
      <c r="FS24" s="222"/>
      <c r="FT24" s="222"/>
      <c r="FU24" s="222"/>
      <c r="FV24" s="222"/>
      <c r="FW24" s="222"/>
      <c r="FX24" s="222"/>
      <c r="FY24" s="222"/>
      <c r="FZ24" s="222"/>
      <c r="GA24" s="222"/>
      <c r="GB24" s="222"/>
      <c r="GC24" s="222"/>
      <c r="GD24" s="222"/>
      <c r="GE24" s="222"/>
      <c r="GF24" s="222"/>
      <c r="GG24" s="222"/>
      <c r="GH24" s="222"/>
      <c r="GI24" s="222"/>
      <c r="GJ24" s="222"/>
      <c r="GK24" s="222"/>
      <c r="GL24" s="222"/>
      <c r="GM24" s="222"/>
      <c r="GN24" s="222"/>
      <c r="GO24" s="222"/>
      <c r="GP24" s="222"/>
      <c r="GQ24" s="222"/>
      <c r="GR24" s="222"/>
      <c r="GS24" s="222"/>
      <c r="GT24" s="222"/>
      <c r="GU24" s="222"/>
      <c r="GV24" s="222"/>
      <c r="GW24" s="222"/>
      <c r="GX24" s="222"/>
      <c r="GY24" s="222"/>
      <c r="GZ24" s="222"/>
      <c r="HA24" s="222"/>
      <c r="HB24" s="222"/>
      <c r="HC24" s="222"/>
      <c r="HD24" s="222"/>
      <c r="HE24" s="222"/>
      <c r="HF24" s="222"/>
      <c r="HG24" s="222"/>
      <c r="HH24" s="222"/>
      <c r="HI24" s="222"/>
      <c r="HJ24" s="222"/>
      <c r="HK24" s="222"/>
      <c r="HL24" s="222"/>
      <c r="HM24" s="222"/>
      <c r="HN24" s="222"/>
      <c r="HO24" s="222"/>
      <c r="HP24" s="222"/>
      <c r="HQ24" s="222"/>
      <c r="HR24" s="222"/>
      <c r="HS24" s="222"/>
      <c r="HT24" s="222"/>
      <c r="HU24" s="222"/>
      <c r="HV24" s="222"/>
      <c r="HW24" s="222"/>
      <c r="HX24" s="222"/>
      <c r="HY24" s="222"/>
      <c r="HZ24" s="222"/>
      <c r="IA24" s="222"/>
      <c r="IB24" s="222"/>
      <c r="IC24" s="222"/>
      <c r="ID24" s="222"/>
      <c r="IE24" s="222"/>
      <c r="IF24" s="222"/>
      <c r="IG24" s="222"/>
      <c r="IH24" s="222"/>
      <c r="II24" s="222"/>
      <c r="IJ24" s="222"/>
      <c r="IK24" s="222"/>
      <c r="IL24" s="222"/>
      <c r="IM24" s="222"/>
      <c r="IN24" s="222"/>
      <c r="IO24" s="222"/>
      <c r="IP24" s="222"/>
      <c r="IQ24" s="222"/>
      <c r="IR24" s="222"/>
      <c r="IS24" s="222"/>
      <c r="IT24" s="222"/>
      <c r="IU24" s="222"/>
      <c r="IV24" s="222"/>
    </row>
    <row r="25" spans="1:256">
      <c r="A25" s="225">
        <v>68</v>
      </c>
      <c r="B25" s="226" t="s">
        <v>549</v>
      </c>
      <c r="C25" s="224" t="s">
        <v>15040</v>
      </c>
      <c r="D25" s="227" t="s">
        <v>13387</v>
      </c>
      <c r="E25" s="227" t="s">
        <v>13388</v>
      </c>
      <c r="F25" s="228" t="s">
        <v>15067</v>
      </c>
      <c r="G25" s="228" t="s">
        <v>15068</v>
      </c>
      <c r="H25" s="229" t="s">
        <v>15069</v>
      </c>
      <c r="I25" s="230">
        <v>1</v>
      </c>
      <c r="J25" s="230">
        <v>1</v>
      </c>
      <c r="K25" s="231" t="s">
        <v>853</v>
      </c>
      <c r="L25" s="226" t="s">
        <v>573</v>
      </c>
      <c r="M25" s="230">
        <v>2015</v>
      </c>
      <c r="N25" s="232" t="s">
        <v>15070</v>
      </c>
      <c r="O25" s="233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2"/>
      <c r="CD25" s="222"/>
      <c r="CE25" s="222"/>
      <c r="CF25" s="222"/>
      <c r="CG25" s="222"/>
      <c r="CH25" s="222"/>
      <c r="CI25" s="222"/>
      <c r="CJ25" s="222"/>
      <c r="CK25" s="222"/>
      <c r="CL25" s="222"/>
      <c r="CM25" s="222"/>
      <c r="CN25" s="222"/>
      <c r="CO25" s="222"/>
      <c r="CP25" s="222"/>
      <c r="CQ25" s="222"/>
      <c r="CR25" s="222"/>
      <c r="CS25" s="222"/>
      <c r="CT25" s="222"/>
      <c r="CU25" s="222"/>
      <c r="CV25" s="222"/>
      <c r="CW25" s="222"/>
      <c r="CX25" s="222"/>
      <c r="CY25" s="222"/>
      <c r="CZ25" s="222"/>
      <c r="DA25" s="222"/>
      <c r="DB25" s="222"/>
      <c r="DC25" s="222"/>
      <c r="DD25" s="222"/>
      <c r="DE25" s="222"/>
      <c r="DF25" s="222"/>
      <c r="DG25" s="222"/>
      <c r="DH25" s="222"/>
      <c r="DI25" s="222"/>
      <c r="DJ25" s="222"/>
      <c r="DK25" s="222"/>
      <c r="DL25" s="222"/>
      <c r="DM25" s="222"/>
      <c r="DN25" s="222"/>
      <c r="DO25" s="222"/>
      <c r="DP25" s="222"/>
      <c r="DQ25" s="222"/>
      <c r="DR25" s="222"/>
      <c r="DS25" s="222"/>
      <c r="DT25" s="222"/>
      <c r="DU25" s="222"/>
      <c r="DV25" s="222"/>
      <c r="DW25" s="222"/>
      <c r="DX25" s="222"/>
      <c r="DY25" s="222"/>
      <c r="DZ25" s="222"/>
      <c r="EA25" s="222"/>
      <c r="EB25" s="222"/>
      <c r="EC25" s="222"/>
      <c r="ED25" s="222"/>
      <c r="EE25" s="222"/>
      <c r="EF25" s="222"/>
      <c r="EG25" s="222"/>
      <c r="EH25" s="222"/>
      <c r="EI25" s="222"/>
      <c r="EJ25" s="222"/>
      <c r="EK25" s="222"/>
      <c r="EL25" s="222"/>
      <c r="EM25" s="222"/>
      <c r="EN25" s="222"/>
      <c r="EO25" s="222"/>
      <c r="EP25" s="222"/>
      <c r="EQ25" s="222"/>
      <c r="ER25" s="222"/>
      <c r="ES25" s="222"/>
      <c r="ET25" s="222"/>
      <c r="EU25" s="222"/>
      <c r="EV25" s="222"/>
      <c r="EW25" s="222"/>
      <c r="EX25" s="222"/>
      <c r="EY25" s="222"/>
      <c r="EZ25" s="222"/>
      <c r="FA25" s="222"/>
      <c r="FB25" s="222"/>
      <c r="FC25" s="222"/>
      <c r="FD25" s="222"/>
      <c r="FE25" s="222"/>
      <c r="FF25" s="222"/>
      <c r="FG25" s="222"/>
      <c r="FH25" s="222"/>
      <c r="FI25" s="222"/>
      <c r="FJ25" s="222"/>
      <c r="FK25" s="222"/>
      <c r="FL25" s="222"/>
      <c r="FM25" s="222"/>
      <c r="FN25" s="222"/>
      <c r="FO25" s="222"/>
      <c r="FP25" s="222"/>
      <c r="FQ25" s="222"/>
      <c r="FR25" s="222"/>
      <c r="FS25" s="222"/>
      <c r="FT25" s="222"/>
      <c r="FU25" s="222"/>
      <c r="FV25" s="222"/>
      <c r="FW25" s="222"/>
      <c r="FX25" s="222"/>
      <c r="FY25" s="222"/>
      <c r="FZ25" s="222"/>
      <c r="GA25" s="222"/>
      <c r="GB25" s="222"/>
      <c r="GC25" s="222"/>
      <c r="GD25" s="222"/>
      <c r="GE25" s="222"/>
      <c r="GF25" s="222"/>
      <c r="GG25" s="222"/>
      <c r="GH25" s="222"/>
      <c r="GI25" s="222"/>
      <c r="GJ25" s="222"/>
      <c r="GK25" s="222"/>
      <c r="GL25" s="222"/>
      <c r="GM25" s="222"/>
      <c r="GN25" s="222"/>
      <c r="GO25" s="222"/>
      <c r="GP25" s="222"/>
      <c r="GQ25" s="222"/>
      <c r="GR25" s="222"/>
      <c r="GS25" s="222"/>
      <c r="GT25" s="222"/>
      <c r="GU25" s="222"/>
      <c r="GV25" s="222"/>
      <c r="GW25" s="222"/>
      <c r="GX25" s="222"/>
      <c r="GY25" s="222"/>
      <c r="GZ25" s="222"/>
      <c r="HA25" s="222"/>
      <c r="HB25" s="222"/>
      <c r="HC25" s="222"/>
      <c r="HD25" s="222"/>
      <c r="HE25" s="222"/>
      <c r="HF25" s="222"/>
      <c r="HG25" s="222"/>
      <c r="HH25" s="222"/>
      <c r="HI25" s="222"/>
      <c r="HJ25" s="222"/>
      <c r="HK25" s="222"/>
      <c r="HL25" s="222"/>
      <c r="HM25" s="222"/>
      <c r="HN25" s="222"/>
      <c r="HO25" s="222"/>
      <c r="HP25" s="222"/>
      <c r="HQ25" s="222"/>
      <c r="HR25" s="222"/>
      <c r="HS25" s="222"/>
      <c r="HT25" s="222"/>
      <c r="HU25" s="222"/>
      <c r="HV25" s="222"/>
      <c r="HW25" s="222"/>
      <c r="HX25" s="222"/>
      <c r="HY25" s="222"/>
      <c r="HZ25" s="222"/>
      <c r="IA25" s="222"/>
      <c r="IB25" s="222"/>
      <c r="IC25" s="222"/>
      <c r="ID25" s="222"/>
      <c r="IE25" s="222"/>
      <c r="IF25" s="222"/>
      <c r="IG25" s="222"/>
      <c r="IH25" s="222"/>
      <c r="II25" s="222"/>
      <c r="IJ25" s="222"/>
      <c r="IK25" s="222"/>
      <c r="IL25" s="222"/>
      <c r="IM25" s="222"/>
      <c r="IN25" s="222"/>
      <c r="IO25" s="222"/>
      <c r="IP25" s="222"/>
      <c r="IQ25" s="222"/>
      <c r="IR25" s="222"/>
      <c r="IS25" s="222"/>
      <c r="IT25" s="222"/>
      <c r="IU25" s="222"/>
      <c r="IV25" s="222"/>
    </row>
    <row r="26" spans="1:256">
      <c r="A26" s="225">
        <v>24</v>
      </c>
      <c r="B26" s="226" t="s">
        <v>549</v>
      </c>
      <c r="C26" s="224" t="s">
        <v>15040</v>
      </c>
      <c r="D26" s="227" t="s">
        <v>15071</v>
      </c>
      <c r="E26" s="227" t="s">
        <v>11361</v>
      </c>
      <c r="F26" s="228" t="s">
        <v>15072</v>
      </c>
      <c r="G26" s="228" t="s">
        <v>15073</v>
      </c>
      <c r="H26" s="229" t="s">
        <v>15074</v>
      </c>
      <c r="I26" s="230">
        <v>1</v>
      </c>
      <c r="J26" s="230">
        <v>1</v>
      </c>
      <c r="K26" s="231" t="s">
        <v>15075</v>
      </c>
      <c r="L26" s="226" t="s">
        <v>573</v>
      </c>
      <c r="M26" s="230">
        <v>2014</v>
      </c>
      <c r="N26" s="232" t="s">
        <v>15076</v>
      </c>
      <c r="O26" s="233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222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222"/>
      <c r="DE26" s="222"/>
      <c r="DF26" s="222"/>
      <c r="DG26" s="222"/>
      <c r="DH26" s="222"/>
      <c r="DI26" s="222"/>
      <c r="DJ26" s="222"/>
      <c r="DK26" s="222"/>
      <c r="DL26" s="222"/>
      <c r="DM26" s="222"/>
      <c r="DN26" s="222"/>
      <c r="DO26" s="222"/>
      <c r="DP26" s="222"/>
      <c r="DQ26" s="222"/>
      <c r="DR26" s="222"/>
      <c r="DS26" s="222"/>
      <c r="DT26" s="222"/>
      <c r="DU26" s="222"/>
      <c r="DV26" s="222"/>
      <c r="DW26" s="222"/>
      <c r="DX26" s="222"/>
      <c r="DY26" s="222"/>
      <c r="DZ26" s="222"/>
      <c r="EA26" s="222"/>
      <c r="EB26" s="222"/>
      <c r="EC26" s="222"/>
      <c r="ED26" s="222"/>
      <c r="EE26" s="222"/>
      <c r="EF26" s="222"/>
      <c r="EG26" s="222"/>
      <c r="EH26" s="222"/>
      <c r="EI26" s="222"/>
      <c r="EJ26" s="222"/>
      <c r="EK26" s="222"/>
      <c r="EL26" s="222"/>
      <c r="EM26" s="222"/>
      <c r="EN26" s="222"/>
      <c r="EO26" s="222"/>
      <c r="EP26" s="222"/>
      <c r="EQ26" s="222"/>
      <c r="ER26" s="222"/>
      <c r="ES26" s="222"/>
      <c r="ET26" s="222"/>
      <c r="EU26" s="222"/>
      <c r="EV26" s="222"/>
      <c r="EW26" s="222"/>
      <c r="EX26" s="222"/>
      <c r="EY26" s="222"/>
      <c r="EZ26" s="222"/>
      <c r="FA26" s="222"/>
      <c r="FB26" s="222"/>
      <c r="FC26" s="222"/>
      <c r="FD26" s="222"/>
      <c r="FE26" s="222"/>
      <c r="FF26" s="222"/>
      <c r="FG26" s="222"/>
      <c r="FH26" s="222"/>
      <c r="FI26" s="222"/>
      <c r="FJ26" s="222"/>
      <c r="FK26" s="222"/>
      <c r="FL26" s="222"/>
      <c r="FM26" s="222"/>
      <c r="FN26" s="222"/>
      <c r="FO26" s="222"/>
      <c r="FP26" s="222"/>
      <c r="FQ26" s="222"/>
      <c r="FR26" s="222"/>
      <c r="FS26" s="222"/>
      <c r="FT26" s="222"/>
      <c r="FU26" s="222"/>
      <c r="FV26" s="222"/>
      <c r="FW26" s="222"/>
      <c r="FX26" s="222"/>
      <c r="FY26" s="222"/>
      <c r="FZ26" s="222"/>
      <c r="GA26" s="222"/>
      <c r="GB26" s="222"/>
      <c r="GC26" s="222"/>
      <c r="GD26" s="222"/>
      <c r="GE26" s="222"/>
      <c r="GF26" s="222"/>
      <c r="GG26" s="222"/>
      <c r="GH26" s="222"/>
      <c r="GI26" s="222"/>
      <c r="GJ26" s="222"/>
      <c r="GK26" s="222"/>
      <c r="GL26" s="222"/>
      <c r="GM26" s="222"/>
      <c r="GN26" s="222"/>
      <c r="GO26" s="222"/>
      <c r="GP26" s="222"/>
      <c r="GQ26" s="222"/>
      <c r="GR26" s="222"/>
      <c r="GS26" s="222"/>
      <c r="GT26" s="222"/>
      <c r="GU26" s="222"/>
      <c r="GV26" s="222"/>
      <c r="GW26" s="222"/>
      <c r="GX26" s="222"/>
      <c r="GY26" s="222"/>
      <c r="GZ26" s="222"/>
      <c r="HA26" s="222"/>
      <c r="HB26" s="222"/>
      <c r="HC26" s="222"/>
      <c r="HD26" s="222"/>
      <c r="HE26" s="222"/>
      <c r="HF26" s="222"/>
      <c r="HG26" s="222"/>
      <c r="HH26" s="222"/>
      <c r="HI26" s="222"/>
      <c r="HJ26" s="222"/>
      <c r="HK26" s="222"/>
      <c r="HL26" s="222"/>
      <c r="HM26" s="222"/>
      <c r="HN26" s="222"/>
      <c r="HO26" s="222"/>
      <c r="HP26" s="222"/>
      <c r="HQ26" s="222"/>
      <c r="HR26" s="222"/>
      <c r="HS26" s="222"/>
      <c r="HT26" s="222"/>
      <c r="HU26" s="222"/>
      <c r="HV26" s="222"/>
      <c r="HW26" s="222"/>
      <c r="HX26" s="222"/>
      <c r="HY26" s="222"/>
      <c r="HZ26" s="222"/>
      <c r="IA26" s="222"/>
      <c r="IB26" s="222"/>
      <c r="IC26" s="222"/>
      <c r="ID26" s="222"/>
      <c r="IE26" s="222"/>
      <c r="IF26" s="222"/>
      <c r="IG26" s="222"/>
      <c r="IH26" s="222"/>
      <c r="II26" s="222"/>
      <c r="IJ26" s="222"/>
      <c r="IK26" s="222"/>
      <c r="IL26" s="222"/>
      <c r="IM26" s="222"/>
      <c r="IN26" s="222"/>
      <c r="IO26" s="222"/>
      <c r="IP26" s="222"/>
      <c r="IQ26" s="222"/>
      <c r="IR26" s="222"/>
      <c r="IS26" s="222"/>
      <c r="IT26" s="222"/>
      <c r="IU26" s="222"/>
      <c r="IV26" s="222"/>
    </row>
    <row r="27" spans="1:256">
      <c r="A27" s="225">
        <v>60</v>
      </c>
      <c r="B27" s="226" t="s">
        <v>549</v>
      </c>
      <c r="C27" s="224" t="s">
        <v>15040</v>
      </c>
      <c r="D27" s="227" t="s">
        <v>15077</v>
      </c>
      <c r="E27" s="227" t="s">
        <v>15078</v>
      </c>
      <c r="F27" s="228" t="s">
        <v>15079</v>
      </c>
      <c r="G27" s="228" t="s">
        <v>15080</v>
      </c>
      <c r="H27" s="229" t="s">
        <v>15081</v>
      </c>
      <c r="I27" s="230">
        <v>1</v>
      </c>
      <c r="J27" s="230">
        <v>1</v>
      </c>
      <c r="K27" s="231" t="s">
        <v>7777</v>
      </c>
      <c r="L27" s="226" t="s">
        <v>573</v>
      </c>
      <c r="M27" s="230">
        <v>2014</v>
      </c>
      <c r="N27" s="232" t="s">
        <v>15082</v>
      </c>
      <c r="O27" s="233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2"/>
      <c r="CC27" s="222"/>
      <c r="CD27" s="222"/>
      <c r="CE27" s="222"/>
      <c r="CF27" s="222"/>
      <c r="CG27" s="222"/>
      <c r="CH27" s="222"/>
      <c r="CI27" s="222"/>
      <c r="CJ27" s="222"/>
      <c r="CK27" s="222"/>
      <c r="CL27" s="222"/>
      <c r="CM27" s="222"/>
      <c r="CN27" s="222"/>
      <c r="CO27" s="222"/>
      <c r="CP27" s="222"/>
      <c r="CQ27" s="222"/>
      <c r="CR27" s="222"/>
      <c r="CS27" s="222"/>
      <c r="CT27" s="222"/>
      <c r="CU27" s="222"/>
      <c r="CV27" s="222"/>
      <c r="CW27" s="222"/>
      <c r="CX27" s="222"/>
      <c r="CY27" s="222"/>
      <c r="CZ27" s="222"/>
      <c r="DA27" s="222"/>
      <c r="DB27" s="222"/>
      <c r="DC27" s="222"/>
      <c r="DD27" s="222"/>
      <c r="DE27" s="222"/>
      <c r="DF27" s="222"/>
      <c r="DG27" s="222"/>
      <c r="DH27" s="222"/>
      <c r="DI27" s="222"/>
      <c r="DJ27" s="222"/>
      <c r="DK27" s="222"/>
      <c r="DL27" s="222"/>
      <c r="DM27" s="222"/>
      <c r="DN27" s="222"/>
      <c r="DO27" s="222"/>
      <c r="DP27" s="222"/>
      <c r="DQ27" s="222"/>
      <c r="DR27" s="222"/>
      <c r="DS27" s="222"/>
      <c r="DT27" s="222"/>
      <c r="DU27" s="222"/>
      <c r="DV27" s="222"/>
      <c r="DW27" s="222"/>
      <c r="DX27" s="222"/>
      <c r="DY27" s="222"/>
      <c r="DZ27" s="222"/>
      <c r="EA27" s="222"/>
      <c r="EB27" s="222"/>
      <c r="EC27" s="222"/>
      <c r="ED27" s="222"/>
      <c r="EE27" s="222"/>
      <c r="EF27" s="222"/>
      <c r="EG27" s="222"/>
      <c r="EH27" s="222"/>
      <c r="EI27" s="222"/>
      <c r="EJ27" s="222"/>
      <c r="EK27" s="222"/>
      <c r="EL27" s="222"/>
      <c r="EM27" s="222"/>
      <c r="EN27" s="222"/>
      <c r="EO27" s="222"/>
      <c r="EP27" s="222"/>
      <c r="EQ27" s="222"/>
      <c r="ER27" s="222"/>
      <c r="ES27" s="222"/>
      <c r="ET27" s="222"/>
      <c r="EU27" s="222"/>
      <c r="EV27" s="222"/>
      <c r="EW27" s="222"/>
      <c r="EX27" s="222"/>
      <c r="EY27" s="222"/>
      <c r="EZ27" s="222"/>
      <c r="FA27" s="222"/>
      <c r="FB27" s="222"/>
      <c r="FC27" s="222"/>
      <c r="FD27" s="222"/>
      <c r="FE27" s="222"/>
      <c r="FF27" s="222"/>
      <c r="FG27" s="222"/>
      <c r="FH27" s="222"/>
      <c r="FI27" s="222"/>
      <c r="FJ27" s="222"/>
      <c r="FK27" s="222"/>
      <c r="FL27" s="222"/>
      <c r="FM27" s="222"/>
      <c r="FN27" s="222"/>
      <c r="FO27" s="222"/>
      <c r="FP27" s="222"/>
      <c r="FQ27" s="222"/>
      <c r="FR27" s="222"/>
      <c r="FS27" s="222"/>
      <c r="FT27" s="222"/>
      <c r="FU27" s="222"/>
      <c r="FV27" s="222"/>
      <c r="FW27" s="222"/>
      <c r="FX27" s="222"/>
      <c r="FY27" s="222"/>
      <c r="FZ27" s="222"/>
      <c r="GA27" s="222"/>
      <c r="GB27" s="222"/>
      <c r="GC27" s="222"/>
      <c r="GD27" s="222"/>
      <c r="GE27" s="222"/>
      <c r="GF27" s="222"/>
      <c r="GG27" s="222"/>
      <c r="GH27" s="222"/>
      <c r="GI27" s="222"/>
      <c r="GJ27" s="222"/>
      <c r="GK27" s="222"/>
      <c r="GL27" s="222"/>
      <c r="GM27" s="222"/>
      <c r="GN27" s="222"/>
      <c r="GO27" s="222"/>
      <c r="GP27" s="222"/>
      <c r="GQ27" s="222"/>
      <c r="GR27" s="222"/>
      <c r="GS27" s="222"/>
      <c r="GT27" s="222"/>
      <c r="GU27" s="222"/>
      <c r="GV27" s="222"/>
      <c r="GW27" s="222"/>
      <c r="GX27" s="222"/>
      <c r="GY27" s="222"/>
      <c r="GZ27" s="222"/>
      <c r="HA27" s="222"/>
      <c r="HB27" s="222"/>
      <c r="HC27" s="222"/>
      <c r="HD27" s="222"/>
      <c r="HE27" s="222"/>
      <c r="HF27" s="222"/>
      <c r="HG27" s="222"/>
      <c r="HH27" s="222"/>
      <c r="HI27" s="222"/>
      <c r="HJ27" s="222"/>
      <c r="HK27" s="222"/>
      <c r="HL27" s="222"/>
      <c r="HM27" s="222"/>
      <c r="HN27" s="222"/>
      <c r="HO27" s="222"/>
      <c r="HP27" s="222"/>
      <c r="HQ27" s="222"/>
      <c r="HR27" s="222"/>
      <c r="HS27" s="222"/>
      <c r="HT27" s="222"/>
      <c r="HU27" s="222"/>
      <c r="HV27" s="222"/>
      <c r="HW27" s="222"/>
      <c r="HX27" s="222"/>
      <c r="HY27" s="222"/>
      <c r="HZ27" s="222"/>
      <c r="IA27" s="222"/>
      <c r="IB27" s="222"/>
      <c r="IC27" s="222"/>
      <c r="ID27" s="222"/>
      <c r="IE27" s="222"/>
      <c r="IF27" s="222"/>
      <c r="IG27" s="222"/>
      <c r="IH27" s="222"/>
      <c r="II27" s="222"/>
      <c r="IJ27" s="222"/>
      <c r="IK27" s="222"/>
      <c r="IL27" s="222"/>
      <c r="IM27" s="222"/>
      <c r="IN27" s="222"/>
      <c r="IO27" s="222"/>
      <c r="IP27" s="222"/>
      <c r="IQ27" s="222"/>
      <c r="IR27" s="222"/>
      <c r="IS27" s="222"/>
      <c r="IT27" s="222"/>
      <c r="IU27" s="222"/>
      <c r="IV27" s="222"/>
    </row>
    <row r="28" spans="1:256">
      <c r="A28" s="225">
        <v>72</v>
      </c>
      <c r="B28" s="226" t="s">
        <v>549</v>
      </c>
      <c r="C28" s="224" t="s">
        <v>15040</v>
      </c>
      <c r="D28" s="227" t="s">
        <v>15083</v>
      </c>
      <c r="E28" s="227" t="s">
        <v>15084</v>
      </c>
      <c r="F28" s="228" t="s">
        <v>15085</v>
      </c>
      <c r="G28" s="228" t="s">
        <v>15086</v>
      </c>
      <c r="H28" s="229" t="s">
        <v>15087</v>
      </c>
      <c r="I28" s="230">
        <v>1</v>
      </c>
      <c r="J28" s="230">
        <v>1</v>
      </c>
      <c r="K28" s="231" t="s">
        <v>15088</v>
      </c>
      <c r="L28" s="226" t="s">
        <v>573</v>
      </c>
      <c r="M28" s="230">
        <v>2014</v>
      </c>
      <c r="N28" s="232" t="s">
        <v>15089</v>
      </c>
      <c r="O28" s="233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2"/>
      <c r="CC28" s="222"/>
      <c r="CD28" s="222"/>
      <c r="CE28" s="222"/>
      <c r="CF28" s="222"/>
      <c r="CG28" s="222"/>
      <c r="CH28" s="222"/>
      <c r="CI28" s="222"/>
      <c r="CJ28" s="222"/>
      <c r="CK28" s="222"/>
      <c r="CL28" s="222"/>
      <c r="CM28" s="222"/>
      <c r="CN28" s="222"/>
      <c r="CO28" s="222"/>
      <c r="CP28" s="222"/>
      <c r="CQ28" s="222"/>
      <c r="CR28" s="222"/>
      <c r="CS28" s="222"/>
      <c r="CT28" s="222"/>
      <c r="CU28" s="222"/>
      <c r="CV28" s="222"/>
      <c r="CW28" s="222"/>
      <c r="CX28" s="222"/>
      <c r="CY28" s="222"/>
      <c r="CZ28" s="222"/>
      <c r="DA28" s="222"/>
      <c r="DB28" s="222"/>
      <c r="DC28" s="222"/>
      <c r="DD28" s="222"/>
      <c r="DE28" s="222"/>
      <c r="DF28" s="222"/>
      <c r="DG28" s="222"/>
      <c r="DH28" s="222"/>
      <c r="DI28" s="222"/>
      <c r="DJ28" s="222"/>
      <c r="DK28" s="222"/>
      <c r="DL28" s="222"/>
      <c r="DM28" s="222"/>
      <c r="DN28" s="222"/>
      <c r="DO28" s="222"/>
      <c r="DP28" s="222"/>
      <c r="DQ28" s="222"/>
      <c r="DR28" s="222"/>
      <c r="DS28" s="222"/>
      <c r="DT28" s="222"/>
      <c r="DU28" s="222"/>
      <c r="DV28" s="222"/>
      <c r="DW28" s="222"/>
      <c r="DX28" s="222"/>
      <c r="DY28" s="222"/>
      <c r="DZ28" s="222"/>
      <c r="EA28" s="222"/>
      <c r="EB28" s="222"/>
      <c r="EC28" s="222"/>
      <c r="ED28" s="222"/>
      <c r="EE28" s="222"/>
      <c r="EF28" s="222"/>
      <c r="EG28" s="222"/>
      <c r="EH28" s="222"/>
      <c r="EI28" s="222"/>
      <c r="EJ28" s="222"/>
      <c r="EK28" s="222"/>
      <c r="EL28" s="222"/>
      <c r="EM28" s="222"/>
      <c r="EN28" s="222"/>
      <c r="EO28" s="222"/>
      <c r="EP28" s="222"/>
      <c r="EQ28" s="222"/>
      <c r="ER28" s="222"/>
      <c r="ES28" s="222"/>
      <c r="ET28" s="222"/>
      <c r="EU28" s="222"/>
      <c r="EV28" s="222"/>
      <c r="EW28" s="222"/>
      <c r="EX28" s="222"/>
      <c r="EY28" s="222"/>
      <c r="EZ28" s="222"/>
      <c r="FA28" s="222"/>
      <c r="FB28" s="222"/>
      <c r="FC28" s="222"/>
      <c r="FD28" s="222"/>
      <c r="FE28" s="222"/>
      <c r="FF28" s="222"/>
      <c r="FG28" s="222"/>
      <c r="FH28" s="222"/>
      <c r="FI28" s="222"/>
      <c r="FJ28" s="222"/>
      <c r="FK28" s="222"/>
      <c r="FL28" s="222"/>
      <c r="FM28" s="222"/>
      <c r="FN28" s="222"/>
      <c r="FO28" s="222"/>
      <c r="FP28" s="222"/>
      <c r="FQ28" s="222"/>
      <c r="FR28" s="222"/>
      <c r="FS28" s="222"/>
      <c r="FT28" s="222"/>
      <c r="FU28" s="222"/>
      <c r="FV28" s="222"/>
      <c r="FW28" s="222"/>
      <c r="FX28" s="222"/>
      <c r="FY28" s="222"/>
      <c r="FZ28" s="222"/>
      <c r="GA28" s="222"/>
      <c r="GB28" s="222"/>
      <c r="GC28" s="222"/>
      <c r="GD28" s="222"/>
      <c r="GE28" s="222"/>
      <c r="GF28" s="222"/>
      <c r="GG28" s="222"/>
      <c r="GH28" s="222"/>
      <c r="GI28" s="222"/>
      <c r="GJ28" s="222"/>
      <c r="GK28" s="222"/>
      <c r="GL28" s="222"/>
      <c r="GM28" s="222"/>
      <c r="GN28" s="222"/>
      <c r="GO28" s="222"/>
      <c r="GP28" s="222"/>
      <c r="GQ28" s="222"/>
      <c r="GR28" s="222"/>
      <c r="GS28" s="222"/>
      <c r="GT28" s="222"/>
      <c r="GU28" s="222"/>
      <c r="GV28" s="222"/>
      <c r="GW28" s="222"/>
      <c r="GX28" s="222"/>
      <c r="GY28" s="222"/>
      <c r="GZ28" s="222"/>
      <c r="HA28" s="222"/>
      <c r="HB28" s="222"/>
      <c r="HC28" s="222"/>
      <c r="HD28" s="222"/>
      <c r="HE28" s="222"/>
      <c r="HF28" s="222"/>
      <c r="HG28" s="222"/>
      <c r="HH28" s="222"/>
      <c r="HI28" s="222"/>
      <c r="HJ28" s="222"/>
      <c r="HK28" s="222"/>
      <c r="HL28" s="222"/>
      <c r="HM28" s="222"/>
      <c r="HN28" s="222"/>
      <c r="HO28" s="222"/>
      <c r="HP28" s="222"/>
      <c r="HQ28" s="222"/>
      <c r="HR28" s="222"/>
      <c r="HS28" s="222"/>
      <c r="HT28" s="222"/>
      <c r="HU28" s="222"/>
      <c r="HV28" s="222"/>
      <c r="HW28" s="222"/>
      <c r="HX28" s="222"/>
      <c r="HY28" s="222"/>
      <c r="HZ28" s="222"/>
      <c r="IA28" s="222"/>
      <c r="IB28" s="222"/>
      <c r="IC28" s="222"/>
      <c r="ID28" s="222"/>
      <c r="IE28" s="222"/>
      <c r="IF28" s="222"/>
      <c r="IG28" s="222"/>
      <c r="IH28" s="222"/>
      <c r="II28" s="222"/>
      <c r="IJ28" s="222"/>
      <c r="IK28" s="222"/>
      <c r="IL28" s="222"/>
      <c r="IM28" s="222"/>
      <c r="IN28" s="222"/>
      <c r="IO28" s="222"/>
      <c r="IP28" s="222"/>
      <c r="IQ28" s="222"/>
      <c r="IR28" s="222"/>
      <c r="IS28" s="222"/>
      <c r="IT28" s="222"/>
      <c r="IU28" s="222"/>
      <c r="IV28" s="222"/>
    </row>
    <row r="29" spans="1:256">
      <c r="A29" s="211">
        <v>23</v>
      </c>
      <c r="B29" s="212" t="s">
        <v>549</v>
      </c>
      <c r="C29" s="213" t="s">
        <v>15040</v>
      </c>
      <c r="D29" s="214" t="s">
        <v>15090</v>
      </c>
      <c r="E29" s="215" t="s">
        <v>15091</v>
      </c>
      <c r="F29" s="216" t="s">
        <v>15092</v>
      </c>
      <c r="G29" s="217">
        <v>9781610697712</v>
      </c>
      <c r="H29" s="218" t="s">
        <v>15093</v>
      </c>
      <c r="I29" s="219">
        <v>1</v>
      </c>
      <c r="J29" s="219">
        <v>1</v>
      </c>
      <c r="K29" s="213" t="s">
        <v>15094</v>
      </c>
      <c r="L29" s="212" t="s">
        <v>573</v>
      </c>
      <c r="M29" s="215">
        <v>2014</v>
      </c>
      <c r="N29" s="220" t="s">
        <v>15095</v>
      </c>
      <c r="O29" s="221" t="s">
        <v>14934</v>
      </c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2"/>
      <c r="CC29" s="222"/>
      <c r="CD29" s="222"/>
      <c r="CE29" s="222"/>
      <c r="CF29" s="222"/>
      <c r="CG29" s="222"/>
      <c r="CH29" s="222"/>
      <c r="CI29" s="222"/>
      <c r="CJ29" s="222"/>
      <c r="CK29" s="222"/>
      <c r="CL29" s="222"/>
      <c r="CM29" s="222"/>
      <c r="CN29" s="222"/>
      <c r="CO29" s="222"/>
      <c r="CP29" s="222"/>
      <c r="CQ29" s="222"/>
      <c r="CR29" s="222"/>
      <c r="CS29" s="222"/>
      <c r="CT29" s="222"/>
      <c r="CU29" s="222"/>
      <c r="CV29" s="222"/>
      <c r="CW29" s="222"/>
      <c r="CX29" s="222"/>
      <c r="CY29" s="222"/>
      <c r="CZ29" s="222"/>
      <c r="DA29" s="222"/>
      <c r="DB29" s="222"/>
      <c r="DC29" s="222"/>
      <c r="DD29" s="222"/>
      <c r="DE29" s="222"/>
      <c r="DF29" s="222"/>
      <c r="DG29" s="222"/>
      <c r="DH29" s="222"/>
      <c r="DI29" s="222"/>
      <c r="DJ29" s="222"/>
      <c r="DK29" s="222"/>
      <c r="DL29" s="222"/>
      <c r="DM29" s="222"/>
      <c r="DN29" s="222"/>
      <c r="DO29" s="222"/>
      <c r="DP29" s="222"/>
      <c r="DQ29" s="222"/>
      <c r="DR29" s="222"/>
      <c r="DS29" s="222"/>
      <c r="DT29" s="222"/>
      <c r="DU29" s="222"/>
      <c r="DV29" s="222"/>
      <c r="DW29" s="222"/>
      <c r="DX29" s="222"/>
      <c r="DY29" s="222"/>
      <c r="DZ29" s="222"/>
      <c r="EA29" s="222"/>
      <c r="EB29" s="222"/>
      <c r="EC29" s="222"/>
      <c r="ED29" s="222"/>
      <c r="EE29" s="222"/>
      <c r="EF29" s="222"/>
      <c r="EG29" s="222"/>
      <c r="EH29" s="222"/>
      <c r="EI29" s="222"/>
      <c r="EJ29" s="222"/>
      <c r="EK29" s="222"/>
      <c r="EL29" s="222"/>
      <c r="EM29" s="222"/>
      <c r="EN29" s="222"/>
      <c r="EO29" s="222"/>
      <c r="EP29" s="222"/>
      <c r="EQ29" s="222"/>
      <c r="ER29" s="222"/>
      <c r="ES29" s="222"/>
      <c r="ET29" s="222"/>
      <c r="EU29" s="222"/>
      <c r="EV29" s="222"/>
      <c r="EW29" s="222"/>
      <c r="EX29" s="222"/>
      <c r="EY29" s="222"/>
      <c r="EZ29" s="222"/>
      <c r="FA29" s="222"/>
      <c r="FB29" s="222"/>
      <c r="FC29" s="222"/>
      <c r="FD29" s="222"/>
      <c r="FE29" s="222"/>
      <c r="FF29" s="222"/>
      <c r="FG29" s="222"/>
      <c r="FH29" s="222"/>
      <c r="FI29" s="222"/>
      <c r="FJ29" s="222"/>
      <c r="FK29" s="222"/>
      <c r="FL29" s="222"/>
      <c r="FM29" s="222"/>
      <c r="FN29" s="222"/>
      <c r="FO29" s="222"/>
      <c r="FP29" s="222"/>
      <c r="FQ29" s="222"/>
      <c r="FR29" s="222"/>
      <c r="FS29" s="222"/>
      <c r="FT29" s="222"/>
      <c r="FU29" s="222"/>
      <c r="FV29" s="222"/>
      <c r="FW29" s="222"/>
      <c r="FX29" s="222"/>
      <c r="FY29" s="222"/>
      <c r="FZ29" s="222"/>
      <c r="GA29" s="222"/>
      <c r="GB29" s="222"/>
      <c r="GC29" s="222"/>
      <c r="GD29" s="222"/>
      <c r="GE29" s="222"/>
      <c r="GF29" s="222"/>
      <c r="GG29" s="222"/>
      <c r="GH29" s="222"/>
      <c r="GI29" s="222"/>
      <c r="GJ29" s="222"/>
      <c r="GK29" s="222"/>
      <c r="GL29" s="222"/>
      <c r="GM29" s="222"/>
      <c r="GN29" s="222"/>
      <c r="GO29" s="222"/>
      <c r="GP29" s="222"/>
      <c r="GQ29" s="222"/>
      <c r="GR29" s="222"/>
      <c r="GS29" s="222"/>
      <c r="GT29" s="222"/>
      <c r="GU29" s="222"/>
      <c r="GV29" s="222"/>
      <c r="GW29" s="222"/>
      <c r="GX29" s="222"/>
      <c r="GY29" s="222"/>
      <c r="GZ29" s="222"/>
      <c r="HA29" s="222"/>
      <c r="HB29" s="222"/>
      <c r="HC29" s="222"/>
      <c r="HD29" s="222"/>
      <c r="HE29" s="222"/>
      <c r="HF29" s="222"/>
      <c r="HG29" s="222"/>
      <c r="HH29" s="222"/>
      <c r="HI29" s="222"/>
      <c r="HJ29" s="222"/>
      <c r="HK29" s="222"/>
      <c r="HL29" s="222"/>
      <c r="HM29" s="222"/>
      <c r="HN29" s="222"/>
      <c r="HO29" s="222"/>
      <c r="HP29" s="222"/>
      <c r="HQ29" s="222"/>
      <c r="HR29" s="222"/>
      <c r="HS29" s="222"/>
      <c r="HT29" s="222"/>
      <c r="HU29" s="222"/>
      <c r="HV29" s="222"/>
      <c r="HW29" s="222"/>
      <c r="HX29" s="222"/>
      <c r="HY29" s="222"/>
      <c r="HZ29" s="222"/>
      <c r="IA29" s="222"/>
      <c r="IB29" s="222"/>
      <c r="IC29" s="222"/>
      <c r="ID29" s="222"/>
      <c r="IE29" s="222"/>
      <c r="IF29" s="222"/>
      <c r="IG29" s="222"/>
      <c r="IH29" s="222"/>
      <c r="II29" s="222"/>
      <c r="IJ29" s="222"/>
      <c r="IK29" s="222"/>
      <c r="IL29" s="222"/>
      <c r="IM29" s="222"/>
      <c r="IN29" s="222"/>
      <c r="IO29" s="222"/>
      <c r="IP29" s="222"/>
      <c r="IQ29" s="222"/>
      <c r="IR29" s="222"/>
      <c r="IS29" s="222"/>
      <c r="IT29" s="222"/>
      <c r="IU29" s="222"/>
      <c r="IV29" s="222"/>
    </row>
    <row r="30" spans="1:256">
      <c r="A30" s="225">
        <v>27</v>
      </c>
      <c r="B30" s="226" t="s">
        <v>549</v>
      </c>
      <c r="C30" s="224" t="s">
        <v>15096</v>
      </c>
      <c r="D30" s="227" t="s">
        <v>15097</v>
      </c>
      <c r="E30" s="227" t="s">
        <v>15098</v>
      </c>
      <c r="F30" s="228" t="s">
        <v>15099</v>
      </c>
      <c r="G30" s="228" t="s">
        <v>15100</v>
      </c>
      <c r="H30" s="229" t="s">
        <v>15101</v>
      </c>
      <c r="I30" s="230">
        <v>1</v>
      </c>
      <c r="J30" s="230">
        <v>2</v>
      </c>
      <c r="K30" s="231" t="s">
        <v>15102</v>
      </c>
      <c r="L30" s="226" t="s">
        <v>573</v>
      </c>
      <c r="M30" s="230">
        <v>2015</v>
      </c>
      <c r="N30" s="232" t="s">
        <v>15103</v>
      </c>
      <c r="O30" s="233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2"/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  <c r="CM30" s="222"/>
      <c r="CN30" s="222"/>
      <c r="CO30" s="222"/>
      <c r="CP30" s="222"/>
      <c r="CQ30" s="222"/>
      <c r="CR30" s="222"/>
      <c r="CS30" s="222"/>
      <c r="CT30" s="222"/>
      <c r="CU30" s="222"/>
      <c r="CV30" s="222"/>
      <c r="CW30" s="222"/>
      <c r="CX30" s="222"/>
      <c r="CY30" s="222"/>
      <c r="CZ30" s="222"/>
      <c r="DA30" s="222"/>
      <c r="DB30" s="222"/>
      <c r="DC30" s="222"/>
      <c r="DD30" s="222"/>
      <c r="DE30" s="222"/>
      <c r="DF30" s="222"/>
      <c r="DG30" s="222"/>
      <c r="DH30" s="222"/>
      <c r="DI30" s="222"/>
      <c r="DJ30" s="222"/>
      <c r="DK30" s="222"/>
      <c r="DL30" s="222"/>
      <c r="DM30" s="222"/>
      <c r="DN30" s="222"/>
      <c r="DO30" s="222"/>
      <c r="DP30" s="222"/>
      <c r="DQ30" s="222"/>
      <c r="DR30" s="222"/>
      <c r="DS30" s="222"/>
      <c r="DT30" s="222"/>
      <c r="DU30" s="222"/>
      <c r="DV30" s="222"/>
      <c r="DW30" s="222"/>
      <c r="DX30" s="222"/>
      <c r="DY30" s="222"/>
      <c r="DZ30" s="222"/>
      <c r="EA30" s="222"/>
      <c r="EB30" s="222"/>
      <c r="EC30" s="222"/>
      <c r="ED30" s="222"/>
      <c r="EE30" s="222"/>
      <c r="EF30" s="222"/>
      <c r="EG30" s="222"/>
      <c r="EH30" s="222"/>
      <c r="EI30" s="222"/>
      <c r="EJ30" s="222"/>
      <c r="EK30" s="222"/>
      <c r="EL30" s="222"/>
      <c r="EM30" s="222"/>
      <c r="EN30" s="222"/>
      <c r="EO30" s="222"/>
      <c r="EP30" s="222"/>
      <c r="EQ30" s="222"/>
      <c r="ER30" s="222"/>
      <c r="ES30" s="222"/>
      <c r="ET30" s="222"/>
      <c r="EU30" s="222"/>
      <c r="EV30" s="222"/>
      <c r="EW30" s="222"/>
      <c r="EX30" s="222"/>
      <c r="EY30" s="222"/>
      <c r="EZ30" s="222"/>
      <c r="FA30" s="222"/>
      <c r="FB30" s="222"/>
      <c r="FC30" s="222"/>
      <c r="FD30" s="222"/>
      <c r="FE30" s="222"/>
      <c r="FF30" s="222"/>
      <c r="FG30" s="222"/>
      <c r="FH30" s="222"/>
      <c r="FI30" s="222"/>
      <c r="FJ30" s="222"/>
      <c r="FK30" s="222"/>
      <c r="FL30" s="222"/>
      <c r="FM30" s="222"/>
      <c r="FN30" s="222"/>
      <c r="FO30" s="222"/>
      <c r="FP30" s="222"/>
      <c r="FQ30" s="222"/>
      <c r="FR30" s="222"/>
      <c r="FS30" s="222"/>
      <c r="FT30" s="222"/>
      <c r="FU30" s="222"/>
      <c r="FV30" s="222"/>
      <c r="FW30" s="222"/>
      <c r="FX30" s="222"/>
      <c r="FY30" s="222"/>
      <c r="FZ30" s="222"/>
      <c r="GA30" s="222"/>
      <c r="GB30" s="222"/>
      <c r="GC30" s="222"/>
      <c r="GD30" s="222"/>
      <c r="GE30" s="222"/>
      <c r="GF30" s="222"/>
      <c r="GG30" s="222"/>
      <c r="GH30" s="222"/>
      <c r="GI30" s="222"/>
      <c r="GJ30" s="222"/>
      <c r="GK30" s="222"/>
      <c r="GL30" s="222"/>
      <c r="GM30" s="222"/>
      <c r="GN30" s="222"/>
      <c r="GO30" s="222"/>
      <c r="GP30" s="222"/>
      <c r="GQ30" s="222"/>
      <c r="GR30" s="222"/>
      <c r="GS30" s="222"/>
      <c r="GT30" s="222"/>
      <c r="GU30" s="222"/>
      <c r="GV30" s="222"/>
      <c r="GW30" s="222"/>
      <c r="GX30" s="222"/>
      <c r="GY30" s="222"/>
      <c r="GZ30" s="222"/>
      <c r="HA30" s="222"/>
      <c r="HB30" s="222"/>
      <c r="HC30" s="222"/>
      <c r="HD30" s="222"/>
      <c r="HE30" s="222"/>
      <c r="HF30" s="222"/>
      <c r="HG30" s="222"/>
      <c r="HH30" s="222"/>
      <c r="HI30" s="222"/>
      <c r="HJ30" s="222"/>
      <c r="HK30" s="222"/>
      <c r="HL30" s="222"/>
      <c r="HM30" s="222"/>
      <c r="HN30" s="222"/>
      <c r="HO30" s="222"/>
      <c r="HP30" s="222"/>
      <c r="HQ30" s="222"/>
      <c r="HR30" s="222"/>
      <c r="HS30" s="222"/>
      <c r="HT30" s="222"/>
      <c r="HU30" s="222"/>
      <c r="HV30" s="222"/>
      <c r="HW30" s="222"/>
      <c r="HX30" s="222"/>
      <c r="HY30" s="222"/>
      <c r="HZ30" s="222"/>
      <c r="IA30" s="222"/>
      <c r="IB30" s="222"/>
      <c r="IC30" s="222"/>
      <c r="ID30" s="222"/>
      <c r="IE30" s="222"/>
      <c r="IF30" s="222"/>
      <c r="IG30" s="222"/>
      <c r="IH30" s="222"/>
      <c r="II30" s="222"/>
      <c r="IJ30" s="222"/>
      <c r="IK30" s="222"/>
      <c r="IL30" s="222"/>
      <c r="IM30" s="222"/>
      <c r="IN30" s="222"/>
      <c r="IO30" s="222"/>
      <c r="IP30" s="222"/>
      <c r="IQ30" s="222"/>
      <c r="IR30" s="222"/>
      <c r="IS30" s="222"/>
      <c r="IT30" s="222"/>
      <c r="IU30" s="222"/>
      <c r="IV30" s="222"/>
    </row>
    <row r="31" spans="1:256">
      <c r="A31" s="225">
        <v>56</v>
      </c>
      <c r="B31" s="226" t="s">
        <v>549</v>
      </c>
      <c r="C31" s="224" t="s">
        <v>1845</v>
      </c>
      <c r="D31" s="227">
        <v>616.89</v>
      </c>
      <c r="E31" s="227" t="s">
        <v>15104</v>
      </c>
      <c r="F31" s="228" t="s">
        <v>15105</v>
      </c>
      <c r="G31" s="228" t="s">
        <v>15106</v>
      </c>
      <c r="H31" s="229" t="s">
        <v>15107</v>
      </c>
      <c r="I31" s="230">
        <v>1</v>
      </c>
      <c r="J31" s="230">
        <v>1</v>
      </c>
      <c r="K31" s="231" t="s">
        <v>15108</v>
      </c>
      <c r="L31" s="226" t="s">
        <v>553</v>
      </c>
      <c r="M31" s="230">
        <v>2012</v>
      </c>
      <c r="N31" s="232" t="s">
        <v>15109</v>
      </c>
      <c r="O31" s="233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2"/>
      <c r="CX31" s="222"/>
      <c r="CY31" s="222"/>
      <c r="CZ31" s="222"/>
      <c r="DA31" s="222"/>
      <c r="DB31" s="222"/>
      <c r="DC31" s="222"/>
      <c r="DD31" s="222"/>
      <c r="DE31" s="222"/>
      <c r="DF31" s="222"/>
      <c r="DG31" s="222"/>
      <c r="DH31" s="222"/>
      <c r="DI31" s="222"/>
      <c r="DJ31" s="222"/>
      <c r="DK31" s="222"/>
      <c r="DL31" s="222"/>
      <c r="DM31" s="222"/>
      <c r="DN31" s="222"/>
      <c r="DO31" s="222"/>
      <c r="DP31" s="222"/>
      <c r="DQ31" s="222"/>
      <c r="DR31" s="222"/>
      <c r="DS31" s="222"/>
      <c r="DT31" s="222"/>
      <c r="DU31" s="222"/>
      <c r="DV31" s="222"/>
      <c r="DW31" s="222"/>
      <c r="DX31" s="222"/>
      <c r="DY31" s="222"/>
      <c r="DZ31" s="222"/>
      <c r="EA31" s="222"/>
      <c r="EB31" s="222"/>
      <c r="EC31" s="222"/>
      <c r="ED31" s="222"/>
      <c r="EE31" s="222"/>
      <c r="EF31" s="222"/>
      <c r="EG31" s="222"/>
      <c r="EH31" s="222"/>
      <c r="EI31" s="222"/>
      <c r="EJ31" s="222"/>
      <c r="EK31" s="222"/>
      <c r="EL31" s="222"/>
      <c r="EM31" s="222"/>
      <c r="EN31" s="222"/>
      <c r="EO31" s="222"/>
      <c r="EP31" s="222"/>
      <c r="EQ31" s="222"/>
      <c r="ER31" s="222"/>
      <c r="ES31" s="222"/>
      <c r="ET31" s="222"/>
      <c r="EU31" s="222"/>
      <c r="EV31" s="222"/>
      <c r="EW31" s="222"/>
      <c r="EX31" s="222"/>
      <c r="EY31" s="222"/>
      <c r="EZ31" s="222"/>
      <c r="FA31" s="222"/>
      <c r="FB31" s="222"/>
      <c r="FC31" s="222"/>
      <c r="FD31" s="222"/>
      <c r="FE31" s="222"/>
      <c r="FF31" s="222"/>
      <c r="FG31" s="222"/>
      <c r="FH31" s="222"/>
      <c r="FI31" s="222"/>
      <c r="FJ31" s="222"/>
      <c r="FK31" s="222"/>
      <c r="FL31" s="222"/>
      <c r="FM31" s="222"/>
      <c r="FN31" s="222"/>
      <c r="FO31" s="222"/>
      <c r="FP31" s="222"/>
      <c r="FQ31" s="222"/>
      <c r="FR31" s="222"/>
      <c r="FS31" s="222"/>
      <c r="FT31" s="222"/>
      <c r="FU31" s="222"/>
      <c r="FV31" s="222"/>
      <c r="FW31" s="222"/>
      <c r="FX31" s="222"/>
      <c r="FY31" s="222"/>
      <c r="FZ31" s="222"/>
      <c r="GA31" s="222"/>
      <c r="GB31" s="222"/>
      <c r="GC31" s="222"/>
      <c r="GD31" s="222"/>
      <c r="GE31" s="222"/>
      <c r="GF31" s="222"/>
      <c r="GG31" s="222"/>
      <c r="GH31" s="222"/>
      <c r="GI31" s="222"/>
      <c r="GJ31" s="222"/>
      <c r="GK31" s="222"/>
      <c r="GL31" s="222"/>
      <c r="GM31" s="222"/>
      <c r="GN31" s="222"/>
      <c r="GO31" s="222"/>
      <c r="GP31" s="222"/>
      <c r="GQ31" s="222"/>
      <c r="GR31" s="222"/>
      <c r="GS31" s="222"/>
      <c r="GT31" s="222"/>
      <c r="GU31" s="222"/>
      <c r="GV31" s="222"/>
      <c r="GW31" s="222"/>
      <c r="GX31" s="222"/>
      <c r="GY31" s="222"/>
      <c r="GZ31" s="222"/>
      <c r="HA31" s="222"/>
      <c r="HB31" s="222"/>
      <c r="HC31" s="222"/>
      <c r="HD31" s="222"/>
      <c r="HE31" s="222"/>
      <c r="HF31" s="222"/>
      <c r="HG31" s="222"/>
      <c r="HH31" s="222"/>
      <c r="HI31" s="222"/>
      <c r="HJ31" s="222"/>
      <c r="HK31" s="222"/>
      <c r="HL31" s="222"/>
      <c r="HM31" s="222"/>
      <c r="HN31" s="222"/>
      <c r="HO31" s="222"/>
      <c r="HP31" s="222"/>
      <c r="HQ31" s="222"/>
      <c r="HR31" s="222"/>
      <c r="HS31" s="222"/>
      <c r="HT31" s="222"/>
      <c r="HU31" s="222"/>
      <c r="HV31" s="222"/>
      <c r="HW31" s="222"/>
      <c r="HX31" s="222"/>
      <c r="HY31" s="222"/>
      <c r="HZ31" s="222"/>
      <c r="IA31" s="222"/>
      <c r="IB31" s="222"/>
      <c r="IC31" s="222"/>
      <c r="ID31" s="222"/>
      <c r="IE31" s="222"/>
      <c r="IF31" s="222"/>
      <c r="IG31" s="222"/>
      <c r="IH31" s="222"/>
      <c r="II31" s="222"/>
      <c r="IJ31" s="222"/>
      <c r="IK31" s="222"/>
      <c r="IL31" s="222"/>
      <c r="IM31" s="222"/>
      <c r="IN31" s="222"/>
      <c r="IO31" s="222"/>
      <c r="IP31" s="222"/>
      <c r="IQ31" s="222"/>
      <c r="IR31" s="222"/>
      <c r="IS31" s="222"/>
      <c r="IT31" s="222"/>
      <c r="IU31" s="222"/>
      <c r="IV31" s="222"/>
    </row>
    <row r="32" spans="1:256">
      <c r="A32" s="225">
        <v>9</v>
      </c>
      <c r="B32" s="226" t="s">
        <v>549</v>
      </c>
      <c r="C32" s="224" t="s">
        <v>2759</v>
      </c>
      <c r="D32" s="227" t="s">
        <v>1383</v>
      </c>
      <c r="E32" s="227" t="s">
        <v>15110</v>
      </c>
      <c r="F32" s="228" t="s">
        <v>15111</v>
      </c>
      <c r="G32" s="228" t="s">
        <v>15112</v>
      </c>
      <c r="H32" s="229" t="s">
        <v>15113</v>
      </c>
      <c r="I32" s="230">
        <v>1</v>
      </c>
      <c r="J32" s="230">
        <v>1</v>
      </c>
      <c r="K32" s="231" t="s">
        <v>15114</v>
      </c>
      <c r="L32" s="226" t="s">
        <v>560</v>
      </c>
      <c r="M32" s="230">
        <v>2015</v>
      </c>
      <c r="N32" s="232" t="s">
        <v>15115</v>
      </c>
      <c r="O32" s="233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2"/>
      <c r="CC32" s="222"/>
      <c r="CD32" s="222"/>
      <c r="CE32" s="222"/>
      <c r="CF32" s="222"/>
      <c r="CG32" s="222"/>
      <c r="CH32" s="222"/>
      <c r="CI32" s="222"/>
      <c r="CJ32" s="222"/>
      <c r="CK32" s="222"/>
      <c r="CL32" s="222"/>
      <c r="CM32" s="222"/>
      <c r="CN32" s="222"/>
      <c r="CO32" s="222"/>
      <c r="CP32" s="222"/>
      <c r="CQ32" s="222"/>
      <c r="CR32" s="222"/>
      <c r="CS32" s="222"/>
      <c r="CT32" s="222"/>
      <c r="CU32" s="222"/>
      <c r="CV32" s="222"/>
      <c r="CW32" s="222"/>
      <c r="CX32" s="222"/>
      <c r="CY32" s="222"/>
      <c r="CZ32" s="222"/>
      <c r="DA32" s="222"/>
      <c r="DB32" s="222"/>
      <c r="DC32" s="222"/>
      <c r="DD32" s="222"/>
      <c r="DE32" s="222"/>
      <c r="DF32" s="222"/>
      <c r="DG32" s="222"/>
      <c r="DH32" s="222"/>
      <c r="DI32" s="222"/>
      <c r="DJ32" s="222"/>
      <c r="DK32" s="222"/>
      <c r="DL32" s="222"/>
      <c r="DM32" s="222"/>
      <c r="DN32" s="222"/>
      <c r="DO32" s="222"/>
      <c r="DP32" s="222"/>
      <c r="DQ32" s="222"/>
      <c r="DR32" s="222"/>
      <c r="DS32" s="222"/>
      <c r="DT32" s="222"/>
      <c r="DU32" s="222"/>
      <c r="DV32" s="222"/>
      <c r="DW32" s="222"/>
      <c r="DX32" s="222"/>
      <c r="DY32" s="222"/>
      <c r="DZ32" s="222"/>
      <c r="EA32" s="222"/>
      <c r="EB32" s="222"/>
      <c r="EC32" s="222"/>
      <c r="ED32" s="222"/>
      <c r="EE32" s="222"/>
      <c r="EF32" s="222"/>
      <c r="EG32" s="222"/>
      <c r="EH32" s="222"/>
      <c r="EI32" s="222"/>
      <c r="EJ32" s="222"/>
      <c r="EK32" s="222"/>
      <c r="EL32" s="222"/>
      <c r="EM32" s="222"/>
      <c r="EN32" s="222"/>
      <c r="EO32" s="222"/>
      <c r="EP32" s="222"/>
      <c r="EQ32" s="222"/>
      <c r="ER32" s="222"/>
      <c r="ES32" s="222"/>
      <c r="ET32" s="222"/>
      <c r="EU32" s="222"/>
      <c r="EV32" s="222"/>
      <c r="EW32" s="222"/>
      <c r="EX32" s="222"/>
      <c r="EY32" s="222"/>
      <c r="EZ32" s="222"/>
      <c r="FA32" s="222"/>
      <c r="FB32" s="222"/>
      <c r="FC32" s="222"/>
      <c r="FD32" s="222"/>
      <c r="FE32" s="222"/>
      <c r="FF32" s="222"/>
      <c r="FG32" s="222"/>
      <c r="FH32" s="222"/>
      <c r="FI32" s="222"/>
      <c r="FJ32" s="222"/>
      <c r="FK32" s="222"/>
      <c r="FL32" s="222"/>
      <c r="FM32" s="222"/>
      <c r="FN32" s="222"/>
      <c r="FO32" s="222"/>
      <c r="FP32" s="222"/>
      <c r="FQ32" s="222"/>
      <c r="FR32" s="222"/>
      <c r="FS32" s="222"/>
      <c r="FT32" s="222"/>
      <c r="FU32" s="222"/>
      <c r="FV32" s="222"/>
      <c r="FW32" s="222"/>
      <c r="FX32" s="222"/>
      <c r="FY32" s="222"/>
      <c r="FZ32" s="222"/>
      <c r="GA32" s="222"/>
      <c r="GB32" s="222"/>
      <c r="GC32" s="222"/>
      <c r="GD32" s="222"/>
      <c r="GE32" s="222"/>
      <c r="GF32" s="222"/>
      <c r="GG32" s="222"/>
      <c r="GH32" s="222"/>
      <c r="GI32" s="222"/>
      <c r="GJ32" s="222"/>
      <c r="GK32" s="222"/>
      <c r="GL32" s="222"/>
      <c r="GM32" s="222"/>
      <c r="GN32" s="222"/>
      <c r="GO32" s="222"/>
      <c r="GP32" s="222"/>
      <c r="GQ32" s="222"/>
      <c r="GR32" s="222"/>
      <c r="GS32" s="222"/>
      <c r="GT32" s="222"/>
      <c r="GU32" s="222"/>
      <c r="GV32" s="222"/>
      <c r="GW32" s="222"/>
      <c r="GX32" s="222"/>
      <c r="GY32" s="222"/>
      <c r="GZ32" s="222"/>
      <c r="HA32" s="222"/>
      <c r="HB32" s="222"/>
      <c r="HC32" s="222"/>
      <c r="HD32" s="222"/>
      <c r="HE32" s="222"/>
      <c r="HF32" s="222"/>
      <c r="HG32" s="222"/>
      <c r="HH32" s="222"/>
      <c r="HI32" s="222"/>
      <c r="HJ32" s="222"/>
      <c r="HK32" s="222"/>
      <c r="HL32" s="222"/>
      <c r="HM32" s="222"/>
      <c r="HN32" s="222"/>
      <c r="HO32" s="222"/>
      <c r="HP32" s="222"/>
      <c r="HQ32" s="222"/>
      <c r="HR32" s="222"/>
      <c r="HS32" s="222"/>
      <c r="HT32" s="222"/>
      <c r="HU32" s="222"/>
      <c r="HV32" s="222"/>
      <c r="HW32" s="222"/>
      <c r="HX32" s="222"/>
      <c r="HY32" s="222"/>
      <c r="HZ32" s="222"/>
      <c r="IA32" s="222"/>
      <c r="IB32" s="222"/>
      <c r="IC32" s="222"/>
      <c r="ID32" s="222"/>
      <c r="IE32" s="222"/>
      <c r="IF32" s="222"/>
      <c r="IG32" s="222"/>
      <c r="IH32" s="222"/>
      <c r="II32" s="222"/>
      <c r="IJ32" s="222"/>
      <c r="IK32" s="222"/>
      <c r="IL32" s="222"/>
      <c r="IM32" s="222"/>
      <c r="IN32" s="222"/>
      <c r="IO32" s="222"/>
      <c r="IP32" s="222"/>
      <c r="IQ32" s="222"/>
      <c r="IR32" s="222"/>
      <c r="IS32" s="222"/>
      <c r="IT32" s="222"/>
      <c r="IU32" s="222"/>
      <c r="IV32" s="222"/>
    </row>
    <row r="33" spans="1:256">
      <c r="A33" s="225">
        <v>17</v>
      </c>
      <c r="B33" s="226" t="s">
        <v>549</v>
      </c>
      <c r="C33" s="224" t="s">
        <v>2759</v>
      </c>
      <c r="D33" s="227" t="s">
        <v>15116</v>
      </c>
      <c r="E33" s="227" t="s">
        <v>15117</v>
      </c>
      <c r="F33" s="228" t="s">
        <v>15118</v>
      </c>
      <c r="G33" s="228" t="s">
        <v>15119</v>
      </c>
      <c r="H33" s="229" t="s">
        <v>15120</v>
      </c>
      <c r="I33" s="230">
        <v>1</v>
      </c>
      <c r="J33" s="230">
        <v>1</v>
      </c>
      <c r="K33" s="231" t="s">
        <v>937</v>
      </c>
      <c r="L33" s="226" t="s">
        <v>38</v>
      </c>
      <c r="M33" s="230">
        <v>2015</v>
      </c>
      <c r="N33" s="232" t="s">
        <v>15121</v>
      </c>
      <c r="O33" s="233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2"/>
      <c r="CC33" s="222"/>
      <c r="CD33" s="222"/>
      <c r="CE33" s="222"/>
      <c r="CF33" s="222"/>
      <c r="CG33" s="222"/>
      <c r="CH33" s="222"/>
      <c r="CI33" s="222"/>
      <c r="CJ33" s="222"/>
      <c r="CK33" s="222"/>
      <c r="CL33" s="222"/>
      <c r="CM33" s="222"/>
      <c r="CN33" s="222"/>
      <c r="CO33" s="222"/>
      <c r="CP33" s="222"/>
      <c r="CQ33" s="222"/>
      <c r="CR33" s="222"/>
      <c r="CS33" s="222"/>
      <c r="CT33" s="222"/>
      <c r="CU33" s="222"/>
      <c r="CV33" s="222"/>
      <c r="CW33" s="222"/>
      <c r="CX33" s="222"/>
      <c r="CY33" s="222"/>
      <c r="CZ33" s="222"/>
      <c r="DA33" s="222"/>
      <c r="DB33" s="222"/>
      <c r="DC33" s="222"/>
      <c r="DD33" s="222"/>
      <c r="DE33" s="222"/>
      <c r="DF33" s="222"/>
      <c r="DG33" s="222"/>
      <c r="DH33" s="222"/>
      <c r="DI33" s="222"/>
      <c r="DJ33" s="222"/>
      <c r="DK33" s="222"/>
      <c r="DL33" s="222"/>
      <c r="DM33" s="222"/>
      <c r="DN33" s="222"/>
      <c r="DO33" s="222"/>
      <c r="DP33" s="222"/>
      <c r="DQ33" s="222"/>
      <c r="DR33" s="222"/>
      <c r="DS33" s="222"/>
      <c r="DT33" s="222"/>
      <c r="DU33" s="222"/>
      <c r="DV33" s="222"/>
      <c r="DW33" s="222"/>
      <c r="DX33" s="222"/>
      <c r="DY33" s="222"/>
      <c r="DZ33" s="222"/>
      <c r="EA33" s="222"/>
      <c r="EB33" s="222"/>
      <c r="EC33" s="222"/>
      <c r="ED33" s="222"/>
      <c r="EE33" s="222"/>
      <c r="EF33" s="222"/>
      <c r="EG33" s="222"/>
      <c r="EH33" s="222"/>
      <c r="EI33" s="222"/>
      <c r="EJ33" s="222"/>
      <c r="EK33" s="222"/>
      <c r="EL33" s="222"/>
      <c r="EM33" s="222"/>
      <c r="EN33" s="222"/>
      <c r="EO33" s="222"/>
      <c r="EP33" s="222"/>
      <c r="EQ33" s="222"/>
      <c r="ER33" s="222"/>
      <c r="ES33" s="222"/>
      <c r="ET33" s="222"/>
      <c r="EU33" s="222"/>
      <c r="EV33" s="222"/>
      <c r="EW33" s="222"/>
      <c r="EX33" s="222"/>
      <c r="EY33" s="222"/>
      <c r="EZ33" s="222"/>
      <c r="FA33" s="222"/>
      <c r="FB33" s="222"/>
      <c r="FC33" s="222"/>
      <c r="FD33" s="222"/>
      <c r="FE33" s="222"/>
      <c r="FF33" s="222"/>
      <c r="FG33" s="222"/>
      <c r="FH33" s="222"/>
      <c r="FI33" s="222"/>
      <c r="FJ33" s="222"/>
      <c r="FK33" s="222"/>
      <c r="FL33" s="222"/>
      <c r="FM33" s="222"/>
      <c r="FN33" s="222"/>
      <c r="FO33" s="222"/>
      <c r="FP33" s="222"/>
      <c r="FQ33" s="222"/>
      <c r="FR33" s="222"/>
      <c r="FS33" s="222"/>
      <c r="FT33" s="222"/>
      <c r="FU33" s="222"/>
      <c r="FV33" s="222"/>
      <c r="FW33" s="222"/>
      <c r="FX33" s="222"/>
      <c r="FY33" s="222"/>
      <c r="FZ33" s="222"/>
      <c r="GA33" s="222"/>
      <c r="GB33" s="222"/>
      <c r="GC33" s="222"/>
      <c r="GD33" s="222"/>
      <c r="GE33" s="222"/>
      <c r="GF33" s="222"/>
      <c r="GG33" s="222"/>
      <c r="GH33" s="222"/>
      <c r="GI33" s="222"/>
      <c r="GJ33" s="222"/>
      <c r="GK33" s="222"/>
      <c r="GL33" s="222"/>
      <c r="GM33" s="222"/>
      <c r="GN33" s="222"/>
      <c r="GO33" s="222"/>
      <c r="GP33" s="222"/>
      <c r="GQ33" s="222"/>
      <c r="GR33" s="222"/>
      <c r="GS33" s="222"/>
      <c r="GT33" s="222"/>
      <c r="GU33" s="222"/>
      <c r="GV33" s="222"/>
      <c r="GW33" s="222"/>
      <c r="GX33" s="222"/>
      <c r="GY33" s="222"/>
      <c r="GZ33" s="222"/>
      <c r="HA33" s="222"/>
      <c r="HB33" s="222"/>
      <c r="HC33" s="222"/>
      <c r="HD33" s="222"/>
      <c r="HE33" s="222"/>
      <c r="HF33" s="222"/>
      <c r="HG33" s="222"/>
      <c r="HH33" s="222"/>
      <c r="HI33" s="222"/>
      <c r="HJ33" s="222"/>
      <c r="HK33" s="222"/>
      <c r="HL33" s="222"/>
      <c r="HM33" s="222"/>
      <c r="HN33" s="222"/>
      <c r="HO33" s="222"/>
      <c r="HP33" s="222"/>
      <c r="HQ33" s="222"/>
      <c r="HR33" s="222"/>
      <c r="HS33" s="222"/>
      <c r="HT33" s="222"/>
      <c r="HU33" s="222"/>
      <c r="HV33" s="222"/>
      <c r="HW33" s="222"/>
      <c r="HX33" s="222"/>
      <c r="HY33" s="222"/>
      <c r="HZ33" s="222"/>
      <c r="IA33" s="222"/>
      <c r="IB33" s="222"/>
      <c r="IC33" s="222"/>
      <c r="ID33" s="222"/>
      <c r="IE33" s="222"/>
      <c r="IF33" s="222"/>
      <c r="IG33" s="222"/>
      <c r="IH33" s="222"/>
      <c r="II33" s="222"/>
      <c r="IJ33" s="222"/>
      <c r="IK33" s="222"/>
      <c r="IL33" s="222"/>
      <c r="IM33" s="222"/>
      <c r="IN33" s="222"/>
      <c r="IO33" s="222"/>
      <c r="IP33" s="222"/>
      <c r="IQ33" s="222"/>
      <c r="IR33" s="222"/>
      <c r="IS33" s="222"/>
      <c r="IT33" s="222"/>
      <c r="IU33" s="222"/>
      <c r="IV33" s="222"/>
    </row>
    <row r="34" spans="1:256">
      <c r="A34" s="225">
        <v>35</v>
      </c>
      <c r="B34" s="226" t="s">
        <v>549</v>
      </c>
      <c r="C34" s="224" t="s">
        <v>2759</v>
      </c>
      <c r="D34" s="227" t="s">
        <v>15122</v>
      </c>
      <c r="E34" s="227" t="s">
        <v>2337</v>
      </c>
      <c r="F34" s="228" t="s">
        <v>15123</v>
      </c>
      <c r="G34" s="228" t="s">
        <v>15124</v>
      </c>
      <c r="H34" s="229" t="s">
        <v>15125</v>
      </c>
      <c r="I34" s="230">
        <v>1</v>
      </c>
      <c r="J34" s="230">
        <v>2</v>
      </c>
      <c r="K34" s="231" t="s">
        <v>2600</v>
      </c>
      <c r="L34" s="226" t="s">
        <v>38</v>
      </c>
      <c r="M34" s="230">
        <v>2015</v>
      </c>
      <c r="N34" s="232" t="s">
        <v>15126</v>
      </c>
      <c r="O34" s="233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2"/>
      <c r="CC34" s="222"/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2"/>
      <c r="CR34" s="222"/>
      <c r="CS34" s="222"/>
      <c r="CT34" s="222"/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  <c r="DE34" s="222"/>
      <c r="DF34" s="222"/>
      <c r="DG34" s="222"/>
      <c r="DH34" s="222"/>
      <c r="DI34" s="222"/>
      <c r="DJ34" s="222"/>
      <c r="DK34" s="222"/>
      <c r="DL34" s="222"/>
      <c r="DM34" s="222"/>
      <c r="DN34" s="222"/>
      <c r="DO34" s="222"/>
      <c r="DP34" s="222"/>
      <c r="DQ34" s="222"/>
      <c r="DR34" s="222"/>
      <c r="DS34" s="222"/>
      <c r="DT34" s="222"/>
      <c r="DU34" s="222"/>
      <c r="DV34" s="222"/>
      <c r="DW34" s="222"/>
      <c r="DX34" s="222"/>
      <c r="DY34" s="222"/>
      <c r="DZ34" s="222"/>
      <c r="EA34" s="222"/>
      <c r="EB34" s="222"/>
      <c r="EC34" s="222"/>
      <c r="ED34" s="222"/>
      <c r="EE34" s="222"/>
      <c r="EF34" s="222"/>
      <c r="EG34" s="222"/>
      <c r="EH34" s="222"/>
      <c r="EI34" s="222"/>
      <c r="EJ34" s="222"/>
      <c r="EK34" s="222"/>
      <c r="EL34" s="222"/>
      <c r="EM34" s="222"/>
      <c r="EN34" s="222"/>
      <c r="EO34" s="222"/>
      <c r="EP34" s="222"/>
      <c r="EQ34" s="222"/>
      <c r="ER34" s="222"/>
      <c r="ES34" s="222"/>
      <c r="ET34" s="222"/>
      <c r="EU34" s="222"/>
      <c r="EV34" s="222"/>
      <c r="EW34" s="222"/>
      <c r="EX34" s="222"/>
      <c r="EY34" s="222"/>
      <c r="EZ34" s="222"/>
      <c r="FA34" s="222"/>
      <c r="FB34" s="222"/>
      <c r="FC34" s="222"/>
      <c r="FD34" s="222"/>
      <c r="FE34" s="222"/>
      <c r="FF34" s="222"/>
      <c r="FG34" s="222"/>
      <c r="FH34" s="222"/>
      <c r="FI34" s="222"/>
      <c r="FJ34" s="222"/>
      <c r="FK34" s="222"/>
      <c r="FL34" s="222"/>
      <c r="FM34" s="222"/>
      <c r="FN34" s="222"/>
      <c r="FO34" s="222"/>
      <c r="FP34" s="222"/>
      <c r="FQ34" s="222"/>
      <c r="FR34" s="222"/>
      <c r="FS34" s="222"/>
      <c r="FT34" s="222"/>
      <c r="FU34" s="222"/>
      <c r="FV34" s="222"/>
      <c r="FW34" s="222"/>
      <c r="FX34" s="222"/>
      <c r="FY34" s="222"/>
      <c r="FZ34" s="222"/>
      <c r="GA34" s="222"/>
      <c r="GB34" s="222"/>
      <c r="GC34" s="222"/>
      <c r="GD34" s="222"/>
      <c r="GE34" s="222"/>
      <c r="GF34" s="222"/>
      <c r="GG34" s="222"/>
      <c r="GH34" s="222"/>
      <c r="GI34" s="222"/>
      <c r="GJ34" s="222"/>
      <c r="GK34" s="222"/>
      <c r="GL34" s="222"/>
      <c r="GM34" s="222"/>
      <c r="GN34" s="222"/>
      <c r="GO34" s="222"/>
      <c r="GP34" s="222"/>
      <c r="GQ34" s="222"/>
      <c r="GR34" s="222"/>
      <c r="GS34" s="222"/>
      <c r="GT34" s="222"/>
      <c r="GU34" s="222"/>
      <c r="GV34" s="222"/>
      <c r="GW34" s="222"/>
      <c r="GX34" s="222"/>
      <c r="GY34" s="222"/>
      <c r="GZ34" s="222"/>
      <c r="HA34" s="222"/>
      <c r="HB34" s="222"/>
      <c r="HC34" s="222"/>
      <c r="HD34" s="222"/>
      <c r="HE34" s="222"/>
      <c r="HF34" s="222"/>
      <c r="HG34" s="222"/>
      <c r="HH34" s="222"/>
      <c r="HI34" s="222"/>
      <c r="HJ34" s="222"/>
      <c r="HK34" s="222"/>
      <c r="HL34" s="222"/>
      <c r="HM34" s="222"/>
      <c r="HN34" s="222"/>
      <c r="HO34" s="222"/>
      <c r="HP34" s="222"/>
      <c r="HQ34" s="222"/>
      <c r="HR34" s="222"/>
      <c r="HS34" s="222"/>
      <c r="HT34" s="222"/>
      <c r="HU34" s="222"/>
      <c r="HV34" s="222"/>
      <c r="HW34" s="222"/>
      <c r="HX34" s="222"/>
      <c r="HY34" s="222"/>
      <c r="HZ34" s="222"/>
      <c r="IA34" s="222"/>
      <c r="IB34" s="222"/>
      <c r="IC34" s="222"/>
      <c r="ID34" s="222"/>
      <c r="IE34" s="222"/>
      <c r="IF34" s="222"/>
      <c r="IG34" s="222"/>
      <c r="IH34" s="222"/>
      <c r="II34" s="222"/>
      <c r="IJ34" s="222"/>
      <c r="IK34" s="222"/>
      <c r="IL34" s="222"/>
      <c r="IM34" s="222"/>
      <c r="IN34" s="222"/>
      <c r="IO34" s="222"/>
      <c r="IP34" s="222"/>
      <c r="IQ34" s="222"/>
      <c r="IR34" s="222"/>
      <c r="IS34" s="222"/>
      <c r="IT34" s="222"/>
      <c r="IU34" s="222"/>
      <c r="IV34" s="222"/>
    </row>
    <row r="35" spans="1:256">
      <c r="A35" s="225">
        <v>70</v>
      </c>
      <c r="B35" s="226" t="s">
        <v>549</v>
      </c>
      <c r="C35" s="224" t="s">
        <v>2759</v>
      </c>
      <c r="D35" s="227" t="s">
        <v>15127</v>
      </c>
      <c r="E35" s="227" t="s">
        <v>15128</v>
      </c>
      <c r="F35" s="228" t="s">
        <v>15129</v>
      </c>
      <c r="G35" s="228" t="s">
        <v>15130</v>
      </c>
      <c r="H35" s="229" t="s">
        <v>15131</v>
      </c>
      <c r="I35" s="230">
        <v>1</v>
      </c>
      <c r="J35" s="230">
        <v>1</v>
      </c>
      <c r="K35" s="231" t="s">
        <v>15132</v>
      </c>
      <c r="L35" s="226" t="s">
        <v>553</v>
      </c>
      <c r="M35" s="230">
        <v>2015</v>
      </c>
      <c r="N35" s="232" t="s">
        <v>15133</v>
      </c>
      <c r="O35" s="233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22"/>
      <c r="BY35" s="222"/>
      <c r="BZ35" s="222"/>
      <c r="CA35" s="222"/>
      <c r="CB35" s="222"/>
      <c r="CC35" s="222"/>
      <c r="CD35" s="222"/>
      <c r="CE35" s="222"/>
      <c r="CF35" s="222"/>
      <c r="CG35" s="222"/>
      <c r="CH35" s="222"/>
      <c r="CI35" s="222"/>
      <c r="CJ35" s="222"/>
      <c r="CK35" s="222"/>
      <c r="CL35" s="222"/>
      <c r="CM35" s="222"/>
      <c r="CN35" s="222"/>
      <c r="CO35" s="222"/>
      <c r="CP35" s="222"/>
      <c r="CQ35" s="222"/>
      <c r="CR35" s="222"/>
      <c r="CS35" s="222"/>
      <c r="CT35" s="222"/>
      <c r="CU35" s="222"/>
      <c r="CV35" s="222"/>
      <c r="CW35" s="222"/>
      <c r="CX35" s="222"/>
      <c r="CY35" s="222"/>
      <c r="CZ35" s="222"/>
      <c r="DA35" s="222"/>
      <c r="DB35" s="222"/>
      <c r="DC35" s="222"/>
      <c r="DD35" s="222"/>
      <c r="DE35" s="222"/>
      <c r="DF35" s="222"/>
      <c r="DG35" s="222"/>
      <c r="DH35" s="222"/>
      <c r="DI35" s="222"/>
      <c r="DJ35" s="222"/>
      <c r="DK35" s="222"/>
      <c r="DL35" s="222"/>
      <c r="DM35" s="222"/>
      <c r="DN35" s="222"/>
      <c r="DO35" s="222"/>
      <c r="DP35" s="222"/>
      <c r="DQ35" s="222"/>
      <c r="DR35" s="222"/>
      <c r="DS35" s="222"/>
      <c r="DT35" s="222"/>
      <c r="DU35" s="222"/>
      <c r="DV35" s="222"/>
      <c r="DW35" s="222"/>
      <c r="DX35" s="222"/>
      <c r="DY35" s="222"/>
      <c r="DZ35" s="222"/>
      <c r="EA35" s="222"/>
      <c r="EB35" s="222"/>
      <c r="EC35" s="222"/>
      <c r="ED35" s="222"/>
      <c r="EE35" s="222"/>
      <c r="EF35" s="222"/>
      <c r="EG35" s="222"/>
      <c r="EH35" s="222"/>
      <c r="EI35" s="222"/>
      <c r="EJ35" s="222"/>
      <c r="EK35" s="222"/>
      <c r="EL35" s="222"/>
      <c r="EM35" s="222"/>
      <c r="EN35" s="222"/>
      <c r="EO35" s="222"/>
      <c r="EP35" s="222"/>
      <c r="EQ35" s="222"/>
      <c r="ER35" s="222"/>
      <c r="ES35" s="222"/>
      <c r="ET35" s="222"/>
      <c r="EU35" s="222"/>
      <c r="EV35" s="222"/>
      <c r="EW35" s="222"/>
      <c r="EX35" s="222"/>
      <c r="EY35" s="222"/>
      <c r="EZ35" s="222"/>
      <c r="FA35" s="222"/>
      <c r="FB35" s="222"/>
      <c r="FC35" s="222"/>
      <c r="FD35" s="222"/>
      <c r="FE35" s="222"/>
      <c r="FF35" s="222"/>
      <c r="FG35" s="222"/>
      <c r="FH35" s="222"/>
      <c r="FI35" s="222"/>
      <c r="FJ35" s="222"/>
      <c r="FK35" s="222"/>
      <c r="FL35" s="222"/>
      <c r="FM35" s="222"/>
      <c r="FN35" s="222"/>
      <c r="FO35" s="222"/>
      <c r="FP35" s="222"/>
      <c r="FQ35" s="222"/>
      <c r="FR35" s="222"/>
      <c r="FS35" s="222"/>
      <c r="FT35" s="222"/>
      <c r="FU35" s="222"/>
      <c r="FV35" s="222"/>
      <c r="FW35" s="222"/>
      <c r="FX35" s="222"/>
      <c r="FY35" s="222"/>
      <c r="FZ35" s="222"/>
      <c r="GA35" s="222"/>
      <c r="GB35" s="222"/>
      <c r="GC35" s="222"/>
      <c r="GD35" s="222"/>
      <c r="GE35" s="222"/>
      <c r="GF35" s="222"/>
      <c r="GG35" s="222"/>
      <c r="GH35" s="222"/>
      <c r="GI35" s="222"/>
      <c r="GJ35" s="222"/>
      <c r="GK35" s="222"/>
      <c r="GL35" s="222"/>
      <c r="GM35" s="222"/>
      <c r="GN35" s="222"/>
      <c r="GO35" s="222"/>
      <c r="GP35" s="222"/>
      <c r="GQ35" s="222"/>
      <c r="GR35" s="222"/>
      <c r="GS35" s="222"/>
      <c r="GT35" s="222"/>
      <c r="GU35" s="222"/>
      <c r="GV35" s="222"/>
      <c r="GW35" s="222"/>
      <c r="GX35" s="222"/>
      <c r="GY35" s="222"/>
      <c r="GZ35" s="222"/>
      <c r="HA35" s="222"/>
      <c r="HB35" s="222"/>
      <c r="HC35" s="222"/>
      <c r="HD35" s="222"/>
      <c r="HE35" s="222"/>
      <c r="HF35" s="222"/>
      <c r="HG35" s="222"/>
      <c r="HH35" s="222"/>
      <c r="HI35" s="222"/>
      <c r="HJ35" s="222"/>
      <c r="HK35" s="222"/>
      <c r="HL35" s="222"/>
      <c r="HM35" s="222"/>
      <c r="HN35" s="222"/>
      <c r="HO35" s="222"/>
      <c r="HP35" s="222"/>
      <c r="HQ35" s="222"/>
      <c r="HR35" s="222"/>
      <c r="HS35" s="222"/>
      <c r="HT35" s="222"/>
      <c r="HU35" s="222"/>
      <c r="HV35" s="222"/>
      <c r="HW35" s="222"/>
      <c r="HX35" s="222"/>
      <c r="HY35" s="222"/>
      <c r="HZ35" s="222"/>
      <c r="IA35" s="222"/>
      <c r="IB35" s="222"/>
      <c r="IC35" s="222"/>
      <c r="ID35" s="222"/>
      <c r="IE35" s="222"/>
      <c r="IF35" s="222"/>
      <c r="IG35" s="222"/>
      <c r="IH35" s="222"/>
      <c r="II35" s="222"/>
      <c r="IJ35" s="222"/>
      <c r="IK35" s="222"/>
      <c r="IL35" s="222"/>
      <c r="IM35" s="222"/>
      <c r="IN35" s="222"/>
      <c r="IO35" s="222"/>
      <c r="IP35" s="222"/>
      <c r="IQ35" s="222"/>
      <c r="IR35" s="222"/>
      <c r="IS35" s="222"/>
      <c r="IT35" s="222"/>
      <c r="IU35" s="222"/>
      <c r="IV35" s="222"/>
    </row>
    <row r="36" spans="1:256">
      <c r="A36" s="211">
        <v>8</v>
      </c>
      <c r="B36" s="212" t="s">
        <v>549</v>
      </c>
      <c r="C36" s="213" t="s">
        <v>2759</v>
      </c>
      <c r="D36" s="214" t="s">
        <v>15134</v>
      </c>
      <c r="E36" s="215" t="s">
        <v>15135</v>
      </c>
      <c r="F36" s="216" t="s">
        <v>15136</v>
      </c>
      <c r="G36" s="217">
        <v>9781440831201</v>
      </c>
      <c r="H36" s="218" t="s">
        <v>15137</v>
      </c>
      <c r="I36" s="219">
        <v>1</v>
      </c>
      <c r="J36" s="219">
        <v>1</v>
      </c>
      <c r="K36" s="213" t="s">
        <v>15138</v>
      </c>
      <c r="L36" s="212" t="s">
        <v>553</v>
      </c>
      <c r="M36" s="215">
        <v>2015</v>
      </c>
      <c r="N36" s="220" t="s">
        <v>15139</v>
      </c>
      <c r="O36" s="221" t="s">
        <v>14934</v>
      </c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2"/>
      <c r="CA36" s="222"/>
      <c r="CB36" s="222"/>
      <c r="CC36" s="222"/>
      <c r="CD36" s="222"/>
      <c r="CE36" s="222"/>
      <c r="CF36" s="222"/>
      <c r="CG36" s="222"/>
      <c r="CH36" s="222"/>
      <c r="CI36" s="222"/>
      <c r="CJ36" s="222"/>
      <c r="CK36" s="222"/>
      <c r="CL36" s="222"/>
      <c r="CM36" s="222"/>
      <c r="CN36" s="222"/>
      <c r="CO36" s="222"/>
      <c r="CP36" s="222"/>
      <c r="CQ36" s="222"/>
      <c r="CR36" s="222"/>
      <c r="CS36" s="222"/>
      <c r="CT36" s="222"/>
      <c r="CU36" s="222"/>
      <c r="CV36" s="222"/>
      <c r="CW36" s="222"/>
      <c r="CX36" s="222"/>
      <c r="CY36" s="222"/>
      <c r="CZ36" s="222"/>
      <c r="DA36" s="222"/>
      <c r="DB36" s="222"/>
      <c r="DC36" s="222"/>
      <c r="DD36" s="222"/>
      <c r="DE36" s="222"/>
      <c r="DF36" s="222"/>
      <c r="DG36" s="222"/>
      <c r="DH36" s="222"/>
      <c r="DI36" s="222"/>
      <c r="DJ36" s="222"/>
      <c r="DK36" s="222"/>
      <c r="DL36" s="222"/>
      <c r="DM36" s="222"/>
      <c r="DN36" s="222"/>
      <c r="DO36" s="222"/>
      <c r="DP36" s="222"/>
      <c r="DQ36" s="222"/>
      <c r="DR36" s="222"/>
      <c r="DS36" s="222"/>
      <c r="DT36" s="222"/>
      <c r="DU36" s="222"/>
      <c r="DV36" s="222"/>
      <c r="DW36" s="222"/>
      <c r="DX36" s="222"/>
      <c r="DY36" s="222"/>
      <c r="DZ36" s="222"/>
      <c r="EA36" s="222"/>
      <c r="EB36" s="222"/>
      <c r="EC36" s="222"/>
      <c r="ED36" s="222"/>
      <c r="EE36" s="222"/>
      <c r="EF36" s="222"/>
      <c r="EG36" s="222"/>
      <c r="EH36" s="222"/>
      <c r="EI36" s="222"/>
      <c r="EJ36" s="222"/>
      <c r="EK36" s="222"/>
      <c r="EL36" s="222"/>
      <c r="EM36" s="222"/>
      <c r="EN36" s="222"/>
      <c r="EO36" s="222"/>
      <c r="EP36" s="222"/>
      <c r="EQ36" s="222"/>
      <c r="ER36" s="222"/>
      <c r="ES36" s="222"/>
      <c r="ET36" s="222"/>
      <c r="EU36" s="222"/>
      <c r="EV36" s="222"/>
      <c r="EW36" s="222"/>
      <c r="EX36" s="222"/>
      <c r="EY36" s="222"/>
      <c r="EZ36" s="222"/>
      <c r="FA36" s="222"/>
      <c r="FB36" s="222"/>
      <c r="FC36" s="222"/>
      <c r="FD36" s="222"/>
      <c r="FE36" s="222"/>
      <c r="FF36" s="222"/>
      <c r="FG36" s="222"/>
      <c r="FH36" s="222"/>
      <c r="FI36" s="222"/>
      <c r="FJ36" s="222"/>
      <c r="FK36" s="222"/>
      <c r="FL36" s="222"/>
      <c r="FM36" s="222"/>
      <c r="FN36" s="222"/>
      <c r="FO36" s="222"/>
      <c r="FP36" s="222"/>
      <c r="FQ36" s="222"/>
      <c r="FR36" s="222"/>
      <c r="FS36" s="222"/>
      <c r="FT36" s="222"/>
      <c r="FU36" s="222"/>
      <c r="FV36" s="222"/>
      <c r="FW36" s="222"/>
      <c r="FX36" s="222"/>
      <c r="FY36" s="222"/>
      <c r="FZ36" s="222"/>
      <c r="GA36" s="222"/>
      <c r="GB36" s="222"/>
      <c r="GC36" s="222"/>
      <c r="GD36" s="222"/>
      <c r="GE36" s="222"/>
      <c r="GF36" s="222"/>
      <c r="GG36" s="222"/>
      <c r="GH36" s="222"/>
      <c r="GI36" s="222"/>
      <c r="GJ36" s="222"/>
      <c r="GK36" s="222"/>
      <c r="GL36" s="222"/>
      <c r="GM36" s="222"/>
      <c r="GN36" s="222"/>
      <c r="GO36" s="222"/>
      <c r="GP36" s="222"/>
      <c r="GQ36" s="222"/>
      <c r="GR36" s="222"/>
      <c r="GS36" s="222"/>
      <c r="GT36" s="222"/>
      <c r="GU36" s="222"/>
      <c r="GV36" s="222"/>
      <c r="GW36" s="222"/>
      <c r="GX36" s="222"/>
      <c r="GY36" s="222"/>
      <c r="GZ36" s="222"/>
      <c r="HA36" s="222"/>
      <c r="HB36" s="222"/>
      <c r="HC36" s="222"/>
      <c r="HD36" s="222"/>
      <c r="HE36" s="222"/>
      <c r="HF36" s="222"/>
      <c r="HG36" s="222"/>
      <c r="HH36" s="222"/>
      <c r="HI36" s="222"/>
      <c r="HJ36" s="222"/>
      <c r="HK36" s="222"/>
      <c r="HL36" s="222"/>
      <c r="HM36" s="222"/>
      <c r="HN36" s="222"/>
      <c r="HO36" s="222"/>
      <c r="HP36" s="222"/>
      <c r="HQ36" s="222"/>
      <c r="HR36" s="222"/>
      <c r="HS36" s="222"/>
      <c r="HT36" s="222"/>
      <c r="HU36" s="222"/>
      <c r="HV36" s="222"/>
      <c r="HW36" s="222"/>
      <c r="HX36" s="222"/>
      <c r="HY36" s="222"/>
      <c r="HZ36" s="222"/>
      <c r="IA36" s="222"/>
      <c r="IB36" s="222"/>
      <c r="IC36" s="222"/>
      <c r="ID36" s="222"/>
      <c r="IE36" s="222"/>
      <c r="IF36" s="222"/>
      <c r="IG36" s="222"/>
      <c r="IH36" s="222"/>
      <c r="II36" s="222"/>
      <c r="IJ36" s="222"/>
      <c r="IK36" s="222"/>
      <c r="IL36" s="222"/>
      <c r="IM36" s="222"/>
      <c r="IN36" s="222"/>
      <c r="IO36" s="222"/>
      <c r="IP36" s="222"/>
      <c r="IQ36" s="222"/>
      <c r="IR36" s="222"/>
      <c r="IS36" s="222"/>
      <c r="IT36" s="222"/>
      <c r="IU36" s="222"/>
      <c r="IV36" s="222"/>
    </row>
    <row r="37" spans="1:256">
      <c r="A37" s="211">
        <v>10</v>
      </c>
      <c r="B37" s="212" t="s">
        <v>549</v>
      </c>
      <c r="C37" s="213" t="s">
        <v>2759</v>
      </c>
      <c r="D37" s="214" t="s">
        <v>15140</v>
      </c>
      <c r="E37" s="215" t="s">
        <v>15141</v>
      </c>
      <c r="F37" s="216" t="s">
        <v>15142</v>
      </c>
      <c r="G37" s="217">
        <v>9781440840128</v>
      </c>
      <c r="H37" s="218" t="s">
        <v>8623</v>
      </c>
      <c r="I37" s="219">
        <v>1</v>
      </c>
      <c r="J37" s="219">
        <v>2</v>
      </c>
      <c r="K37" s="223" t="s">
        <v>8624</v>
      </c>
      <c r="L37" s="212" t="s">
        <v>38</v>
      </c>
      <c r="M37" s="215">
        <v>2015</v>
      </c>
      <c r="N37" s="220" t="s">
        <v>15143</v>
      </c>
      <c r="O37" s="221" t="s">
        <v>14934</v>
      </c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2"/>
      <c r="CC37" s="222"/>
      <c r="CD37" s="222"/>
      <c r="CE37" s="222"/>
      <c r="CF37" s="222"/>
      <c r="CG37" s="222"/>
      <c r="CH37" s="222"/>
      <c r="CI37" s="222"/>
      <c r="CJ37" s="222"/>
      <c r="CK37" s="222"/>
      <c r="CL37" s="222"/>
      <c r="CM37" s="222"/>
      <c r="CN37" s="222"/>
      <c r="CO37" s="222"/>
      <c r="CP37" s="222"/>
      <c r="CQ37" s="222"/>
      <c r="CR37" s="222"/>
      <c r="CS37" s="222"/>
      <c r="CT37" s="222"/>
      <c r="CU37" s="222"/>
      <c r="CV37" s="222"/>
      <c r="CW37" s="222"/>
      <c r="CX37" s="222"/>
      <c r="CY37" s="222"/>
      <c r="CZ37" s="222"/>
      <c r="DA37" s="222"/>
      <c r="DB37" s="222"/>
      <c r="DC37" s="222"/>
      <c r="DD37" s="222"/>
      <c r="DE37" s="222"/>
      <c r="DF37" s="222"/>
      <c r="DG37" s="222"/>
      <c r="DH37" s="222"/>
      <c r="DI37" s="222"/>
      <c r="DJ37" s="222"/>
      <c r="DK37" s="222"/>
      <c r="DL37" s="222"/>
      <c r="DM37" s="222"/>
      <c r="DN37" s="222"/>
      <c r="DO37" s="222"/>
      <c r="DP37" s="222"/>
      <c r="DQ37" s="222"/>
      <c r="DR37" s="222"/>
      <c r="DS37" s="222"/>
      <c r="DT37" s="222"/>
      <c r="DU37" s="222"/>
      <c r="DV37" s="222"/>
      <c r="DW37" s="222"/>
      <c r="DX37" s="222"/>
      <c r="DY37" s="222"/>
      <c r="DZ37" s="222"/>
      <c r="EA37" s="222"/>
      <c r="EB37" s="222"/>
      <c r="EC37" s="222"/>
      <c r="ED37" s="222"/>
      <c r="EE37" s="222"/>
      <c r="EF37" s="222"/>
      <c r="EG37" s="222"/>
      <c r="EH37" s="222"/>
      <c r="EI37" s="222"/>
      <c r="EJ37" s="222"/>
      <c r="EK37" s="222"/>
      <c r="EL37" s="222"/>
      <c r="EM37" s="222"/>
      <c r="EN37" s="222"/>
      <c r="EO37" s="222"/>
      <c r="EP37" s="222"/>
      <c r="EQ37" s="222"/>
      <c r="ER37" s="222"/>
      <c r="ES37" s="222"/>
      <c r="ET37" s="222"/>
      <c r="EU37" s="222"/>
      <c r="EV37" s="222"/>
      <c r="EW37" s="222"/>
      <c r="EX37" s="222"/>
      <c r="EY37" s="222"/>
      <c r="EZ37" s="222"/>
      <c r="FA37" s="222"/>
      <c r="FB37" s="222"/>
      <c r="FC37" s="222"/>
      <c r="FD37" s="222"/>
      <c r="FE37" s="222"/>
      <c r="FF37" s="222"/>
      <c r="FG37" s="222"/>
      <c r="FH37" s="222"/>
      <c r="FI37" s="222"/>
      <c r="FJ37" s="222"/>
      <c r="FK37" s="222"/>
      <c r="FL37" s="222"/>
      <c r="FM37" s="222"/>
      <c r="FN37" s="222"/>
      <c r="FO37" s="222"/>
      <c r="FP37" s="222"/>
      <c r="FQ37" s="222"/>
      <c r="FR37" s="222"/>
      <c r="FS37" s="222"/>
      <c r="FT37" s="222"/>
      <c r="FU37" s="222"/>
      <c r="FV37" s="222"/>
      <c r="FW37" s="222"/>
      <c r="FX37" s="222"/>
      <c r="FY37" s="222"/>
      <c r="FZ37" s="222"/>
      <c r="GA37" s="222"/>
      <c r="GB37" s="222"/>
      <c r="GC37" s="222"/>
      <c r="GD37" s="222"/>
      <c r="GE37" s="222"/>
      <c r="GF37" s="222"/>
      <c r="GG37" s="222"/>
      <c r="GH37" s="222"/>
      <c r="GI37" s="222"/>
      <c r="GJ37" s="222"/>
      <c r="GK37" s="222"/>
      <c r="GL37" s="222"/>
      <c r="GM37" s="222"/>
      <c r="GN37" s="222"/>
      <c r="GO37" s="222"/>
      <c r="GP37" s="222"/>
      <c r="GQ37" s="222"/>
      <c r="GR37" s="222"/>
      <c r="GS37" s="222"/>
      <c r="GT37" s="222"/>
      <c r="GU37" s="222"/>
      <c r="GV37" s="222"/>
      <c r="GW37" s="222"/>
      <c r="GX37" s="222"/>
      <c r="GY37" s="222"/>
      <c r="GZ37" s="222"/>
      <c r="HA37" s="222"/>
      <c r="HB37" s="222"/>
      <c r="HC37" s="222"/>
      <c r="HD37" s="222"/>
      <c r="HE37" s="222"/>
      <c r="HF37" s="222"/>
      <c r="HG37" s="222"/>
      <c r="HH37" s="222"/>
      <c r="HI37" s="222"/>
      <c r="HJ37" s="222"/>
      <c r="HK37" s="222"/>
      <c r="HL37" s="222"/>
      <c r="HM37" s="222"/>
      <c r="HN37" s="222"/>
      <c r="HO37" s="222"/>
      <c r="HP37" s="222"/>
      <c r="HQ37" s="222"/>
      <c r="HR37" s="222"/>
      <c r="HS37" s="222"/>
      <c r="HT37" s="222"/>
      <c r="HU37" s="222"/>
      <c r="HV37" s="222"/>
      <c r="HW37" s="222"/>
      <c r="HX37" s="222"/>
      <c r="HY37" s="222"/>
      <c r="HZ37" s="222"/>
      <c r="IA37" s="222"/>
      <c r="IB37" s="222"/>
      <c r="IC37" s="222"/>
      <c r="ID37" s="222"/>
      <c r="IE37" s="222"/>
      <c r="IF37" s="222"/>
      <c r="IG37" s="222"/>
      <c r="IH37" s="222"/>
      <c r="II37" s="222"/>
      <c r="IJ37" s="222"/>
      <c r="IK37" s="222"/>
      <c r="IL37" s="222"/>
      <c r="IM37" s="222"/>
      <c r="IN37" s="222"/>
      <c r="IO37" s="222"/>
      <c r="IP37" s="222"/>
      <c r="IQ37" s="222"/>
      <c r="IR37" s="222"/>
      <c r="IS37" s="222"/>
      <c r="IT37" s="222"/>
      <c r="IU37" s="222"/>
      <c r="IV37" s="222"/>
    </row>
    <row r="38" spans="1:256">
      <c r="A38" s="211">
        <v>13</v>
      </c>
      <c r="B38" s="212" t="s">
        <v>549</v>
      </c>
      <c r="C38" s="213" t="s">
        <v>2759</v>
      </c>
      <c r="D38" s="214" t="s">
        <v>15144</v>
      </c>
      <c r="E38" s="215" t="s">
        <v>15145</v>
      </c>
      <c r="F38" s="216" t="s">
        <v>15146</v>
      </c>
      <c r="G38" s="217">
        <v>9781440838040</v>
      </c>
      <c r="H38" s="218" t="s">
        <v>2509</v>
      </c>
      <c r="I38" s="219">
        <v>1</v>
      </c>
      <c r="J38" s="219">
        <v>2</v>
      </c>
      <c r="K38" s="213" t="s">
        <v>15147</v>
      </c>
      <c r="L38" s="212" t="s">
        <v>38</v>
      </c>
      <c r="M38" s="215">
        <v>2015</v>
      </c>
      <c r="N38" s="220" t="s">
        <v>15148</v>
      </c>
      <c r="O38" s="221" t="s">
        <v>14934</v>
      </c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2"/>
      <c r="CC38" s="222"/>
      <c r="CD38" s="222"/>
      <c r="CE38" s="222"/>
      <c r="CF38" s="222"/>
      <c r="CG38" s="222"/>
      <c r="CH38" s="222"/>
      <c r="CI38" s="222"/>
      <c r="CJ38" s="222"/>
      <c r="CK38" s="222"/>
      <c r="CL38" s="222"/>
      <c r="CM38" s="222"/>
      <c r="CN38" s="222"/>
      <c r="CO38" s="222"/>
      <c r="CP38" s="222"/>
      <c r="CQ38" s="222"/>
      <c r="CR38" s="222"/>
      <c r="CS38" s="222"/>
      <c r="CT38" s="222"/>
      <c r="CU38" s="222"/>
      <c r="CV38" s="222"/>
      <c r="CW38" s="222"/>
      <c r="CX38" s="222"/>
      <c r="CY38" s="222"/>
      <c r="CZ38" s="222"/>
      <c r="DA38" s="222"/>
      <c r="DB38" s="222"/>
      <c r="DC38" s="222"/>
      <c r="DD38" s="222"/>
      <c r="DE38" s="222"/>
      <c r="DF38" s="222"/>
      <c r="DG38" s="222"/>
      <c r="DH38" s="222"/>
      <c r="DI38" s="222"/>
      <c r="DJ38" s="222"/>
      <c r="DK38" s="222"/>
      <c r="DL38" s="222"/>
      <c r="DM38" s="222"/>
      <c r="DN38" s="222"/>
      <c r="DO38" s="222"/>
      <c r="DP38" s="222"/>
      <c r="DQ38" s="222"/>
      <c r="DR38" s="222"/>
      <c r="DS38" s="222"/>
      <c r="DT38" s="222"/>
      <c r="DU38" s="222"/>
      <c r="DV38" s="222"/>
      <c r="DW38" s="222"/>
      <c r="DX38" s="222"/>
      <c r="DY38" s="222"/>
      <c r="DZ38" s="222"/>
      <c r="EA38" s="222"/>
      <c r="EB38" s="222"/>
      <c r="EC38" s="222"/>
      <c r="ED38" s="222"/>
      <c r="EE38" s="222"/>
      <c r="EF38" s="222"/>
      <c r="EG38" s="222"/>
      <c r="EH38" s="222"/>
      <c r="EI38" s="222"/>
      <c r="EJ38" s="222"/>
      <c r="EK38" s="222"/>
      <c r="EL38" s="222"/>
      <c r="EM38" s="222"/>
      <c r="EN38" s="222"/>
      <c r="EO38" s="222"/>
      <c r="EP38" s="222"/>
      <c r="EQ38" s="222"/>
      <c r="ER38" s="222"/>
      <c r="ES38" s="222"/>
      <c r="ET38" s="222"/>
      <c r="EU38" s="222"/>
      <c r="EV38" s="222"/>
      <c r="EW38" s="222"/>
      <c r="EX38" s="222"/>
      <c r="EY38" s="222"/>
      <c r="EZ38" s="222"/>
      <c r="FA38" s="222"/>
      <c r="FB38" s="222"/>
      <c r="FC38" s="222"/>
      <c r="FD38" s="222"/>
      <c r="FE38" s="222"/>
      <c r="FF38" s="222"/>
      <c r="FG38" s="222"/>
      <c r="FH38" s="222"/>
      <c r="FI38" s="222"/>
      <c r="FJ38" s="222"/>
      <c r="FK38" s="222"/>
      <c r="FL38" s="222"/>
      <c r="FM38" s="222"/>
      <c r="FN38" s="222"/>
      <c r="FO38" s="222"/>
      <c r="FP38" s="222"/>
      <c r="FQ38" s="222"/>
      <c r="FR38" s="222"/>
      <c r="FS38" s="222"/>
      <c r="FT38" s="222"/>
      <c r="FU38" s="222"/>
      <c r="FV38" s="222"/>
      <c r="FW38" s="222"/>
      <c r="FX38" s="222"/>
      <c r="FY38" s="222"/>
      <c r="FZ38" s="222"/>
      <c r="GA38" s="222"/>
      <c r="GB38" s="222"/>
      <c r="GC38" s="222"/>
      <c r="GD38" s="222"/>
      <c r="GE38" s="222"/>
      <c r="GF38" s="222"/>
      <c r="GG38" s="222"/>
      <c r="GH38" s="222"/>
      <c r="GI38" s="222"/>
      <c r="GJ38" s="222"/>
      <c r="GK38" s="222"/>
      <c r="GL38" s="222"/>
      <c r="GM38" s="222"/>
      <c r="GN38" s="222"/>
      <c r="GO38" s="222"/>
      <c r="GP38" s="222"/>
      <c r="GQ38" s="222"/>
      <c r="GR38" s="222"/>
      <c r="GS38" s="222"/>
      <c r="GT38" s="222"/>
      <c r="GU38" s="222"/>
      <c r="GV38" s="222"/>
      <c r="GW38" s="222"/>
      <c r="GX38" s="222"/>
      <c r="GY38" s="222"/>
      <c r="GZ38" s="222"/>
      <c r="HA38" s="222"/>
      <c r="HB38" s="222"/>
      <c r="HC38" s="222"/>
      <c r="HD38" s="222"/>
      <c r="HE38" s="222"/>
      <c r="HF38" s="222"/>
      <c r="HG38" s="222"/>
      <c r="HH38" s="222"/>
      <c r="HI38" s="222"/>
      <c r="HJ38" s="222"/>
      <c r="HK38" s="222"/>
      <c r="HL38" s="222"/>
      <c r="HM38" s="222"/>
      <c r="HN38" s="222"/>
      <c r="HO38" s="222"/>
      <c r="HP38" s="222"/>
      <c r="HQ38" s="222"/>
      <c r="HR38" s="222"/>
      <c r="HS38" s="222"/>
      <c r="HT38" s="222"/>
      <c r="HU38" s="222"/>
      <c r="HV38" s="222"/>
      <c r="HW38" s="222"/>
      <c r="HX38" s="222"/>
      <c r="HY38" s="222"/>
      <c r="HZ38" s="222"/>
      <c r="IA38" s="222"/>
      <c r="IB38" s="222"/>
      <c r="IC38" s="222"/>
      <c r="ID38" s="222"/>
      <c r="IE38" s="222"/>
      <c r="IF38" s="222"/>
      <c r="IG38" s="222"/>
      <c r="IH38" s="222"/>
      <c r="II38" s="222"/>
      <c r="IJ38" s="222"/>
      <c r="IK38" s="222"/>
      <c r="IL38" s="222"/>
      <c r="IM38" s="222"/>
      <c r="IN38" s="222"/>
      <c r="IO38" s="222"/>
      <c r="IP38" s="222"/>
      <c r="IQ38" s="222"/>
      <c r="IR38" s="222"/>
      <c r="IS38" s="222"/>
      <c r="IT38" s="222"/>
      <c r="IU38" s="222"/>
      <c r="IV38" s="222"/>
    </row>
    <row r="39" spans="1:256">
      <c r="A39" s="225">
        <v>77</v>
      </c>
      <c r="B39" s="226" t="s">
        <v>549</v>
      </c>
      <c r="C39" s="224" t="s">
        <v>2759</v>
      </c>
      <c r="D39" s="227" t="s">
        <v>433</v>
      </c>
      <c r="E39" s="227" t="s">
        <v>15149</v>
      </c>
      <c r="F39" s="228" t="s">
        <v>15150</v>
      </c>
      <c r="G39" s="228" t="s">
        <v>15151</v>
      </c>
      <c r="H39" s="229" t="s">
        <v>15152</v>
      </c>
      <c r="I39" s="230">
        <v>1</v>
      </c>
      <c r="J39" s="230">
        <v>1</v>
      </c>
      <c r="K39" s="231" t="s">
        <v>15153</v>
      </c>
      <c r="L39" s="226" t="s">
        <v>38</v>
      </c>
      <c r="M39" s="230">
        <v>2014</v>
      </c>
      <c r="N39" s="232" t="s">
        <v>15154</v>
      </c>
      <c r="O39" s="233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2"/>
      <c r="CC39" s="222"/>
      <c r="CD39" s="222"/>
      <c r="CE39" s="222"/>
      <c r="CF39" s="222"/>
      <c r="CG39" s="222"/>
      <c r="CH39" s="222"/>
      <c r="CI39" s="222"/>
      <c r="CJ39" s="222"/>
      <c r="CK39" s="222"/>
      <c r="CL39" s="222"/>
      <c r="CM39" s="222"/>
      <c r="CN39" s="222"/>
      <c r="CO39" s="222"/>
      <c r="CP39" s="222"/>
      <c r="CQ39" s="222"/>
      <c r="CR39" s="222"/>
      <c r="CS39" s="222"/>
      <c r="CT39" s="222"/>
      <c r="CU39" s="222"/>
      <c r="CV39" s="222"/>
      <c r="CW39" s="222"/>
      <c r="CX39" s="222"/>
      <c r="CY39" s="222"/>
      <c r="CZ39" s="222"/>
      <c r="DA39" s="222"/>
      <c r="DB39" s="222"/>
      <c r="DC39" s="222"/>
      <c r="DD39" s="222"/>
      <c r="DE39" s="222"/>
      <c r="DF39" s="222"/>
      <c r="DG39" s="222"/>
      <c r="DH39" s="222"/>
      <c r="DI39" s="222"/>
      <c r="DJ39" s="222"/>
      <c r="DK39" s="222"/>
      <c r="DL39" s="222"/>
      <c r="DM39" s="222"/>
      <c r="DN39" s="222"/>
      <c r="DO39" s="222"/>
      <c r="DP39" s="222"/>
      <c r="DQ39" s="222"/>
      <c r="DR39" s="222"/>
      <c r="DS39" s="222"/>
      <c r="DT39" s="222"/>
      <c r="DU39" s="222"/>
      <c r="DV39" s="222"/>
      <c r="DW39" s="222"/>
      <c r="DX39" s="222"/>
      <c r="DY39" s="222"/>
      <c r="DZ39" s="222"/>
      <c r="EA39" s="222"/>
      <c r="EB39" s="222"/>
      <c r="EC39" s="222"/>
      <c r="ED39" s="222"/>
      <c r="EE39" s="222"/>
      <c r="EF39" s="222"/>
      <c r="EG39" s="222"/>
      <c r="EH39" s="222"/>
      <c r="EI39" s="222"/>
      <c r="EJ39" s="222"/>
      <c r="EK39" s="222"/>
      <c r="EL39" s="222"/>
      <c r="EM39" s="222"/>
      <c r="EN39" s="222"/>
      <c r="EO39" s="222"/>
      <c r="EP39" s="222"/>
      <c r="EQ39" s="222"/>
      <c r="ER39" s="222"/>
      <c r="ES39" s="222"/>
      <c r="ET39" s="222"/>
      <c r="EU39" s="222"/>
      <c r="EV39" s="222"/>
      <c r="EW39" s="222"/>
      <c r="EX39" s="222"/>
      <c r="EY39" s="222"/>
      <c r="EZ39" s="222"/>
      <c r="FA39" s="222"/>
      <c r="FB39" s="222"/>
      <c r="FC39" s="222"/>
      <c r="FD39" s="222"/>
      <c r="FE39" s="222"/>
      <c r="FF39" s="222"/>
      <c r="FG39" s="222"/>
      <c r="FH39" s="222"/>
      <c r="FI39" s="222"/>
      <c r="FJ39" s="222"/>
      <c r="FK39" s="222"/>
      <c r="FL39" s="222"/>
      <c r="FM39" s="222"/>
      <c r="FN39" s="222"/>
      <c r="FO39" s="222"/>
      <c r="FP39" s="222"/>
      <c r="FQ39" s="222"/>
      <c r="FR39" s="222"/>
      <c r="FS39" s="222"/>
      <c r="FT39" s="222"/>
      <c r="FU39" s="222"/>
      <c r="FV39" s="222"/>
      <c r="FW39" s="222"/>
      <c r="FX39" s="222"/>
      <c r="FY39" s="222"/>
      <c r="FZ39" s="222"/>
      <c r="GA39" s="222"/>
      <c r="GB39" s="222"/>
      <c r="GC39" s="222"/>
      <c r="GD39" s="222"/>
      <c r="GE39" s="222"/>
      <c r="GF39" s="222"/>
      <c r="GG39" s="222"/>
      <c r="GH39" s="222"/>
      <c r="GI39" s="222"/>
      <c r="GJ39" s="222"/>
      <c r="GK39" s="222"/>
      <c r="GL39" s="222"/>
      <c r="GM39" s="222"/>
      <c r="GN39" s="222"/>
      <c r="GO39" s="222"/>
      <c r="GP39" s="222"/>
      <c r="GQ39" s="222"/>
      <c r="GR39" s="222"/>
      <c r="GS39" s="222"/>
      <c r="GT39" s="222"/>
      <c r="GU39" s="222"/>
      <c r="GV39" s="222"/>
      <c r="GW39" s="222"/>
      <c r="GX39" s="222"/>
      <c r="GY39" s="222"/>
      <c r="GZ39" s="222"/>
      <c r="HA39" s="222"/>
      <c r="HB39" s="222"/>
      <c r="HC39" s="222"/>
      <c r="HD39" s="222"/>
      <c r="HE39" s="222"/>
      <c r="HF39" s="222"/>
      <c r="HG39" s="222"/>
      <c r="HH39" s="222"/>
      <c r="HI39" s="222"/>
      <c r="HJ39" s="222"/>
      <c r="HK39" s="222"/>
      <c r="HL39" s="222"/>
      <c r="HM39" s="222"/>
      <c r="HN39" s="222"/>
      <c r="HO39" s="222"/>
      <c r="HP39" s="222"/>
      <c r="HQ39" s="222"/>
      <c r="HR39" s="222"/>
      <c r="HS39" s="222"/>
      <c r="HT39" s="222"/>
      <c r="HU39" s="222"/>
      <c r="HV39" s="222"/>
      <c r="HW39" s="222"/>
      <c r="HX39" s="222"/>
      <c r="HY39" s="222"/>
      <c r="HZ39" s="222"/>
      <c r="IA39" s="222"/>
      <c r="IB39" s="222"/>
      <c r="IC39" s="222"/>
      <c r="ID39" s="222"/>
      <c r="IE39" s="222"/>
      <c r="IF39" s="222"/>
      <c r="IG39" s="222"/>
      <c r="IH39" s="222"/>
      <c r="II39" s="222"/>
      <c r="IJ39" s="222"/>
      <c r="IK39" s="222"/>
      <c r="IL39" s="222"/>
      <c r="IM39" s="222"/>
      <c r="IN39" s="222"/>
      <c r="IO39" s="222"/>
      <c r="IP39" s="222"/>
      <c r="IQ39" s="222"/>
      <c r="IR39" s="222"/>
      <c r="IS39" s="222"/>
      <c r="IT39" s="222"/>
      <c r="IU39" s="222"/>
      <c r="IV39" s="222"/>
    </row>
    <row r="40" spans="1:256">
      <c r="A40" s="225">
        <v>12</v>
      </c>
      <c r="B40" s="226" t="s">
        <v>549</v>
      </c>
      <c r="C40" s="224" t="s">
        <v>11476</v>
      </c>
      <c r="D40" s="227" t="s">
        <v>15155</v>
      </c>
      <c r="E40" s="227" t="s">
        <v>15156</v>
      </c>
      <c r="F40" s="228" t="s">
        <v>15157</v>
      </c>
      <c r="G40" s="228" t="s">
        <v>15158</v>
      </c>
      <c r="H40" s="229" t="s">
        <v>15159</v>
      </c>
      <c r="I40" s="230">
        <v>1</v>
      </c>
      <c r="J40" s="230">
        <v>1</v>
      </c>
      <c r="K40" s="231" t="s">
        <v>10836</v>
      </c>
      <c r="L40" s="226" t="s">
        <v>553</v>
      </c>
      <c r="M40" s="230">
        <v>2015</v>
      </c>
      <c r="N40" s="232" t="s">
        <v>15160</v>
      </c>
      <c r="O40" s="233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2"/>
      <c r="CC40" s="222"/>
      <c r="CD40" s="222"/>
      <c r="CE40" s="222"/>
      <c r="CF40" s="222"/>
      <c r="CG40" s="222"/>
      <c r="CH40" s="222"/>
      <c r="CI40" s="222"/>
      <c r="CJ40" s="222"/>
      <c r="CK40" s="222"/>
      <c r="CL40" s="222"/>
      <c r="CM40" s="222"/>
      <c r="CN40" s="222"/>
      <c r="CO40" s="222"/>
      <c r="CP40" s="222"/>
      <c r="CQ40" s="222"/>
      <c r="CR40" s="222"/>
      <c r="CS40" s="222"/>
      <c r="CT40" s="222"/>
      <c r="CU40" s="222"/>
      <c r="CV40" s="222"/>
      <c r="CW40" s="222"/>
      <c r="CX40" s="222"/>
      <c r="CY40" s="222"/>
      <c r="CZ40" s="222"/>
      <c r="DA40" s="222"/>
      <c r="DB40" s="222"/>
      <c r="DC40" s="222"/>
      <c r="DD40" s="222"/>
      <c r="DE40" s="222"/>
      <c r="DF40" s="222"/>
      <c r="DG40" s="222"/>
      <c r="DH40" s="222"/>
      <c r="DI40" s="222"/>
      <c r="DJ40" s="222"/>
      <c r="DK40" s="222"/>
      <c r="DL40" s="222"/>
      <c r="DM40" s="222"/>
      <c r="DN40" s="222"/>
      <c r="DO40" s="222"/>
      <c r="DP40" s="222"/>
      <c r="DQ40" s="222"/>
      <c r="DR40" s="222"/>
      <c r="DS40" s="222"/>
      <c r="DT40" s="222"/>
      <c r="DU40" s="222"/>
      <c r="DV40" s="222"/>
      <c r="DW40" s="222"/>
      <c r="DX40" s="222"/>
      <c r="DY40" s="222"/>
      <c r="DZ40" s="222"/>
      <c r="EA40" s="222"/>
      <c r="EB40" s="222"/>
      <c r="EC40" s="222"/>
      <c r="ED40" s="222"/>
      <c r="EE40" s="222"/>
      <c r="EF40" s="222"/>
      <c r="EG40" s="222"/>
      <c r="EH40" s="222"/>
      <c r="EI40" s="222"/>
      <c r="EJ40" s="222"/>
      <c r="EK40" s="222"/>
      <c r="EL40" s="222"/>
      <c r="EM40" s="222"/>
      <c r="EN40" s="222"/>
      <c r="EO40" s="222"/>
      <c r="EP40" s="222"/>
      <c r="EQ40" s="222"/>
      <c r="ER40" s="222"/>
      <c r="ES40" s="222"/>
      <c r="ET40" s="222"/>
      <c r="EU40" s="222"/>
      <c r="EV40" s="222"/>
      <c r="EW40" s="222"/>
      <c r="EX40" s="222"/>
      <c r="EY40" s="222"/>
      <c r="EZ40" s="222"/>
      <c r="FA40" s="222"/>
      <c r="FB40" s="222"/>
      <c r="FC40" s="222"/>
      <c r="FD40" s="222"/>
      <c r="FE40" s="222"/>
      <c r="FF40" s="222"/>
      <c r="FG40" s="222"/>
      <c r="FH40" s="222"/>
      <c r="FI40" s="222"/>
      <c r="FJ40" s="222"/>
      <c r="FK40" s="222"/>
      <c r="FL40" s="222"/>
      <c r="FM40" s="222"/>
      <c r="FN40" s="222"/>
      <c r="FO40" s="222"/>
      <c r="FP40" s="222"/>
      <c r="FQ40" s="222"/>
      <c r="FR40" s="222"/>
      <c r="FS40" s="222"/>
      <c r="FT40" s="222"/>
      <c r="FU40" s="222"/>
      <c r="FV40" s="222"/>
      <c r="FW40" s="222"/>
      <c r="FX40" s="222"/>
      <c r="FY40" s="222"/>
      <c r="FZ40" s="222"/>
      <c r="GA40" s="222"/>
      <c r="GB40" s="222"/>
      <c r="GC40" s="222"/>
      <c r="GD40" s="222"/>
      <c r="GE40" s="222"/>
      <c r="GF40" s="222"/>
      <c r="GG40" s="222"/>
      <c r="GH40" s="222"/>
      <c r="GI40" s="222"/>
      <c r="GJ40" s="222"/>
      <c r="GK40" s="222"/>
      <c r="GL40" s="222"/>
      <c r="GM40" s="222"/>
      <c r="GN40" s="222"/>
      <c r="GO40" s="222"/>
      <c r="GP40" s="222"/>
      <c r="GQ40" s="222"/>
      <c r="GR40" s="222"/>
      <c r="GS40" s="222"/>
      <c r="GT40" s="222"/>
      <c r="GU40" s="222"/>
      <c r="GV40" s="222"/>
      <c r="GW40" s="222"/>
      <c r="GX40" s="222"/>
      <c r="GY40" s="222"/>
      <c r="GZ40" s="222"/>
      <c r="HA40" s="222"/>
      <c r="HB40" s="222"/>
      <c r="HC40" s="222"/>
      <c r="HD40" s="222"/>
      <c r="HE40" s="222"/>
      <c r="HF40" s="222"/>
      <c r="HG40" s="222"/>
      <c r="HH40" s="222"/>
      <c r="HI40" s="222"/>
      <c r="HJ40" s="222"/>
      <c r="HK40" s="222"/>
      <c r="HL40" s="222"/>
      <c r="HM40" s="222"/>
      <c r="HN40" s="222"/>
      <c r="HO40" s="222"/>
      <c r="HP40" s="222"/>
      <c r="HQ40" s="222"/>
      <c r="HR40" s="222"/>
      <c r="HS40" s="222"/>
      <c r="HT40" s="222"/>
      <c r="HU40" s="222"/>
      <c r="HV40" s="222"/>
      <c r="HW40" s="222"/>
      <c r="HX40" s="222"/>
      <c r="HY40" s="222"/>
      <c r="HZ40" s="222"/>
      <c r="IA40" s="222"/>
      <c r="IB40" s="222"/>
      <c r="IC40" s="222"/>
      <c r="ID40" s="222"/>
      <c r="IE40" s="222"/>
      <c r="IF40" s="222"/>
      <c r="IG40" s="222"/>
      <c r="IH40" s="222"/>
      <c r="II40" s="222"/>
      <c r="IJ40" s="222"/>
      <c r="IK40" s="222"/>
      <c r="IL40" s="222"/>
      <c r="IM40" s="222"/>
      <c r="IN40" s="222"/>
      <c r="IO40" s="222"/>
      <c r="IP40" s="222"/>
      <c r="IQ40" s="222"/>
      <c r="IR40" s="222"/>
      <c r="IS40" s="222"/>
      <c r="IT40" s="222"/>
      <c r="IU40" s="222"/>
      <c r="IV40" s="222"/>
    </row>
    <row r="41" spans="1:256">
      <c r="A41" s="225">
        <v>2</v>
      </c>
      <c r="B41" s="226" t="s">
        <v>549</v>
      </c>
      <c r="C41" s="224" t="s">
        <v>15161</v>
      </c>
      <c r="D41" s="227" t="s">
        <v>325</v>
      </c>
      <c r="E41" s="227" t="s">
        <v>326</v>
      </c>
      <c r="F41" s="228" t="s">
        <v>15162</v>
      </c>
      <c r="G41" s="228" t="s">
        <v>15163</v>
      </c>
      <c r="H41" s="229" t="s">
        <v>15164</v>
      </c>
      <c r="I41" s="230">
        <v>1</v>
      </c>
      <c r="J41" s="230">
        <v>1</v>
      </c>
      <c r="K41" s="231" t="s">
        <v>15165</v>
      </c>
      <c r="L41" s="226" t="s">
        <v>573</v>
      </c>
      <c r="M41" s="230">
        <v>2015</v>
      </c>
      <c r="N41" s="232" t="s">
        <v>15166</v>
      </c>
      <c r="O41" s="233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2"/>
      <c r="CC41" s="222"/>
      <c r="CD41" s="222"/>
      <c r="CE41" s="222"/>
      <c r="CF41" s="222"/>
      <c r="CG41" s="222"/>
      <c r="CH41" s="222"/>
      <c r="CI41" s="222"/>
      <c r="CJ41" s="222"/>
      <c r="CK41" s="222"/>
      <c r="CL41" s="222"/>
      <c r="CM41" s="222"/>
      <c r="CN41" s="222"/>
      <c r="CO41" s="222"/>
      <c r="CP41" s="222"/>
      <c r="CQ41" s="222"/>
      <c r="CR41" s="222"/>
      <c r="CS41" s="222"/>
      <c r="CT41" s="222"/>
      <c r="CU41" s="222"/>
      <c r="CV41" s="222"/>
      <c r="CW41" s="222"/>
      <c r="CX41" s="222"/>
      <c r="CY41" s="222"/>
      <c r="CZ41" s="222"/>
      <c r="DA41" s="222"/>
      <c r="DB41" s="222"/>
      <c r="DC41" s="222"/>
      <c r="DD41" s="222"/>
      <c r="DE41" s="222"/>
      <c r="DF41" s="222"/>
      <c r="DG41" s="222"/>
      <c r="DH41" s="222"/>
      <c r="DI41" s="222"/>
      <c r="DJ41" s="222"/>
      <c r="DK41" s="222"/>
      <c r="DL41" s="222"/>
      <c r="DM41" s="222"/>
      <c r="DN41" s="222"/>
      <c r="DO41" s="222"/>
      <c r="DP41" s="222"/>
      <c r="DQ41" s="222"/>
      <c r="DR41" s="222"/>
      <c r="DS41" s="222"/>
      <c r="DT41" s="222"/>
      <c r="DU41" s="222"/>
      <c r="DV41" s="222"/>
      <c r="DW41" s="222"/>
      <c r="DX41" s="222"/>
      <c r="DY41" s="222"/>
      <c r="DZ41" s="222"/>
      <c r="EA41" s="222"/>
      <c r="EB41" s="222"/>
      <c r="EC41" s="222"/>
      <c r="ED41" s="222"/>
      <c r="EE41" s="222"/>
      <c r="EF41" s="222"/>
      <c r="EG41" s="222"/>
      <c r="EH41" s="222"/>
      <c r="EI41" s="222"/>
      <c r="EJ41" s="222"/>
      <c r="EK41" s="222"/>
      <c r="EL41" s="222"/>
      <c r="EM41" s="222"/>
      <c r="EN41" s="222"/>
      <c r="EO41" s="222"/>
      <c r="EP41" s="222"/>
      <c r="EQ41" s="222"/>
      <c r="ER41" s="222"/>
      <c r="ES41" s="222"/>
      <c r="ET41" s="222"/>
      <c r="EU41" s="222"/>
      <c r="EV41" s="222"/>
      <c r="EW41" s="222"/>
      <c r="EX41" s="222"/>
      <c r="EY41" s="222"/>
      <c r="EZ41" s="222"/>
      <c r="FA41" s="222"/>
      <c r="FB41" s="222"/>
      <c r="FC41" s="222"/>
      <c r="FD41" s="222"/>
      <c r="FE41" s="222"/>
      <c r="FF41" s="222"/>
      <c r="FG41" s="222"/>
      <c r="FH41" s="222"/>
      <c r="FI41" s="222"/>
      <c r="FJ41" s="222"/>
      <c r="FK41" s="222"/>
      <c r="FL41" s="222"/>
      <c r="FM41" s="222"/>
      <c r="FN41" s="222"/>
      <c r="FO41" s="222"/>
      <c r="FP41" s="222"/>
      <c r="FQ41" s="222"/>
      <c r="FR41" s="222"/>
      <c r="FS41" s="222"/>
      <c r="FT41" s="222"/>
      <c r="FU41" s="222"/>
      <c r="FV41" s="222"/>
      <c r="FW41" s="222"/>
      <c r="FX41" s="222"/>
      <c r="FY41" s="222"/>
      <c r="FZ41" s="222"/>
      <c r="GA41" s="222"/>
      <c r="GB41" s="222"/>
      <c r="GC41" s="222"/>
      <c r="GD41" s="222"/>
      <c r="GE41" s="222"/>
      <c r="GF41" s="222"/>
      <c r="GG41" s="222"/>
      <c r="GH41" s="222"/>
      <c r="GI41" s="222"/>
      <c r="GJ41" s="222"/>
      <c r="GK41" s="222"/>
      <c r="GL41" s="222"/>
      <c r="GM41" s="222"/>
      <c r="GN41" s="222"/>
      <c r="GO41" s="222"/>
      <c r="GP41" s="222"/>
      <c r="GQ41" s="222"/>
      <c r="GR41" s="222"/>
      <c r="GS41" s="222"/>
      <c r="GT41" s="222"/>
      <c r="GU41" s="222"/>
      <c r="GV41" s="222"/>
      <c r="GW41" s="222"/>
      <c r="GX41" s="222"/>
      <c r="GY41" s="222"/>
      <c r="GZ41" s="222"/>
      <c r="HA41" s="222"/>
      <c r="HB41" s="222"/>
      <c r="HC41" s="222"/>
      <c r="HD41" s="222"/>
      <c r="HE41" s="222"/>
      <c r="HF41" s="222"/>
      <c r="HG41" s="222"/>
      <c r="HH41" s="222"/>
      <c r="HI41" s="222"/>
      <c r="HJ41" s="222"/>
      <c r="HK41" s="222"/>
      <c r="HL41" s="222"/>
      <c r="HM41" s="222"/>
      <c r="HN41" s="222"/>
      <c r="HO41" s="222"/>
      <c r="HP41" s="222"/>
      <c r="HQ41" s="222"/>
      <c r="HR41" s="222"/>
      <c r="HS41" s="222"/>
      <c r="HT41" s="222"/>
      <c r="HU41" s="222"/>
      <c r="HV41" s="222"/>
      <c r="HW41" s="222"/>
      <c r="HX41" s="222"/>
      <c r="HY41" s="222"/>
      <c r="HZ41" s="222"/>
      <c r="IA41" s="222"/>
      <c r="IB41" s="222"/>
      <c r="IC41" s="222"/>
      <c r="ID41" s="222"/>
      <c r="IE41" s="222"/>
      <c r="IF41" s="222"/>
      <c r="IG41" s="222"/>
      <c r="IH41" s="222"/>
      <c r="II41" s="222"/>
      <c r="IJ41" s="222"/>
      <c r="IK41" s="222"/>
      <c r="IL41" s="222"/>
      <c r="IM41" s="222"/>
      <c r="IN41" s="222"/>
      <c r="IO41" s="222"/>
      <c r="IP41" s="222"/>
      <c r="IQ41" s="222"/>
      <c r="IR41" s="222"/>
      <c r="IS41" s="222"/>
      <c r="IT41" s="222"/>
      <c r="IU41" s="222"/>
      <c r="IV41" s="222"/>
    </row>
    <row r="42" spans="1:256">
      <c r="A42" s="225">
        <v>49</v>
      </c>
      <c r="B42" s="226" t="s">
        <v>549</v>
      </c>
      <c r="C42" s="224" t="s">
        <v>15161</v>
      </c>
      <c r="D42" s="227">
        <v>371.33</v>
      </c>
      <c r="E42" s="227" t="s">
        <v>15167</v>
      </c>
      <c r="F42" s="228" t="s">
        <v>15168</v>
      </c>
      <c r="G42" s="228" t="s">
        <v>15169</v>
      </c>
      <c r="H42" s="229" t="s">
        <v>15170</v>
      </c>
      <c r="I42" s="230">
        <v>1</v>
      </c>
      <c r="J42" s="230">
        <v>1</v>
      </c>
      <c r="K42" s="231" t="s">
        <v>15171</v>
      </c>
      <c r="L42" s="226" t="s">
        <v>573</v>
      </c>
      <c r="M42" s="230">
        <v>2015</v>
      </c>
      <c r="N42" s="232" t="s">
        <v>15172</v>
      </c>
      <c r="O42" s="233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2"/>
      <c r="CC42" s="222"/>
      <c r="CD42" s="222"/>
      <c r="CE42" s="222"/>
      <c r="CF42" s="222"/>
      <c r="CG42" s="222"/>
      <c r="CH42" s="222"/>
      <c r="CI42" s="222"/>
      <c r="CJ42" s="222"/>
      <c r="CK42" s="222"/>
      <c r="CL42" s="222"/>
      <c r="CM42" s="222"/>
      <c r="CN42" s="222"/>
      <c r="CO42" s="222"/>
      <c r="CP42" s="222"/>
      <c r="CQ42" s="222"/>
      <c r="CR42" s="222"/>
      <c r="CS42" s="222"/>
      <c r="CT42" s="222"/>
      <c r="CU42" s="222"/>
      <c r="CV42" s="222"/>
      <c r="CW42" s="222"/>
      <c r="CX42" s="222"/>
      <c r="CY42" s="222"/>
      <c r="CZ42" s="222"/>
      <c r="DA42" s="222"/>
      <c r="DB42" s="222"/>
      <c r="DC42" s="222"/>
      <c r="DD42" s="222"/>
      <c r="DE42" s="222"/>
      <c r="DF42" s="222"/>
      <c r="DG42" s="222"/>
      <c r="DH42" s="222"/>
      <c r="DI42" s="222"/>
      <c r="DJ42" s="222"/>
      <c r="DK42" s="222"/>
      <c r="DL42" s="222"/>
      <c r="DM42" s="222"/>
      <c r="DN42" s="222"/>
      <c r="DO42" s="222"/>
      <c r="DP42" s="222"/>
      <c r="DQ42" s="222"/>
      <c r="DR42" s="222"/>
      <c r="DS42" s="222"/>
      <c r="DT42" s="222"/>
      <c r="DU42" s="222"/>
      <c r="DV42" s="222"/>
      <c r="DW42" s="222"/>
      <c r="DX42" s="222"/>
      <c r="DY42" s="222"/>
      <c r="DZ42" s="222"/>
      <c r="EA42" s="222"/>
      <c r="EB42" s="222"/>
      <c r="EC42" s="222"/>
      <c r="ED42" s="222"/>
      <c r="EE42" s="222"/>
      <c r="EF42" s="222"/>
      <c r="EG42" s="222"/>
      <c r="EH42" s="222"/>
      <c r="EI42" s="222"/>
      <c r="EJ42" s="222"/>
      <c r="EK42" s="222"/>
      <c r="EL42" s="222"/>
      <c r="EM42" s="222"/>
      <c r="EN42" s="222"/>
      <c r="EO42" s="222"/>
      <c r="EP42" s="222"/>
      <c r="EQ42" s="222"/>
      <c r="ER42" s="222"/>
      <c r="ES42" s="222"/>
      <c r="ET42" s="222"/>
      <c r="EU42" s="222"/>
      <c r="EV42" s="222"/>
      <c r="EW42" s="222"/>
      <c r="EX42" s="222"/>
      <c r="EY42" s="222"/>
      <c r="EZ42" s="222"/>
      <c r="FA42" s="222"/>
      <c r="FB42" s="222"/>
      <c r="FC42" s="222"/>
      <c r="FD42" s="222"/>
      <c r="FE42" s="222"/>
      <c r="FF42" s="222"/>
      <c r="FG42" s="222"/>
      <c r="FH42" s="222"/>
      <c r="FI42" s="222"/>
      <c r="FJ42" s="222"/>
      <c r="FK42" s="222"/>
      <c r="FL42" s="222"/>
      <c r="FM42" s="222"/>
      <c r="FN42" s="222"/>
      <c r="FO42" s="222"/>
      <c r="FP42" s="222"/>
      <c r="FQ42" s="222"/>
      <c r="FR42" s="222"/>
      <c r="FS42" s="222"/>
      <c r="FT42" s="222"/>
      <c r="FU42" s="222"/>
      <c r="FV42" s="222"/>
      <c r="FW42" s="222"/>
      <c r="FX42" s="222"/>
      <c r="FY42" s="222"/>
      <c r="FZ42" s="222"/>
      <c r="GA42" s="222"/>
      <c r="GB42" s="222"/>
      <c r="GC42" s="222"/>
      <c r="GD42" s="222"/>
      <c r="GE42" s="222"/>
      <c r="GF42" s="222"/>
      <c r="GG42" s="222"/>
      <c r="GH42" s="222"/>
      <c r="GI42" s="222"/>
      <c r="GJ42" s="222"/>
      <c r="GK42" s="222"/>
      <c r="GL42" s="222"/>
      <c r="GM42" s="222"/>
      <c r="GN42" s="222"/>
      <c r="GO42" s="222"/>
      <c r="GP42" s="222"/>
      <c r="GQ42" s="222"/>
      <c r="GR42" s="222"/>
      <c r="GS42" s="222"/>
      <c r="GT42" s="222"/>
      <c r="GU42" s="222"/>
      <c r="GV42" s="222"/>
      <c r="GW42" s="222"/>
      <c r="GX42" s="222"/>
      <c r="GY42" s="222"/>
      <c r="GZ42" s="222"/>
      <c r="HA42" s="222"/>
      <c r="HB42" s="222"/>
      <c r="HC42" s="222"/>
      <c r="HD42" s="222"/>
      <c r="HE42" s="222"/>
      <c r="HF42" s="222"/>
      <c r="HG42" s="222"/>
      <c r="HH42" s="222"/>
      <c r="HI42" s="222"/>
      <c r="HJ42" s="222"/>
      <c r="HK42" s="222"/>
      <c r="HL42" s="222"/>
      <c r="HM42" s="222"/>
      <c r="HN42" s="222"/>
      <c r="HO42" s="222"/>
      <c r="HP42" s="222"/>
      <c r="HQ42" s="222"/>
      <c r="HR42" s="222"/>
      <c r="HS42" s="222"/>
      <c r="HT42" s="222"/>
      <c r="HU42" s="222"/>
      <c r="HV42" s="222"/>
      <c r="HW42" s="222"/>
      <c r="HX42" s="222"/>
      <c r="HY42" s="222"/>
      <c r="HZ42" s="222"/>
      <c r="IA42" s="222"/>
      <c r="IB42" s="222"/>
      <c r="IC42" s="222"/>
      <c r="ID42" s="222"/>
      <c r="IE42" s="222"/>
      <c r="IF42" s="222"/>
      <c r="IG42" s="222"/>
      <c r="IH42" s="222"/>
      <c r="II42" s="222"/>
      <c r="IJ42" s="222"/>
      <c r="IK42" s="222"/>
      <c r="IL42" s="222"/>
      <c r="IM42" s="222"/>
      <c r="IN42" s="222"/>
      <c r="IO42" s="222"/>
      <c r="IP42" s="222"/>
      <c r="IQ42" s="222"/>
      <c r="IR42" s="222"/>
      <c r="IS42" s="222"/>
      <c r="IT42" s="222"/>
      <c r="IU42" s="222"/>
      <c r="IV42" s="222"/>
    </row>
    <row r="43" spans="1:256">
      <c r="A43" s="225">
        <v>74</v>
      </c>
      <c r="B43" s="226" t="s">
        <v>549</v>
      </c>
      <c r="C43" s="224" t="s">
        <v>15161</v>
      </c>
      <c r="D43" s="227" t="s">
        <v>15173</v>
      </c>
      <c r="E43" s="227" t="s">
        <v>15174</v>
      </c>
      <c r="F43" s="228" t="s">
        <v>15175</v>
      </c>
      <c r="G43" s="228" t="s">
        <v>15176</v>
      </c>
      <c r="H43" s="229" t="s">
        <v>15177</v>
      </c>
      <c r="I43" s="230">
        <v>1</v>
      </c>
      <c r="J43" s="230">
        <v>1</v>
      </c>
      <c r="K43" s="231" t="s">
        <v>15178</v>
      </c>
      <c r="L43" s="226" t="s">
        <v>573</v>
      </c>
      <c r="M43" s="230">
        <v>2015</v>
      </c>
      <c r="N43" s="232" t="s">
        <v>15179</v>
      </c>
      <c r="O43" s="233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2"/>
      <c r="CC43" s="222"/>
      <c r="CD43" s="222"/>
      <c r="CE43" s="222"/>
      <c r="CF43" s="222"/>
      <c r="CG43" s="222"/>
      <c r="CH43" s="222"/>
      <c r="CI43" s="222"/>
      <c r="CJ43" s="222"/>
      <c r="CK43" s="222"/>
      <c r="CL43" s="222"/>
      <c r="CM43" s="222"/>
      <c r="CN43" s="222"/>
      <c r="CO43" s="222"/>
      <c r="CP43" s="222"/>
      <c r="CQ43" s="222"/>
      <c r="CR43" s="222"/>
      <c r="CS43" s="222"/>
      <c r="CT43" s="222"/>
      <c r="CU43" s="222"/>
      <c r="CV43" s="222"/>
      <c r="CW43" s="222"/>
      <c r="CX43" s="222"/>
      <c r="CY43" s="222"/>
      <c r="CZ43" s="222"/>
      <c r="DA43" s="222"/>
      <c r="DB43" s="222"/>
      <c r="DC43" s="222"/>
      <c r="DD43" s="222"/>
      <c r="DE43" s="222"/>
      <c r="DF43" s="222"/>
      <c r="DG43" s="222"/>
      <c r="DH43" s="222"/>
      <c r="DI43" s="222"/>
      <c r="DJ43" s="222"/>
      <c r="DK43" s="222"/>
      <c r="DL43" s="222"/>
      <c r="DM43" s="222"/>
      <c r="DN43" s="222"/>
      <c r="DO43" s="222"/>
      <c r="DP43" s="222"/>
      <c r="DQ43" s="222"/>
      <c r="DR43" s="222"/>
      <c r="DS43" s="222"/>
      <c r="DT43" s="222"/>
      <c r="DU43" s="222"/>
      <c r="DV43" s="222"/>
      <c r="DW43" s="222"/>
      <c r="DX43" s="222"/>
      <c r="DY43" s="222"/>
      <c r="DZ43" s="222"/>
      <c r="EA43" s="222"/>
      <c r="EB43" s="222"/>
      <c r="EC43" s="222"/>
      <c r="ED43" s="222"/>
      <c r="EE43" s="222"/>
      <c r="EF43" s="222"/>
      <c r="EG43" s="222"/>
      <c r="EH43" s="222"/>
      <c r="EI43" s="222"/>
      <c r="EJ43" s="222"/>
      <c r="EK43" s="222"/>
      <c r="EL43" s="222"/>
      <c r="EM43" s="222"/>
      <c r="EN43" s="222"/>
      <c r="EO43" s="222"/>
      <c r="EP43" s="222"/>
      <c r="EQ43" s="222"/>
      <c r="ER43" s="222"/>
      <c r="ES43" s="222"/>
      <c r="ET43" s="222"/>
      <c r="EU43" s="222"/>
      <c r="EV43" s="222"/>
      <c r="EW43" s="222"/>
      <c r="EX43" s="222"/>
      <c r="EY43" s="222"/>
      <c r="EZ43" s="222"/>
      <c r="FA43" s="222"/>
      <c r="FB43" s="222"/>
      <c r="FC43" s="222"/>
      <c r="FD43" s="222"/>
      <c r="FE43" s="222"/>
      <c r="FF43" s="222"/>
      <c r="FG43" s="222"/>
      <c r="FH43" s="222"/>
      <c r="FI43" s="222"/>
      <c r="FJ43" s="222"/>
      <c r="FK43" s="222"/>
      <c r="FL43" s="222"/>
      <c r="FM43" s="222"/>
      <c r="FN43" s="222"/>
      <c r="FO43" s="222"/>
      <c r="FP43" s="222"/>
      <c r="FQ43" s="222"/>
      <c r="FR43" s="222"/>
      <c r="FS43" s="222"/>
      <c r="FT43" s="222"/>
      <c r="FU43" s="222"/>
      <c r="FV43" s="222"/>
      <c r="FW43" s="222"/>
      <c r="FX43" s="222"/>
      <c r="FY43" s="222"/>
      <c r="FZ43" s="222"/>
      <c r="GA43" s="222"/>
      <c r="GB43" s="222"/>
      <c r="GC43" s="222"/>
      <c r="GD43" s="222"/>
      <c r="GE43" s="222"/>
      <c r="GF43" s="222"/>
      <c r="GG43" s="222"/>
      <c r="GH43" s="222"/>
      <c r="GI43" s="222"/>
      <c r="GJ43" s="222"/>
      <c r="GK43" s="222"/>
      <c r="GL43" s="222"/>
      <c r="GM43" s="222"/>
      <c r="GN43" s="222"/>
      <c r="GO43" s="222"/>
      <c r="GP43" s="222"/>
      <c r="GQ43" s="222"/>
      <c r="GR43" s="222"/>
      <c r="GS43" s="222"/>
      <c r="GT43" s="222"/>
      <c r="GU43" s="222"/>
      <c r="GV43" s="222"/>
      <c r="GW43" s="222"/>
      <c r="GX43" s="222"/>
      <c r="GY43" s="222"/>
      <c r="GZ43" s="222"/>
      <c r="HA43" s="222"/>
      <c r="HB43" s="222"/>
      <c r="HC43" s="222"/>
      <c r="HD43" s="222"/>
      <c r="HE43" s="222"/>
      <c r="HF43" s="222"/>
      <c r="HG43" s="222"/>
      <c r="HH43" s="222"/>
      <c r="HI43" s="222"/>
      <c r="HJ43" s="222"/>
      <c r="HK43" s="222"/>
      <c r="HL43" s="222"/>
      <c r="HM43" s="222"/>
      <c r="HN43" s="222"/>
      <c r="HO43" s="222"/>
      <c r="HP43" s="222"/>
      <c r="HQ43" s="222"/>
      <c r="HR43" s="222"/>
      <c r="HS43" s="222"/>
      <c r="HT43" s="222"/>
      <c r="HU43" s="222"/>
      <c r="HV43" s="222"/>
      <c r="HW43" s="222"/>
      <c r="HX43" s="222"/>
      <c r="HY43" s="222"/>
      <c r="HZ43" s="222"/>
      <c r="IA43" s="222"/>
      <c r="IB43" s="222"/>
      <c r="IC43" s="222"/>
      <c r="ID43" s="222"/>
      <c r="IE43" s="222"/>
      <c r="IF43" s="222"/>
      <c r="IG43" s="222"/>
      <c r="IH43" s="222"/>
      <c r="II43" s="222"/>
      <c r="IJ43" s="222"/>
      <c r="IK43" s="222"/>
      <c r="IL43" s="222"/>
      <c r="IM43" s="222"/>
      <c r="IN43" s="222"/>
      <c r="IO43" s="222"/>
      <c r="IP43" s="222"/>
      <c r="IQ43" s="222"/>
      <c r="IR43" s="222"/>
      <c r="IS43" s="222"/>
      <c r="IT43" s="222"/>
      <c r="IU43" s="222"/>
      <c r="IV43" s="222"/>
    </row>
    <row r="44" spans="1:256">
      <c r="A44" s="225">
        <v>23</v>
      </c>
      <c r="B44" s="226" t="s">
        <v>549</v>
      </c>
      <c r="C44" s="224" t="s">
        <v>15161</v>
      </c>
      <c r="D44" s="227" t="s">
        <v>0</v>
      </c>
      <c r="E44" s="227" t="s">
        <v>15180</v>
      </c>
      <c r="F44" s="228" t="s">
        <v>15181</v>
      </c>
      <c r="G44" s="228" t="s">
        <v>15182</v>
      </c>
      <c r="H44" s="229" t="s">
        <v>15183</v>
      </c>
      <c r="I44" s="230">
        <v>1</v>
      </c>
      <c r="J44" s="230">
        <v>1</v>
      </c>
      <c r="K44" s="231" t="s">
        <v>15184</v>
      </c>
      <c r="L44" s="226" t="s">
        <v>573</v>
      </c>
      <c r="M44" s="230">
        <v>2014</v>
      </c>
      <c r="N44" s="232" t="s">
        <v>15185</v>
      </c>
      <c r="O44" s="233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2"/>
      <c r="CC44" s="222"/>
      <c r="CD44" s="222"/>
      <c r="CE44" s="222"/>
      <c r="CF44" s="222"/>
      <c r="CG44" s="222"/>
      <c r="CH44" s="222"/>
      <c r="CI44" s="222"/>
      <c r="CJ44" s="222"/>
      <c r="CK44" s="222"/>
      <c r="CL44" s="222"/>
      <c r="CM44" s="222"/>
      <c r="CN44" s="222"/>
      <c r="CO44" s="222"/>
      <c r="CP44" s="222"/>
      <c r="CQ44" s="222"/>
      <c r="CR44" s="222"/>
      <c r="CS44" s="222"/>
      <c r="CT44" s="222"/>
      <c r="CU44" s="222"/>
      <c r="CV44" s="222"/>
      <c r="CW44" s="222"/>
      <c r="CX44" s="222"/>
      <c r="CY44" s="222"/>
      <c r="CZ44" s="222"/>
      <c r="DA44" s="222"/>
      <c r="DB44" s="222"/>
      <c r="DC44" s="222"/>
      <c r="DD44" s="222"/>
      <c r="DE44" s="222"/>
      <c r="DF44" s="222"/>
      <c r="DG44" s="222"/>
      <c r="DH44" s="222"/>
      <c r="DI44" s="222"/>
      <c r="DJ44" s="222"/>
      <c r="DK44" s="222"/>
      <c r="DL44" s="222"/>
      <c r="DM44" s="222"/>
      <c r="DN44" s="222"/>
      <c r="DO44" s="222"/>
      <c r="DP44" s="222"/>
      <c r="DQ44" s="222"/>
      <c r="DR44" s="222"/>
      <c r="DS44" s="222"/>
      <c r="DT44" s="222"/>
      <c r="DU44" s="222"/>
      <c r="DV44" s="222"/>
      <c r="DW44" s="222"/>
      <c r="DX44" s="222"/>
      <c r="DY44" s="222"/>
      <c r="DZ44" s="222"/>
      <c r="EA44" s="222"/>
      <c r="EB44" s="222"/>
      <c r="EC44" s="222"/>
      <c r="ED44" s="222"/>
      <c r="EE44" s="222"/>
      <c r="EF44" s="222"/>
      <c r="EG44" s="222"/>
      <c r="EH44" s="222"/>
      <c r="EI44" s="222"/>
      <c r="EJ44" s="222"/>
      <c r="EK44" s="222"/>
      <c r="EL44" s="222"/>
      <c r="EM44" s="222"/>
      <c r="EN44" s="222"/>
      <c r="EO44" s="222"/>
      <c r="EP44" s="222"/>
      <c r="EQ44" s="222"/>
      <c r="ER44" s="222"/>
      <c r="ES44" s="222"/>
      <c r="ET44" s="222"/>
      <c r="EU44" s="222"/>
      <c r="EV44" s="222"/>
      <c r="EW44" s="222"/>
      <c r="EX44" s="222"/>
      <c r="EY44" s="222"/>
      <c r="EZ44" s="222"/>
      <c r="FA44" s="222"/>
      <c r="FB44" s="222"/>
      <c r="FC44" s="222"/>
      <c r="FD44" s="222"/>
      <c r="FE44" s="222"/>
      <c r="FF44" s="222"/>
      <c r="FG44" s="222"/>
      <c r="FH44" s="222"/>
      <c r="FI44" s="222"/>
      <c r="FJ44" s="222"/>
      <c r="FK44" s="222"/>
      <c r="FL44" s="222"/>
      <c r="FM44" s="222"/>
      <c r="FN44" s="222"/>
      <c r="FO44" s="222"/>
      <c r="FP44" s="222"/>
      <c r="FQ44" s="222"/>
      <c r="FR44" s="222"/>
      <c r="FS44" s="222"/>
      <c r="FT44" s="222"/>
      <c r="FU44" s="222"/>
      <c r="FV44" s="222"/>
      <c r="FW44" s="222"/>
      <c r="FX44" s="222"/>
      <c r="FY44" s="222"/>
      <c r="FZ44" s="222"/>
      <c r="GA44" s="222"/>
      <c r="GB44" s="222"/>
      <c r="GC44" s="222"/>
      <c r="GD44" s="222"/>
      <c r="GE44" s="222"/>
      <c r="GF44" s="222"/>
      <c r="GG44" s="222"/>
      <c r="GH44" s="222"/>
      <c r="GI44" s="222"/>
      <c r="GJ44" s="222"/>
      <c r="GK44" s="222"/>
      <c r="GL44" s="222"/>
      <c r="GM44" s="222"/>
      <c r="GN44" s="222"/>
      <c r="GO44" s="222"/>
      <c r="GP44" s="222"/>
      <c r="GQ44" s="222"/>
      <c r="GR44" s="222"/>
      <c r="GS44" s="222"/>
      <c r="GT44" s="222"/>
      <c r="GU44" s="222"/>
      <c r="GV44" s="222"/>
      <c r="GW44" s="222"/>
      <c r="GX44" s="222"/>
      <c r="GY44" s="222"/>
      <c r="GZ44" s="222"/>
      <c r="HA44" s="222"/>
      <c r="HB44" s="222"/>
      <c r="HC44" s="222"/>
      <c r="HD44" s="222"/>
      <c r="HE44" s="222"/>
      <c r="HF44" s="222"/>
      <c r="HG44" s="222"/>
      <c r="HH44" s="222"/>
      <c r="HI44" s="222"/>
      <c r="HJ44" s="222"/>
      <c r="HK44" s="222"/>
      <c r="HL44" s="222"/>
      <c r="HM44" s="222"/>
      <c r="HN44" s="222"/>
      <c r="HO44" s="222"/>
      <c r="HP44" s="222"/>
      <c r="HQ44" s="222"/>
      <c r="HR44" s="222"/>
      <c r="HS44" s="222"/>
      <c r="HT44" s="222"/>
      <c r="HU44" s="222"/>
      <c r="HV44" s="222"/>
      <c r="HW44" s="222"/>
      <c r="HX44" s="222"/>
      <c r="HY44" s="222"/>
      <c r="HZ44" s="222"/>
      <c r="IA44" s="222"/>
      <c r="IB44" s="222"/>
      <c r="IC44" s="222"/>
      <c r="ID44" s="222"/>
      <c r="IE44" s="222"/>
      <c r="IF44" s="222"/>
      <c r="IG44" s="222"/>
      <c r="IH44" s="222"/>
      <c r="II44" s="222"/>
      <c r="IJ44" s="222"/>
      <c r="IK44" s="222"/>
      <c r="IL44" s="222"/>
      <c r="IM44" s="222"/>
      <c r="IN44" s="222"/>
      <c r="IO44" s="222"/>
      <c r="IP44" s="222"/>
      <c r="IQ44" s="222"/>
      <c r="IR44" s="222"/>
      <c r="IS44" s="222"/>
      <c r="IT44" s="222"/>
      <c r="IU44" s="222"/>
      <c r="IV44" s="222"/>
    </row>
    <row r="45" spans="1:256">
      <c r="A45" s="225">
        <v>46</v>
      </c>
      <c r="B45" s="226" t="s">
        <v>549</v>
      </c>
      <c r="C45" s="224" t="s">
        <v>3232</v>
      </c>
      <c r="D45" s="227" t="s">
        <v>3218</v>
      </c>
      <c r="E45" s="227" t="s">
        <v>320</v>
      </c>
      <c r="F45" s="228" t="s">
        <v>15186</v>
      </c>
      <c r="G45" s="228" t="s">
        <v>15187</v>
      </c>
      <c r="H45" s="229" t="s">
        <v>15188</v>
      </c>
      <c r="I45" s="230">
        <v>1</v>
      </c>
      <c r="J45" s="230">
        <v>1</v>
      </c>
      <c r="K45" s="231" t="s">
        <v>15189</v>
      </c>
      <c r="L45" s="226" t="s">
        <v>553</v>
      </c>
      <c r="M45" s="230">
        <v>2015</v>
      </c>
      <c r="N45" s="232" t="s">
        <v>15190</v>
      </c>
      <c r="O45" s="233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2"/>
      <c r="CC45" s="222"/>
      <c r="CD45" s="222"/>
      <c r="CE45" s="222"/>
      <c r="CF45" s="222"/>
      <c r="CG45" s="222"/>
      <c r="CH45" s="222"/>
      <c r="CI45" s="222"/>
      <c r="CJ45" s="222"/>
      <c r="CK45" s="222"/>
      <c r="CL45" s="222"/>
      <c r="CM45" s="222"/>
      <c r="CN45" s="222"/>
      <c r="CO45" s="222"/>
      <c r="CP45" s="222"/>
      <c r="CQ45" s="222"/>
      <c r="CR45" s="222"/>
      <c r="CS45" s="222"/>
      <c r="CT45" s="222"/>
      <c r="CU45" s="222"/>
      <c r="CV45" s="222"/>
      <c r="CW45" s="222"/>
      <c r="CX45" s="222"/>
      <c r="CY45" s="222"/>
      <c r="CZ45" s="222"/>
      <c r="DA45" s="222"/>
      <c r="DB45" s="222"/>
      <c r="DC45" s="222"/>
      <c r="DD45" s="222"/>
      <c r="DE45" s="222"/>
      <c r="DF45" s="222"/>
      <c r="DG45" s="222"/>
      <c r="DH45" s="222"/>
      <c r="DI45" s="222"/>
      <c r="DJ45" s="222"/>
      <c r="DK45" s="222"/>
      <c r="DL45" s="222"/>
      <c r="DM45" s="222"/>
      <c r="DN45" s="222"/>
      <c r="DO45" s="222"/>
      <c r="DP45" s="222"/>
      <c r="DQ45" s="222"/>
      <c r="DR45" s="222"/>
      <c r="DS45" s="222"/>
      <c r="DT45" s="222"/>
      <c r="DU45" s="222"/>
      <c r="DV45" s="222"/>
      <c r="DW45" s="222"/>
      <c r="DX45" s="222"/>
      <c r="DY45" s="222"/>
      <c r="DZ45" s="222"/>
      <c r="EA45" s="222"/>
      <c r="EB45" s="222"/>
      <c r="EC45" s="222"/>
      <c r="ED45" s="222"/>
      <c r="EE45" s="222"/>
      <c r="EF45" s="222"/>
      <c r="EG45" s="222"/>
      <c r="EH45" s="222"/>
      <c r="EI45" s="222"/>
      <c r="EJ45" s="222"/>
      <c r="EK45" s="222"/>
      <c r="EL45" s="222"/>
      <c r="EM45" s="222"/>
      <c r="EN45" s="222"/>
      <c r="EO45" s="222"/>
      <c r="EP45" s="222"/>
      <c r="EQ45" s="222"/>
      <c r="ER45" s="222"/>
      <c r="ES45" s="222"/>
      <c r="ET45" s="222"/>
      <c r="EU45" s="222"/>
      <c r="EV45" s="222"/>
      <c r="EW45" s="222"/>
      <c r="EX45" s="222"/>
      <c r="EY45" s="222"/>
      <c r="EZ45" s="222"/>
      <c r="FA45" s="222"/>
      <c r="FB45" s="222"/>
      <c r="FC45" s="222"/>
      <c r="FD45" s="222"/>
      <c r="FE45" s="222"/>
      <c r="FF45" s="222"/>
      <c r="FG45" s="222"/>
      <c r="FH45" s="222"/>
      <c r="FI45" s="222"/>
      <c r="FJ45" s="222"/>
      <c r="FK45" s="222"/>
      <c r="FL45" s="222"/>
      <c r="FM45" s="222"/>
      <c r="FN45" s="222"/>
      <c r="FO45" s="222"/>
      <c r="FP45" s="222"/>
      <c r="FQ45" s="222"/>
      <c r="FR45" s="222"/>
      <c r="FS45" s="222"/>
      <c r="FT45" s="222"/>
      <c r="FU45" s="222"/>
      <c r="FV45" s="222"/>
      <c r="FW45" s="222"/>
      <c r="FX45" s="222"/>
      <c r="FY45" s="222"/>
      <c r="FZ45" s="222"/>
      <c r="GA45" s="222"/>
      <c r="GB45" s="222"/>
      <c r="GC45" s="222"/>
      <c r="GD45" s="222"/>
      <c r="GE45" s="222"/>
      <c r="GF45" s="222"/>
      <c r="GG45" s="222"/>
      <c r="GH45" s="222"/>
      <c r="GI45" s="222"/>
      <c r="GJ45" s="222"/>
      <c r="GK45" s="222"/>
      <c r="GL45" s="222"/>
      <c r="GM45" s="222"/>
      <c r="GN45" s="222"/>
      <c r="GO45" s="222"/>
      <c r="GP45" s="222"/>
      <c r="GQ45" s="222"/>
      <c r="GR45" s="222"/>
      <c r="GS45" s="222"/>
      <c r="GT45" s="222"/>
      <c r="GU45" s="222"/>
      <c r="GV45" s="222"/>
      <c r="GW45" s="222"/>
      <c r="GX45" s="222"/>
      <c r="GY45" s="222"/>
      <c r="GZ45" s="222"/>
      <c r="HA45" s="222"/>
      <c r="HB45" s="222"/>
      <c r="HC45" s="222"/>
      <c r="HD45" s="222"/>
      <c r="HE45" s="222"/>
      <c r="HF45" s="222"/>
      <c r="HG45" s="222"/>
      <c r="HH45" s="222"/>
      <c r="HI45" s="222"/>
      <c r="HJ45" s="222"/>
      <c r="HK45" s="222"/>
      <c r="HL45" s="222"/>
      <c r="HM45" s="222"/>
      <c r="HN45" s="222"/>
      <c r="HO45" s="222"/>
      <c r="HP45" s="222"/>
      <c r="HQ45" s="222"/>
      <c r="HR45" s="222"/>
      <c r="HS45" s="222"/>
      <c r="HT45" s="222"/>
      <c r="HU45" s="222"/>
      <c r="HV45" s="222"/>
      <c r="HW45" s="222"/>
      <c r="HX45" s="222"/>
      <c r="HY45" s="222"/>
      <c r="HZ45" s="222"/>
      <c r="IA45" s="222"/>
      <c r="IB45" s="222"/>
      <c r="IC45" s="222"/>
      <c r="ID45" s="222"/>
      <c r="IE45" s="222"/>
      <c r="IF45" s="222"/>
      <c r="IG45" s="222"/>
      <c r="IH45" s="222"/>
      <c r="II45" s="222"/>
      <c r="IJ45" s="222"/>
      <c r="IK45" s="222"/>
      <c r="IL45" s="222"/>
      <c r="IM45" s="222"/>
      <c r="IN45" s="222"/>
      <c r="IO45" s="222"/>
      <c r="IP45" s="222"/>
      <c r="IQ45" s="222"/>
      <c r="IR45" s="222"/>
      <c r="IS45" s="222"/>
      <c r="IT45" s="222"/>
      <c r="IU45" s="222"/>
      <c r="IV45" s="222"/>
    </row>
    <row r="46" spans="1:256">
      <c r="A46" s="225">
        <v>76</v>
      </c>
      <c r="B46" s="226" t="s">
        <v>549</v>
      </c>
      <c r="C46" s="224" t="s">
        <v>3232</v>
      </c>
      <c r="D46" s="227" t="s">
        <v>15191</v>
      </c>
      <c r="E46" s="227" t="s">
        <v>15192</v>
      </c>
      <c r="F46" s="228" t="s">
        <v>15193</v>
      </c>
      <c r="G46" s="228" t="s">
        <v>15194</v>
      </c>
      <c r="H46" s="229" t="s">
        <v>15195</v>
      </c>
      <c r="I46" s="230">
        <v>1</v>
      </c>
      <c r="J46" s="230">
        <v>1</v>
      </c>
      <c r="K46" s="231" t="s">
        <v>15196</v>
      </c>
      <c r="L46" s="226" t="s">
        <v>560</v>
      </c>
      <c r="M46" s="230">
        <v>2015</v>
      </c>
      <c r="N46" s="232" t="s">
        <v>15197</v>
      </c>
      <c r="O46" s="233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2"/>
      <c r="BY46" s="222"/>
      <c r="BZ46" s="222"/>
      <c r="CA46" s="222"/>
      <c r="CB46" s="222"/>
      <c r="CC46" s="222"/>
      <c r="CD46" s="222"/>
      <c r="CE46" s="222"/>
      <c r="CF46" s="222"/>
      <c r="CG46" s="222"/>
      <c r="CH46" s="222"/>
      <c r="CI46" s="222"/>
      <c r="CJ46" s="222"/>
      <c r="CK46" s="222"/>
      <c r="CL46" s="222"/>
      <c r="CM46" s="222"/>
      <c r="CN46" s="222"/>
      <c r="CO46" s="222"/>
      <c r="CP46" s="222"/>
      <c r="CQ46" s="222"/>
      <c r="CR46" s="222"/>
      <c r="CS46" s="222"/>
      <c r="CT46" s="222"/>
      <c r="CU46" s="222"/>
      <c r="CV46" s="222"/>
      <c r="CW46" s="222"/>
      <c r="CX46" s="222"/>
      <c r="CY46" s="222"/>
      <c r="CZ46" s="222"/>
      <c r="DA46" s="222"/>
      <c r="DB46" s="222"/>
      <c r="DC46" s="222"/>
      <c r="DD46" s="222"/>
      <c r="DE46" s="222"/>
      <c r="DF46" s="222"/>
      <c r="DG46" s="222"/>
      <c r="DH46" s="222"/>
      <c r="DI46" s="222"/>
      <c r="DJ46" s="222"/>
      <c r="DK46" s="222"/>
      <c r="DL46" s="222"/>
      <c r="DM46" s="222"/>
      <c r="DN46" s="222"/>
      <c r="DO46" s="222"/>
      <c r="DP46" s="222"/>
      <c r="DQ46" s="222"/>
      <c r="DR46" s="222"/>
      <c r="DS46" s="222"/>
      <c r="DT46" s="222"/>
      <c r="DU46" s="222"/>
      <c r="DV46" s="222"/>
      <c r="DW46" s="222"/>
      <c r="DX46" s="222"/>
      <c r="DY46" s="222"/>
      <c r="DZ46" s="222"/>
      <c r="EA46" s="222"/>
      <c r="EB46" s="222"/>
      <c r="EC46" s="222"/>
      <c r="ED46" s="222"/>
      <c r="EE46" s="222"/>
      <c r="EF46" s="222"/>
      <c r="EG46" s="222"/>
      <c r="EH46" s="222"/>
      <c r="EI46" s="222"/>
      <c r="EJ46" s="222"/>
      <c r="EK46" s="222"/>
      <c r="EL46" s="222"/>
      <c r="EM46" s="222"/>
      <c r="EN46" s="222"/>
      <c r="EO46" s="222"/>
      <c r="EP46" s="222"/>
      <c r="EQ46" s="222"/>
      <c r="ER46" s="222"/>
      <c r="ES46" s="222"/>
      <c r="ET46" s="222"/>
      <c r="EU46" s="222"/>
      <c r="EV46" s="222"/>
      <c r="EW46" s="222"/>
      <c r="EX46" s="222"/>
      <c r="EY46" s="222"/>
      <c r="EZ46" s="222"/>
      <c r="FA46" s="222"/>
      <c r="FB46" s="222"/>
      <c r="FC46" s="222"/>
      <c r="FD46" s="222"/>
      <c r="FE46" s="222"/>
      <c r="FF46" s="222"/>
      <c r="FG46" s="222"/>
      <c r="FH46" s="222"/>
      <c r="FI46" s="222"/>
      <c r="FJ46" s="222"/>
      <c r="FK46" s="222"/>
      <c r="FL46" s="222"/>
      <c r="FM46" s="222"/>
      <c r="FN46" s="222"/>
      <c r="FO46" s="222"/>
      <c r="FP46" s="222"/>
      <c r="FQ46" s="222"/>
      <c r="FR46" s="222"/>
      <c r="FS46" s="222"/>
      <c r="FT46" s="222"/>
      <c r="FU46" s="222"/>
      <c r="FV46" s="222"/>
      <c r="FW46" s="222"/>
      <c r="FX46" s="222"/>
      <c r="FY46" s="222"/>
      <c r="FZ46" s="222"/>
      <c r="GA46" s="222"/>
      <c r="GB46" s="222"/>
      <c r="GC46" s="222"/>
      <c r="GD46" s="222"/>
      <c r="GE46" s="222"/>
      <c r="GF46" s="222"/>
      <c r="GG46" s="222"/>
      <c r="GH46" s="222"/>
      <c r="GI46" s="222"/>
      <c r="GJ46" s="222"/>
      <c r="GK46" s="222"/>
      <c r="GL46" s="222"/>
      <c r="GM46" s="222"/>
      <c r="GN46" s="222"/>
      <c r="GO46" s="222"/>
      <c r="GP46" s="222"/>
      <c r="GQ46" s="222"/>
      <c r="GR46" s="222"/>
      <c r="GS46" s="222"/>
      <c r="GT46" s="222"/>
      <c r="GU46" s="222"/>
      <c r="GV46" s="222"/>
      <c r="GW46" s="222"/>
      <c r="GX46" s="222"/>
      <c r="GY46" s="222"/>
      <c r="GZ46" s="222"/>
      <c r="HA46" s="222"/>
      <c r="HB46" s="222"/>
      <c r="HC46" s="222"/>
      <c r="HD46" s="222"/>
      <c r="HE46" s="222"/>
      <c r="HF46" s="222"/>
      <c r="HG46" s="222"/>
      <c r="HH46" s="222"/>
      <c r="HI46" s="222"/>
      <c r="HJ46" s="222"/>
      <c r="HK46" s="222"/>
      <c r="HL46" s="222"/>
      <c r="HM46" s="222"/>
      <c r="HN46" s="222"/>
      <c r="HO46" s="222"/>
      <c r="HP46" s="222"/>
      <c r="HQ46" s="222"/>
      <c r="HR46" s="222"/>
      <c r="HS46" s="222"/>
      <c r="HT46" s="222"/>
      <c r="HU46" s="222"/>
      <c r="HV46" s="222"/>
      <c r="HW46" s="222"/>
      <c r="HX46" s="222"/>
      <c r="HY46" s="222"/>
      <c r="HZ46" s="222"/>
      <c r="IA46" s="222"/>
      <c r="IB46" s="222"/>
      <c r="IC46" s="222"/>
      <c r="ID46" s="222"/>
      <c r="IE46" s="222"/>
      <c r="IF46" s="222"/>
      <c r="IG46" s="222"/>
      <c r="IH46" s="222"/>
      <c r="II46" s="222"/>
      <c r="IJ46" s="222"/>
      <c r="IK46" s="222"/>
      <c r="IL46" s="222"/>
      <c r="IM46" s="222"/>
      <c r="IN46" s="222"/>
      <c r="IO46" s="222"/>
      <c r="IP46" s="222"/>
      <c r="IQ46" s="222"/>
      <c r="IR46" s="222"/>
      <c r="IS46" s="222"/>
      <c r="IT46" s="222"/>
      <c r="IU46" s="222"/>
      <c r="IV46" s="222"/>
    </row>
    <row r="47" spans="1:256">
      <c r="A47" s="225">
        <v>64</v>
      </c>
      <c r="B47" s="226" t="s">
        <v>549</v>
      </c>
      <c r="C47" s="224" t="s">
        <v>567</v>
      </c>
      <c r="D47" s="227" t="s">
        <v>1376</v>
      </c>
      <c r="E47" s="227" t="s">
        <v>411</v>
      </c>
      <c r="F47" s="228" t="s">
        <v>15198</v>
      </c>
      <c r="G47" s="228" t="s">
        <v>15199</v>
      </c>
      <c r="H47" s="229" t="s">
        <v>15200</v>
      </c>
      <c r="I47" s="230">
        <v>1</v>
      </c>
      <c r="J47" s="230">
        <v>1</v>
      </c>
      <c r="K47" s="231" t="s">
        <v>15201</v>
      </c>
      <c r="L47" s="226" t="s">
        <v>38</v>
      </c>
      <c r="M47" s="230">
        <v>2014</v>
      </c>
      <c r="N47" s="232" t="s">
        <v>15202</v>
      </c>
      <c r="O47" s="233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2"/>
      <c r="BQ47" s="222"/>
      <c r="BR47" s="222"/>
      <c r="BS47" s="222"/>
      <c r="BT47" s="222"/>
      <c r="BU47" s="222"/>
      <c r="BV47" s="222"/>
      <c r="BW47" s="222"/>
      <c r="BX47" s="222"/>
      <c r="BY47" s="222"/>
      <c r="BZ47" s="222"/>
      <c r="CA47" s="222"/>
      <c r="CB47" s="222"/>
      <c r="CC47" s="222"/>
      <c r="CD47" s="222"/>
      <c r="CE47" s="222"/>
      <c r="CF47" s="222"/>
      <c r="CG47" s="222"/>
      <c r="CH47" s="222"/>
      <c r="CI47" s="222"/>
      <c r="CJ47" s="222"/>
      <c r="CK47" s="222"/>
      <c r="CL47" s="222"/>
      <c r="CM47" s="222"/>
      <c r="CN47" s="222"/>
      <c r="CO47" s="222"/>
      <c r="CP47" s="222"/>
      <c r="CQ47" s="222"/>
      <c r="CR47" s="222"/>
      <c r="CS47" s="222"/>
      <c r="CT47" s="222"/>
      <c r="CU47" s="222"/>
      <c r="CV47" s="222"/>
      <c r="CW47" s="222"/>
      <c r="CX47" s="222"/>
      <c r="CY47" s="222"/>
      <c r="CZ47" s="222"/>
      <c r="DA47" s="222"/>
      <c r="DB47" s="222"/>
      <c r="DC47" s="222"/>
      <c r="DD47" s="222"/>
      <c r="DE47" s="222"/>
      <c r="DF47" s="222"/>
      <c r="DG47" s="222"/>
      <c r="DH47" s="222"/>
      <c r="DI47" s="222"/>
      <c r="DJ47" s="222"/>
      <c r="DK47" s="222"/>
      <c r="DL47" s="222"/>
      <c r="DM47" s="222"/>
      <c r="DN47" s="222"/>
      <c r="DO47" s="222"/>
      <c r="DP47" s="222"/>
      <c r="DQ47" s="222"/>
      <c r="DR47" s="222"/>
      <c r="DS47" s="222"/>
      <c r="DT47" s="222"/>
      <c r="DU47" s="222"/>
      <c r="DV47" s="222"/>
      <c r="DW47" s="222"/>
      <c r="DX47" s="222"/>
      <c r="DY47" s="222"/>
      <c r="DZ47" s="222"/>
      <c r="EA47" s="222"/>
      <c r="EB47" s="222"/>
      <c r="EC47" s="222"/>
      <c r="ED47" s="222"/>
      <c r="EE47" s="222"/>
      <c r="EF47" s="222"/>
      <c r="EG47" s="222"/>
      <c r="EH47" s="222"/>
      <c r="EI47" s="222"/>
      <c r="EJ47" s="222"/>
      <c r="EK47" s="222"/>
      <c r="EL47" s="222"/>
      <c r="EM47" s="222"/>
      <c r="EN47" s="222"/>
      <c r="EO47" s="222"/>
      <c r="EP47" s="222"/>
      <c r="EQ47" s="222"/>
      <c r="ER47" s="222"/>
      <c r="ES47" s="222"/>
      <c r="ET47" s="222"/>
      <c r="EU47" s="222"/>
      <c r="EV47" s="222"/>
      <c r="EW47" s="222"/>
      <c r="EX47" s="222"/>
      <c r="EY47" s="222"/>
      <c r="EZ47" s="222"/>
      <c r="FA47" s="222"/>
      <c r="FB47" s="222"/>
      <c r="FC47" s="222"/>
      <c r="FD47" s="222"/>
      <c r="FE47" s="222"/>
      <c r="FF47" s="222"/>
      <c r="FG47" s="222"/>
      <c r="FH47" s="222"/>
      <c r="FI47" s="222"/>
      <c r="FJ47" s="222"/>
      <c r="FK47" s="222"/>
      <c r="FL47" s="222"/>
      <c r="FM47" s="222"/>
      <c r="FN47" s="222"/>
      <c r="FO47" s="222"/>
      <c r="FP47" s="222"/>
      <c r="FQ47" s="222"/>
      <c r="FR47" s="222"/>
      <c r="FS47" s="222"/>
      <c r="FT47" s="222"/>
      <c r="FU47" s="222"/>
      <c r="FV47" s="222"/>
      <c r="FW47" s="222"/>
      <c r="FX47" s="222"/>
      <c r="FY47" s="222"/>
      <c r="FZ47" s="222"/>
      <c r="GA47" s="222"/>
      <c r="GB47" s="222"/>
      <c r="GC47" s="222"/>
      <c r="GD47" s="222"/>
      <c r="GE47" s="222"/>
      <c r="GF47" s="222"/>
      <c r="GG47" s="222"/>
      <c r="GH47" s="222"/>
      <c r="GI47" s="222"/>
      <c r="GJ47" s="222"/>
      <c r="GK47" s="222"/>
      <c r="GL47" s="222"/>
      <c r="GM47" s="222"/>
      <c r="GN47" s="222"/>
      <c r="GO47" s="222"/>
      <c r="GP47" s="222"/>
      <c r="GQ47" s="222"/>
      <c r="GR47" s="222"/>
      <c r="GS47" s="222"/>
      <c r="GT47" s="222"/>
      <c r="GU47" s="222"/>
      <c r="GV47" s="222"/>
      <c r="GW47" s="222"/>
      <c r="GX47" s="222"/>
      <c r="GY47" s="222"/>
      <c r="GZ47" s="222"/>
      <c r="HA47" s="222"/>
      <c r="HB47" s="222"/>
      <c r="HC47" s="222"/>
      <c r="HD47" s="222"/>
      <c r="HE47" s="222"/>
      <c r="HF47" s="222"/>
      <c r="HG47" s="222"/>
      <c r="HH47" s="222"/>
      <c r="HI47" s="222"/>
      <c r="HJ47" s="222"/>
      <c r="HK47" s="222"/>
      <c r="HL47" s="222"/>
      <c r="HM47" s="222"/>
      <c r="HN47" s="222"/>
      <c r="HO47" s="222"/>
      <c r="HP47" s="222"/>
      <c r="HQ47" s="222"/>
      <c r="HR47" s="222"/>
      <c r="HS47" s="222"/>
      <c r="HT47" s="222"/>
      <c r="HU47" s="222"/>
      <c r="HV47" s="222"/>
      <c r="HW47" s="222"/>
      <c r="HX47" s="222"/>
      <c r="HY47" s="222"/>
      <c r="HZ47" s="222"/>
      <c r="IA47" s="222"/>
      <c r="IB47" s="222"/>
      <c r="IC47" s="222"/>
      <c r="ID47" s="222"/>
      <c r="IE47" s="222"/>
      <c r="IF47" s="222"/>
      <c r="IG47" s="222"/>
      <c r="IH47" s="222"/>
      <c r="II47" s="222"/>
      <c r="IJ47" s="222"/>
      <c r="IK47" s="222"/>
      <c r="IL47" s="222"/>
      <c r="IM47" s="222"/>
      <c r="IN47" s="222"/>
      <c r="IO47" s="222"/>
      <c r="IP47" s="222"/>
      <c r="IQ47" s="222"/>
      <c r="IR47" s="222"/>
      <c r="IS47" s="222"/>
      <c r="IT47" s="222"/>
      <c r="IU47" s="222"/>
      <c r="IV47" s="222"/>
    </row>
    <row r="48" spans="1:256">
      <c r="A48" s="225">
        <v>4</v>
      </c>
      <c r="B48" s="226" t="s">
        <v>549</v>
      </c>
      <c r="C48" s="224" t="s">
        <v>15203</v>
      </c>
      <c r="D48" s="227">
        <v>332.024</v>
      </c>
      <c r="E48" s="227" t="s">
        <v>3342</v>
      </c>
      <c r="F48" s="228" t="s">
        <v>15204</v>
      </c>
      <c r="G48" s="228" t="s">
        <v>15205</v>
      </c>
      <c r="H48" s="229" t="s">
        <v>15206</v>
      </c>
      <c r="I48" s="230">
        <v>1</v>
      </c>
      <c r="J48" s="230">
        <v>1</v>
      </c>
      <c r="K48" s="231" t="s">
        <v>15207</v>
      </c>
      <c r="L48" s="226" t="s">
        <v>553</v>
      </c>
      <c r="M48" s="230">
        <v>2015</v>
      </c>
      <c r="N48" s="232" t="s">
        <v>15208</v>
      </c>
      <c r="O48" s="233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2"/>
      <c r="BQ48" s="222"/>
      <c r="BR48" s="222"/>
      <c r="BS48" s="222"/>
      <c r="BT48" s="222"/>
      <c r="BU48" s="222"/>
      <c r="BV48" s="222"/>
      <c r="BW48" s="222"/>
      <c r="BX48" s="222"/>
      <c r="BY48" s="222"/>
      <c r="BZ48" s="222"/>
      <c r="CA48" s="222"/>
      <c r="CB48" s="222"/>
      <c r="CC48" s="222"/>
      <c r="CD48" s="222"/>
      <c r="CE48" s="222"/>
      <c r="CF48" s="222"/>
      <c r="CG48" s="222"/>
      <c r="CH48" s="222"/>
      <c r="CI48" s="222"/>
      <c r="CJ48" s="222"/>
      <c r="CK48" s="222"/>
      <c r="CL48" s="222"/>
      <c r="CM48" s="222"/>
      <c r="CN48" s="222"/>
      <c r="CO48" s="222"/>
      <c r="CP48" s="222"/>
      <c r="CQ48" s="222"/>
      <c r="CR48" s="222"/>
      <c r="CS48" s="222"/>
      <c r="CT48" s="222"/>
      <c r="CU48" s="222"/>
      <c r="CV48" s="222"/>
      <c r="CW48" s="222"/>
      <c r="CX48" s="222"/>
      <c r="CY48" s="222"/>
      <c r="CZ48" s="222"/>
      <c r="DA48" s="222"/>
      <c r="DB48" s="222"/>
      <c r="DC48" s="222"/>
      <c r="DD48" s="222"/>
      <c r="DE48" s="222"/>
      <c r="DF48" s="222"/>
      <c r="DG48" s="222"/>
      <c r="DH48" s="222"/>
      <c r="DI48" s="222"/>
      <c r="DJ48" s="222"/>
      <c r="DK48" s="222"/>
      <c r="DL48" s="222"/>
      <c r="DM48" s="222"/>
      <c r="DN48" s="222"/>
      <c r="DO48" s="222"/>
      <c r="DP48" s="222"/>
      <c r="DQ48" s="222"/>
      <c r="DR48" s="222"/>
      <c r="DS48" s="222"/>
      <c r="DT48" s="222"/>
      <c r="DU48" s="222"/>
      <c r="DV48" s="222"/>
      <c r="DW48" s="222"/>
      <c r="DX48" s="222"/>
      <c r="DY48" s="222"/>
      <c r="DZ48" s="222"/>
      <c r="EA48" s="222"/>
      <c r="EB48" s="222"/>
      <c r="EC48" s="222"/>
      <c r="ED48" s="222"/>
      <c r="EE48" s="222"/>
      <c r="EF48" s="222"/>
      <c r="EG48" s="222"/>
      <c r="EH48" s="222"/>
      <c r="EI48" s="222"/>
      <c r="EJ48" s="222"/>
      <c r="EK48" s="222"/>
      <c r="EL48" s="222"/>
      <c r="EM48" s="222"/>
      <c r="EN48" s="222"/>
      <c r="EO48" s="222"/>
      <c r="EP48" s="222"/>
      <c r="EQ48" s="222"/>
      <c r="ER48" s="222"/>
      <c r="ES48" s="222"/>
      <c r="ET48" s="222"/>
      <c r="EU48" s="222"/>
      <c r="EV48" s="222"/>
      <c r="EW48" s="222"/>
      <c r="EX48" s="222"/>
      <c r="EY48" s="222"/>
      <c r="EZ48" s="222"/>
      <c r="FA48" s="222"/>
      <c r="FB48" s="222"/>
      <c r="FC48" s="222"/>
      <c r="FD48" s="222"/>
      <c r="FE48" s="222"/>
      <c r="FF48" s="222"/>
      <c r="FG48" s="222"/>
      <c r="FH48" s="222"/>
      <c r="FI48" s="222"/>
      <c r="FJ48" s="222"/>
      <c r="FK48" s="222"/>
      <c r="FL48" s="222"/>
      <c r="FM48" s="222"/>
      <c r="FN48" s="222"/>
      <c r="FO48" s="222"/>
      <c r="FP48" s="222"/>
      <c r="FQ48" s="222"/>
      <c r="FR48" s="222"/>
      <c r="FS48" s="222"/>
      <c r="FT48" s="222"/>
      <c r="FU48" s="222"/>
      <c r="FV48" s="222"/>
      <c r="FW48" s="222"/>
      <c r="FX48" s="222"/>
      <c r="FY48" s="222"/>
      <c r="FZ48" s="222"/>
      <c r="GA48" s="222"/>
      <c r="GB48" s="222"/>
      <c r="GC48" s="222"/>
      <c r="GD48" s="222"/>
      <c r="GE48" s="222"/>
      <c r="GF48" s="222"/>
      <c r="GG48" s="222"/>
      <c r="GH48" s="222"/>
      <c r="GI48" s="222"/>
      <c r="GJ48" s="222"/>
      <c r="GK48" s="222"/>
      <c r="GL48" s="222"/>
      <c r="GM48" s="222"/>
      <c r="GN48" s="222"/>
      <c r="GO48" s="222"/>
      <c r="GP48" s="222"/>
      <c r="GQ48" s="222"/>
      <c r="GR48" s="222"/>
      <c r="GS48" s="222"/>
      <c r="GT48" s="222"/>
      <c r="GU48" s="222"/>
      <c r="GV48" s="222"/>
      <c r="GW48" s="222"/>
      <c r="GX48" s="222"/>
      <c r="GY48" s="222"/>
      <c r="GZ48" s="222"/>
      <c r="HA48" s="222"/>
      <c r="HB48" s="222"/>
      <c r="HC48" s="222"/>
      <c r="HD48" s="222"/>
      <c r="HE48" s="222"/>
      <c r="HF48" s="222"/>
      <c r="HG48" s="222"/>
      <c r="HH48" s="222"/>
      <c r="HI48" s="222"/>
      <c r="HJ48" s="222"/>
      <c r="HK48" s="222"/>
      <c r="HL48" s="222"/>
      <c r="HM48" s="222"/>
      <c r="HN48" s="222"/>
      <c r="HO48" s="222"/>
      <c r="HP48" s="222"/>
      <c r="HQ48" s="222"/>
      <c r="HR48" s="222"/>
      <c r="HS48" s="222"/>
      <c r="HT48" s="222"/>
      <c r="HU48" s="222"/>
      <c r="HV48" s="222"/>
      <c r="HW48" s="222"/>
      <c r="HX48" s="222"/>
      <c r="HY48" s="222"/>
      <c r="HZ48" s="222"/>
      <c r="IA48" s="222"/>
      <c r="IB48" s="222"/>
      <c r="IC48" s="222"/>
      <c r="ID48" s="222"/>
      <c r="IE48" s="222"/>
      <c r="IF48" s="222"/>
      <c r="IG48" s="222"/>
      <c r="IH48" s="222"/>
      <c r="II48" s="222"/>
      <c r="IJ48" s="222"/>
      <c r="IK48" s="222"/>
      <c r="IL48" s="222"/>
      <c r="IM48" s="222"/>
      <c r="IN48" s="222"/>
      <c r="IO48" s="222"/>
      <c r="IP48" s="222"/>
      <c r="IQ48" s="222"/>
      <c r="IR48" s="222"/>
      <c r="IS48" s="222"/>
      <c r="IT48" s="222"/>
      <c r="IU48" s="222"/>
      <c r="IV48" s="222"/>
    </row>
    <row r="49" spans="1:256">
      <c r="A49" s="225">
        <v>66</v>
      </c>
      <c r="B49" s="226" t="s">
        <v>549</v>
      </c>
      <c r="C49" s="224" t="s">
        <v>15203</v>
      </c>
      <c r="D49" s="227" t="s">
        <v>1720</v>
      </c>
      <c r="E49" s="227" t="s">
        <v>15209</v>
      </c>
      <c r="F49" s="228" t="s">
        <v>15210</v>
      </c>
      <c r="G49" s="228" t="s">
        <v>15211</v>
      </c>
      <c r="H49" s="229" t="s">
        <v>15212</v>
      </c>
      <c r="I49" s="230">
        <v>3</v>
      </c>
      <c r="J49" s="230">
        <v>1</v>
      </c>
      <c r="K49" s="231" t="s">
        <v>15213</v>
      </c>
      <c r="L49" s="226" t="s">
        <v>553</v>
      </c>
      <c r="M49" s="230">
        <v>2014</v>
      </c>
      <c r="N49" s="232" t="s">
        <v>15214</v>
      </c>
      <c r="O49" s="233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2"/>
      <c r="BW49" s="222"/>
      <c r="BX49" s="222"/>
      <c r="BY49" s="222"/>
      <c r="BZ49" s="222"/>
      <c r="CA49" s="222"/>
      <c r="CB49" s="222"/>
      <c r="CC49" s="222"/>
      <c r="CD49" s="222"/>
      <c r="CE49" s="222"/>
      <c r="CF49" s="222"/>
      <c r="CG49" s="222"/>
      <c r="CH49" s="222"/>
      <c r="CI49" s="222"/>
      <c r="CJ49" s="222"/>
      <c r="CK49" s="222"/>
      <c r="CL49" s="222"/>
      <c r="CM49" s="222"/>
      <c r="CN49" s="222"/>
      <c r="CO49" s="222"/>
      <c r="CP49" s="222"/>
      <c r="CQ49" s="222"/>
      <c r="CR49" s="222"/>
      <c r="CS49" s="222"/>
      <c r="CT49" s="222"/>
      <c r="CU49" s="222"/>
      <c r="CV49" s="222"/>
      <c r="CW49" s="222"/>
      <c r="CX49" s="222"/>
      <c r="CY49" s="222"/>
      <c r="CZ49" s="222"/>
      <c r="DA49" s="222"/>
      <c r="DB49" s="222"/>
      <c r="DC49" s="222"/>
      <c r="DD49" s="222"/>
      <c r="DE49" s="222"/>
      <c r="DF49" s="222"/>
      <c r="DG49" s="222"/>
      <c r="DH49" s="222"/>
      <c r="DI49" s="222"/>
      <c r="DJ49" s="222"/>
      <c r="DK49" s="222"/>
      <c r="DL49" s="222"/>
      <c r="DM49" s="222"/>
      <c r="DN49" s="222"/>
      <c r="DO49" s="222"/>
      <c r="DP49" s="222"/>
      <c r="DQ49" s="222"/>
      <c r="DR49" s="222"/>
      <c r="DS49" s="222"/>
      <c r="DT49" s="222"/>
      <c r="DU49" s="222"/>
      <c r="DV49" s="222"/>
      <c r="DW49" s="222"/>
      <c r="DX49" s="222"/>
      <c r="DY49" s="222"/>
      <c r="DZ49" s="222"/>
      <c r="EA49" s="222"/>
      <c r="EB49" s="222"/>
      <c r="EC49" s="222"/>
      <c r="ED49" s="222"/>
      <c r="EE49" s="222"/>
      <c r="EF49" s="222"/>
      <c r="EG49" s="222"/>
      <c r="EH49" s="222"/>
      <c r="EI49" s="222"/>
      <c r="EJ49" s="222"/>
      <c r="EK49" s="222"/>
      <c r="EL49" s="222"/>
      <c r="EM49" s="222"/>
      <c r="EN49" s="222"/>
      <c r="EO49" s="222"/>
      <c r="EP49" s="222"/>
      <c r="EQ49" s="222"/>
      <c r="ER49" s="222"/>
      <c r="ES49" s="222"/>
      <c r="ET49" s="222"/>
      <c r="EU49" s="222"/>
      <c r="EV49" s="222"/>
      <c r="EW49" s="222"/>
      <c r="EX49" s="222"/>
      <c r="EY49" s="222"/>
      <c r="EZ49" s="222"/>
      <c r="FA49" s="222"/>
      <c r="FB49" s="222"/>
      <c r="FC49" s="222"/>
      <c r="FD49" s="222"/>
      <c r="FE49" s="222"/>
      <c r="FF49" s="222"/>
      <c r="FG49" s="222"/>
      <c r="FH49" s="222"/>
      <c r="FI49" s="222"/>
      <c r="FJ49" s="222"/>
      <c r="FK49" s="222"/>
      <c r="FL49" s="222"/>
      <c r="FM49" s="222"/>
      <c r="FN49" s="222"/>
      <c r="FO49" s="222"/>
      <c r="FP49" s="222"/>
      <c r="FQ49" s="222"/>
      <c r="FR49" s="222"/>
      <c r="FS49" s="222"/>
      <c r="FT49" s="222"/>
      <c r="FU49" s="222"/>
      <c r="FV49" s="222"/>
      <c r="FW49" s="222"/>
      <c r="FX49" s="222"/>
      <c r="FY49" s="222"/>
      <c r="FZ49" s="222"/>
      <c r="GA49" s="222"/>
      <c r="GB49" s="222"/>
      <c r="GC49" s="222"/>
      <c r="GD49" s="222"/>
      <c r="GE49" s="222"/>
      <c r="GF49" s="222"/>
      <c r="GG49" s="222"/>
      <c r="GH49" s="222"/>
      <c r="GI49" s="222"/>
      <c r="GJ49" s="222"/>
      <c r="GK49" s="222"/>
      <c r="GL49" s="222"/>
      <c r="GM49" s="222"/>
      <c r="GN49" s="222"/>
      <c r="GO49" s="222"/>
      <c r="GP49" s="222"/>
      <c r="GQ49" s="222"/>
      <c r="GR49" s="222"/>
      <c r="GS49" s="222"/>
      <c r="GT49" s="222"/>
      <c r="GU49" s="222"/>
      <c r="GV49" s="222"/>
      <c r="GW49" s="222"/>
      <c r="GX49" s="222"/>
      <c r="GY49" s="222"/>
      <c r="GZ49" s="222"/>
      <c r="HA49" s="222"/>
      <c r="HB49" s="222"/>
      <c r="HC49" s="222"/>
      <c r="HD49" s="222"/>
      <c r="HE49" s="222"/>
      <c r="HF49" s="222"/>
      <c r="HG49" s="222"/>
      <c r="HH49" s="222"/>
      <c r="HI49" s="222"/>
      <c r="HJ49" s="222"/>
      <c r="HK49" s="222"/>
      <c r="HL49" s="222"/>
      <c r="HM49" s="222"/>
      <c r="HN49" s="222"/>
      <c r="HO49" s="222"/>
      <c r="HP49" s="222"/>
      <c r="HQ49" s="222"/>
      <c r="HR49" s="222"/>
      <c r="HS49" s="222"/>
      <c r="HT49" s="222"/>
      <c r="HU49" s="222"/>
      <c r="HV49" s="222"/>
      <c r="HW49" s="222"/>
      <c r="HX49" s="222"/>
      <c r="HY49" s="222"/>
      <c r="HZ49" s="222"/>
      <c r="IA49" s="222"/>
      <c r="IB49" s="222"/>
      <c r="IC49" s="222"/>
      <c r="ID49" s="222"/>
      <c r="IE49" s="222"/>
      <c r="IF49" s="222"/>
      <c r="IG49" s="222"/>
      <c r="IH49" s="222"/>
      <c r="II49" s="222"/>
      <c r="IJ49" s="222"/>
      <c r="IK49" s="222"/>
      <c r="IL49" s="222"/>
      <c r="IM49" s="222"/>
      <c r="IN49" s="222"/>
      <c r="IO49" s="222"/>
      <c r="IP49" s="222"/>
      <c r="IQ49" s="222"/>
      <c r="IR49" s="222"/>
      <c r="IS49" s="222"/>
      <c r="IT49" s="222"/>
      <c r="IU49" s="222"/>
      <c r="IV49" s="222"/>
    </row>
    <row r="50" spans="1:256">
      <c r="A50" s="225">
        <v>41</v>
      </c>
      <c r="B50" s="226" t="s">
        <v>549</v>
      </c>
      <c r="C50" s="224" t="s">
        <v>15215</v>
      </c>
      <c r="D50" s="227" t="s">
        <v>15216</v>
      </c>
      <c r="E50" s="227" t="s">
        <v>15217</v>
      </c>
      <c r="F50" s="228" t="s">
        <v>15218</v>
      </c>
      <c r="G50" s="228" t="s">
        <v>15219</v>
      </c>
      <c r="H50" s="229" t="s">
        <v>15220</v>
      </c>
      <c r="I50" s="230">
        <v>1</v>
      </c>
      <c r="J50" s="230">
        <v>4</v>
      </c>
      <c r="K50" s="231" t="s">
        <v>15221</v>
      </c>
      <c r="L50" s="226" t="s">
        <v>573</v>
      </c>
      <c r="M50" s="230">
        <v>2015</v>
      </c>
      <c r="N50" s="232" t="s">
        <v>15222</v>
      </c>
      <c r="O50" s="233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  <c r="BM50" s="222"/>
      <c r="BN50" s="222"/>
      <c r="BO50" s="222"/>
      <c r="BP50" s="222"/>
      <c r="BQ50" s="222"/>
      <c r="BR50" s="222"/>
      <c r="BS50" s="222"/>
      <c r="BT50" s="222"/>
      <c r="BU50" s="222"/>
      <c r="BV50" s="222"/>
      <c r="BW50" s="222"/>
      <c r="BX50" s="222"/>
      <c r="BY50" s="222"/>
      <c r="BZ50" s="222"/>
      <c r="CA50" s="222"/>
      <c r="CB50" s="222"/>
      <c r="CC50" s="222"/>
      <c r="CD50" s="222"/>
      <c r="CE50" s="222"/>
      <c r="CF50" s="222"/>
      <c r="CG50" s="222"/>
      <c r="CH50" s="222"/>
      <c r="CI50" s="222"/>
      <c r="CJ50" s="222"/>
      <c r="CK50" s="222"/>
      <c r="CL50" s="222"/>
      <c r="CM50" s="222"/>
      <c r="CN50" s="222"/>
      <c r="CO50" s="222"/>
      <c r="CP50" s="222"/>
      <c r="CQ50" s="222"/>
      <c r="CR50" s="222"/>
      <c r="CS50" s="222"/>
      <c r="CT50" s="222"/>
      <c r="CU50" s="222"/>
      <c r="CV50" s="222"/>
      <c r="CW50" s="222"/>
      <c r="CX50" s="222"/>
      <c r="CY50" s="222"/>
      <c r="CZ50" s="222"/>
      <c r="DA50" s="222"/>
      <c r="DB50" s="222"/>
      <c r="DC50" s="222"/>
      <c r="DD50" s="222"/>
      <c r="DE50" s="222"/>
      <c r="DF50" s="222"/>
      <c r="DG50" s="222"/>
      <c r="DH50" s="222"/>
      <c r="DI50" s="222"/>
      <c r="DJ50" s="222"/>
      <c r="DK50" s="222"/>
      <c r="DL50" s="222"/>
      <c r="DM50" s="222"/>
      <c r="DN50" s="222"/>
      <c r="DO50" s="222"/>
      <c r="DP50" s="222"/>
      <c r="DQ50" s="222"/>
      <c r="DR50" s="222"/>
      <c r="DS50" s="222"/>
      <c r="DT50" s="222"/>
      <c r="DU50" s="222"/>
      <c r="DV50" s="222"/>
      <c r="DW50" s="222"/>
      <c r="DX50" s="222"/>
      <c r="DY50" s="222"/>
      <c r="DZ50" s="222"/>
      <c r="EA50" s="222"/>
      <c r="EB50" s="222"/>
      <c r="EC50" s="222"/>
      <c r="ED50" s="222"/>
      <c r="EE50" s="222"/>
      <c r="EF50" s="222"/>
      <c r="EG50" s="222"/>
      <c r="EH50" s="222"/>
      <c r="EI50" s="222"/>
      <c r="EJ50" s="222"/>
      <c r="EK50" s="222"/>
      <c r="EL50" s="222"/>
      <c r="EM50" s="222"/>
      <c r="EN50" s="222"/>
      <c r="EO50" s="222"/>
      <c r="EP50" s="222"/>
      <c r="EQ50" s="222"/>
      <c r="ER50" s="222"/>
      <c r="ES50" s="222"/>
      <c r="ET50" s="222"/>
      <c r="EU50" s="222"/>
      <c r="EV50" s="222"/>
      <c r="EW50" s="222"/>
      <c r="EX50" s="222"/>
      <c r="EY50" s="222"/>
      <c r="EZ50" s="222"/>
      <c r="FA50" s="222"/>
      <c r="FB50" s="222"/>
      <c r="FC50" s="222"/>
      <c r="FD50" s="222"/>
      <c r="FE50" s="222"/>
      <c r="FF50" s="222"/>
      <c r="FG50" s="222"/>
      <c r="FH50" s="222"/>
      <c r="FI50" s="222"/>
      <c r="FJ50" s="222"/>
      <c r="FK50" s="222"/>
      <c r="FL50" s="222"/>
      <c r="FM50" s="222"/>
      <c r="FN50" s="222"/>
      <c r="FO50" s="222"/>
      <c r="FP50" s="222"/>
      <c r="FQ50" s="222"/>
      <c r="FR50" s="222"/>
      <c r="FS50" s="222"/>
      <c r="FT50" s="222"/>
      <c r="FU50" s="222"/>
      <c r="FV50" s="222"/>
      <c r="FW50" s="222"/>
      <c r="FX50" s="222"/>
      <c r="FY50" s="222"/>
      <c r="FZ50" s="222"/>
      <c r="GA50" s="222"/>
      <c r="GB50" s="222"/>
      <c r="GC50" s="222"/>
      <c r="GD50" s="222"/>
      <c r="GE50" s="222"/>
      <c r="GF50" s="222"/>
      <c r="GG50" s="222"/>
      <c r="GH50" s="222"/>
      <c r="GI50" s="222"/>
      <c r="GJ50" s="222"/>
      <c r="GK50" s="222"/>
      <c r="GL50" s="222"/>
      <c r="GM50" s="222"/>
      <c r="GN50" s="222"/>
      <c r="GO50" s="222"/>
      <c r="GP50" s="222"/>
      <c r="GQ50" s="222"/>
      <c r="GR50" s="222"/>
      <c r="GS50" s="222"/>
      <c r="GT50" s="222"/>
      <c r="GU50" s="222"/>
      <c r="GV50" s="222"/>
      <c r="GW50" s="222"/>
      <c r="GX50" s="222"/>
      <c r="GY50" s="222"/>
      <c r="GZ50" s="222"/>
      <c r="HA50" s="222"/>
      <c r="HB50" s="222"/>
      <c r="HC50" s="222"/>
      <c r="HD50" s="222"/>
      <c r="HE50" s="222"/>
      <c r="HF50" s="222"/>
      <c r="HG50" s="222"/>
      <c r="HH50" s="222"/>
      <c r="HI50" s="222"/>
      <c r="HJ50" s="222"/>
      <c r="HK50" s="222"/>
      <c r="HL50" s="222"/>
      <c r="HM50" s="222"/>
      <c r="HN50" s="222"/>
      <c r="HO50" s="222"/>
      <c r="HP50" s="222"/>
      <c r="HQ50" s="222"/>
      <c r="HR50" s="222"/>
      <c r="HS50" s="222"/>
      <c r="HT50" s="222"/>
      <c r="HU50" s="222"/>
      <c r="HV50" s="222"/>
      <c r="HW50" s="222"/>
      <c r="HX50" s="222"/>
      <c r="HY50" s="222"/>
      <c r="HZ50" s="222"/>
      <c r="IA50" s="222"/>
      <c r="IB50" s="222"/>
      <c r="IC50" s="222"/>
      <c r="ID50" s="222"/>
      <c r="IE50" s="222"/>
      <c r="IF50" s="222"/>
      <c r="IG50" s="222"/>
      <c r="IH50" s="222"/>
      <c r="II50" s="222"/>
      <c r="IJ50" s="222"/>
      <c r="IK50" s="222"/>
      <c r="IL50" s="222"/>
      <c r="IM50" s="222"/>
      <c r="IN50" s="222"/>
      <c r="IO50" s="222"/>
      <c r="IP50" s="222"/>
      <c r="IQ50" s="222"/>
      <c r="IR50" s="222"/>
      <c r="IS50" s="222"/>
      <c r="IT50" s="222"/>
      <c r="IU50" s="222"/>
      <c r="IV50" s="222"/>
    </row>
    <row r="51" spans="1:256">
      <c r="A51" s="211">
        <v>1</v>
      </c>
      <c r="B51" s="212" t="s">
        <v>549</v>
      </c>
      <c r="C51" s="213" t="s">
        <v>15215</v>
      </c>
      <c r="D51" s="214" t="s">
        <v>15223</v>
      </c>
      <c r="E51" s="215" t="s">
        <v>15224</v>
      </c>
      <c r="F51" s="216" t="s">
        <v>15225</v>
      </c>
      <c r="G51" s="217">
        <v>9781610695305</v>
      </c>
      <c r="H51" s="218" t="s">
        <v>15226</v>
      </c>
      <c r="I51" s="219">
        <v>1</v>
      </c>
      <c r="J51" s="219">
        <v>1</v>
      </c>
      <c r="K51" s="213" t="s">
        <v>15227</v>
      </c>
      <c r="L51" s="212" t="s">
        <v>573</v>
      </c>
      <c r="M51" s="215">
        <v>2014</v>
      </c>
      <c r="N51" s="220" t="s">
        <v>14940</v>
      </c>
      <c r="O51" s="221" t="s">
        <v>14934</v>
      </c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2"/>
      <c r="BL51" s="222"/>
      <c r="BM51" s="222"/>
      <c r="BN51" s="222"/>
      <c r="BO51" s="222"/>
      <c r="BP51" s="222"/>
      <c r="BQ51" s="222"/>
      <c r="BR51" s="222"/>
      <c r="BS51" s="222"/>
      <c r="BT51" s="222"/>
      <c r="BU51" s="222"/>
      <c r="BV51" s="222"/>
      <c r="BW51" s="222"/>
      <c r="BX51" s="222"/>
      <c r="BY51" s="222"/>
      <c r="BZ51" s="222"/>
      <c r="CA51" s="222"/>
      <c r="CB51" s="222"/>
      <c r="CC51" s="222"/>
      <c r="CD51" s="222"/>
      <c r="CE51" s="222"/>
      <c r="CF51" s="222"/>
      <c r="CG51" s="222"/>
      <c r="CH51" s="222"/>
      <c r="CI51" s="222"/>
      <c r="CJ51" s="222"/>
      <c r="CK51" s="222"/>
      <c r="CL51" s="222"/>
      <c r="CM51" s="222"/>
      <c r="CN51" s="222"/>
      <c r="CO51" s="222"/>
      <c r="CP51" s="222"/>
      <c r="CQ51" s="222"/>
      <c r="CR51" s="222"/>
      <c r="CS51" s="222"/>
      <c r="CT51" s="222"/>
      <c r="CU51" s="222"/>
      <c r="CV51" s="222"/>
      <c r="CW51" s="222"/>
      <c r="CX51" s="222"/>
      <c r="CY51" s="222"/>
      <c r="CZ51" s="222"/>
      <c r="DA51" s="222"/>
      <c r="DB51" s="222"/>
      <c r="DC51" s="222"/>
      <c r="DD51" s="222"/>
      <c r="DE51" s="222"/>
      <c r="DF51" s="222"/>
      <c r="DG51" s="222"/>
      <c r="DH51" s="222"/>
      <c r="DI51" s="222"/>
      <c r="DJ51" s="222"/>
      <c r="DK51" s="222"/>
      <c r="DL51" s="222"/>
      <c r="DM51" s="222"/>
      <c r="DN51" s="222"/>
      <c r="DO51" s="222"/>
      <c r="DP51" s="222"/>
      <c r="DQ51" s="222"/>
      <c r="DR51" s="222"/>
      <c r="DS51" s="222"/>
      <c r="DT51" s="222"/>
      <c r="DU51" s="222"/>
      <c r="DV51" s="222"/>
      <c r="DW51" s="222"/>
      <c r="DX51" s="222"/>
      <c r="DY51" s="222"/>
      <c r="DZ51" s="222"/>
      <c r="EA51" s="222"/>
      <c r="EB51" s="222"/>
      <c r="EC51" s="222"/>
      <c r="ED51" s="222"/>
      <c r="EE51" s="222"/>
      <c r="EF51" s="222"/>
      <c r="EG51" s="222"/>
      <c r="EH51" s="222"/>
      <c r="EI51" s="222"/>
      <c r="EJ51" s="222"/>
      <c r="EK51" s="222"/>
      <c r="EL51" s="222"/>
      <c r="EM51" s="222"/>
      <c r="EN51" s="222"/>
      <c r="EO51" s="222"/>
      <c r="EP51" s="222"/>
      <c r="EQ51" s="222"/>
      <c r="ER51" s="222"/>
      <c r="ES51" s="222"/>
      <c r="ET51" s="222"/>
      <c r="EU51" s="222"/>
      <c r="EV51" s="222"/>
      <c r="EW51" s="222"/>
      <c r="EX51" s="222"/>
      <c r="EY51" s="222"/>
      <c r="EZ51" s="222"/>
      <c r="FA51" s="222"/>
      <c r="FB51" s="222"/>
      <c r="FC51" s="222"/>
      <c r="FD51" s="222"/>
      <c r="FE51" s="222"/>
      <c r="FF51" s="222"/>
      <c r="FG51" s="222"/>
      <c r="FH51" s="222"/>
      <c r="FI51" s="222"/>
      <c r="FJ51" s="222"/>
      <c r="FK51" s="222"/>
      <c r="FL51" s="222"/>
      <c r="FM51" s="222"/>
      <c r="FN51" s="222"/>
      <c r="FO51" s="222"/>
      <c r="FP51" s="222"/>
      <c r="FQ51" s="222"/>
      <c r="FR51" s="222"/>
      <c r="FS51" s="222"/>
      <c r="FT51" s="222"/>
      <c r="FU51" s="222"/>
      <c r="FV51" s="222"/>
      <c r="FW51" s="222"/>
      <c r="FX51" s="222"/>
      <c r="FY51" s="222"/>
      <c r="FZ51" s="222"/>
      <c r="GA51" s="222"/>
      <c r="GB51" s="222"/>
      <c r="GC51" s="222"/>
      <c r="GD51" s="222"/>
      <c r="GE51" s="222"/>
      <c r="GF51" s="222"/>
      <c r="GG51" s="222"/>
      <c r="GH51" s="222"/>
      <c r="GI51" s="222"/>
      <c r="GJ51" s="222"/>
      <c r="GK51" s="222"/>
      <c r="GL51" s="222"/>
      <c r="GM51" s="222"/>
      <c r="GN51" s="222"/>
      <c r="GO51" s="222"/>
      <c r="GP51" s="222"/>
      <c r="GQ51" s="222"/>
      <c r="GR51" s="222"/>
      <c r="GS51" s="222"/>
      <c r="GT51" s="222"/>
      <c r="GU51" s="222"/>
      <c r="GV51" s="222"/>
      <c r="GW51" s="222"/>
      <c r="GX51" s="222"/>
      <c r="GY51" s="222"/>
      <c r="GZ51" s="222"/>
      <c r="HA51" s="222"/>
      <c r="HB51" s="222"/>
      <c r="HC51" s="222"/>
      <c r="HD51" s="222"/>
      <c r="HE51" s="222"/>
      <c r="HF51" s="222"/>
      <c r="HG51" s="222"/>
      <c r="HH51" s="222"/>
      <c r="HI51" s="222"/>
      <c r="HJ51" s="222"/>
      <c r="HK51" s="222"/>
      <c r="HL51" s="222"/>
      <c r="HM51" s="222"/>
      <c r="HN51" s="222"/>
      <c r="HO51" s="222"/>
      <c r="HP51" s="222"/>
      <c r="HQ51" s="222"/>
      <c r="HR51" s="222"/>
      <c r="HS51" s="222"/>
      <c r="HT51" s="222"/>
      <c r="HU51" s="222"/>
      <c r="HV51" s="222"/>
      <c r="HW51" s="222"/>
      <c r="HX51" s="222"/>
      <c r="HY51" s="222"/>
      <c r="HZ51" s="222"/>
      <c r="IA51" s="222"/>
      <c r="IB51" s="222"/>
      <c r="IC51" s="222"/>
      <c r="ID51" s="222"/>
      <c r="IE51" s="222"/>
      <c r="IF51" s="222"/>
      <c r="IG51" s="222"/>
      <c r="IH51" s="222"/>
      <c r="II51" s="222"/>
      <c r="IJ51" s="222"/>
      <c r="IK51" s="222"/>
      <c r="IL51" s="222"/>
      <c r="IM51" s="222"/>
      <c r="IN51" s="222"/>
      <c r="IO51" s="222"/>
      <c r="IP51" s="222"/>
      <c r="IQ51" s="222"/>
      <c r="IR51" s="222"/>
      <c r="IS51" s="222"/>
      <c r="IT51" s="222"/>
      <c r="IU51" s="222"/>
      <c r="IV51" s="222"/>
    </row>
    <row r="52" spans="1:256">
      <c r="A52" s="225">
        <v>26</v>
      </c>
      <c r="B52" s="226" t="s">
        <v>549</v>
      </c>
      <c r="C52" s="224" t="s">
        <v>15228</v>
      </c>
      <c r="D52" s="227" t="s">
        <v>2089</v>
      </c>
      <c r="E52" s="227" t="s">
        <v>15229</v>
      </c>
      <c r="F52" s="228" t="s">
        <v>15230</v>
      </c>
      <c r="G52" s="228" t="s">
        <v>15231</v>
      </c>
      <c r="H52" s="229" t="s">
        <v>15232</v>
      </c>
      <c r="I52" s="230">
        <v>1</v>
      </c>
      <c r="J52" s="230">
        <v>1</v>
      </c>
      <c r="K52" s="231" t="s">
        <v>15233</v>
      </c>
      <c r="L52" s="226" t="s">
        <v>573</v>
      </c>
      <c r="M52" s="230">
        <v>2014</v>
      </c>
      <c r="N52" s="232" t="s">
        <v>15234</v>
      </c>
      <c r="O52" s="233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  <c r="BJ52" s="222"/>
      <c r="BK52" s="222"/>
      <c r="BL52" s="222"/>
      <c r="BM52" s="222"/>
      <c r="BN52" s="222"/>
      <c r="BO52" s="222"/>
      <c r="BP52" s="222"/>
      <c r="BQ52" s="222"/>
      <c r="BR52" s="222"/>
      <c r="BS52" s="222"/>
      <c r="BT52" s="222"/>
      <c r="BU52" s="222"/>
      <c r="BV52" s="222"/>
      <c r="BW52" s="222"/>
      <c r="BX52" s="222"/>
      <c r="BY52" s="222"/>
      <c r="BZ52" s="222"/>
      <c r="CA52" s="222"/>
      <c r="CB52" s="222"/>
      <c r="CC52" s="222"/>
      <c r="CD52" s="222"/>
      <c r="CE52" s="222"/>
      <c r="CF52" s="222"/>
      <c r="CG52" s="222"/>
      <c r="CH52" s="222"/>
      <c r="CI52" s="222"/>
      <c r="CJ52" s="222"/>
      <c r="CK52" s="222"/>
      <c r="CL52" s="222"/>
      <c r="CM52" s="222"/>
      <c r="CN52" s="222"/>
      <c r="CO52" s="222"/>
      <c r="CP52" s="222"/>
      <c r="CQ52" s="222"/>
      <c r="CR52" s="222"/>
      <c r="CS52" s="222"/>
      <c r="CT52" s="222"/>
      <c r="CU52" s="222"/>
      <c r="CV52" s="222"/>
      <c r="CW52" s="222"/>
      <c r="CX52" s="222"/>
      <c r="CY52" s="222"/>
      <c r="CZ52" s="222"/>
      <c r="DA52" s="222"/>
      <c r="DB52" s="222"/>
      <c r="DC52" s="222"/>
      <c r="DD52" s="222"/>
      <c r="DE52" s="222"/>
      <c r="DF52" s="222"/>
      <c r="DG52" s="222"/>
      <c r="DH52" s="222"/>
      <c r="DI52" s="222"/>
      <c r="DJ52" s="222"/>
      <c r="DK52" s="222"/>
      <c r="DL52" s="222"/>
      <c r="DM52" s="222"/>
      <c r="DN52" s="222"/>
      <c r="DO52" s="222"/>
      <c r="DP52" s="222"/>
      <c r="DQ52" s="222"/>
      <c r="DR52" s="222"/>
      <c r="DS52" s="222"/>
      <c r="DT52" s="222"/>
      <c r="DU52" s="222"/>
      <c r="DV52" s="222"/>
      <c r="DW52" s="222"/>
      <c r="DX52" s="222"/>
      <c r="DY52" s="222"/>
      <c r="DZ52" s="222"/>
      <c r="EA52" s="222"/>
      <c r="EB52" s="222"/>
      <c r="EC52" s="222"/>
      <c r="ED52" s="222"/>
      <c r="EE52" s="222"/>
      <c r="EF52" s="222"/>
      <c r="EG52" s="222"/>
      <c r="EH52" s="222"/>
      <c r="EI52" s="222"/>
      <c r="EJ52" s="222"/>
      <c r="EK52" s="222"/>
      <c r="EL52" s="222"/>
      <c r="EM52" s="222"/>
      <c r="EN52" s="222"/>
      <c r="EO52" s="222"/>
      <c r="EP52" s="222"/>
      <c r="EQ52" s="222"/>
      <c r="ER52" s="222"/>
      <c r="ES52" s="222"/>
      <c r="ET52" s="222"/>
      <c r="EU52" s="222"/>
      <c r="EV52" s="222"/>
      <c r="EW52" s="222"/>
      <c r="EX52" s="222"/>
      <c r="EY52" s="222"/>
      <c r="EZ52" s="222"/>
      <c r="FA52" s="222"/>
      <c r="FB52" s="222"/>
      <c r="FC52" s="222"/>
      <c r="FD52" s="222"/>
      <c r="FE52" s="222"/>
      <c r="FF52" s="222"/>
      <c r="FG52" s="222"/>
      <c r="FH52" s="222"/>
      <c r="FI52" s="222"/>
      <c r="FJ52" s="222"/>
      <c r="FK52" s="222"/>
      <c r="FL52" s="222"/>
      <c r="FM52" s="222"/>
      <c r="FN52" s="222"/>
      <c r="FO52" s="222"/>
      <c r="FP52" s="222"/>
      <c r="FQ52" s="222"/>
      <c r="FR52" s="222"/>
      <c r="FS52" s="222"/>
      <c r="FT52" s="222"/>
      <c r="FU52" s="222"/>
      <c r="FV52" s="222"/>
      <c r="FW52" s="222"/>
      <c r="FX52" s="222"/>
      <c r="FY52" s="222"/>
      <c r="FZ52" s="222"/>
      <c r="GA52" s="222"/>
      <c r="GB52" s="222"/>
      <c r="GC52" s="222"/>
      <c r="GD52" s="222"/>
      <c r="GE52" s="222"/>
      <c r="GF52" s="222"/>
      <c r="GG52" s="222"/>
      <c r="GH52" s="222"/>
      <c r="GI52" s="222"/>
      <c r="GJ52" s="222"/>
      <c r="GK52" s="222"/>
      <c r="GL52" s="222"/>
      <c r="GM52" s="222"/>
      <c r="GN52" s="222"/>
      <c r="GO52" s="222"/>
      <c r="GP52" s="222"/>
      <c r="GQ52" s="222"/>
      <c r="GR52" s="222"/>
      <c r="GS52" s="222"/>
      <c r="GT52" s="222"/>
      <c r="GU52" s="222"/>
      <c r="GV52" s="222"/>
      <c r="GW52" s="222"/>
      <c r="GX52" s="222"/>
      <c r="GY52" s="222"/>
      <c r="GZ52" s="222"/>
      <c r="HA52" s="222"/>
      <c r="HB52" s="222"/>
      <c r="HC52" s="222"/>
      <c r="HD52" s="222"/>
      <c r="HE52" s="222"/>
      <c r="HF52" s="222"/>
      <c r="HG52" s="222"/>
      <c r="HH52" s="222"/>
      <c r="HI52" s="222"/>
      <c r="HJ52" s="222"/>
      <c r="HK52" s="222"/>
      <c r="HL52" s="222"/>
      <c r="HM52" s="222"/>
      <c r="HN52" s="222"/>
      <c r="HO52" s="222"/>
      <c r="HP52" s="222"/>
      <c r="HQ52" s="222"/>
      <c r="HR52" s="222"/>
      <c r="HS52" s="222"/>
      <c r="HT52" s="222"/>
      <c r="HU52" s="222"/>
      <c r="HV52" s="222"/>
      <c r="HW52" s="222"/>
      <c r="HX52" s="222"/>
      <c r="HY52" s="222"/>
      <c r="HZ52" s="222"/>
      <c r="IA52" s="222"/>
      <c r="IB52" s="222"/>
      <c r="IC52" s="222"/>
      <c r="ID52" s="222"/>
      <c r="IE52" s="222"/>
      <c r="IF52" s="222"/>
      <c r="IG52" s="222"/>
      <c r="IH52" s="222"/>
      <c r="II52" s="222"/>
      <c r="IJ52" s="222"/>
      <c r="IK52" s="222"/>
      <c r="IL52" s="222"/>
      <c r="IM52" s="222"/>
      <c r="IN52" s="222"/>
      <c r="IO52" s="222"/>
      <c r="IP52" s="222"/>
      <c r="IQ52" s="222"/>
      <c r="IR52" s="222"/>
      <c r="IS52" s="222"/>
      <c r="IT52" s="222"/>
      <c r="IU52" s="222"/>
      <c r="IV52" s="222"/>
    </row>
    <row r="53" spans="1:256">
      <c r="A53" s="211">
        <v>28</v>
      </c>
      <c r="B53" s="212" t="s">
        <v>549</v>
      </c>
      <c r="C53" s="213" t="s">
        <v>15228</v>
      </c>
      <c r="D53" s="214" t="s">
        <v>15235</v>
      </c>
      <c r="E53" s="215" t="s">
        <v>15236</v>
      </c>
      <c r="F53" s="216" t="s">
        <v>15237</v>
      </c>
      <c r="G53" s="217">
        <v>9781610698689</v>
      </c>
      <c r="H53" s="218" t="s">
        <v>15238</v>
      </c>
      <c r="I53" s="219">
        <v>1</v>
      </c>
      <c r="J53" s="219">
        <v>1</v>
      </c>
      <c r="K53" s="213" t="s">
        <v>7777</v>
      </c>
      <c r="L53" s="212" t="s">
        <v>573</v>
      </c>
      <c r="M53" s="215">
        <v>2014</v>
      </c>
      <c r="N53" s="220" t="s">
        <v>15239</v>
      </c>
      <c r="O53" s="221" t="s">
        <v>14934</v>
      </c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  <c r="BG53" s="222"/>
      <c r="BH53" s="222"/>
      <c r="BI53" s="222"/>
      <c r="BJ53" s="222"/>
      <c r="BK53" s="222"/>
      <c r="BL53" s="222"/>
      <c r="BM53" s="222"/>
      <c r="BN53" s="222"/>
      <c r="BO53" s="222"/>
      <c r="BP53" s="222"/>
      <c r="BQ53" s="222"/>
      <c r="BR53" s="222"/>
      <c r="BS53" s="222"/>
      <c r="BT53" s="222"/>
      <c r="BU53" s="222"/>
      <c r="BV53" s="222"/>
      <c r="BW53" s="222"/>
      <c r="BX53" s="222"/>
      <c r="BY53" s="222"/>
      <c r="BZ53" s="222"/>
      <c r="CA53" s="222"/>
      <c r="CB53" s="222"/>
      <c r="CC53" s="222"/>
      <c r="CD53" s="222"/>
      <c r="CE53" s="222"/>
      <c r="CF53" s="222"/>
      <c r="CG53" s="222"/>
      <c r="CH53" s="222"/>
      <c r="CI53" s="222"/>
      <c r="CJ53" s="222"/>
      <c r="CK53" s="222"/>
      <c r="CL53" s="222"/>
      <c r="CM53" s="222"/>
      <c r="CN53" s="222"/>
      <c r="CO53" s="222"/>
      <c r="CP53" s="222"/>
      <c r="CQ53" s="222"/>
      <c r="CR53" s="222"/>
      <c r="CS53" s="222"/>
      <c r="CT53" s="222"/>
      <c r="CU53" s="222"/>
      <c r="CV53" s="222"/>
      <c r="CW53" s="222"/>
      <c r="CX53" s="222"/>
      <c r="CY53" s="222"/>
      <c r="CZ53" s="222"/>
      <c r="DA53" s="222"/>
      <c r="DB53" s="222"/>
      <c r="DC53" s="222"/>
      <c r="DD53" s="222"/>
      <c r="DE53" s="222"/>
      <c r="DF53" s="222"/>
      <c r="DG53" s="222"/>
      <c r="DH53" s="222"/>
      <c r="DI53" s="222"/>
      <c r="DJ53" s="222"/>
      <c r="DK53" s="222"/>
      <c r="DL53" s="222"/>
      <c r="DM53" s="222"/>
      <c r="DN53" s="222"/>
      <c r="DO53" s="222"/>
      <c r="DP53" s="222"/>
      <c r="DQ53" s="222"/>
      <c r="DR53" s="222"/>
      <c r="DS53" s="222"/>
      <c r="DT53" s="222"/>
      <c r="DU53" s="222"/>
      <c r="DV53" s="222"/>
      <c r="DW53" s="222"/>
      <c r="DX53" s="222"/>
      <c r="DY53" s="222"/>
      <c r="DZ53" s="222"/>
      <c r="EA53" s="222"/>
      <c r="EB53" s="222"/>
      <c r="EC53" s="222"/>
      <c r="ED53" s="222"/>
      <c r="EE53" s="222"/>
      <c r="EF53" s="222"/>
      <c r="EG53" s="222"/>
      <c r="EH53" s="222"/>
      <c r="EI53" s="222"/>
      <c r="EJ53" s="222"/>
      <c r="EK53" s="222"/>
      <c r="EL53" s="222"/>
      <c r="EM53" s="222"/>
      <c r="EN53" s="222"/>
      <c r="EO53" s="222"/>
      <c r="EP53" s="222"/>
      <c r="EQ53" s="222"/>
      <c r="ER53" s="222"/>
      <c r="ES53" s="222"/>
      <c r="ET53" s="222"/>
      <c r="EU53" s="222"/>
      <c r="EV53" s="222"/>
      <c r="EW53" s="222"/>
      <c r="EX53" s="222"/>
      <c r="EY53" s="222"/>
      <c r="EZ53" s="222"/>
      <c r="FA53" s="222"/>
      <c r="FB53" s="222"/>
      <c r="FC53" s="222"/>
      <c r="FD53" s="222"/>
      <c r="FE53" s="222"/>
      <c r="FF53" s="222"/>
      <c r="FG53" s="222"/>
      <c r="FH53" s="222"/>
      <c r="FI53" s="222"/>
      <c r="FJ53" s="222"/>
      <c r="FK53" s="222"/>
      <c r="FL53" s="222"/>
      <c r="FM53" s="222"/>
      <c r="FN53" s="222"/>
      <c r="FO53" s="222"/>
      <c r="FP53" s="222"/>
      <c r="FQ53" s="222"/>
      <c r="FR53" s="222"/>
      <c r="FS53" s="222"/>
      <c r="FT53" s="222"/>
      <c r="FU53" s="222"/>
      <c r="FV53" s="222"/>
      <c r="FW53" s="222"/>
      <c r="FX53" s="222"/>
      <c r="FY53" s="222"/>
      <c r="FZ53" s="222"/>
      <c r="GA53" s="222"/>
      <c r="GB53" s="222"/>
      <c r="GC53" s="222"/>
      <c r="GD53" s="222"/>
      <c r="GE53" s="222"/>
      <c r="GF53" s="222"/>
      <c r="GG53" s="222"/>
      <c r="GH53" s="222"/>
      <c r="GI53" s="222"/>
      <c r="GJ53" s="222"/>
      <c r="GK53" s="222"/>
      <c r="GL53" s="222"/>
      <c r="GM53" s="222"/>
      <c r="GN53" s="222"/>
      <c r="GO53" s="222"/>
      <c r="GP53" s="222"/>
      <c r="GQ53" s="222"/>
      <c r="GR53" s="222"/>
      <c r="GS53" s="222"/>
      <c r="GT53" s="222"/>
      <c r="GU53" s="222"/>
      <c r="GV53" s="222"/>
      <c r="GW53" s="222"/>
      <c r="GX53" s="222"/>
      <c r="GY53" s="222"/>
      <c r="GZ53" s="222"/>
      <c r="HA53" s="222"/>
      <c r="HB53" s="222"/>
      <c r="HC53" s="222"/>
      <c r="HD53" s="222"/>
      <c r="HE53" s="222"/>
      <c r="HF53" s="222"/>
      <c r="HG53" s="222"/>
      <c r="HH53" s="222"/>
      <c r="HI53" s="222"/>
      <c r="HJ53" s="222"/>
      <c r="HK53" s="222"/>
      <c r="HL53" s="222"/>
      <c r="HM53" s="222"/>
      <c r="HN53" s="222"/>
      <c r="HO53" s="222"/>
      <c r="HP53" s="222"/>
      <c r="HQ53" s="222"/>
      <c r="HR53" s="222"/>
      <c r="HS53" s="222"/>
      <c r="HT53" s="222"/>
      <c r="HU53" s="222"/>
      <c r="HV53" s="222"/>
      <c r="HW53" s="222"/>
      <c r="HX53" s="222"/>
      <c r="HY53" s="222"/>
      <c r="HZ53" s="222"/>
      <c r="IA53" s="222"/>
      <c r="IB53" s="222"/>
      <c r="IC53" s="222"/>
      <c r="ID53" s="222"/>
      <c r="IE53" s="222"/>
      <c r="IF53" s="222"/>
      <c r="IG53" s="222"/>
      <c r="IH53" s="222"/>
      <c r="II53" s="222"/>
      <c r="IJ53" s="222"/>
      <c r="IK53" s="222"/>
      <c r="IL53" s="222"/>
      <c r="IM53" s="222"/>
      <c r="IN53" s="222"/>
      <c r="IO53" s="222"/>
      <c r="IP53" s="222"/>
      <c r="IQ53" s="222"/>
      <c r="IR53" s="222"/>
      <c r="IS53" s="222"/>
      <c r="IT53" s="222"/>
      <c r="IU53" s="222"/>
      <c r="IV53" s="222"/>
    </row>
    <row r="54" spans="1:256">
      <c r="A54" s="211">
        <v>30</v>
      </c>
      <c r="B54" s="212" t="s">
        <v>549</v>
      </c>
      <c r="C54" s="213" t="s">
        <v>739</v>
      </c>
      <c r="D54" s="214" t="s">
        <v>15240</v>
      </c>
      <c r="E54" s="215" t="s">
        <v>15241</v>
      </c>
      <c r="F54" s="216" t="s">
        <v>15242</v>
      </c>
      <c r="G54" s="217">
        <v>9781610692670</v>
      </c>
      <c r="H54" s="218" t="s">
        <v>15243</v>
      </c>
      <c r="I54" s="219">
        <v>1</v>
      </c>
      <c r="J54" s="219">
        <v>1</v>
      </c>
      <c r="K54" s="213" t="s">
        <v>15244</v>
      </c>
      <c r="L54" s="212" t="s">
        <v>573</v>
      </c>
      <c r="M54" s="215">
        <v>2013</v>
      </c>
      <c r="N54" s="220" t="s">
        <v>15245</v>
      </c>
      <c r="O54" s="221" t="s">
        <v>14934</v>
      </c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222"/>
      <c r="BJ54" s="222"/>
      <c r="BK54" s="222"/>
      <c r="BL54" s="222"/>
      <c r="BM54" s="222"/>
      <c r="BN54" s="222"/>
      <c r="BO54" s="222"/>
      <c r="BP54" s="222"/>
      <c r="BQ54" s="222"/>
      <c r="BR54" s="222"/>
      <c r="BS54" s="222"/>
      <c r="BT54" s="222"/>
      <c r="BU54" s="222"/>
      <c r="BV54" s="222"/>
      <c r="BW54" s="222"/>
      <c r="BX54" s="222"/>
      <c r="BY54" s="222"/>
      <c r="BZ54" s="222"/>
      <c r="CA54" s="222"/>
      <c r="CB54" s="222"/>
      <c r="CC54" s="222"/>
      <c r="CD54" s="222"/>
      <c r="CE54" s="222"/>
      <c r="CF54" s="222"/>
      <c r="CG54" s="222"/>
      <c r="CH54" s="222"/>
      <c r="CI54" s="222"/>
      <c r="CJ54" s="222"/>
      <c r="CK54" s="222"/>
      <c r="CL54" s="222"/>
      <c r="CM54" s="222"/>
      <c r="CN54" s="222"/>
      <c r="CO54" s="222"/>
      <c r="CP54" s="222"/>
      <c r="CQ54" s="222"/>
      <c r="CR54" s="222"/>
      <c r="CS54" s="222"/>
      <c r="CT54" s="222"/>
      <c r="CU54" s="222"/>
      <c r="CV54" s="222"/>
      <c r="CW54" s="222"/>
      <c r="CX54" s="222"/>
      <c r="CY54" s="222"/>
      <c r="CZ54" s="222"/>
      <c r="DA54" s="222"/>
      <c r="DB54" s="222"/>
      <c r="DC54" s="222"/>
      <c r="DD54" s="222"/>
      <c r="DE54" s="222"/>
      <c r="DF54" s="222"/>
      <c r="DG54" s="222"/>
      <c r="DH54" s="222"/>
      <c r="DI54" s="222"/>
      <c r="DJ54" s="222"/>
      <c r="DK54" s="222"/>
      <c r="DL54" s="222"/>
      <c r="DM54" s="222"/>
      <c r="DN54" s="222"/>
      <c r="DO54" s="222"/>
      <c r="DP54" s="222"/>
      <c r="DQ54" s="222"/>
      <c r="DR54" s="222"/>
      <c r="DS54" s="222"/>
      <c r="DT54" s="222"/>
      <c r="DU54" s="222"/>
      <c r="DV54" s="222"/>
      <c r="DW54" s="222"/>
      <c r="DX54" s="222"/>
      <c r="DY54" s="222"/>
      <c r="DZ54" s="222"/>
      <c r="EA54" s="222"/>
      <c r="EB54" s="222"/>
      <c r="EC54" s="222"/>
      <c r="ED54" s="222"/>
      <c r="EE54" s="222"/>
      <c r="EF54" s="222"/>
      <c r="EG54" s="222"/>
      <c r="EH54" s="222"/>
      <c r="EI54" s="222"/>
      <c r="EJ54" s="222"/>
      <c r="EK54" s="222"/>
      <c r="EL54" s="222"/>
      <c r="EM54" s="222"/>
      <c r="EN54" s="222"/>
      <c r="EO54" s="222"/>
      <c r="EP54" s="222"/>
      <c r="EQ54" s="222"/>
      <c r="ER54" s="222"/>
      <c r="ES54" s="222"/>
      <c r="ET54" s="222"/>
      <c r="EU54" s="222"/>
      <c r="EV54" s="222"/>
      <c r="EW54" s="222"/>
      <c r="EX54" s="222"/>
      <c r="EY54" s="222"/>
      <c r="EZ54" s="222"/>
      <c r="FA54" s="222"/>
      <c r="FB54" s="222"/>
      <c r="FC54" s="222"/>
      <c r="FD54" s="222"/>
      <c r="FE54" s="222"/>
      <c r="FF54" s="222"/>
      <c r="FG54" s="222"/>
      <c r="FH54" s="222"/>
      <c r="FI54" s="222"/>
      <c r="FJ54" s="222"/>
      <c r="FK54" s="222"/>
      <c r="FL54" s="222"/>
      <c r="FM54" s="222"/>
      <c r="FN54" s="222"/>
      <c r="FO54" s="222"/>
      <c r="FP54" s="222"/>
      <c r="FQ54" s="222"/>
      <c r="FR54" s="222"/>
      <c r="FS54" s="222"/>
      <c r="FT54" s="222"/>
      <c r="FU54" s="222"/>
      <c r="FV54" s="222"/>
      <c r="FW54" s="222"/>
      <c r="FX54" s="222"/>
      <c r="FY54" s="222"/>
      <c r="FZ54" s="222"/>
      <c r="GA54" s="222"/>
      <c r="GB54" s="222"/>
      <c r="GC54" s="222"/>
      <c r="GD54" s="222"/>
      <c r="GE54" s="222"/>
      <c r="GF54" s="222"/>
      <c r="GG54" s="222"/>
      <c r="GH54" s="222"/>
      <c r="GI54" s="222"/>
      <c r="GJ54" s="222"/>
      <c r="GK54" s="222"/>
      <c r="GL54" s="222"/>
      <c r="GM54" s="222"/>
      <c r="GN54" s="222"/>
      <c r="GO54" s="222"/>
      <c r="GP54" s="222"/>
      <c r="GQ54" s="222"/>
      <c r="GR54" s="222"/>
      <c r="GS54" s="222"/>
      <c r="GT54" s="222"/>
      <c r="GU54" s="222"/>
      <c r="GV54" s="222"/>
      <c r="GW54" s="222"/>
      <c r="GX54" s="222"/>
      <c r="GY54" s="222"/>
      <c r="GZ54" s="222"/>
      <c r="HA54" s="222"/>
      <c r="HB54" s="222"/>
      <c r="HC54" s="222"/>
      <c r="HD54" s="222"/>
      <c r="HE54" s="222"/>
      <c r="HF54" s="222"/>
      <c r="HG54" s="222"/>
      <c r="HH54" s="222"/>
      <c r="HI54" s="222"/>
      <c r="HJ54" s="222"/>
      <c r="HK54" s="222"/>
      <c r="HL54" s="222"/>
      <c r="HM54" s="222"/>
      <c r="HN54" s="222"/>
      <c r="HO54" s="222"/>
      <c r="HP54" s="222"/>
      <c r="HQ54" s="222"/>
      <c r="HR54" s="222"/>
      <c r="HS54" s="222"/>
      <c r="HT54" s="222"/>
      <c r="HU54" s="222"/>
      <c r="HV54" s="222"/>
      <c r="HW54" s="222"/>
      <c r="HX54" s="222"/>
      <c r="HY54" s="222"/>
      <c r="HZ54" s="222"/>
      <c r="IA54" s="222"/>
      <c r="IB54" s="222"/>
      <c r="IC54" s="222"/>
      <c r="ID54" s="222"/>
      <c r="IE54" s="222"/>
      <c r="IF54" s="222"/>
      <c r="IG54" s="222"/>
      <c r="IH54" s="222"/>
      <c r="II54" s="222"/>
      <c r="IJ54" s="222"/>
      <c r="IK54" s="222"/>
      <c r="IL54" s="222"/>
      <c r="IM54" s="222"/>
      <c r="IN54" s="222"/>
      <c r="IO54" s="222"/>
      <c r="IP54" s="222"/>
      <c r="IQ54" s="222"/>
      <c r="IR54" s="222"/>
      <c r="IS54" s="222"/>
      <c r="IT54" s="222"/>
      <c r="IU54" s="222"/>
      <c r="IV54" s="222"/>
    </row>
    <row r="55" spans="1:256">
      <c r="A55" s="225">
        <v>53</v>
      </c>
      <c r="B55" s="226" t="s">
        <v>549</v>
      </c>
      <c r="C55" s="224" t="s">
        <v>15246</v>
      </c>
      <c r="D55" s="227" t="s">
        <v>4445</v>
      </c>
      <c r="E55" s="227" t="s">
        <v>4441</v>
      </c>
      <c r="F55" s="228" t="s">
        <v>15247</v>
      </c>
      <c r="G55" s="228" t="s">
        <v>15248</v>
      </c>
      <c r="H55" s="229" t="s">
        <v>15249</v>
      </c>
      <c r="I55" s="230">
        <v>1</v>
      </c>
      <c r="J55" s="230">
        <v>1</v>
      </c>
      <c r="K55" s="231" t="s">
        <v>15250</v>
      </c>
      <c r="L55" s="226" t="s">
        <v>573</v>
      </c>
      <c r="M55" s="230">
        <v>2015</v>
      </c>
      <c r="N55" s="232" t="s">
        <v>15251</v>
      </c>
      <c r="O55" s="233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  <c r="BG55" s="222"/>
      <c r="BH55" s="222"/>
      <c r="BI55" s="222"/>
      <c r="BJ55" s="222"/>
      <c r="BK55" s="222"/>
      <c r="BL55" s="222"/>
      <c r="BM55" s="222"/>
      <c r="BN55" s="222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222"/>
      <c r="CB55" s="222"/>
      <c r="CC55" s="222"/>
      <c r="CD55" s="222"/>
      <c r="CE55" s="222"/>
      <c r="CF55" s="222"/>
      <c r="CG55" s="222"/>
      <c r="CH55" s="222"/>
      <c r="CI55" s="222"/>
      <c r="CJ55" s="222"/>
      <c r="CK55" s="222"/>
      <c r="CL55" s="222"/>
      <c r="CM55" s="222"/>
      <c r="CN55" s="222"/>
      <c r="CO55" s="222"/>
      <c r="CP55" s="222"/>
      <c r="CQ55" s="222"/>
      <c r="CR55" s="222"/>
      <c r="CS55" s="222"/>
      <c r="CT55" s="222"/>
      <c r="CU55" s="222"/>
      <c r="CV55" s="222"/>
      <c r="CW55" s="222"/>
      <c r="CX55" s="222"/>
      <c r="CY55" s="222"/>
      <c r="CZ55" s="222"/>
      <c r="DA55" s="222"/>
      <c r="DB55" s="222"/>
      <c r="DC55" s="222"/>
      <c r="DD55" s="222"/>
      <c r="DE55" s="222"/>
      <c r="DF55" s="222"/>
      <c r="DG55" s="222"/>
      <c r="DH55" s="222"/>
      <c r="DI55" s="222"/>
      <c r="DJ55" s="222"/>
      <c r="DK55" s="222"/>
      <c r="DL55" s="222"/>
      <c r="DM55" s="222"/>
      <c r="DN55" s="222"/>
      <c r="DO55" s="222"/>
      <c r="DP55" s="222"/>
      <c r="DQ55" s="222"/>
      <c r="DR55" s="222"/>
      <c r="DS55" s="222"/>
      <c r="DT55" s="222"/>
      <c r="DU55" s="222"/>
      <c r="DV55" s="222"/>
      <c r="DW55" s="222"/>
      <c r="DX55" s="222"/>
      <c r="DY55" s="222"/>
      <c r="DZ55" s="222"/>
      <c r="EA55" s="222"/>
      <c r="EB55" s="222"/>
      <c r="EC55" s="222"/>
      <c r="ED55" s="222"/>
      <c r="EE55" s="222"/>
      <c r="EF55" s="222"/>
      <c r="EG55" s="222"/>
      <c r="EH55" s="222"/>
      <c r="EI55" s="222"/>
      <c r="EJ55" s="222"/>
      <c r="EK55" s="222"/>
      <c r="EL55" s="222"/>
      <c r="EM55" s="222"/>
      <c r="EN55" s="222"/>
      <c r="EO55" s="222"/>
      <c r="EP55" s="222"/>
      <c r="EQ55" s="222"/>
      <c r="ER55" s="222"/>
      <c r="ES55" s="222"/>
      <c r="ET55" s="222"/>
      <c r="EU55" s="222"/>
      <c r="EV55" s="222"/>
      <c r="EW55" s="222"/>
      <c r="EX55" s="222"/>
      <c r="EY55" s="222"/>
      <c r="EZ55" s="222"/>
      <c r="FA55" s="222"/>
      <c r="FB55" s="222"/>
      <c r="FC55" s="222"/>
      <c r="FD55" s="222"/>
      <c r="FE55" s="222"/>
      <c r="FF55" s="222"/>
      <c r="FG55" s="222"/>
      <c r="FH55" s="222"/>
      <c r="FI55" s="222"/>
      <c r="FJ55" s="222"/>
      <c r="FK55" s="222"/>
      <c r="FL55" s="222"/>
      <c r="FM55" s="222"/>
      <c r="FN55" s="222"/>
      <c r="FO55" s="222"/>
      <c r="FP55" s="222"/>
      <c r="FQ55" s="222"/>
      <c r="FR55" s="222"/>
      <c r="FS55" s="222"/>
      <c r="FT55" s="222"/>
      <c r="FU55" s="222"/>
      <c r="FV55" s="222"/>
      <c r="FW55" s="222"/>
      <c r="FX55" s="222"/>
      <c r="FY55" s="222"/>
      <c r="FZ55" s="222"/>
      <c r="GA55" s="222"/>
      <c r="GB55" s="222"/>
      <c r="GC55" s="222"/>
      <c r="GD55" s="222"/>
      <c r="GE55" s="222"/>
      <c r="GF55" s="222"/>
      <c r="GG55" s="222"/>
      <c r="GH55" s="222"/>
      <c r="GI55" s="222"/>
      <c r="GJ55" s="222"/>
      <c r="GK55" s="222"/>
      <c r="GL55" s="222"/>
      <c r="GM55" s="222"/>
      <c r="GN55" s="222"/>
      <c r="GO55" s="222"/>
      <c r="GP55" s="222"/>
      <c r="GQ55" s="222"/>
      <c r="GR55" s="222"/>
      <c r="GS55" s="222"/>
      <c r="GT55" s="222"/>
      <c r="GU55" s="222"/>
      <c r="GV55" s="222"/>
      <c r="GW55" s="222"/>
      <c r="GX55" s="222"/>
      <c r="GY55" s="222"/>
      <c r="GZ55" s="222"/>
      <c r="HA55" s="222"/>
      <c r="HB55" s="222"/>
      <c r="HC55" s="222"/>
      <c r="HD55" s="222"/>
      <c r="HE55" s="222"/>
      <c r="HF55" s="222"/>
      <c r="HG55" s="222"/>
      <c r="HH55" s="222"/>
      <c r="HI55" s="222"/>
      <c r="HJ55" s="222"/>
      <c r="HK55" s="222"/>
      <c r="HL55" s="222"/>
      <c r="HM55" s="222"/>
      <c r="HN55" s="222"/>
      <c r="HO55" s="222"/>
      <c r="HP55" s="222"/>
      <c r="HQ55" s="222"/>
      <c r="HR55" s="222"/>
      <c r="HS55" s="222"/>
      <c r="HT55" s="222"/>
      <c r="HU55" s="222"/>
      <c r="HV55" s="222"/>
      <c r="HW55" s="222"/>
      <c r="HX55" s="222"/>
      <c r="HY55" s="222"/>
      <c r="HZ55" s="222"/>
      <c r="IA55" s="222"/>
      <c r="IB55" s="222"/>
      <c r="IC55" s="222"/>
      <c r="ID55" s="222"/>
      <c r="IE55" s="222"/>
      <c r="IF55" s="222"/>
      <c r="IG55" s="222"/>
      <c r="IH55" s="222"/>
      <c r="II55" s="222"/>
      <c r="IJ55" s="222"/>
      <c r="IK55" s="222"/>
      <c r="IL55" s="222"/>
      <c r="IM55" s="222"/>
      <c r="IN55" s="222"/>
      <c r="IO55" s="222"/>
      <c r="IP55" s="222"/>
      <c r="IQ55" s="222"/>
      <c r="IR55" s="222"/>
      <c r="IS55" s="222"/>
      <c r="IT55" s="222"/>
      <c r="IU55" s="222"/>
      <c r="IV55" s="222"/>
    </row>
    <row r="56" spans="1:256">
      <c r="A56" s="211">
        <v>22</v>
      </c>
      <c r="B56" s="212" t="s">
        <v>549</v>
      </c>
      <c r="C56" s="213" t="s">
        <v>767</v>
      </c>
      <c r="D56" s="214" t="s">
        <v>15252</v>
      </c>
      <c r="E56" s="215" t="s">
        <v>15253</v>
      </c>
      <c r="F56" s="216" t="s">
        <v>15254</v>
      </c>
      <c r="G56" s="217">
        <v>9781610695565</v>
      </c>
      <c r="H56" s="218" t="s">
        <v>15255</v>
      </c>
      <c r="I56" s="219">
        <v>1</v>
      </c>
      <c r="J56" s="219">
        <v>1</v>
      </c>
      <c r="K56" s="223" t="s">
        <v>15256</v>
      </c>
      <c r="L56" s="212" t="s">
        <v>573</v>
      </c>
      <c r="M56" s="215">
        <v>2014</v>
      </c>
      <c r="N56" s="220" t="s">
        <v>15257</v>
      </c>
      <c r="O56" s="221" t="s">
        <v>14934</v>
      </c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222"/>
      <c r="BF56" s="222"/>
      <c r="BG56" s="222"/>
      <c r="BH56" s="222"/>
      <c r="BI56" s="222"/>
      <c r="BJ56" s="222"/>
      <c r="BK56" s="222"/>
      <c r="BL56" s="222"/>
      <c r="BM56" s="222"/>
      <c r="BN56" s="222"/>
      <c r="BO56" s="222"/>
      <c r="BP56" s="222"/>
      <c r="BQ56" s="222"/>
      <c r="BR56" s="222"/>
      <c r="BS56" s="222"/>
      <c r="BT56" s="222"/>
      <c r="BU56" s="222"/>
      <c r="BV56" s="222"/>
      <c r="BW56" s="222"/>
      <c r="BX56" s="222"/>
      <c r="BY56" s="222"/>
      <c r="BZ56" s="222"/>
      <c r="CA56" s="222"/>
      <c r="CB56" s="222"/>
      <c r="CC56" s="222"/>
      <c r="CD56" s="222"/>
      <c r="CE56" s="222"/>
      <c r="CF56" s="222"/>
      <c r="CG56" s="222"/>
      <c r="CH56" s="222"/>
      <c r="CI56" s="222"/>
      <c r="CJ56" s="222"/>
      <c r="CK56" s="222"/>
      <c r="CL56" s="222"/>
      <c r="CM56" s="222"/>
      <c r="CN56" s="222"/>
      <c r="CO56" s="222"/>
      <c r="CP56" s="222"/>
      <c r="CQ56" s="222"/>
      <c r="CR56" s="222"/>
      <c r="CS56" s="222"/>
      <c r="CT56" s="222"/>
      <c r="CU56" s="222"/>
      <c r="CV56" s="222"/>
      <c r="CW56" s="222"/>
      <c r="CX56" s="222"/>
      <c r="CY56" s="222"/>
      <c r="CZ56" s="222"/>
      <c r="DA56" s="222"/>
      <c r="DB56" s="222"/>
      <c r="DC56" s="222"/>
      <c r="DD56" s="222"/>
      <c r="DE56" s="222"/>
      <c r="DF56" s="222"/>
      <c r="DG56" s="222"/>
      <c r="DH56" s="222"/>
      <c r="DI56" s="222"/>
      <c r="DJ56" s="222"/>
      <c r="DK56" s="222"/>
      <c r="DL56" s="222"/>
      <c r="DM56" s="222"/>
      <c r="DN56" s="222"/>
      <c r="DO56" s="222"/>
      <c r="DP56" s="222"/>
      <c r="DQ56" s="222"/>
      <c r="DR56" s="222"/>
      <c r="DS56" s="222"/>
      <c r="DT56" s="222"/>
      <c r="DU56" s="222"/>
      <c r="DV56" s="222"/>
      <c r="DW56" s="222"/>
      <c r="DX56" s="222"/>
      <c r="DY56" s="222"/>
      <c r="DZ56" s="222"/>
      <c r="EA56" s="222"/>
      <c r="EB56" s="222"/>
      <c r="EC56" s="222"/>
      <c r="ED56" s="222"/>
      <c r="EE56" s="222"/>
      <c r="EF56" s="222"/>
      <c r="EG56" s="222"/>
      <c r="EH56" s="222"/>
      <c r="EI56" s="222"/>
      <c r="EJ56" s="222"/>
      <c r="EK56" s="222"/>
      <c r="EL56" s="222"/>
      <c r="EM56" s="222"/>
      <c r="EN56" s="222"/>
      <c r="EO56" s="222"/>
      <c r="EP56" s="222"/>
      <c r="EQ56" s="222"/>
      <c r="ER56" s="222"/>
      <c r="ES56" s="222"/>
      <c r="ET56" s="222"/>
      <c r="EU56" s="222"/>
      <c r="EV56" s="222"/>
      <c r="EW56" s="222"/>
      <c r="EX56" s="222"/>
      <c r="EY56" s="222"/>
      <c r="EZ56" s="222"/>
      <c r="FA56" s="222"/>
      <c r="FB56" s="222"/>
      <c r="FC56" s="222"/>
      <c r="FD56" s="222"/>
      <c r="FE56" s="222"/>
      <c r="FF56" s="222"/>
      <c r="FG56" s="222"/>
      <c r="FH56" s="222"/>
      <c r="FI56" s="222"/>
      <c r="FJ56" s="222"/>
      <c r="FK56" s="222"/>
      <c r="FL56" s="222"/>
      <c r="FM56" s="222"/>
      <c r="FN56" s="222"/>
      <c r="FO56" s="222"/>
      <c r="FP56" s="222"/>
      <c r="FQ56" s="222"/>
      <c r="FR56" s="222"/>
      <c r="FS56" s="222"/>
      <c r="FT56" s="222"/>
      <c r="FU56" s="222"/>
      <c r="FV56" s="222"/>
      <c r="FW56" s="222"/>
      <c r="FX56" s="222"/>
      <c r="FY56" s="222"/>
      <c r="FZ56" s="222"/>
      <c r="GA56" s="222"/>
      <c r="GB56" s="222"/>
      <c r="GC56" s="222"/>
      <c r="GD56" s="222"/>
      <c r="GE56" s="222"/>
      <c r="GF56" s="222"/>
      <c r="GG56" s="222"/>
      <c r="GH56" s="222"/>
      <c r="GI56" s="222"/>
      <c r="GJ56" s="222"/>
      <c r="GK56" s="222"/>
      <c r="GL56" s="222"/>
      <c r="GM56" s="222"/>
      <c r="GN56" s="222"/>
      <c r="GO56" s="222"/>
      <c r="GP56" s="222"/>
      <c r="GQ56" s="222"/>
      <c r="GR56" s="222"/>
      <c r="GS56" s="222"/>
      <c r="GT56" s="222"/>
      <c r="GU56" s="222"/>
      <c r="GV56" s="222"/>
      <c r="GW56" s="222"/>
      <c r="GX56" s="222"/>
      <c r="GY56" s="222"/>
      <c r="GZ56" s="222"/>
      <c r="HA56" s="222"/>
      <c r="HB56" s="222"/>
      <c r="HC56" s="222"/>
      <c r="HD56" s="222"/>
      <c r="HE56" s="222"/>
      <c r="HF56" s="222"/>
      <c r="HG56" s="222"/>
      <c r="HH56" s="222"/>
      <c r="HI56" s="222"/>
      <c r="HJ56" s="222"/>
      <c r="HK56" s="222"/>
      <c r="HL56" s="222"/>
      <c r="HM56" s="222"/>
      <c r="HN56" s="222"/>
      <c r="HO56" s="222"/>
      <c r="HP56" s="222"/>
      <c r="HQ56" s="222"/>
      <c r="HR56" s="222"/>
      <c r="HS56" s="222"/>
      <c r="HT56" s="222"/>
      <c r="HU56" s="222"/>
      <c r="HV56" s="222"/>
      <c r="HW56" s="222"/>
      <c r="HX56" s="222"/>
      <c r="HY56" s="222"/>
      <c r="HZ56" s="222"/>
      <c r="IA56" s="222"/>
      <c r="IB56" s="222"/>
      <c r="IC56" s="222"/>
      <c r="ID56" s="222"/>
      <c r="IE56" s="222"/>
      <c r="IF56" s="222"/>
      <c r="IG56" s="222"/>
      <c r="IH56" s="222"/>
      <c r="II56" s="222"/>
      <c r="IJ56" s="222"/>
      <c r="IK56" s="222"/>
      <c r="IL56" s="222"/>
      <c r="IM56" s="222"/>
      <c r="IN56" s="222"/>
      <c r="IO56" s="222"/>
      <c r="IP56" s="222"/>
      <c r="IQ56" s="222"/>
      <c r="IR56" s="222"/>
      <c r="IS56" s="222"/>
      <c r="IT56" s="222"/>
      <c r="IU56" s="222"/>
      <c r="IV56" s="222"/>
    </row>
    <row r="57" spans="1:256">
      <c r="A57" s="211">
        <v>20</v>
      </c>
      <c r="B57" s="212" t="s">
        <v>549</v>
      </c>
      <c r="C57" s="213" t="s">
        <v>783</v>
      </c>
      <c r="D57" s="214" t="s">
        <v>15258</v>
      </c>
      <c r="E57" s="215" t="s">
        <v>15259</v>
      </c>
      <c r="F57" s="216" t="s">
        <v>15260</v>
      </c>
      <c r="G57" s="217">
        <v>9781610694087</v>
      </c>
      <c r="H57" s="218" t="s">
        <v>15261</v>
      </c>
      <c r="I57" s="219">
        <v>1</v>
      </c>
      <c r="J57" s="219">
        <v>1</v>
      </c>
      <c r="K57" s="213" t="s">
        <v>15262</v>
      </c>
      <c r="L57" s="212" t="s">
        <v>573</v>
      </c>
      <c r="M57" s="215">
        <v>2014</v>
      </c>
      <c r="N57" s="220" t="s">
        <v>15263</v>
      </c>
      <c r="O57" s="221" t="s">
        <v>14934</v>
      </c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  <c r="BG57" s="222"/>
      <c r="BH57" s="222"/>
      <c r="BI57" s="222"/>
      <c r="BJ57" s="222"/>
      <c r="BK57" s="222"/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  <c r="BZ57" s="222"/>
      <c r="CA57" s="222"/>
      <c r="CB57" s="222"/>
      <c r="CC57" s="222"/>
      <c r="CD57" s="222"/>
      <c r="CE57" s="222"/>
      <c r="CF57" s="222"/>
      <c r="CG57" s="222"/>
      <c r="CH57" s="222"/>
      <c r="CI57" s="222"/>
      <c r="CJ57" s="222"/>
      <c r="CK57" s="222"/>
      <c r="CL57" s="222"/>
      <c r="CM57" s="222"/>
      <c r="CN57" s="222"/>
      <c r="CO57" s="222"/>
      <c r="CP57" s="222"/>
      <c r="CQ57" s="222"/>
      <c r="CR57" s="222"/>
      <c r="CS57" s="222"/>
      <c r="CT57" s="222"/>
      <c r="CU57" s="222"/>
      <c r="CV57" s="222"/>
      <c r="CW57" s="222"/>
      <c r="CX57" s="222"/>
      <c r="CY57" s="222"/>
      <c r="CZ57" s="222"/>
      <c r="DA57" s="222"/>
      <c r="DB57" s="222"/>
      <c r="DC57" s="222"/>
      <c r="DD57" s="222"/>
      <c r="DE57" s="222"/>
      <c r="DF57" s="222"/>
      <c r="DG57" s="222"/>
      <c r="DH57" s="222"/>
      <c r="DI57" s="222"/>
      <c r="DJ57" s="222"/>
      <c r="DK57" s="222"/>
      <c r="DL57" s="222"/>
      <c r="DM57" s="222"/>
      <c r="DN57" s="222"/>
      <c r="DO57" s="222"/>
      <c r="DP57" s="222"/>
      <c r="DQ57" s="222"/>
      <c r="DR57" s="222"/>
      <c r="DS57" s="222"/>
      <c r="DT57" s="222"/>
      <c r="DU57" s="222"/>
      <c r="DV57" s="222"/>
      <c r="DW57" s="222"/>
      <c r="DX57" s="222"/>
      <c r="DY57" s="222"/>
      <c r="DZ57" s="222"/>
      <c r="EA57" s="222"/>
      <c r="EB57" s="222"/>
      <c r="EC57" s="222"/>
      <c r="ED57" s="222"/>
      <c r="EE57" s="222"/>
      <c r="EF57" s="222"/>
      <c r="EG57" s="222"/>
      <c r="EH57" s="222"/>
      <c r="EI57" s="222"/>
      <c r="EJ57" s="222"/>
      <c r="EK57" s="222"/>
      <c r="EL57" s="222"/>
      <c r="EM57" s="222"/>
      <c r="EN57" s="222"/>
      <c r="EO57" s="222"/>
      <c r="EP57" s="222"/>
      <c r="EQ57" s="222"/>
      <c r="ER57" s="222"/>
      <c r="ES57" s="222"/>
      <c r="ET57" s="222"/>
      <c r="EU57" s="222"/>
      <c r="EV57" s="222"/>
      <c r="EW57" s="222"/>
      <c r="EX57" s="222"/>
      <c r="EY57" s="222"/>
      <c r="EZ57" s="222"/>
      <c r="FA57" s="222"/>
      <c r="FB57" s="222"/>
      <c r="FC57" s="222"/>
      <c r="FD57" s="222"/>
      <c r="FE57" s="222"/>
      <c r="FF57" s="222"/>
      <c r="FG57" s="222"/>
      <c r="FH57" s="222"/>
      <c r="FI57" s="222"/>
      <c r="FJ57" s="222"/>
      <c r="FK57" s="222"/>
      <c r="FL57" s="222"/>
      <c r="FM57" s="222"/>
      <c r="FN57" s="222"/>
      <c r="FO57" s="222"/>
      <c r="FP57" s="222"/>
      <c r="FQ57" s="222"/>
      <c r="FR57" s="222"/>
      <c r="FS57" s="222"/>
      <c r="FT57" s="222"/>
      <c r="FU57" s="222"/>
      <c r="FV57" s="222"/>
      <c r="FW57" s="222"/>
      <c r="FX57" s="222"/>
      <c r="FY57" s="222"/>
      <c r="FZ57" s="222"/>
      <c r="GA57" s="222"/>
      <c r="GB57" s="222"/>
      <c r="GC57" s="222"/>
      <c r="GD57" s="222"/>
      <c r="GE57" s="222"/>
      <c r="GF57" s="222"/>
      <c r="GG57" s="222"/>
      <c r="GH57" s="222"/>
      <c r="GI57" s="222"/>
      <c r="GJ57" s="222"/>
      <c r="GK57" s="222"/>
      <c r="GL57" s="222"/>
      <c r="GM57" s="222"/>
      <c r="GN57" s="222"/>
      <c r="GO57" s="222"/>
      <c r="GP57" s="222"/>
      <c r="GQ57" s="222"/>
      <c r="GR57" s="222"/>
      <c r="GS57" s="222"/>
      <c r="GT57" s="222"/>
      <c r="GU57" s="222"/>
      <c r="GV57" s="222"/>
      <c r="GW57" s="222"/>
      <c r="GX57" s="222"/>
      <c r="GY57" s="222"/>
      <c r="GZ57" s="222"/>
      <c r="HA57" s="222"/>
      <c r="HB57" s="222"/>
      <c r="HC57" s="222"/>
      <c r="HD57" s="222"/>
      <c r="HE57" s="222"/>
      <c r="HF57" s="222"/>
      <c r="HG57" s="222"/>
      <c r="HH57" s="222"/>
      <c r="HI57" s="222"/>
      <c r="HJ57" s="222"/>
      <c r="HK57" s="222"/>
      <c r="HL57" s="222"/>
      <c r="HM57" s="222"/>
      <c r="HN57" s="222"/>
      <c r="HO57" s="222"/>
      <c r="HP57" s="222"/>
      <c r="HQ57" s="222"/>
      <c r="HR57" s="222"/>
      <c r="HS57" s="222"/>
      <c r="HT57" s="222"/>
      <c r="HU57" s="222"/>
      <c r="HV57" s="222"/>
      <c r="HW57" s="222"/>
      <c r="HX57" s="222"/>
      <c r="HY57" s="222"/>
      <c r="HZ57" s="222"/>
      <c r="IA57" s="222"/>
      <c r="IB57" s="222"/>
      <c r="IC57" s="222"/>
      <c r="ID57" s="222"/>
      <c r="IE57" s="222"/>
      <c r="IF57" s="222"/>
      <c r="IG57" s="222"/>
      <c r="IH57" s="222"/>
      <c r="II57" s="222"/>
      <c r="IJ57" s="222"/>
      <c r="IK57" s="222"/>
      <c r="IL57" s="222"/>
      <c r="IM57" s="222"/>
      <c r="IN57" s="222"/>
      <c r="IO57" s="222"/>
      <c r="IP57" s="222"/>
      <c r="IQ57" s="222"/>
      <c r="IR57" s="222"/>
      <c r="IS57" s="222"/>
      <c r="IT57" s="222"/>
      <c r="IU57" s="222"/>
      <c r="IV57" s="222"/>
    </row>
    <row r="58" spans="1:256">
      <c r="A58" s="225">
        <v>75</v>
      </c>
      <c r="B58" s="226" t="s">
        <v>549</v>
      </c>
      <c r="C58" s="224" t="s">
        <v>64</v>
      </c>
      <c r="D58" s="227" t="s">
        <v>15264</v>
      </c>
      <c r="E58" s="227" t="s">
        <v>324</v>
      </c>
      <c r="F58" s="228" t="s">
        <v>15265</v>
      </c>
      <c r="G58" s="228" t="s">
        <v>15266</v>
      </c>
      <c r="H58" s="229" t="s">
        <v>15267</v>
      </c>
      <c r="I58" s="230">
        <v>1</v>
      </c>
      <c r="J58" s="230">
        <v>1</v>
      </c>
      <c r="K58" s="231" t="s">
        <v>15268</v>
      </c>
      <c r="L58" s="226" t="s">
        <v>573</v>
      </c>
      <c r="M58" s="230">
        <v>2014</v>
      </c>
      <c r="N58" s="232" t="s">
        <v>15269</v>
      </c>
      <c r="O58" s="233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  <c r="BG58" s="222"/>
      <c r="BH58" s="222"/>
      <c r="BI58" s="222"/>
      <c r="BJ58" s="222"/>
      <c r="BK58" s="222"/>
      <c r="BL58" s="222"/>
      <c r="BM58" s="222"/>
      <c r="BN58" s="222"/>
      <c r="BO58" s="222"/>
      <c r="BP58" s="222"/>
      <c r="BQ58" s="222"/>
      <c r="BR58" s="222"/>
      <c r="BS58" s="222"/>
      <c r="BT58" s="222"/>
      <c r="BU58" s="222"/>
      <c r="BV58" s="222"/>
      <c r="BW58" s="222"/>
      <c r="BX58" s="222"/>
      <c r="BY58" s="222"/>
      <c r="BZ58" s="222"/>
      <c r="CA58" s="222"/>
      <c r="CB58" s="222"/>
      <c r="CC58" s="222"/>
      <c r="CD58" s="222"/>
      <c r="CE58" s="222"/>
      <c r="CF58" s="222"/>
      <c r="CG58" s="222"/>
      <c r="CH58" s="222"/>
      <c r="CI58" s="222"/>
      <c r="CJ58" s="222"/>
      <c r="CK58" s="222"/>
      <c r="CL58" s="222"/>
      <c r="CM58" s="222"/>
      <c r="CN58" s="222"/>
      <c r="CO58" s="222"/>
      <c r="CP58" s="222"/>
      <c r="CQ58" s="222"/>
      <c r="CR58" s="222"/>
      <c r="CS58" s="222"/>
      <c r="CT58" s="222"/>
      <c r="CU58" s="222"/>
      <c r="CV58" s="222"/>
      <c r="CW58" s="222"/>
      <c r="CX58" s="222"/>
      <c r="CY58" s="222"/>
      <c r="CZ58" s="222"/>
      <c r="DA58" s="222"/>
      <c r="DB58" s="222"/>
      <c r="DC58" s="222"/>
      <c r="DD58" s="222"/>
      <c r="DE58" s="222"/>
      <c r="DF58" s="222"/>
      <c r="DG58" s="222"/>
      <c r="DH58" s="222"/>
      <c r="DI58" s="222"/>
      <c r="DJ58" s="222"/>
      <c r="DK58" s="222"/>
      <c r="DL58" s="222"/>
      <c r="DM58" s="222"/>
      <c r="DN58" s="222"/>
      <c r="DO58" s="222"/>
      <c r="DP58" s="222"/>
      <c r="DQ58" s="222"/>
      <c r="DR58" s="222"/>
      <c r="DS58" s="222"/>
      <c r="DT58" s="222"/>
      <c r="DU58" s="222"/>
      <c r="DV58" s="222"/>
      <c r="DW58" s="222"/>
      <c r="DX58" s="222"/>
      <c r="DY58" s="222"/>
      <c r="DZ58" s="222"/>
      <c r="EA58" s="222"/>
      <c r="EB58" s="222"/>
      <c r="EC58" s="222"/>
      <c r="ED58" s="222"/>
      <c r="EE58" s="222"/>
      <c r="EF58" s="222"/>
      <c r="EG58" s="222"/>
      <c r="EH58" s="222"/>
      <c r="EI58" s="222"/>
      <c r="EJ58" s="222"/>
      <c r="EK58" s="222"/>
      <c r="EL58" s="222"/>
      <c r="EM58" s="222"/>
      <c r="EN58" s="222"/>
      <c r="EO58" s="222"/>
      <c r="EP58" s="222"/>
      <c r="EQ58" s="222"/>
      <c r="ER58" s="222"/>
      <c r="ES58" s="222"/>
      <c r="ET58" s="222"/>
      <c r="EU58" s="222"/>
      <c r="EV58" s="222"/>
      <c r="EW58" s="222"/>
      <c r="EX58" s="222"/>
      <c r="EY58" s="222"/>
      <c r="EZ58" s="222"/>
      <c r="FA58" s="222"/>
      <c r="FB58" s="222"/>
      <c r="FC58" s="222"/>
      <c r="FD58" s="222"/>
      <c r="FE58" s="222"/>
      <c r="FF58" s="222"/>
      <c r="FG58" s="222"/>
      <c r="FH58" s="222"/>
      <c r="FI58" s="222"/>
      <c r="FJ58" s="222"/>
      <c r="FK58" s="222"/>
      <c r="FL58" s="222"/>
      <c r="FM58" s="222"/>
      <c r="FN58" s="222"/>
      <c r="FO58" s="222"/>
      <c r="FP58" s="222"/>
      <c r="FQ58" s="222"/>
      <c r="FR58" s="222"/>
      <c r="FS58" s="222"/>
      <c r="FT58" s="222"/>
      <c r="FU58" s="222"/>
      <c r="FV58" s="222"/>
      <c r="FW58" s="222"/>
      <c r="FX58" s="222"/>
      <c r="FY58" s="222"/>
      <c r="FZ58" s="222"/>
      <c r="GA58" s="222"/>
      <c r="GB58" s="222"/>
      <c r="GC58" s="222"/>
      <c r="GD58" s="222"/>
      <c r="GE58" s="222"/>
      <c r="GF58" s="222"/>
      <c r="GG58" s="222"/>
      <c r="GH58" s="222"/>
      <c r="GI58" s="222"/>
      <c r="GJ58" s="222"/>
      <c r="GK58" s="222"/>
      <c r="GL58" s="222"/>
      <c r="GM58" s="222"/>
      <c r="GN58" s="222"/>
      <c r="GO58" s="222"/>
      <c r="GP58" s="222"/>
      <c r="GQ58" s="222"/>
      <c r="GR58" s="222"/>
      <c r="GS58" s="222"/>
      <c r="GT58" s="222"/>
      <c r="GU58" s="222"/>
      <c r="GV58" s="222"/>
      <c r="GW58" s="222"/>
      <c r="GX58" s="222"/>
      <c r="GY58" s="222"/>
      <c r="GZ58" s="222"/>
      <c r="HA58" s="222"/>
      <c r="HB58" s="222"/>
      <c r="HC58" s="222"/>
      <c r="HD58" s="222"/>
      <c r="HE58" s="222"/>
      <c r="HF58" s="222"/>
      <c r="HG58" s="222"/>
      <c r="HH58" s="222"/>
      <c r="HI58" s="222"/>
      <c r="HJ58" s="222"/>
      <c r="HK58" s="222"/>
      <c r="HL58" s="222"/>
      <c r="HM58" s="222"/>
      <c r="HN58" s="222"/>
      <c r="HO58" s="222"/>
      <c r="HP58" s="222"/>
      <c r="HQ58" s="222"/>
      <c r="HR58" s="222"/>
      <c r="HS58" s="222"/>
      <c r="HT58" s="222"/>
      <c r="HU58" s="222"/>
      <c r="HV58" s="222"/>
      <c r="HW58" s="222"/>
      <c r="HX58" s="222"/>
      <c r="HY58" s="222"/>
      <c r="HZ58" s="222"/>
      <c r="IA58" s="222"/>
      <c r="IB58" s="222"/>
      <c r="IC58" s="222"/>
      <c r="ID58" s="222"/>
      <c r="IE58" s="222"/>
      <c r="IF58" s="222"/>
      <c r="IG58" s="222"/>
      <c r="IH58" s="222"/>
      <c r="II58" s="222"/>
      <c r="IJ58" s="222"/>
      <c r="IK58" s="222"/>
      <c r="IL58" s="222"/>
      <c r="IM58" s="222"/>
      <c r="IN58" s="222"/>
      <c r="IO58" s="222"/>
      <c r="IP58" s="222"/>
      <c r="IQ58" s="222"/>
      <c r="IR58" s="222"/>
      <c r="IS58" s="222"/>
      <c r="IT58" s="222"/>
      <c r="IU58" s="222"/>
      <c r="IV58" s="222"/>
    </row>
    <row r="59" spans="1:256">
      <c r="A59" s="225">
        <v>57</v>
      </c>
      <c r="B59" s="226" t="s">
        <v>549</v>
      </c>
      <c r="C59" s="224" t="s">
        <v>786</v>
      </c>
      <c r="D59" s="227" t="s">
        <v>15270</v>
      </c>
      <c r="E59" s="227" t="s">
        <v>15271</v>
      </c>
      <c r="F59" s="228" t="s">
        <v>15272</v>
      </c>
      <c r="G59" s="228" t="s">
        <v>15273</v>
      </c>
      <c r="H59" s="229" t="s">
        <v>15274</v>
      </c>
      <c r="I59" s="230">
        <v>1</v>
      </c>
      <c r="J59" s="230">
        <v>1</v>
      </c>
      <c r="K59" s="231" t="s">
        <v>15275</v>
      </c>
      <c r="L59" s="226" t="s">
        <v>573</v>
      </c>
      <c r="M59" s="230">
        <v>2014</v>
      </c>
      <c r="N59" s="232" t="s">
        <v>15276</v>
      </c>
      <c r="O59" s="233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  <c r="AS59" s="222"/>
      <c r="AT59" s="222"/>
      <c r="AU59" s="222"/>
      <c r="AV59" s="222"/>
      <c r="AW59" s="222"/>
      <c r="AX59" s="222"/>
      <c r="AY59" s="222"/>
      <c r="AZ59" s="222"/>
      <c r="BA59" s="222"/>
      <c r="BB59" s="222"/>
      <c r="BC59" s="222"/>
      <c r="BD59" s="222"/>
      <c r="BE59" s="222"/>
      <c r="BF59" s="222"/>
      <c r="BG59" s="222"/>
      <c r="BH59" s="222"/>
      <c r="BI59" s="222"/>
      <c r="BJ59" s="222"/>
      <c r="BK59" s="222"/>
      <c r="BL59" s="222"/>
      <c r="BM59" s="222"/>
      <c r="BN59" s="222"/>
      <c r="BO59" s="222"/>
      <c r="BP59" s="222"/>
      <c r="BQ59" s="222"/>
      <c r="BR59" s="222"/>
      <c r="BS59" s="222"/>
      <c r="BT59" s="222"/>
      <c r="BU59" s="222"/>
      <c r="BV59" s="222"/>
      <c r="BW59" s="222"/>
      <c r="BX59" s="222"/>
      <c r="BY59" s="222"/>
      <c r="BZ59" s="222"/>
      <c r="CA59" s="222"/>
      <c r="CB59" s="222"/>
      <c r="CC59" s="222"/>
      <c r="CD59" s="222"/>
      <c r="CE59" s="222"/>
      <c r="CF59" s="222"/>
      <c r="CG59" s="222"/>
      <c r="CH59" s="222"/>
      <c r="CI59" s="222"/>
      <c r="CJ59" s="222"/>
      <c r="CK59" s="222"/>
      <c r="CL59" s="222"/>
      <c r="CM59" s="222"/>
      <c r="CN59" s="222"/>
      <c r="CO59" s="222"/>
      <c r="CP59" s="222"/>
      <c r="CQ59" s="222"/>
      <c r="CR59" s="222"/>
      <c r="CS59" s="222"/>
      <c r="CT59" s="222"/>
      <c r="CU59" s="222"/>
      <c r="CV59" s="222"/>
      <c r="CW59" s="222"/>
      <c r="CX59" s="222"/>
      <c r="CY59" s="222"/>
      <c r="CZ59" s="222"/>
      <c r="DA59" s="222"/>
      <c r="DB59" s="222"/>
      <c r="DC59" s="222"/>
      <c r="DD59" s="222"/>
      <c r="DE59" s="222"/>
      <c r="DF59" s="222"/>
      <c r="DG59" s="222"/>
      <c r="DH59" s="222"/>
      <c r="DI59" s="222"/>
      <c r="DJ59" s="222"/>
      <c r="DK59" s="222"/>
      <c r="DL59" s="222"/>
      <c r="DM59" s="222"/>
      <c r="DN59" s="222"/>
      <c r="DO59" s="222"/>
      <c r="DP59" s="222"/>
      <c r="DQ59" s="222"/>
      <c r="DR59" s="222"/>
      <c r="DS59" s="222"/>
      <c r="DT59" s="222"/>
      <c r="DU59" s="222"/>
      <c r="DV59" s="222"/>
      <c r="DW59" s="222"/>
      <c r="DX59" s="222"/>
      <c r="DY59" s="222"/>
      <c r="DZ59" s="222"/>
      <c r="EA59" s="222"/>
      <c r="EB59" s="222"/>
      <c r="EC59" s="222"/>
      <c r="ED59" s="222"/>
      <c r="EE59" s="222"/>
      <c r="EF59" s="222"/>
      <c r="EG59" s="222"/>
      <c r="EH59" s="222"/>
      <c r="EI59" s="222"/>
      <c r="EJ59" s="222"/>
      <c r="EK59" s="222"/>
      <c r="EL59" s="222"/>
      <c r="EM59" s="222"/>
      <c r="EN59" s="222"/>
      <c r="EO59" s="222"/>
      <c r="EP59" s="222"/>
      <c r="EQ59" s="222"/>
      <c r="ER59" s="222"/>
      <c r="ES59" s="222"/>
      <c r="ET59" s="222"/>
      <c r="EU59" s="222"/>
      <c r="EV59" s="222"/>
      <c r="EW59" s="222"/>
      <c r="EX59" s="222"/>
      <c r="EY59" s="222"/>
      <c r="EZ59" s="222"/>
      <c r="FA59" s="222"/>
      <c r="FB59" s="222"/>
      <c r="FC59" s="222"/>
      <c r="FD59" s="222"/>
      <c r="FE59" s="222"/>
      <c r="FF59" s="222"/>
      <c r="FG59" s="222"/>
      <c r="FH59" s="222"/>
      <c r="FI59" s="222"/>
      <c r="FJ59" s="222"/>
      <c r="FK59" s="222"/>
      <c r="FL59" s="222"/>
      <c r="FM59" s="222"/>
      <c r="FN59" s="222"/>
      <c r="FO59" s="222"/>
      <c r="FP59" s="222"/>
      <c r="FQ59" s="222"/>
      <c r="FR59" s="222"/>
      <c r="FS59" s="222"/>
      <c r="FT59" s="222"/>
      <c r="FU59" s="222"/>
      <c r="FV59" s="222"/>
      <c r="FW59" s="222"/>
      <c r="FX59" s="222"/>
      <c r="FY59" s="222"/>
      <c r="FZ59" s="222"/>
      <c r="GA59" s="222"/>
      <c r="GB59" s="222"/>
      <c r="GC59" s="222"/>
      <c r="GD59" s="222"/>
      <c r="GE59" s="222"/>
      <c r="GF59" s="222"/>
      <c r="GG59" s="222"/>
      <c r="GH59" s="222"/>
      <c r="GI59" s="222"/>
      <c r="GJ59" s="222"/>
      <c r="GK59" s="222"/>
      <c r="GL59" s="222"/>
      <c r="GM59" s="222"/>
      <c r="GN59" s="222"/>
      <c r="GO59" s="222"/>
      <c r="GP59" s="222"/>
      <c r="GQ59" s="222"/>
      <c r="GR59" s="222"/>
      <c r="GS59" s="222"/>
      <c r="GT59" s="222"/>
      <c r="GU59" s="222"/>
      <c r="GV59" s="222"/>
      <c r="GW59" s="222"/>
      <c r="GX59" s="222"/>
      <c r="GY59" s="222"/>
      <c r="GZ59" s="222"/>
      <c r="HA59" s="222"/>
      <c r="HB59" s="222"/>
      <c r="HC59" s="222"/>
      <c r="HD59" s="222"/>
      <c r="HE59" s="222"/>
      <c r="HF59" s="222"/>
      <c r="HG59" s="222"/>
      <c r="HH59" s="222"/>
      <c r="HI59" s="222"/>
      <c r="HJ59" s="222"/>
      <c r="HK59" s="222"/>
      <c r="HL59" s="222"/>
      <c r="HM59" s="222"/>
      <c r="HN59" s="222"/>
      <c r="HO59" s="222"/>
      <c r="HP59" s="222"/>
      <c r="HQ59" s="222"/>
      <c r="HR59" s="222"/>
      <c r="HS59" s="222"/>
      <c r="HT59" s="222"/>
      <c r="HU59" s="222"/>
      <c r="HV59" s="222"/>
      <c r="HW59" s="222"/>
      <c r="HX59" s="222"/>
      <c r="HY59" s="222"/>
      <c r="HZ59" s="222"/>
      <c r="IA59" s="222"/>
      <c r="IB59" s="222"/>
      <c r="IC59" s="222"/>
      <c r="ID59" s="222"/>
      <c r="IE59" s="222"/>
      <c r="IF59" s="222"/>
      <c r="IG59" s="222"/>
      <c r="IH59" s="222"/>
      <c r="II59" s="222"/>
      <c r="IJ59" s="222"/>
      <c r="IK59" s="222"/>
      <c r="IL59" s="222"/>
      <c r="IM59" s="222"/>
      <c r="IN59" s="222"/>
      <c r="IO59" s="222"/>
      <c r="IP59" s="222"/>
      <c r="IQ59" s="222"/>
      <c r="IR59" s="222"/>
      <c r="IS59" s="222"/>
      <c r="IT59" s="222"/>
      <c r="IU59" s="222"/>
      <c r="IV59" s="222"/>
    </row>
    <row r="60" spans="1:256">
      <c r="A60" s="225">
        <v>37</v>
      </c>
      <c r="B60" s="226" t="s">
        <v>549</v>
      </c>
      <c r="C60" s="224" t="s">
        <v>786</v>
      </c>
      <c r="D60" s="227" t="s">
        <v>15277</v>
      </c>
      <c r="E60" s="227" t="s">
        <v>324</v>
      </c>
      <c r="F60" s="228" t="s">
        <v>15278</v>
      </c>
      <c r="G60" s="228" t="s">
        <v>15279</v>
      </c>
      <c r="H60" s="229" t="s">
        <v>15280</v>
      </c>
      <c r="I60" s="230">
        <v>1</v>
      </c>
      <c r="J60" s="230">
        <v>1</v>
      </c>
      <c r="K60" s="231" t="s">
        <v>15281</v>
      </c>
      <c r="L60" s="226" t="s">
        <v>573</v>
      </c>
      <c r="M60" s="230">
        <v>2012</v>
      </c>
      <c r="N60" s="232" t="s">
        <v>15282</v>
      </c>
      <c r="O60" s="233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2"/>
      <c r="BH60" s="222"/>
      <c r="BI60" s="222"/>
      <c r="BJ60" s="222"/>
      <c r="BK60" s="222"/>
      <c r="BL60" s="222"/>
      <c r="BM60" s="222"/>
      <c r="BN60" s="222"/>
      <c r="BO60" s="222"/>
      <c r="BP60" s="222"/>
      <c r="BQ60" s="222"/>
      <c r="BR60" s="222"/>
      <c r="BS60" s="222"/>
      <c r="BT60" s="222"/>
      <c r="BU60" s="222"/>
      <c r="BV60" s="222"/>
      <c r="BW60" s="222"/>
      <c r="BX60" s="222"/>
      <c r="BY60" s="222"/>
      <c r="BZ60" s="222"/>
      <c r="CA60" s="222"/>
      <c r="CB60" s="222"/>
      <c r="CC60" s="222"/>
      <c r="CD60" s="222"/>
      <c r="CE60" s="222"/>
      <c r="CF60" s="222"/>
      <c r="CG60" s="222"/>
      <c r="CH60" s="222"/>
      <c r="CI60" s="222"/>
      <c r="CJ60" s="222"/>
      <c r="CK60" s="222"/>
      <c r="CL60" s="222"/>
      <c r="CM60" s="222"/>
      <c r="CN60" s="222"/>
      <c r="CO60" s="222"/>
      <c r="CP60" s="222"/>
      <c r="CQ60" s="222"/>
      <c r="CR60" s="222"/>
      <c r="CS60" s="222"/>
      <c r="CT60" s="222"/>
      <c r="CU60" s="222"/>
      <c r="CV60" s="222"/>
      <c r="CW60" s="222"/>
      <c r="CX60" s="222"/>
      <c r="CY60" s="222"/>
      <c r="CZ60" s="222"/>
      <c r="DA60" s="222"/>
      <c r="DB60" s="222"/>
      <c r="DC60" s="222"/>
      <c r="DD60" s="222"/>
      <c r="DE60" s="222"/>
      <c r="DF60" s="222"/>
      <c r="DG60" s="222"/>
      <c r="DH60" s="222"/>
      <c r="DI60" s="222"/>
      <c r="DJ60" s="222"/>
      <c r="DK60" s="222"/>
      <c r="DL60" s="222"/>
      <c r="DM60" s="222"/>
      <c r="DN60" s="222"/>
      <c r="DO60" s="222"/>
      <c r="DP60" s="222"/>
      <c r="DQ60" s="222"/>
      <c r="DR60" s="222"/>
      <c r="DS60" s="222"/>
      <c r="DT60" s="222"/>
      <c r="DU60" s="222"/>
      <c r="DV60" s="222"/>
      <c r="DW60" s="222"/>
      <c r="DX60" s="222"/>
      <c r="DY60" s="222"/>
      <c r="DZ60" s="222"/>
      <c r="EA60" s="222"/>
      <c r="EB60" s="222"/>
      <c r="EC60" s="222"/>
      <c r="ED60" s="222"/>
      <c r="EE60" s="222"/>
      <c r="EF60" s="222"/>
      <c r="EG60" s="222"/>
      <c r="EH60" s="222"/>
      <c r="EI60" s="222"/>
      <c r="EJ60" s="222"/>
      <c r="EK60" s="222"/>
      <c r="EL60" s="222"/>
      <c r="EM60" s="222"/>
      <c r="EN60" s="222"/>
      <c r="EO60" s="222"/>
      <c r="EP60" s="222"/>
      <c r="EQ60" s="222"/>
      <c r="ER60" s="222"/>
      <c r="ES60" s="222"/>
      <c r="ET60" s="222"/>
      <c r="EU60" s="222"/>
      <c r="EV60" s="222"/>
      <c r="EW60" s="222"/>
      <c r="EX60" s="222"/>
      <c r="EY60" s="222"/>
      <c r="EZ60" s="222"/>
      <c r="FA60" s="222"/>
      <c r="FB60" s="222"/>
      <c r="FC60" s="222"/>
      <c r="FD60" s="222"/>
      <c r="FE60" s="222"/>
      <c r="FF60" s="222"/>
      <c r="FG60" s="222"/>
      <c r="FH60" s="222"/>
      <c r="FI60" s="222"/>
      <c r="FJ60" s="222"/>
      <c r="FK60" s="222"/>
      <c r="FL60" s="222"/>
      <c r="FM60" s="222"/>
      <c r="FN60" s="222"/>
      <c r="FO60" s="222"/>
      <c r="FP60" s="222"/>
      <c r="FQ60" s="222"/>
      <c r="FR60" s="222"/>
      <c r="FS60" s="222"/>
      <c r="FT60" s="222"/>
      <c r="FU60" s="222"/>
      <c r="FV60" s="222"/>
      <c r="FW60" s="222"/>
      <c r="FX60" s="222"/>
      <c r="FY60" s="222"/>
      <c r="FZ60" s="222"/>
      <c r="GA60" s="222"/>
      <c r="GB60" s="222"/>
      <c r="GC60" s="222"/>
      <c r="GD60" s="222"/>
      <c r="GE60" s="222"/>
      <c r="GF60" s="222"/>
      <c r="GG60" s="222"/>
      <c r="GH60" s="222"/>
      <c r="GI60" s="222"/>
      <c r="GJ60" s="222"/>
      <c r="GK60" s="222"/>
      <c r="GL60" s="222"/>
      <c r="GM60" s="222"/>
      <c r="GN60" s="222"/>
      <c r="GO60" s="222"/>
      <c r="GP60" s="222"/>
      <c r="GQ60" s="222"/>
      <c r="GR60" s="222"/>
      <c r="GS60" s="222"/>
      <c r="GT60" s="222"/>
      <c r="GU60" s="222"/>
      <c r="GV60" s="222"/>
      <c r="GW60" s="222"/>
      <c r="GX60" s="222"/>
      <c r="GY60" s="222"/>
      <c r="GZ60" s="222"/>
      <c r="HA60" s="222"/>
      <c r="HB60" s="222"/>
      <c r="HC60" s="222"/>
      <c r="HD60" s="222"/>
      <c r="HE60" s="222"/>
      <c r="HF60" s="222"/>
      <c r="HG60" s="222"/>
      <c r="HH60" s="222"/>
      <c r="HI60" s="222"/>
      <c r="HJ60" s="222"/>
      <c r="HK60" s="222"/>
      <c r="HL60" s="222"/>
      <c r="HM60" s="222"/>
      <c r="HN60" s="222"/>
      <c r="HO60" s="222"/>
      <c r="HP60" s="222"/>
      <c r="HQ60" s="222"/>
      <c r="HR60" s="222"/>
      <c r="HS60" s="222"/>
      <c r="HT60" s="222"/>
      <c r="HU60" s="222"/>
      <c r="HV60" s="222"/>
      <c r="HW60" s="222"/>
      <c r="HX60" s="222"/>
      <c r="HY60" s="222"/>
      <c r="HZ60" s="222"/>
      <c r="IA60" s="222"/>
      <c r="IB60" s="222"/>
      <c r="IC60" s="222"/>
      <c r="ID60" s="222"/>
      <c r="IE60" s="222"/>
      <c r="IF60" s="222"/>
      <c r="IG60" s="222"/>
      <c r="IH60" s="222"/>
      <c r="II60" s="222"/>
      <c r="IJ60" s="222"/>
      <c r="IK60" s="222"/>
      <c r="IL60" s="222"/>
      <c r="IM60" s="222"/>
      <c r="IN60" s="222"/>
      <c r="IO60" s="222"/>
      <c r="IP60" s="222"/>
      <c r="IQ60" s="222"/>
      <c r="IR60" s="222"/>
      <c r="IS60" s="222"/>
      <c r="IT60" s="222"/>
      <c r="IU60" s="222"/>
      <c r="IV60" s="222"/>
    </row>
    <row r="61" spans="1:256">
      <c r="A61" s="225">
        <v>42</v>
      </c>
      <c r="B61" s="226" t="s">
        <v>549</v>
      </c>
      <c r="C61" s="224" t="s">
        <v>15283</v>
      </c>
      <c r="D61" s="227" t="s">
        <v>3647</v>
      </c>
      <c r="E61" s="227" t="s">
        <v>326</v>
      </c>
      <c r="F61" s="228" t="s">
        <v>15284</v>
      </c>
      <c r="G61" s="228" t="s">
        <v>15285</v>
      </c>
      <c r="H61" s="229" t="s">
        <v>15286</v>
      </c>
      <c r="I61" s="230">
        <v>1</v>
      </c>
      <c r="J61" s="230">
        <v>2</v>
      </c>
      <c r="K61" s="231" t="s">
        <v>15287</v>
      </c>
      <c r="L61" s="226" t="s">
        <v>573</v>
      </c>
      <c r="M61" s="230">
        <v>2015</v>
      </c>
      <c r="N61" s="232" t="s">
        <v>15288</v>
      </c>
      <c r="O61" s="233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  <c r="BG61" s="222"/>
      <c r="BH61" s="222"/>
      <c r="BI61" s="222"/>
      <c r="BJ61" s="222"/>
      <c r="BK61" s="222"/>
      <c r="BL61" s="222"/>
      <c r="BM61" s="222"/>
      <c r="BN61" s="222"/>
      <c r="BO61" s="222"/>
      <c r="BP61" s="222"/>
      <c r="BQ61" s="222"/>
      <c r="BR61" s="222"/>
      <c r="BS61" s="222"/>
      <c r="BT61" s="222"/>
      <c r="BU61" s="222"/>
      <c r="BV61" s="222"/>
      <c r="BW61" s="222"/>
      <c r="BX61" s="222"/>
      <c r="BY61" s="222"/>
      <c r="BZ61" s="222"/>
      <c r="CA61" s="222"/>
      <c r="CB61" s="222"/>
      <c r="CC61" s="222"/>
      <c r="CD61" s="222"/>
      <c r="CE61" s="222"/>
      <c r="CF61" s="222"/>
      <c r="CG61" s="222"/>
      <c r="CH61" s="222"/>
      <c r="CI61" s="222"/>
      <c r="CJ61" s="222"/>
      <c r="CK61" s="222"/>
      <c r="CL61" s="222"/>
      <c r="CM61" s="222"/>
      <c r="CN61" s="222"/>
      <c r="CO61" s="222"/>
      <c r="CP61" s="222"/>
      <c r="CQ61" s="222"/>
      <c r="CR61" s="222"/>
      <c r="CS61" s="222"/>
      <c r="CT61" s="222"/>
      <c r="CU61" s="222"/>
      <c r="CV61" s="222"/>
      <c r="CW61" s="222"/>
      <c r="CX61" s="222"/>
      <c r="CY61" s="222"/>
      <c r="CZ61" s="222"/>
      <c r="DA61" s="222"/>
      <c r="DB61" s="222"/>
      <c r="DC61" s="222"/>
      <c r="DD61" s="222"/>
      <c r="DE61" s="222"/>
      <c r="DF61" s="222"/>
      <c r="DG61" s="222"/>
      <c r="DH61" s="222"/>
      <c r="DI61" s="222"/>
      <c r="DJ61" s="222"/>
      <c r="DK61" s="222"/>
      <c r="DL61" s="222"/>
      <c r="DM61" s="222"/>
      <c r="DN61" s="222"/>
      <c r="DO61" s="222"/>
      <c r="DP61" s="222"/>
      <c r="DQ61" s="222"/>
      <c r="DR61" s="222"/>
      <c r="DS61" s="222"/>
      <c r="DT61" s="222"/>
      <c r="DU61" s="222"/>
      <c r="DV61" s="222"/>
      <c r="DW61" s="222"/>
      <c r="DX61" s="222"/>
      <c r="DY61" s="222"/>
      <c r="DZ61" s="222"/>
      <c r="EA61" s="222"/>
      <c r="EB61" s="222"/>
      <c r="EC61" s="222"/>
      <c r="ED61" s="222"/>
      <c r="EE61" s="222"/>
      <c r="EF61" s="222"/>
      <c r="EG61" s="222"/>
      <c r="EH61" s="222"/>
      <c r="EI61" s="222"/>
      <c r="EJ61" s="222"/>
      <c r="EK61" s="222"/>
      <c r="EL61" s="222"/>
      <c r="EM61" s="222"/>
      <c r="EN61" s="222"/>
      <c r="EO61" s="222"/>
      <c r="EP61" s="222"/>
      <c r="EQ61" s="222"/>
      <c r="ER61" s="222"/>
      <c r="ES61" s="222"/>
      <c r="ET61" s="222"/>
      <c r="EU61" s="222"/>
      <c r="EV61" s="222"/>
      <c r="EW61" s="222"/>
      <c r="EX61" s="222"/>
      <c r="EY61" s="222"/>
      <c r="EZ61" s="222"/>
      <c r="FA61" s="222"/>
      <c r="FB61" s="222"/>
      <c r="FC61" s="222"/>
      <c r="FD61" s="222"/>
      <c r="FE61" s="222"/>
      <c r="FF61" s="222"/>
      <c r="FG61" s="222"/>
      <c r="FH61" s="222"/>
      <c r="FI61" s="222"/>
      <c r="FJ61" s="222"/>
      <c r="FK61" s="222"/>
      <c r="FL61" s="222"/>
      <c r="FM61" s="222"/>
      <c r="FN61" s="222"/>
      <c r="FO61" s="222"/>
      <c r="FP61" s="222"/>
      <c r="FQ61" s="222"/>
      <c r="FR61" s="222"/>
      <c r="FS61" s="222"/>
      <c r="FT61" s="222"/>
      <c r="FU61" s="222"/>
      <c r="FV61" s="222"/>
      <c r="FW61" s="222"/>
      <c r="FX61" s="222"/>
      <c r="FY61" s="222"/>
      <c r="FZ61" s="222"/>
      <c r="GA61" s="222"/>
      <c r="GB61" s="222"/>
      <c r="GC61" s="222"/>
      <c r="GD61" s="222"/>
      <c r="GE61" s="222"/>
      <c r="GF61" s="222"/>
      <c r="GG61" s="222"/>
      <c r="GH61" s="222"/>
      <c r="GI61" s="222"/>
      <c r="GJ61" s="222"/>
      <c r="GK61" s="222"/>
      <c r="GL61" s="222"/>
      <c r="GM61" s="222"/>
      <c r="GN61" s="222"/>
      <c r="GO61" s="222"/>
      <c r="GP61" s="222"/>
      <c r="GQ61" s="222"/>
      <c r="GR61" s="222"/>
      <c r="GS61" s="222"/>
      <c r="GT61" s="222"/>
      <c r="GU61" s="222"/>
      <c r="GV61" s="222"/>
      <c r="GW61" s="222"/>
      <c r="GX61" s="222"/>
      <c r="GY61" s="222"/>
      <c r="GZ61" s="222"/>
      <c r="HA61" s="222"/>
      <c r="HB61" s="222"/>
      <c r="HC61" s="222"/>
      <c r="HD61" s="222"/>
      <c r="HE61" s="222"/>
      <c r="HF61" s="222"/>
      <c r="HG61" s="222"/>
      <c r="HH61" s="222"/>
      <c r="HI61" s="222"/>
      <c r="HJ61" s="222"/>
      <c r="HK61" s="222"/>
      <c r="HL61" s="222"/>
      <c r="HM61" s="222"/>
      <c r="HN61" s="222"/>
      <c r="HO61" s="222"/>
      <c r="HP61" s="222"/>
      <c r="HQ61" s="222"/>
      <c r="HR61" s="222"/>
      <c r="HS61" s="222"/>
      <c r="HT61" s="222"/>
      <c r="HU61" s="222"/>
      <c r="HV61" s="222"/>
      <c r="HW61" s="222"/>
      <c r="HX61" s="222"/>
      <c r="HY61" s="222"/>
      <c r="HZ61" s="222"/>
      <c r="IA61" s="222"/>
      <c r="IB61" s="222"/>
      <c r="IC61" s="222"/>
      <c r="ID61" s="222"/>
      <c r="IE61" s="222"/>
      <c r="IF61" s="222"/>
      <c r="IG61" s="222"/>
      <c r="IH61" s="222"/>
      <c r="II61" s="222"/>
      <c r="IJ61" s="222"/>
      <c r="IK61" s="222"/>
      <c r="IL61" s="222"/>
      <c r="IM61" s="222"/>
      <c r="IN61" s="222"/>
      <c r="IO61" s="222"/>
      <c r="IP61" s="222"/>
      <c r="IQ61" s="222"/>
      <c r="IR61" s="222"/>
      <c r="IS61" s="222"/>
      <c r="IT61" s="222"/>
      <c r="IU61" s="222"/>
      <c r="IV61" s="222"/>
    </row>
    <row r="62" spans="1:256">
      <c r="A62" s="225">
        <v>43</v>
      </c>
      <c r="B62" s="226" t="s">
        <v>549</v>
      </c>
      <c r="C62" s="224" t="s">
        <v>15283</v>
      </c>
      <c r="D62" s="227" t="s">
        <v>6830</v>
      </c>
      <c r="E62" s="227" t="s">
        <v>4441</v>
      </c>
      <c r="F62" s="228" t="s">
        <v>15289</v>
      </c>
      <c r="G62" s="228" t="s">
        <v>15290</v>
      </c>
      <c r="H62" s="229" t="s">
        <v>15291</v>
      </c>
      <c r="I62" s="230">
        <v>1</v>
      </c>
      <c r="J62" s="230">
        <v>2</v>
      </c>
      <c r="K62" s="231" t="s">
        <v>15292</v>
      </c>
      <c r="L62" s="226" t="s">
        <v>573</v>
      </c>
      <c r="M62" s="230">
        <v>2015</v>
      </c>
      <c r="N62" s="232" t="s">
        <v>15293</v>
      </c>
      <c r="O62" s="233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  <c r="AS62" s="222"/>
      <c r="AT62" s="222"/>
      <c r="AU62" s="222"/>
      <c r="AV62" s="222"/>
      <c r="AW62" s="222"/>
      <c r="AX62" s="222"/>
      <c r="AY62" s="222"/>
      <c r="AZ62" s="222"/>
      <c r="BA62" s="222"/>
      <c r="BB62" s="222"/>
      <c r="BC62" s="222"/>
      <c r="BD62" s="222"/>
      <c r="BE62" s="222"/>
      <c r="BF62" s="222"/>
      <c r="BG62" s="222"/>
      <c r="BH62" s="222"/>
      <c r="BI62" s="222"/>
      <c r="BJ62" s="222"/>
      <c r="BK62" s="222"/>
      <c r="BL62" s="222"/>
      <c r="BM62" s="222"/>
      <c r="BN62" s="222"/>
      <c r="BO62" s="222"/>
      <c r="BP62" s="222"/>
      <c r="BQ62" s="222"/>
      <c r="BR62" s="222"/>
      <c r="BS62" s="222"/>
      <c r="BT62" s="222"/>
      <c r="BU62" s="222"/>
      <c r="BV62" s="222"/>
      <c r="BW62" s="222"/>
      <c r="BX62" s="222"/>
      <c r="BY62" s="222"/>
      <c r="BZ62" s="222"/>
      <c r="CA62" s="222"/>
      <c r="CB62" s="222"/>
      <c r="CC62" s="222"/>
      <c r="CD62" s="222"/>
      <c r="CE62" s="222"/>
      <c r="CF62" s="222"/>
      <c r="CG62" s="222"/>
      <c r="CH62" s="222"/>
      <c r="CI62" s="222"/>
      <c r="CJ62" s="222"/>
      <c r="CK62" s="222"/>
      <c r="CL62" s="222"/>
      <c r="CM62" s="222"/>
      <c r="CN62" s="222"/>
      <c r="CO62" s="222"/>
      <c r="CP62" s="222"/>
      <c r="CQ62" s="222"/>
      <c r="CR62" s="222"/>
      <c r="CS62" s="222"/>
      <c r="CT62" s="222"/>
      <c r="CU62" s="222"/>
      <c r="CV62" s="222"/>
      <c r="CW62" s="222"/>
      <c r="CX62" s="222"/>
      <c r="CY62" s="222"/>
      <c r="CZ62" s="222"/>
      <c r="DA62" s="222"/>
      <c r="DB62" s="222"/>
      <c r="DC62" s="222"/>
      <c r="DD62" s="222"/>
      <c r="DE62" s="222"/>
      <c r="DF62" s="222"/>
      <c r="DG62" s="222"/>
      <c r="DH62" s="222"/>
      <c r="DI62" s="222"/>
      <c r="DJ62" s="222"/>
      <c r="DK62" s="222"/>
      <c r="DL62" s="222"/>
      <c r="DM62" s="222"/>
      <c r="DN62" s="222"/>
      <c r="DO62" s="222"/>
      <c r="DP62" s="222"/>
      <c r="DQ62" s="222"/>
      <c r="DR62" s="222"/>
      <c r="DS62" s="222"/>
      <c r="DT62" s="222"/>
      <c r="DU62" s="222"/>
      <c r="DV62" s="222"/>
      <c r="DW62" s="222"/>
      <c r="DX62" s="222"/>
      <c r="DY62" s="222"/>
      <c r="DZ62" s="222"/>
      <c r="EA62" s="222"/>
      <c r="EB62" s="222"/>
      <c r="EC62" s="222"/>
      <c r="ED62" s="222"/>
      <c r="EE62" s="222"/>
      <c r="EF62" s="222"/>
      <c r="EG62" s="222"/>
      <c r="EH62" s="222"/>
      <c r="EI62" s="222"/>
      <c r="EJ62" s="222"/>
      <c r="EK62" s="222"/>
      <c r="EL62" s="222"/>
      <c r="EM62" s="222"/>
      <c r="EN62" s="222"/>
      <c r="EO62" s="222"/>
      <c r="EP62" s="222"/>
      <c r="EQ62" s="222"/>
      <c r="ER62" s="222"/>
      <c r="ES62" s="222"/>
      <c r="ET62" s="222"/>
      <c r="EU62" s="222"/>
      <c r="EV62" s="222"/>
      <c r="EW62" s="222"/>
      <c r="EX62" s="222"/>
      <c r="EY62" s="222"/>
      <c r="EZ62" s="222"/>
      <c r="FA62" s="222"/>
      <c r="FB62" s="222"/>
      <c r="FC62" s="222"/>
      <c r="FD62" s="222"/>
      <c r="FE62" s="222"/>
      <c r="FF62" s="222"/>
      <c r="FG62" s="222"/>
      <c r="FH62" s="222"/>
      <c r="FI62" s="222"/>
      <c r="FJ62" s="222"/>
      <c r="FK62" s="222"/>
      <c r="FL62" s="222"/>
      <c r="FM62" s="222"/>
      <c r="FN62" s="222"/>
      <c r="FO62" s="222"/>
      <c r="FP62" s="222"/>
      <c r="FQ62" s="222"/>
      <c r="FR62" s="222"/>
      <c r="FS62" s="222"/>
      <c r="FT62" s="222"/>
      <c r="FU62" s="222"/>
      <c r="FV62" s="222"/>
      <c r="FW62" s="222"/>
      <c r="FX62" s="222"/>
      <c r="FY62" s="222"/>
      <c r="FZ62" s="222"/>
      <c r="GA62" s="222"/>
      <c r="GB62" s="222"/>
      <c r="GC62" s="222"/>
      <c r="GD62" s="222"/>
      <c r="GE62" s="222"/>
      <c r="GF62" s="222"/>
      <c r="GG62" s="222"/>
      <c r="GH62" s="222"/>
      <c r="GI62" s="222"/>
      <c r="GJ62" s="222"/>
      <c r="GK62" s="222"/>
      <c r="GL62" s="222"/>
      <c r="GM62" s="222"/>
      <c r="GN62" s="222"/>
      <c r="GO62" s="222"/>
      <c r="GP62" s="222"/>
      <c r="GQ62" s="222"/>
      <c r="GR62" s="222"/>
      <c r="GS62" s="222"/>
      <c r="GT62" s="222"/>
      <c r="GU62" s="222"/>
      <c r="GV62" s="222"/>
      <c r="GW62" s="222"/>
      <c r="GX62" s="222"/>
      <c r="GY62" s="222"/>
      <c r="GZ62" s="222"/>
      <c r="HA62" s="222"/>
      <c r="HB62" s="222"/>
      <c r="HC62" s="222"/>
      <c r="HD62" s="222"/>
      <c r="HE62" s="222"/>
      <c r="HF62" s="222"/>
      <c r="HG62" s="222"/>
      <c r="HH62" s="222"/>
      <c r="HI62" s="222"/>
      <c r="HJ62" s="222"/>
      <c r="HK62" s="222"/>
      <c r="HL62" s="222"/>
      <c r="HM62" s="222"/>
      <c r="HN62" s="222"/>
      <c r="HO62" s="222"/>
      <c r="HP62" s="222"/>
      <c r="HQ62" s="222"/>
      <c r="HR62" s="222"/>
      <c r="HS62" s="222"/>
      <c r="HT62" s="222"/>
      <c r="HU62" s="222"/>
      <c r="HV62" s="222"/>
      <c r="HW62" s="222"/>
      <c r="HX62" s="222"/>
      <c r="HY62" s="222"/>
      <c r="HZ62" s="222"/>
      <c r="IA62" s="222"/>
      <c r="IB62" s="222"/>
      <c r="IC62" s="222"/>
      <c r="ID62" s="222"/>
      <c r="IE62" s="222"/>
      <c r="IF62" s="222"/>
      <c r="IG62" s="222"/>
      <c r="IH62" s="222"/>
      <c r="II62" s="222"/>
      <c r="IJ62" s="222"/>
      <c r="IK62" s="222"/>
      <c r="IL62" s="222"/>
      <c r="IM62" s="222"/>
      <c r="IN62" s="222"/>
      <c r="IO62" s="222"/>
      <c r="IP62" s="222"/>
      <c r="IQ62" s="222"/>
      <c r="IR62" s="222"/>
      <c r="IS62" s="222"/>
      <c r="IT62" s="222"/>
      <c r="IU62" s="222"/>
      <c r="IV62" s="222"/>
    </row>
    <row r="63" spans="1:256">
      <c r="A63" s="211">
        <v>17</v>
      </c>
      <c r="B63" s="212" t="s">
        <v>549</v>
      </c>
      <c r="C63" s="213" t="s">
        <v>15283</v>
      </c>
      <c r="D63" s="214" t="s">
        <v>15294</v>
      </c>
      <c r="E63" s="215" t="s">
        <v>15295</v>
      </c>
      <c r="F63" s="216" t="s">
        <v>15296</v>
      </c>
      <c r="G63" s="217">
        <v>9781440838583</v>
      </c>
      <c r="H63" s="218" t="s">
        <v>15297</v>
      </c>
      <c r="I63" s="219">
        <v>1</v>
      </c>
      <c r="J63" s="219">
        <v>1</v>
      </c>
      <c r="K63" s="213" t="s">
        <v>15298</v>
      </c>
      <c r="L63" s="212" t="s">
        <v>573</v>
      </c>
      <c r="M63" s="215">
        <v>2015</v>
      </c>
      <c r="N63" s="220" t="s">
        <v>15299</v>
      </c>
      <c r="O63" s="221" t="s">
        <v>14934</v>
      </c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  <c r="BG63" s="222"/>
      <c r="BH63" s="222"/>
      <c r="BI63" s="222"/>
      <c r="BJ63" s="222"/>
      <c r="BK63" s="222"/>
      <c r="BL63" s="222"/>
      <c r="BM63" s="222"/>
      <c r="BN63" s="222"/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2"/>
      <c r="CC63" s="222"/>
      <c r="CD63" s="222"/>
      <c r="CE63" s="222"/>
      <c r="CF63" s="222"/>
      <c r="CG63" s="222"/>
      <c r="CH63" s="222"/>
      <c r="CI63" s="222"/>
      <c r="CJ63" s="222"/>
      <c r="CK63" s="222"/>
      <c r="CL63" s="222"/>
      <c r="CM63" s="222"/>
      <c r="CN63" s="222"/>
      <c r="CO63" s="222"/>
      <c r="CP63" s="222"/>
      <c r="CQ63" s="222"/>
      <c r="CR63" s="222"/>
      <c r="CS63" s="222"/>
      <c r="CT63" s="222"/>
      <c r="CU63" s="222"/>
      <c r="CV63" s="222"/>
      <c r="CW63" s="222"/>
      <c r="CX63" s="222"/>
      <c r="CY63" s="222"/>
      <c r="CZ63" s="222"/>
      <c r="DA63" s="222"/>
      <c r="DB63" s="222"/>
      <c r="DC63" s="222"/>
      <c r="DD63" s="222"/>
      <c r="DE63" s="222"/>
      <c r="DF63" s="222"/>
      <c r="DG63" s="222"/>
      <c r="DH63" s="222"/>
      <c r="DI63" s="222"/>
      <c r="DJ63" s="222"/>
      <c r="DK63" s="222"/>
      <c r="DL63" s="222"/>
      <c r="DM63" s="222"/>
      <c r="DN63" s="222"/>
      <c r="DO63" s="222"/>
      <c r="DP63" s="222"/>
      <c r="DQ63" s="222"/>
      <c r="DR63" s="222"/>
      <c r="DS63" s="222"/>
      <c r="DT63" s="222"/>
      <c r="DU63" s="222"/>
      <c r="DV63" s="222"/>
      <c r="DW63" s="222"/>
      <c r="DX63" s="222"/>
      <c r="DY63" s="222"/>
      <c r="DZ63" s="222"/>
      <c r="EA63" s="222"/>
      <c r="EB63" s="222"/>
      <c r="EC63" s="222"/>
      <c r="ED63" s="222"/>
      <c r="EE63" s="222"/>
      <c r="EF63" s="222"/>
      <c r="EG63" s="222"/>
      <c r="EH63" s="222"/>
      <c r="EI63" s="222"/>
      <c r="EJ63" s="222"/>
      <c r="EK63" s="222"/>
      <c r="EL63" s="222"/>
      <c r="EM63" s="222"/>
      <c r="EN63" s="222"/>
      <c r="EO63" s="222"/>
      <c r="EP63" s="222"/>
      <c r="EQ63" s="222"/>
      <c r="ER63" s="222"/>
      <c r="ES63" s="222"/>
      <c r="ET63" s="222"/>
      <c r="EU63" s="222"/>
      <c r="EV63" s="222"/>
      <c r="EW63" s="222"/>
      <c r="EX63" s="222"/>
      <c r="EY63" s="222"/>
      <c r="EZ63" s="222"/>
      <c r="FA63" s="222"/>
      <c r="FB63" s="222"/>
      <c r="FC63" s="222"/>
      <c r="FD63" s="222"/>
      <c r="FE63" s="222"/>
      <c r="FF63" s="222"/>
      <c r="FG63" s="222"/>
      <c r="FH63" s="222"/>
      <c r="FI63" s="222"/>
      <c r="FJ63" s="222"/>
      <c r="FK63" s="222"/>
      <c r="FL63" s="222"/>
      <c r="FM63" s="222"/>
      <c r="FN63" s="222"/>
      <c r="FO63" s="222"/>
      <c r="FP63" s="222"/>
      <c r="FQ63" s="222"/>
      <c r="FR63" s="222"/>
      <c r="FS63" s="222"/>
      <c r="FT63" s="222"/>
      <c r="FU63" s="222"/>
      <c r="FV63" s="222"/>
      <c r="FW63" s="222"/>
      <c r="FX63" s="222"/>
      <c r="FY63" s="222"/>
      <c r="FZ63" s="222"/>
      <c r="GA63" s="222"/>
      <c r="GB63" s="222"/>
      <c r="GC63" s="222"/>
      <c r="GD63" s="222"/>
      <c r="GE63" s="222"/>
      <c r="GF63" s="222"/>
      <c r="GG63" s="222"/>
      <c r="GH63" s="222"/>
      <c r="GI63" s="222"/>
      <c r="GJ63" s="222"/>
      <c r="GK63" s="222"/>
      <c r="GL63" s="222"/>
      <c r="GM63" s="222"/>
      <c r="GN63" s="222"/>
      <c r="GO63" s="222"/>
      <c r="GP63" s="222"/>
      <c r="GQ63" s="222"/>
      <c r="GR63" s="222"/>
      <c r="GS63" s="222"/>
      <c r="GT63" s="222"/>
      <c r="GU63" s="222"/>
      <c r="GV63" s="222"/>
      <c r="GW63" s="222"/>
      <c r="GX63" s="222"/>
      <c r="GY63" s="222"/>
      <c r="GZ63" s="222"/>
      <c r="HA63" s="222"/>
      <c r="HB63" s="222"/>
      <c r="HC63" s="222"/>
      <c r="HD63" s="222"/>
      <c r="HE63" s="222"/>
      <c r="HF63" s="222"/>
      <c r="HG63" s="222"/>
      <c r="HH63" s="222"/>
      <c r="HI63" s="222"/>
      <c r="HJ63" s="222"/>
      <c r="HK63" s="222"/>
      <c r="HL63" s="222"/>
      <c r="HM63" s="222"/>
      <c r="HN63" s="222"/>
      <c r="HO63" s="222"/>
      <c r="HP63" s="222"/>
      <c r="HQ63" s="222"/>
      <c r="HR63" s="222"/>
      <c r="HS63" s="222"/>
      <c r="HT63" s="222"/>
      <c r="HU63" s="222"/>
      <c r="HV63" s="222"/>
      <c r="HW63" s="222"/>
      <c r="HX63" s="222"/>
      <c r="HY63" s="222"/>
      <c r="HZ63" s="222"/>
      <c r="IA63" s="222"/>
      <c r="IB63" s="222"/>
      <c r="IC63" s="222"/>
      <c r="ID63" s="222"/>
      <c r="IE63" s="222"/>
      <c r="IF63" s="222"/>
      <c r="IG63" s="222"/>
      <c r="IH63" s="222"/>
      <c r="II63" s="222"/>
      <c r="IJ63" s="222"/>
      <c r="IK63" s="222"/>
      <c r="IL63" s="222"/>
      <c r="IM63" s="222"/>
      <c r="IN63" s="222"/>
      <c r="IO63" s="222"/>
      <c r="IP63" s="222"/>
      <c r="IQ63" s="222"/>
      <c r="IR63" s="222"/>
      <c r="IS63" s="222"/>
      <c r="IT63" s="222"/>
      <c r="IU63" s="222"/>
      <c r="IV63" s="222"/>
    </row>
    <row r="64" spans="1:256">
      <c r="A64" s="211">
        <v>27</v>
      </c>
      <c r="B64" s="212" t="s">
        <v>549</v>
      </c>
      <c r="C64" s="213" t="s">
        <v>1477</v>
      </c>
      <c r="D64" s="214" t="s">
        <v>15300</v>
      </c>
      <c r="E64" s="215" t="s">
        <v>15301</v>
      </c>
      <c r="F64" s="216" t="s">
        <v>15302</v>
      </c>
      <c r="G64" s="217">
        <v>9781610691017</v>
      </c>
      <c r="H64" s="218" t="s">
        <v>15303</v>
      </c>
      <c r="I64" s="219">
        <v>1</v>
      </c>
      <c r="J64" s="219">
        <v>1</v>
      </c>
      <c r="K64" s="213" t="s">
        <v>15304</v>
      </c>
      <c r="L64" s="212" t="s">
        <v>38</v>
      </c>
      <c r="M64" s="215">
        <v>2012</v>
      </c>
      <c r="N64" s="220" t="s">
        <v>15305</v>
      </c>
      <c r="O64" s="221" t="s">
        <v>14934</v>
      </c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2"/>
      <c r="AU64" s="222"/>
      <c r="AV64" s="222"/>
      <c r="AW64" s="222"/>
      <c r="AX64" s="222"/>
      <c r="AY64" s="222"/>
      <c r="AZ64" s="222"/>
      <c r="BA64" s="222"/>
      <c r="BB64" s="222"/>
      <c r="BC64" s="222"/>
      <c r="BD64" s="222"/>
      <c r="BE64" s="222"/>
      <c r="BF64" s="222"/>
      <c r="BG64" s="222"/>
      <c r="BH64" s="222"/>
      <c r="BI64" s="222"/>
      <c r="BJ64" s="222"/>
      <c r="BK64" s="222"/>
      <c r="BL64" s="222"/>
      <c r="BM64" s="222"/>
      <c r="BN64" s="222"/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2"/>
      <c r="CC64" s="222"/>
      <c r="CD64" s="222"/>
      <c r="CE64" s="222"/>
      <c r="CF64" s="222"/>
      <c r="CG64" s="222"/>
      <c r="CH64" s="222"/>
      <c r="CI64" s="222"/>
      <c r="CJ64" s="222"/>
      <c r="CK64" s="222"/>
      <c r="CL64" s="222"/>
      <c r="CM64" s="222"/>
      <c r="CN64" s="222"/>
      <c r="CO64" s="222"/>
      <c r="CP64" s="222"/>
      <c r="CQ64" s="222"/>
      <c r="CR64" s="222"/>
      <c r="CS64" s="222"/>
      <c r="CT64" s="222"/>
      <c r="CU64" s="222"/>
      <c r="CV64" s="222"/>
      <c r="CW64" s="222"/>
      <c r="CX64" s="222"/>
      <c r="CY64" s="222"/>
      <c r="CZ64" s="222"/>
      <c r="DA64" s="222"/>
      <c r="DB64" s="222"/>
      <c r="DC64" s="222"/>
      <c r="DD64" s="222"/>
      <c r="DE64" s="222"/>
      <c r="DF64" s="222"/>
      <c r="DG64" s="222"/>
      <c r="DH64" s="222"/>
      <c r="DI64" s="222"/>
      <c r="DJ64" s="222"/>
      <c r="DK64" s="222"/>
      <c r="DL64" s="222"/>
      <c r="DM64" s="222"/>
      <c r="DN64" s="222"/>
      <c r="DO64" s="222"/>
      <c r="DP64" s="222"/>
      <c r="DQ64" s="222"/>
      <c r="DR64" s="222"/>
      <c r="DS64" s="222"/>
      <c r="DT64" s="222"/>
      <c r="DU64" s="222"/>
      <c r="DV64" s="222"/>
      <c r="DW64" s="222"/>
      <c r="DX64" s="222"/>
      <c r="DY64" s="222"/>
      <c r="DZ64" s="222"/>
      <c r="EA64" s="222"/>
      <c r="EB64" s="222"/>
      <c r="EC64" s="222"/>
      <c r="ED64" s="222"/>
      <c r="EE64" s="222"/>
      <c r="EF64" s="222"/>
      <c r="EG64" s="222"/>
      <c r="EH64" s="222"/>
      <c r="EI64" s="222"/>
      <c r="EJ64" s="222"/>
      <c r="EK64" s="222"/>
      <c r="EL64" s="222"/>
      <c r="EM64" s="222"/>
      <c r="EN64" s="222"/>
      <c r="EO64" s="222"/>
      <c r="EP64" s="222"/>
      <c r="EQ64" s="222"/>
      <c r="ER64" s="222"/>
      <c r="ES64" s="222"/>
      <c r="ET64" s="222"/>
      <c r="EU64" s="222"/>
      <c r="EV64" s="222"/>
      <c r="EW64" s="222"/>
      <c r="EX64" s="222"/>
      <c r="EY64" s="222"/>
      <c r="EZ64" s="222"/>
      <c r="FA64" s="222"/>
      <c r="FB64" s="222"/>
      <c r="FC64" s="222"/>
      <c r="FD64" s="222"/>
      <c r="FE64" s="222"/>
      <c r="FF64" s="222"/>
      <c r="FG64" s="222"/>
      <c r="FH64" s="222"/>
      <c r="FI64" s="222"/>
      <c r="FJ64" s="222"/>
      <c r="FK64" s="222"/>
      <c r="FL64" s="222"/>
      <c r="FM64" s="222"/>
      <c r="FN64" s="222"/>
      <c r="FO64" s="222"/>
      <c r="FP64" s="222"/>
      <c r="FQ64" s="222"/>
      <c r="FR64" s="222"/>
      <c r="FS64" s="222"/>
      <c r="FT64" s="222"/>
      <c r="FU64" s="222"/>
      <c r="FV64" s="222"/>
      <c r="FW64" s="222"/>
      <c r="FX64" s="222"/>
      <c r="FY64" s="222"/>
      <c r="FZ64" s="222"/>
      <c r="GA64" s="222"/>
      <c r="GB64" s="222"/>
      <c r="GC64" s="222"/>
      <c r="GD64" s="222"/>
      <c r="GE64" s="222"/>
      <c r="GF64" s="222"/>
      <c r="GG64" s="222"/>
      <c r="GH64" s="222"/>
      <c r="GI64" s="222"/>
      <c r="GJ64" s="222"/>
      <c r="GK64" s="222"/>
      <c r="GL64" s="222"/>
      <c r="GM64" s="222"/>
      <c r="GN64" s="222"/>
      <c r="GO64" s="222"/>
      <c r="GP64" s="222"/>
      <c r="GQ64" s="222"/>
      <c r="GR64" s="222"/>
      <c r="GS64" s="222"/>
      <c r="GT64" s="222"/>
      <c r="GU64" s="222"/>
      <c r="GV64" s="222"/>
      <c r="GW64" s="222"/>
      <c r="GX64" s="222"/>
      <c r="GY64" s="222"/>
      <c r="GZ64" s="222"/>
      <c r="HA64" s="222"/>
      <c r="HB64" s="222"/>
      <c r="HC64" s="222"/>
      <c r="HD64" s="222"/>
      <c r="HE64" s="222"/>
      <c r="HF64" s="222"/>
      <c r="HG64" s="222"/>
      <c r="HH64" s="222"/>
      <c r="HI64" s="222"/>
      <c r="HJ64" s="222"/>
      <c r="HK64" s="222"/>
      <c r="HL64" s="222"/>
      <c r="HM64" s="222"/>
      <c r="HN64" s="222"/>
      <c r="HO64" s="222"/>
      <c r="HP64" s="222"/>
      <c r="HQ64" s="222"/>
      <c r="HR64" s="222"/>
      <c r="HS64" s="222"/>
      <c r="HT64" s="222"/>
      <c r="HU64" s="222"/>
      <c r="HV64" s="222"/>
      <c r="HW64" s="222"/>
      <c r="HX64" s="222"/>
      <c r="HY64" s="222"/>
      <c r="HZ64" s="222"/>
      <c r="IA64" s="222"/>
      <c r="IB64" s="222"/>
      <c r="IC64" s="222"/>
      <c r="ID64" s="222"/>
      <c r="IE64" s="222"/>
      <c r="IF64" s="222"/>
      <c r="IG64" s="222"/>
      <c r="IH64" s="222"/>
      <c r="II64" s="222"/>
      <c r="IJ64" s="222"/>
      <c r="IK64" s="222"/>
      <c r="IL64" s="222"/>
      <c r="IM64" s="222"/>
      <c r="IN64" s="222"/>
      <c r="IO64" s="222"/>
      <c r="IP64" s="222"/>
      <c r="IQ64" s="222"/>
      <c r="IR64" s="222"/>
      <c r="IS64" s="222"/>
      <c r="IT64" s="222"/>
      <c r="IU64" s="222"/>
      <c r="IV64" s="222"/>
    </row>
    <row r="65" spans="1:256">
      <c r="A65" s="225">
        <v>79</v>
      </c>
      <c r="B65" s="226" t="s">
        <v>549</v>
      </c>
      <c r="C65" s="224" t="s">
        <v>1477</v>
      </c>
      <c r="D65" s="227" t="s">
        <v>15306</v>
      </c>
      <c r="E65" s="227" t="s">
        <v>15307</v>
      </c>
      <c r="F65" s="228" t="s">
        <v>15308</v>
      </c>
      <c r="G65" s="228" t="s">
        <v>15309</v>
      </c>
      <c r="H65" s="229" t="s">
        <v>15310</v>
      </c>
      <c r="I65" s="230">
        <v>2</v>
      </c>
      <c r="J65" s="230">
        <v>1</v>
      </c>
      <c r="K65" s="231" t="s">
        <v>1466</v>
      </c>
      <c r="L65" s="226" t="s">
        <v>38</v>
      </c>
      <c r="M65" s="230">
        <v>2011</v>
      </c>
      <c r="N65" s="232" t="s">
        <v>15311</v>
      </c>
      <c r="O65" s="233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  <c r="BG65" s="222"/>
      <c r="BH65" s="222"/>
      <c r="BI65" s="222"/>
      <c r="BJ65" s="222"/>
      <c r="BK65" s="222"/>
      <c r="BL65" s="222"/>
      <c r="BM65" s="222"/>
      <c r="BN65" s="222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2"/>
      <c r="CC65" s="222"/>
      <c r="CD65" s="222"/>
      <c r="CE65" s="222"/>
      <c r="CF65" s="222"/>
      <c r="CG65" s="222"/>
      <c r="CH65" s="222"/>
      <c r="CI65" s="222"/>
      <c r="CJ65" s="222"/>
      <c r="CK65" s="222"/>
      <c r="CL65" s="222"/>
      <c r="CM65" s="222"/>
      <c r="CN65" s="222"/>
      <c r="CO65" s="222"/>
      <c r="CP65" s="222"/>
      <c r="CQ65" s="222"/>
      <c r="CR65" s="222"/>
      <c r="CS65" s="222"/>
      <c r="CT65" s="222"/>
      <c r="CU65" s="222"/>
      <c r="CV65" s="222"/>
      <c r="CW65" s="222"/>
      <c r="CX65" s="222"/>
      <c r="CY65" s="222"/>
      <c r="CZ65" s="222"/>
      <c r="DA65" s="222"/>
      <c r="DB65" s="222"/>
      <c r="DC65" s="222"/>
      <c r="DD65" s="222"/>
      <c r="DE65" s="222"/>
      <c r="DF65" s="222"/>
      <c r="DG65" s="222"/>
      <c r="DH65" s="222"/>
      <c r="DI65" s="222"/>
      <c r="DJ65" s="222"/>
      <c r="DK65" s="222"/>
      <c r="DL65" s="222"/>
      <c r="DM65" s="222"/>
      <c r="DN65" s="222"/>
      <c r="DO65" s="222"/>
      <c r="DP65" s="222"/>
      <c r="DQ65" s="222"/>
      <c r="DR65" s="222"/>
      <c r="DS65" s="222"/>
      <c r="DT65" s="222"/>
      <c r="DU65" s="222"/>
      <c r="DV65" s="222"/>
      <c r="DW65" s="222"/>
      <c r="DX65" s="222"/>
      <c r="DY65" s="222"/>
      <c r="DZ65" s="222"/>
      <c r="EA65" s="222"/>
      <c r="EB65" s="222"/>
      <c r="EC65" s="222"/>
      <c r="ED65" s="222"/>
      <c r="EE65" s="222"/>
      <c r="EF65" s="222"/>
      <c r="EG65" s="222"/>
      <c r="EH65" s="222"/>
      <c r="EI65" s="222"/>
      <c r="EJ65" s="222"/>
      <c r="EK65" s="222"/>
      <c r="EL65" s="222"/>
      <c r="EM65" s="222"/>
      <c r="EN65" s="222"/>
      <c r="EO65" s="222"/>
      <c r="EP65" s="222"/>
      <c r="EQ65" s="222"/>
      <c r="ER65" s="222"/>
      <c r="ES65" s="222"/>
      <c r="ET65" s="222"/>
      <c r="EU65" s="222"/>
      <c r="EV65" s="222"/>
      <c r="EW65" s="222"/>
      <c r="EX65" s="222"/>
      <c r="EY65" s="222"/>
      <c r="EZ65" s="222"/>
      <c r="FA65" s="222"/>
      <c r="FB65" s="222"/>
      <c r="FC65" s="222"/>
      <c r="FD65" s="222"/>
      <c r="FE65" s="222"/>
      <c r="FF65" s="222"/>
      <c r="FG65" s="222"/>
      <c r="FH65" s="222"/>
      <c r="FI65" s="222"/>
      <c r="FJ65" s="222"/>
      <c r="FK65" s="222"/>
      <c r="FL65" s="222"/>
      <c r="FM65" s="222"/>
      <c r="FN65" s="222"/>
      <c r="FO65" s="222"/>
      <c r="FP65" s="222"/>
      <c r="FQ65" s="222"/>
      <c r="FR65" s="222"/>
      <c r="FS65" s="222"/>
      <c r="FT65" s="222"/>
      <c r="FU65" s="222"/>
      <c r="FV65" s="222"/>
      <c r="FW65" s="222"/>
      <c r="FX65" s="222"/>
      <c r="FY65" s="222"/>
      <c r="FZ65" s="222"/>
      <c r="GA65" s="222"/>
      <c r="GB65" s="222"/>
      <c r="GC65" s="222"/>
      <c r="GD65" s="222"/>
      <c r="GE65" s="222"/>
      <c r="GF65" s="222"/>
      <c r="GG65" s="222"/>
      <c r="GH65" s="222"/>
      <c r="GI65" s="222"/>
      <c r="GJ65" s="222"/>
      <c r="GK65" s="222"/>
      <c r="GL65" s="222"/>
      <c r="GM65" s="222"/>
      <c r="GN65" s="222"/>
      <c r="GO65" s="222"/>
      <c r="GP65" s="222"/>
      <c r="GQ65" s="222"/>
      <c r="GR65" s="222"/>
      <c r="GS65" s="222"/>
      <c r="GT65" s="222"/>
      <c r="GU65" s="222"/>
      <c r="GV65" s="222"/>
      <c r="GW65" s="222"/>
      <c r="GX65" s="222"/>
      <c r="GY65" s="222"/>
      <c r="GZ65" s="222"/>
      <c r="HA65" s="222"/>
      <c r="HB65" s="222"/>
      <c r="HC65" s="222"/>
      <c r="HD65" s="222"/>
      <c r="HE65" s="222"/>
      <c r="HF65" s="222"/>
      <c r="HG65" s="222"/>
      <c r="HH65" s="222"/>
      <c r="HI65" s="222"/>
      <c r="HJ65" s="222"/>
      <c r="HK65" s="222"/>
      <c r="HL65" s="222"/>
      <c r="HM65" s="222"/>
      <c r="HN65" s="222"/>
      <c r="HO65" s="222"/>
      <c r="HP65" s="222"/>
      <c r="HQ65" s="222"/>
      <c r="HR65" s="222"/>
      <c r="HS65" s="222"/>
      <c r="HT65" s="222"/>
      <c r="HU65" s="222"/>
      <c r="HV65" s="222"/>
      <c r="HW65" s="222"/>
      <c r="HX65" s="222"/>
      <c r="HY65" s="222"/>
      <c r="HZ65" s="222"/>
      <c r="IA65" s="222"/>
      <c r="IB65" s="222"/>
      <c r="IC65" s="222"/>
      <c r="ID65" s="222"/>
      <c r="IE65" s="222"/>
      <c r="IF65" s="222"/>
      <c r="IG65" s="222"/>
      <c r="IH65" s="222"/>
      <c r="II65" s="222"/>
      <c r="IJ65" s="222"/>
      <c r="IK65" s="222"/>
      <c r="IL65" s="222"/>
      <c r="IM65" s="222"/>
      <c r="IN65" s="222"/>
      <c r="IO65" s="222"/>
      <c r="IP65" s="222"/>
      <c r="IQ65" s="222"/>
      <c r="IR65" s="222"/>
      <c r="IS65" s="222"/>
      <c r="IT65" s="222"/>
      <c r="IU65" s="222"/>
      <c r="IV65" s="222"/>
    </row>
    <row r="66" spans="1:256">
      <c r="A66" s="225">
        <v>20</v>
      </c>
      <c r="B66" s="226" t="s">
        <v>549</v>
      </c>
      <c r="C66" s="224" t="s">
        <v>15312</v>
      </c>
      <c r="D66" s="227" t="s">
        <v>489</v>
      </c>
      <c r="E66" s="227" t="s">
        <v>15313</v>
      </c>
      <c r="F66" s="228" t="s">
        <v>15314</v>
      </c>
      <c r="G66" s="228" t="s">
        <v>15315</v>
      </c>
      <c r="H66" s="229" t="s">
        <v>15316</v>
      </c>
      <c r="I66" s="230">
        <v>1</v>
      </c>
      <c r="J66" s="230">
        <v>1</v>
      </c>
      <c r="K66" s="231" t="s">
        <v>15317</v>
      </c>
      <c r="L66" s="226" t="s">
        <v>573</v>
      </c>
      <c r="M66" s="230">
        <v>2015</v>
      </c>
      <c r="N66" s="232" t="s">
        <v>15318</v>
      </c>
      <c r="O66" s="233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  <c r="BG66" s="222"/>
      <c r="BH66" s="222"/>
      <c r="BI66" s="222"/>
      <c r="BJ66" s="222"/>
      <c r="BK66" s="222"/>
      <c r="BL66" s="222"/>
      <c r="BM66" s="222"/>
      <c r="BN66" s="222"/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  <c r="BZ66" s="222"/>
      <c r="CA66" s="222"/>
      <c r="CB66" s="222"/>
      <c r="CC66" s="222"/>
      <c r="CD66" s="222"/>
      <c r="CE66" s="222"/>
      <c r="CF66" s="222"/>
      <c r="CG66" s="222"/>
      <c r="CH66" s="222"/>
      <c r="CI66" s="222"/>
      <c r="CJ66" s="222"/>
      <c r="CK66" s="222"/>
      <c r="CL66" s="222"/>
      <c r="CM66" s="222"/>
      <c r="CN66" s="222"/>
      <c r="CO66" s="222"/>
      <c r="CP66" s="222"/>
      <c r="CQ66" s="222"/>
      <c r="CR66" s="222"/>
      <c r="CS66" s="222"/>
      <c r="CT66" s="222"/>
      <c r="CU66" s="222"/>
      <c r="CV66" s="222"/>
      <c r="CW66" s="222"/>
      <c r="CX66" s="222"/>
      <c r="CY66" s="222"/>
      <c r="CZ66" s="222"/>
      <c r="DA66" s="222"/>
      <c r="DB66" s="222"/>
      <c r="DC66" s="222"/>
      <c r="DD66" s="222"/>
      <c r="DE66" s="222"/>
      <c r="DF66" s="222"/>
      <c r="DG66" s="222"/>
      <c r="DH66" s="222"/>
      <c r="DI66" s="222"/>
      <c r="DJ66" s="222"/>
      <c r="DK66" s="222"/>
      <c r="DL66" s="222"/>
      <c r="DM66" s="222"/>
      <c r="DN66" s="222"/>
      <c r="DO66" s="222"/>
      <c r="DP66" s="222"/>
      <c r="DQ66" s="222"/>
      <c r="DR66" s="222"/>
      <c r="DS66" s="222"/>
      <c r="DT66" s="222"/>
      <c r="DU66" s="222"/>
      <c r="DV66" s="222"/>
      <c r="DW66" s="222"/>
      <c r="DX66" s="222"/>
      <c r="DY66" s="222"/>
      <c r="DZ66" s="222"/>
      <c r="EA66" s="222"/>
      <c r="EB66" s="222"/>
      <c r="EC66" s="222"/>
      <c r="ED66" s="222"/>
      <c r="EE66" s="222"/>
      <c r="EF66" s="222"/>
      <c r="EG66" s="222"/>
      <c r="EH66" s="222"/>
      <c r="EI66" s="222"/>
      <c r="EJ66" s="222"/>
      <c r="EK66" s="222"/>
      <c r="EL66" s="222"/>
      <c r="EM66" s="222"/>
      <c r="EN66" s="222"/>
      <c r="EO66" s="222"/>
      <c r="EP66" s="222"/>
      <c r="EQ66" s="222"/>
      <c r="ER66" s="222"/>
      <c r="ES66" s="222"/>
      <c r="ET66" s="222"/>
      <c r="EU66" s="222"/>
      <c r="EV66" s="222"/>
      <c r="EW66" s="222"/>
      <c r="EX66" s="222"/>
      <c r="EY66" s="222"/>
      <c r="EZ66" s="222"/>
      <c r="FA66" s="222"/>
      <c r="FB66" s="222"/>
      <c r="FC66" s="222"/>
      <c r="FD66" s="222"/>
      <c r="FE66" s="222"/>
      <c r="FF66" s="222"/>
      <c r="FG66" s="222"/>
      <c r="FH66" s="222"/>
      <c r="FI66" s="222"/>
      <c r="FJ66" s="222"/>
      <c r="FK66" s="222"/>
      <c r="FL66" s="222"/>
      <c r="FM66" s="222"/>
      <c r="FN66" s="222"/>
      <c r="FO66" s="222"/>
      <c r="FP66" s="222"/>
      <c r="FQ66" s="222"/>
      <c r="FR66" s="222"/>
      <c r="FS66" s="222"/>
      <c r="FT66" s="222"/>
      <c r="FU66" s="222"/>
      <c r="FV66" s="222"/>
      <c r="FW66" s="222"/>
      <c r="FX66" s="222"/>
      <c r="FY66" s="222"/>
      <c r="FZ66" s="222"/>
      <c r="GA66" s="222"/>
      <c r="GB66" s="222"/>
      <c r="GC66" s="222"/>
      <c r="GD66" s="222"/>
      <c r="GE66" s="222"/>
      <c r="GF66" s="222"/>
      <c r="GG66" s="222"/>
      <c r="GH66" s="222"/>
      <c r="GI66" s="222"/>
      <c r="GJ66" s="222"/>
      <c r="GK66" s="222"/>
      <c r="GL66" s="222"/>
      <c r="GM66" s="222"/>
      <c r="GN66" s="222"/>
      <c r="GO66" s="222"/>
      <c r="GP66" s="222"/>
      <c r="GQ66" s="222"/>
      <c r="GR66" s="222"/>
      <c r="GS66" s="222"/>
      <c r="GT66" s="222"/>
      <c r="GU66" s="222"/>
      <c r="GV66" s="222"/>
      <c r="GW66" s="222"/>
      <c r="GX66" s="222"/>
      <c r="GY66" s="222"/>
      <c r="GZ66" s="222"/>
      <c r="HA66" s="222"/>
      <c r="HB66" s="222"/>
      <c r="HC66" s="222"/>
      <c r="HD66" s="222"/>
      <c r="HE66" s="222"/>
      <c r="HF66" s="222"/>
      <c r="HG66" s="222"/>
      <c r="HH66" s="222"/>
      <c r="HI66" s="222"/>
      <c r="HJ66" s="222"/>
      <c r="HK66" s="222"/>
      <c r="HL66" s="222"/>
      <c r="HM66" s="222"/>
      <c r="HN66" s="222"/>
      <c r="HO66" s="222"/>
      <c r="HP66" s="222"/>
      <c r="HQ66" s="222"/>
      <c r="HR66" s="222"/>
      <c r="HS66" s="222"/>
      <c r="HT66" s="222"/>
      <c r="HU66" s="222"/>
      <c r="HV66" s="222"/>
      <c r="HW66" s="222"/>
      <c r="HX66" s="222"/>
      <c r="HY66" s="222"/>
      <c r="HZ66" s="222"/>
      <c r="IA66" s="222"/>
      <c r="IB66" s="222"/>
      <c r="IC66" s="222"/>
      <c r="ID66" s="222"/>
      <c r="IE66" s="222"/>
      <c r="IF66" s="222"/>
      <c r="IG66" s="222"/>
      <c r="IH66" s="222"/>
      <c r="II66" s="222"/>
      <c r="IJ66" s="222"/>
      <c r="IK66" s="222"/>
      <c r="IL66" s="222"/>
      <c r="IM66" s="222"/>
      <c r="IN66" s="222"/>
      <c r="IO66" s="222"/>
      <c r="IP66" s="222"/>
      <c r="IQ66" s="222"/>
      <c r="IR66" s="222"/>
      <c r="IS66" s="222"/>
      <c r="IT66" s="222"/>
      <c r="IU66" s="222"/>
      <c r="IV66" s="222"/>
    </row>
    <row r="67" spans="1:256">
      <c r="A67" s="225">
        <v>39</v>
      </c>
      <c r="B67" s="226" t="s">
        <v>549</v>
      </c>
      <c r="C67" s="224" t="s">
        <v>15312</v>
      </c>
      <c r="D67" s="227" t="s">
        <v>15319</v>
      </c>
      <c r="E67" s="227" t="s">
        <v>15313</v>
      </c>
      <c r="F67" s="228" t="s">
        <v>15320</v>
      </c>
      <c r="G67" s="228" t="s">
        <v>15321</v>
      </c>
      <c r="H67" s="229" t="s">
        <v>15322</v>
      </c>
      <c r="I67" s="230">
        <v>1</v>
      </c>
      <c r="J67" s="230">
        <v>11</v>
      </c>
      <c r="K67" s="231" t="s">
        <v>15323</v>
      </c>
      <c r="L67" s="226" t="s">
        <v>573</v>
      </c>
      <c r="M67" s="230">
        <v>2015</v>
      </c>
      <c r="N67" s="232" t="s">
        <v>15324</v>
      </c>
      <c r="O67" s="233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222"/>
      <c r="BC67" s="222"/>
      <c r="BD67" s="222"/>
      <c r="BE67" s="222"/>
      <c r="BF67" s="222"/>
      <c r="BG67" s="222"/>
      <c r="BH67" s="222"/>
      <c r="BI67" s="222"/>
      <c r="BJ67" s="222"/>
      <c r="BK67" s="222"/>
      <c r="BL67" s="222"/>
      <c r="BM67" s="222"/>
      <c r="BN67" s="222"/>
      <c r="BO67" s="222"/>
      <c r="BP67" s="222"/>
      <c r="BQ67" s="222"/>
      <c r="BR67" s="222"/>
      <c r="BS67" s="222"/>
      <c r="BT67" s="222"/>
      <c r="BU67" s="222"/>
      <c r="BV67" s="222"/>
      <c r="BW67" s="222"/>
      <c r="BX67" s="222"/>
      <c r="BY67" s="222"/>
      <c r="BZ67" s="222"/>
      <c r="CA67" s="222"/>
      <c r="CB67" s="222"/>
      <c r="CC67" s="222"/>
      <c r="CD67" s="222"/>
      <c r="CE67" s="222"/>
      <c r="CF67" s="222"/>
      <c r="CG67" s="222"/>
      <c r="CH67" s="222"/>
      <c r="CI67" s="222"/>
      <c r="CJ67" s="222"/>
      <c r="CK67" s="222"/>
      <c r="CL67" s="222"/>
      <c r="CM67" s="222"/>
      <c r="CN67" s="222"/>
      <c r="CO67" s="222"/>
      <c r="CP67" s="222"/>
      <c r="CQ67" s="222"/>
      <c r="CR67" s="222"/>
      <c r="CS67" s="222"/>
      <c r="CT67" s="222"/>
      <c r="CU67" s="222"/>
      <c r="CV67" s="222"/>
      <c r="CW67" s="222"/>
      <c r="CX67" s="222"/>
      <c r="CY67" s="222"/>
      <c r="CZ67" s="222"/>
      <c r="DA67" s="222"/>
      <c r="DB67" s="222"/>
      <c r="DC67" s="222"/>
      <c r="DD67" s="222"/>
      <c r="DE67" s="222"/>
      <c r="DF67" s="222"/>
      <c r="DG67" s="222"/>
      <c r="DH67" s="222"/>
      <c r="DI67" s="222"/>
      <c r="DJ67" s="222"/>
      <c r="DK67" s="222"/>
      <c r="DL67" s="222"/>
      <c r="DM67" s="222"/>
      <c r="DN67" s="222"/>
      <c r="DO67" s="222"/>
      <c r="DP67" s="222"/>
      <c r="DQ67" s="222"/>
      <c r="DR67" s="222"/>
      <c r="DS67" s="222"/>
      <c r="DT67" s="222"/>
      <c r="DU67" s="222"/>
      <c r="DV67" s="222"/>
      <c r="DW67" s="222"/>
      <c r="DX67" s="222"/>
      <c r="DY67" s="222"/>
      <c r="DZ67" s="222"/>
      <c r="EA67" s="222"/>
      <c r="EB67" s="222"/>
      <c r="EC67" s="222"/>
      <c r="ED67" s="222"/>
      <c r="EE67" s="222"/>
      <c r="EF67" s="222"/>
      <c r="EG67" s="222"/>
      <c r="EH67" s="222"/>
      <c r="EI67" s="222"/>
      <c r="EJ67" s="222"/>
      <c r="EK67" s="222"/>
      <c r="EL67" s="222"/>
      <c r="EM67" s="222"/>
      <c r="EN67" s="222"/>
      <c r="EO67" s="222"/>
      <c r="EP67" s="222"/>
      <c r="EQ67" s="222"/>
      <c r="ER67" s="222"/>
      <c r="ES67" s="222"/>
      <c r="ET67" s="222"/>
      <c r="EU67" s="222"/>
      <c r="EV67" s="222"/>
      <c r="EW67" s="222"/>
      <c r="EX67" s="222"/>
      <c r="EY67" s="222"/>
      <c r="EZ67" s="222"/>
      <c r="FA67" s="222"/>
      <c r="FB67" s="222"/>
      <c r="FC67" s="222"/>
      <c r="FD67" s="222"/>
      <c r="FE67" s="222"/>
      <c r="FF67" s="222"/>
      <c r="FG67" s="222"/>
      <c r="FH67" s="222"/>
      <c r="FI67" s="222"/>
      <c r="FJ67" s="222"/>
      <c r="FK67" s="222"/>
      <c r="FL67" s="222"/>
      <c r="FM67" s="222"/>
      <c r="FN67" s="222"/>
      <c r="FO67" s="222"/>
      <c r="FP67" s="222"/>
      <c r="FQ67" s="222"/>
      <c r="FR67" s="222"/>
      <c r="FS67" s="222"/>
      <c r="FT67" s="222"/>
      <c r="FU67" s="222"/>
      <c r="FV67" s="222"/>
      <c r="FW67" s="222"/>
      <c r="FX67" s="222"/>
      <c r="FY67" s="222"/>
      <c r="FZ67" s="222"/>
      <c r="GA67" s="222"/>
      <c r="GB67" s="222"/>
      <c r="GC67" s="222"/>
      <c r="GD67" s="222"/>
      <c r="GE67" s="222"/>
      <c r="GF67" s="222"/>
      <c r="GG67" s="222"/>
      <c r="GH67" s="222"/>
      <c r="GI67" s="222"/>
      <c r="GJ67" s="222"/>
      <c r="GK67" s="222"/>
      <c r="GL67" s="222"/>
      <c r="GM67" s="222"/>
      <c r="GN67" s="222"/>
      <c r="GO67" s="222"/>
      <c r="GP67" s="222"/>
      <c r="GQ67" s="222"/>
      <c r="GR67" s="222"/>
      <c r="GS67" s="222"/>
      <c r="GT67" s="222"/>
      <c r="GU67" s="222"/>
      <c r="GV67" s="222"/>
      <c r="GW67" s="222"/>
      <c r="GX67" s="222"/>
      <c r="GY67" s="222"/>
      <c r="GZ67" s="222"/>
      <c r="HA67" s="222"/>
      <c r="HB67" s="222"/>
      <c r="HC67" s="222"/>
      <c r="HD67" s="222"/>
      <c r="HE67" s="222"/>
      <c r="HF67" s="222"/>
      <c r="HG67" s="222"/>
      <c r="HH67" s="222"/>
      <c r="HI67" s="222"/>
      <c r="HJ67" s="222"/>
      <c r="HK67" s="222"/>
      <c r="HL67" s="222"/>
      <c r="HM67" s="222"/>
      <c r="HN67" s="222"/>
      <c r="HO67" s="222"/>
      <c r="HP67" s="222"/>
      <c r="HQ67" s="222"/>
      <c r="HR67" s="222"/>
      <c r="HS67" s="222"/>
      <c r="HT67" s="222"/>
      <c r="HU67" s="222"/>
      <c r="HV67" s="222"/>
      <c r="HW67" s="222"/>
      <c r="HX67" s="222"/>
      <c r="HY67" s="222"/>
      <c r="HZ67" s="222"/>
      <c r="IA67" s="222"/>
      <c r="IB67" s="222"/>
      <c r="IC67" s="222"/>
      <c r="ID67" s="222"/>
      <c r="IE67" s="222"/>
      <c r="IF67" s="222"/>
      <c r="IG67" s="222"/>
      <c r="IH67" s="222"/>
      <c r="II67" s="222"/>
      <c r="IJ67" s="222"/>
      <c r="IK67" s="222"/>
      <c r="IL67" s="222"/>
      <c r="IM67" s="222"/>
      <c r="IN67" s="222"/>
      <c r="IO67" s="222"/>
      <c r="IP67" s="222"/>
      <c r="IQ67" s="222"/>
      <c r="IR67" s="222"/>
      <c r="IS67" s="222"/>
      <c r="IT67" s="222"/>
      <c r="IU67" s="222"/>
      <c r="IV67" s="222"/>
    </row>
    <row r="68" spans="1:256">
      <c r="A68" s="225">
        <v>48</v>
      </c>
      <c r="B68" s="226" t="s">
        <v>549</v>
      </c>
      <c r="C68" s="224" t="s">
        <v>15312</v>
      </c>
      <c r="D68" s="227" t="s">
        <v>15319</v>
      </c>
      <c r="E68" s="227" t="s">
        <v>15325</v>
      </c>
      <c r="F68" s="228" t="s">
        <v>15326</v>
      </c>
      <c r="G68" s="228" t="s">
        <v>15327</v>
      </c>
      <c r="H68" s="229" t="s">
        <v>15328</v>
      </c>
      <c r="I68" s="230">
        <v>1</v>
      </c>
      <c r="J68" s="230">
        <v>1</v>
      </c>
      <c r="K68" s="231" t="s">
        <v>15329</v>
      </c>
      <c r="L68" s="226" t="s">
        <v>573</v>
      </c>
      <c r="M68" s="230">
        <v>2015</v>
      </c>
      <c r="N68" s="232" t="s">
        <v>15330</v>
      </c>
      <c r="O68" s="233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  <c r="BG68" s="222"/>
      <c r="BH68" s="222"/>
      <c r="BI68" s="222"/>
      <c r="BJ68" s="222"/>
      <c r="BK68" s="222"/>
      <c r="BL68" s="222"/>
      <c r="BM68" s="222"/>
      <c r="BN68" s="222"/>
      <c r="BO68" s="222"/>
      <c r="BP68" s="222"/>
      <c r="BQ68" s="222"/>
      <c r="BR68" s="222"/>
      <c r="BS68" s="222"/>
      <c r="BT68" s="222"/>
      <c r="BU68" s="222"/>
      <c r="BV68" s="222"/>
      <c r="BW68" s="222"/>
      <c r="BX68" s="222"/>
      <c r="BY68" s="222"/>
      <c r="BZ68" s="222"/>
      <c r="CA68" s="222"/>
      <c r="CB68" s="222"/>
      <c r="CC68" s="222"/>
      <c r="CD68" s="222"/>
      <c r="CE68" s="222"/>
      <c r="CF68" s="222"/>
      <c r="CG68" s="222"/>
      <c r="CH68" s="222"/>
      <c r="CI68" s="222"/>
      <c r="CJ68" s="222"/>
      <c r="CK68" s="222"/>
      <c r="CL68" s="222"/>
      <c r="CM68" s="222"/>
      <c r="CN68" s="222"/>
      <c r="CO68" s="222"/>
      <c r="CP68" s="222"/>
      <c r="CQ68" s="222"/>
      <c r="CR68" s="222"/>
      <c r="CS68" s="222"/>
      <c r="CT68" s="222"/>
      <c r="CU68" s="222"/>
      <c r="CV68" s="222"/>
      <c r="CW68" s="222"/>
      <c r="CX68" s="222"/>
      <c r="CY68" s="222"/>
      <c r="CZ68" s="222"/>
      <c r="DA68" s="222"/>
      <c r="DB68" s="222"/>
      <c r="DC68" s="222"/>
      <c r="DD68" s="222"/>
      <c r="DE68" s="222"/>
      <c r="DF68" s="222"/>
      <c r="DG68" s="222"/>
      <c r="DH68" s="222"/>
      <c r="DI68" s="222"/>
      <c r="DJ68" s="222"/>
      <c r="DK68" s="222"/>
      <c r="DL68" s="222"/>
      <c r="DM68" s="222"/>
      <c r="DN68" s="222"/>
      <c r="DO68" s="222"/>
      <c r="DP68" s="222"/>
      <c r="DQ68" s="222"/>
      <c r="DR68" s="222"/>
      <c r="DS68" s="222"/>
      <c r="DT68" s="222"/>
      <c r="DU68" s="222"/>
      <c r="DV68" s="222"/>
      <c r="DW68" s="222"/>
      <c r="DX68" s="222"/>
      <c r="DY68" s="222"/>
      <c r="DZ68" s="222"/>
      <c r="EA68" s="222"/>
      <c r="EB68" s="222"/>
      <c r="EC68" s="222"/>
      <c r="ED68" s="222"/>
      <c r="EE68" s="222"/>
      <c r="EF68" s="222"/>
      <c r="EG68" s="222"/>
      <c r="EH68" s="222"/>
      <c r="EI68" s="222"/>
      <c r="EJ68" s="222"/>
      <c r="EK68" s="222"/>
      <c r="EL68" s="222"/>
      <c r="EM68" s="222"/>
      <c r="EN68" s="222"/>
      <c r="EO68" s="222"/>
      <c r="EP68" s="222"/>
      <c r="EQ68" s="222"/>
      <c r="ER68" s="222"/>
      <c r="ES68" s="222"/>
      <c r="ET68" s="222"/>
      <c r="EU68" s="222"/>
      <c r="EV68" s="222"/>
      <c r="EW68" s="222"/>
      <c r="EX68" s="222"/>
      <c r="EY68" s="222"/>
      <c r="EZ68" s="222"/>
      <c r="FA68" s="222"/>
      <c r="FB68" s="222"/>
      <c r="FC68" s="222"/>
      <c r="FD68" s="222"/>
      <c r="FE68" s="222"/>
      <c r="FF68" s="222"/>
      <c r="FG68" s="222"/>
      <c r="FH68" s="222"/>
      <c r="FI68" s="222"/>
      <c r="FJ68" s="222"/>
      <c r="FK68" s="222"/>
      <c r="FL68" s="222"/>
      <c r="FM68" s="222"/>
      <c r="FN68" s="222"/>
      <c r="FO68" s="222"/>
      <c r="FP68" s="222"/>
      <c r="FQ68" s="222"/>
      <c r="FR68" s="222"/>
      <c r="FS68" s="222"/>
      <c r="FT68" s="222"/>
      <c r="FU68" s="222"/>
      <c r="FV68" s="222"/>
      <c r="FW68" s="222"/>
      <c r="FX68" s="222"/>
      <c r="FY68" s="222"/>
      <c r="FZ68" s="222"/>
      <c r="GA68" s="222"/>
      <c r="GB68" s="222"/>
      <c r="GC68" s="222"/>
      <c r="GD68" s="222"/>
      <c r="GE68" s="222"/>
      <c r="GF68" s="222"/>
      <c r="GG68" s="222"/>
      <c r="GH68" s="222"/>
      <c r="GI68" s="222"/>
      <c r="GJ68" s="222"/>
      <c r="GK68" s="222"/>
      <c r="GL68" s="222"/>
      <c r="GM68" s="222"/>
      <c r="GN68" s="222"/>
      <c r="GO68" s="222"/>
      <c r="GP68" s="222"/>
      <c r="GQ68" s="222"/>
      <c r="GR68" s="222"/>
      <c r="GS68" s="222"/>
      <c r="GT68" s="222"/>
      <c r="GU68" s="222"/>
      <c r="GV68" s="222"/>
      <c r="GW68" s="222"/>
      <c r="GX68" s="222"/>
      <c r="GY68" s="222"/>
      <c r="GZ68" s="222"/>
      <c r="HA68" s="222"/>
      <c r="HB68" s="222"/>
      <c r="HC68" s="222"/>
      <c r="HD68" s="222"/>
      <c r="HE68" s="222"/>
      <c r="HF68" s="222"/>
      <c r="HG68" s="222"/>
      <c r="HH68" s="222"/>
      <c r="HI68" s="222"/>
      <c r="HJ68" s="222"/>
      <c r="HK68" s="222"/>
      <c r="HL68" s="222"/>
      <c r="HM68" s="222"/>
      <c r="HN68" s="222"/>
      <c r="HO68" s="222"/>
      <c r="HP68" s="222"/>
      <c r="HQ68" s="222"/>
      <c r="HR68" s="222"/>
      <c r="HS68" s="222"/>
      <c r="HT68" s="222"/>
      <c r="HU68" s="222"/>
      <c r="HV68" s="222"/>
      <c r="HW68" s="222"/>
      <c r="HX68" s="222"/>
      <c r="HY68" s="222"/>
      <c r="HZ68" s="222"/>
      <c r="IA68" s="222"/>
      <c r="IB68" s="222"/>
      <c r="IC68" s="222"/>
      <c r="ID68" s="222"/>
      <c r="IE68" s="222"/>
      <c r="IF68" s="222"/>
      <c r="IG68" s="222"/>
      <c r="IH68" s="222"/>
      <c r="II68" s="222"/>
      <c r="IJ68" s="222"/>
      <c r="IK68" s="222"/>
      <c r="IL68" s="222"/>
      <c r="IM68" s="222"/>
      <c r="IN68" s="222"/>
      <c r="IO68" s="222"/>
      <c r="IP68" s="222"/>
      <c r="IQ68" s="222"/>
      <c r="IR68" s="222"/>
      <c r="IS68" s="222"/>
      <c r="IT68" s="222"/>
      <c r="IU68" s="222"/>
      <c r="IV68" s="222"/>
    </row>
    <row r="69" spans="1:256">
      <c r="A69" s="211">
        <v>15</v>
      </c>
      <c r="B69" s="212" t="s">
        <v>549</v>
      </c>
      <c r="C69" s="213" t="s">
        <v>15312</v>
      </c>
      <c r="D69" s="214" t="s">
        <v>15331</v>
      </c>
      <c r="E69" s="215" t="s">
        <v>15332</v>
      </c>
      <c r="F69" s="216" t="s">
        <v>15333</v>
      </c>
      <c r="G69" s="217">
        <v>9781440836862</v>
      </c>
      <c r="H69" s="218" t="s">
        <v>15334</v>
      </c>
      <c r="I69" s="219">
        <v>1</v>
      </c>
      <c r="J69" s="219">
        <v>1</v>
      </c>
      <c r="K69" s="213" t="s">
        <v>15335</v>
      </c>
      <c r="L69" s="212" t="s">
        <v>573</v>
      </c>
      <c r="M69" s="215">
        <v>2015</v>
      </c>
      <c r="N69" s="220" t="s">
        <v>15336</v>
      </c>
      <c r="O69" s="221" t="s">
        <v>14934</v>
      </c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  <c r="BG69" s="222"/>
      <c r="BH69" s="222"/>
      <c r="BI69" s="222"/>
      <c r="BJ69" s="222"/>
      <c r="BK69" s="222"/>
      <c r="BL69" s="222"/>
      <c r="BM69" s="222"/>
      <c r="BN69" s="222"/>
      <c r="BO69" s="222"/>
      <c r="BP69" s="222"/>
      <c r="BQ69" s="222"/>
      <c r="BR69" s="222"/>
      <c r="BS69" s="222"/>
      <c r="BT69" s="222"/>
      <c r="BU69" s="222"/>
      <c r="BV69" s="222"/>
      <c r="BW69" s="222"/>
      <c r="BX69" s="222"/>
      <c r="BY69" s="222"/>
      <c r="BZ69" s="222"/>
      <c r="CA69" s="222"/>
      <c r="CB69" s="222"/>
      <c r="CC69" s="222"/>
      <c r="CD69" s="222"/>
      <c r="CE69" s="222"/>
      <c r="CF69" s="222"/>
      <c r="CG69" s="222"/>
      <c r="CH69" s="222"/>
      <c r="CI69" s="222"/>
      <c r="CJ69" s="222"/>
      <c r="CK69" s="222"/>
      <c r="CL69" s="222"/>
      <c r="CM69" s="222"/>
      <c r="CN69" s="222"/>
      <c r="CO69" s="222"/>
      <c r="CP69" s="222"/>
      <c r="CQ69" s="222"/>
      <c r="CR69" s="222"/>
      <c r="CS69" s="222"/>
      <c r="CT69" s="222"/>
      <c r="CU69" s="222"/>
      <c r="CV69" s="222"/>
      <c r="CW69" s="222"/>
      <c r="CX69" s="222"/>
      <c r="CY69" s="222"/>
      <c r="CZ69" s="222"/>
      <c r="DA69" s="222"/>
      <c r="DB69" s="222"/>
      <c r="DC69" s="222"/>
      <c r="DD69" s="222"/>
      <c r="DE69" s="222"/>
      <c r="DF69" s="222"/>
      <c r="DG69" s="222"/>
      <c r="DH69" s="222"/>
      <c r="DI69" s="222"/>
      <c r="DJ69" s="222"/>
      <c r="DK69" s="222"/>
      <c r="DL69" s="222"/>
      <c r="DM69" s="222"/>
      <c r="DN69" s="222"/>
      <c r="DO69" s="222"/>
      <c r="DP69" s="222"/>
      <c r="DQ69" s="222"/>
      <c r="DR69" s="222"/>
      <c r="DS69" s="222"/>
      <c r="DT69" s="222"/>
      <c r="DU69" s="222"/>
      <c r="DV69" s="222"/>
      <c r="DW69" s="222"/>
      <c r="DX69" s="222"/>
      <c r="DY69" s="222"/>
      <c r="DZ69" s="222"/>
      <c r="EA69" s="222"/>
      <c r="EB69" s="222"/>
      <c r="EC69" s="222"/>
      <c r="ED69" s="222"/>
      <c r="EE69" s="222"/>
      <c r="EF69" s="222"/>
      <c r="EG69" s="222"/>
      <c r="EH69" s="222"/>
      <c r="EI69" s="222"/>
      <c r="EJ69" s="222"/>
      <c r="EK69" s="222"/>
      <c r="EL69" s="222"/>
      <c r="EM69" s="222"/>
      <c r="EN69" s="222"/>
      <c r="EO69" s="222"/>
      <c r="EP69" s="222"/>
      <c r="EQ69" s="222"/>
      <c r="ER69" s="222"/>
      <c r="ES69" s="222"/>
      <c r="ET69" s="222"/>
      <c r="EU69" s="222"/>
      <c r="EV69" s="222"/>
      <c r="EW69" s="222"/>
      <c r="EX69" s="222"/>
      <c r="EY69" s="222"/>
      <c r="EZ69" s="222"/>
      <c r="FA69" s="222"/>
      <c r="FB69" s="222"/>
      <c r="FC69" s="222"/>
      <c r="FD69" s="222"/>
      <c r="FE69" s="222"/>
      <c r="FF69" s="222"/>
      <c r="FG69" s="222"/>
      <c r="FH69" s="222"/>
      <c r="FI69" s="222"/>
      <c r="FJ69" s="222"/>
      <c r="FK69" s="222"/>
      <c r="FL69" s="222"/>
      <c r="FM69" s="222"/>
      <c r="FN69" s="222"/>
      <c r="FO69" s="222"/>
      <c r="FP69" s="222"/>
      <c r="FQ69" s="222"/>
      <c r="FR69" s="222"/>
      <c r="FS69" s="222"/>
      <c r="FT69" s="222"/>
      <c r="FU69" s="222"/>
      <c r="FV69" s="222"/>
      <c r="FW69" s="222"/>
      <c r="FX69" s="222"/>
      <c r="FY69" s="222"/>
      <c r="FZ69" s="222"/>
      <c r="GA69" s="222"/>
      <c r="GB69" s="222"/>
      <c r="GC69" s="222"/>
      <c r="GD69" s="222"/>
      <c r="GE69" s="222"/>
      <c r="GF69" s="222"/>
      <c r="GG69" s="222"/>
      <c r="GH69" s="222"/>
      <c r="GI69" s="222"/>
      <c r="GJ69" s="222"/>
      <c r="GK69" s="222"/>
      <c r="GL69" s="222"/>
      <c r="GM69" s="222"/>
      <c r="GN69" s="222"/>
      <c r="GO69" s="222"/>
      <c r="GP69" s="222"/>
      <c r="GQ69" s="222"/>
      <c r="GR69" s="222"/>
      <c r="GS69" s="222"/>
      <c r="GT69" s="222"/>
      <c r="GU69" s="222"/>
      <c r="GV69" s="222"/>
      <c r="GW69" s="222"/>
      <c r="GX69" s="222"/>
      <c r="GY69" s="222"/>
      <c r="GZ69" s="222"/>
      <c r="HA69" s="222"/>
      <c r="HB69" s="222"/>
      <c r="HC69" s="222"/>
      <c r="HD69" s="222"/>
      <c r="HE69" s="222"/>
      <c r="HF69" s="222"/>
      <c r="HG69" s="222"/>
      <c r="HH69" s="222"/>
      <c r="HI69" s="222"/>
      <c r="HJ69" s="222"/>
      <c r="HK69" s="222"/>
      <c r="HL69" s="222"/>
      <c r="HM69" s="222"/>
      <c r="HN69" s="222"/>
      <c r="HO69" s="222"/>
      <c r="HP69" s="222"/>
      <c r="HQ69" s="222"/>
      <c r="HR69" s="222"/>
      <c r="HS69" s="222"/>
      <c r="HT69" s="222"/>
      <c r="HU69" s="222"/>
      <c r="HV69" s="222"/>
      <c r="HW69" s="222"/>
      <c r="HX69" s="222"/>
      <c r="HY69" s="222"/>
      <c r="HZ69" s="222"/>
      <c r="IA69" s="222"/>
      <c r="IB69" s="222"/>
      <c r="IC69" s="222"/>
      <c r="ID69" s="222"/>
      <c r="IE69" s="222"/>
      <c r="IF69" s="222"/>
      <c r="IG69" s="222"/>
      <c r="IH69" s="222"/>
      <c r="II69" s="222"/>
      <c r="IJ69" s="222"/>
      <c r="IK69" s="222"/>
      <c r="IL69" s="222"/>
      <c r="IM69" s="222"/>
      <c r="IN69" s="222"/>
      <c r="IO69" s="222"/>
      <c r="IP69" s="222"/>
      <c r="IQ69" s="222"/>
      <c r="IR69" s="222"/>
      <c r="IS69" s="222"/>
      <c r="IT69" s="222"/>
      <c r="IU69" s="222"/>
      <c r="IV69" s="222"/>
    </row>
    <row r="70" spans="1:256">
      <c r="A70" s="225">
        <v>55</v>
      </c>
      <c r="B70" s="226" t="s">
        <v>549</v>
      </c>
      <c r="C70" s="224" t="s">
        <v>15312</v>
      </c>
      <c r="D70" s="227" t="s">
        <v>489</v>
      </c>
      <c r="E70" s="227" t="s">
        <v>490</v>
      </c>
      <c r="F70" s="228" t="s">
        <v>15337</v>
      </c>
      <c r="G70" s="228" t="s">
        <v>15338</v>
      </c>
      <c r="H70" s="229" t="s">
        <v>15339</v>
      </c>
      <c r="I70" s="230">
        <v>1</v>
      </c>
      <c r="J70" s="230">
        <v>1</v>
      </c>
      <c r="K70" s="231" t="s">
        <v>11186</v>
      </c>
      <c r="L70" s="226" t="s">
        <v>573</v>
      </c>
      <c r="M70" s="230">
        <v>2014</v>
      </c>
      <c r="N70" s="232" t="s">
        <v>15340</v>
      </c>
      <c r="O70" s="233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  <c r="AQ70" s="222"/>
      <c r="AR70" s="222"/>
      <c r="AS70" s="222"/>
      <c r="AT70" s="222"/>
      <c r="AU70" s="222"/>
      <c r="AV70" s="222"/>
      <c r="AW70" s="222"/>
      <c r="AX70" s="222"/>
      <c r="AY70" s="222"/>
      <c r="AZ70" s="222"/>
      <c r="BA70" s="222"/>
      <c r="BB70" s="222"/>
      <c r="BC70" s="222"/>
      <c r="BD70" s="222"/>
      <c r="BE70" s="222"/>
      <c r="BF70" s="222"/>
      <c r="BG70" s="222"/>
      <c r="BH70" s="222"/>
      <c r="BI70" s="222"/>
      <c r="BJ70" s="222"/>
      <c r="BK70" s="222"/>
      <c r="BL70" s="222"/>
      <c r="BM70" s="222"/>
      <c r="BN70" s="222"/>
      <c r="BO70" s="222"/>
      <c r="BP70" s="222"/>
      <c r="BQ70" s="222"/>
      <c r="BR70" s="222"/>
      <c r="BS70" s="222"/>
      <c r="BT70" s="222"/>
      <c r="BU70" s="222"/>
      <c r="BV70" s="222"/>
      <c r="BW70" s="222"/>
      <c r="BX70" s="222"/>
      <c r="BY70" s="222"/>
      <c r="BZ70" s="222"/>
      <c r="CA70" s="222"/>
      <c r="CB70" s="222"/>
      <c r="CC70" s="222"/>
      <c r="CD70" s="222"/>
      <c r="CE70" s="222"/>
      <c r="CF70" s="222"/>
      <c r="CG70" s="222"/>
      <c r="CH70" s="222"/>
      <c r="CI70" s="222"/>
      <c r="CJ70" s="222"/>
      <c r="CK70" s="222"/>
      <c r="CL70" s="222"/>
      <c r="CM70" s="222"/>
      <c r="CN70" s="222"/>
      <c r="CO70" s="222"/>
      <c r="CP70" s="222"/>
      <c r="CQ70" s="222"/>
      <c r="CR70" s="222"/>
      <c r="CS70" s="222"/>
      <c r="CT70" s="222"/>
      <c r="CU70" s="222"/>
      <c r="CV70" s="222"/>
      <c r="CW70" s="222"/>
      <c r="CX70" s="222"/>
      <c r="CY70" s="222"/>
      <c r="CZ70" s="222"/>
      <c r="DA70" s="222"/>
      <c r="DB70" s="222"/>
      <c r="DC70" s="222"/>
      <c r="DD70" s="222"/>
      <c r="DE70" s="222"/>
      <c r="DF70" s="222"/>
      <c r="DG70" s="222"/>
      <c r="DH70" s="222"/>
      <c r="DI70" s="222"/>
      <c r="DJ70" s="222"/>
      <c r="DK70" s="222"/>
      <c r="DL70" s="222"/>
      <c r="DM70" s="222"/>
      <c r="DN70" s="222"/>
      <c r="DO70" s="222"/>
      <c r="DP70" s="222"/>
      <c r="DQ70" s="222"/>
      <c r="DR70" s="222"/>
      <c r="DS70" s="222"/>
      <c r="DT70" s="222"/>
      <c r="DU70" s="222"/>
      <c r="DV70" s="222"/>
      <c r="DW70" s="222"/>
      <c r="DX70" s="222"/>
      <c r="DY70" s="222"/>
      <c r="DZ70" s="222"/>
      <c r="EA70" s="222"/>
      <c r="EB70" s="222"/>
      <c r="EC70" s="222"/>
      <c r="ED70" s="222"/>
      <c r="EE70" s="222"/>
      <c r="EF70" s="222"/>
      <c r="EG70" s="222"/>
      <c r="EH70" s="222"/>
      <c r="EI70" s="222"/>
      <c r="EJ70" s="222"/>
      <c r="EK70" s="222"/>
      <c r="EL70" s="222"/>
      <c r="EM70" s="222"/>
      <c r="EN70" s="222"/>
      <c r="EO70" s="222"/>
      <c r="EP70" s="222"/>
      <c r="EQ70" s="222"/>
      <c r="ER70" s="222"/>
      <c r="ES70" s="222"/>
      <c r="ET70" s="222"/>
      <c r="EU70" s="222"/>
      <c r="EV70" s="222"/>
      <c r="EW70" s="222"/>
      <c r="EX70" s="222"/>
      <c r="EY70" s="222"/>
      <c r="EZ70" s="222"/>
      <c r="FA70" s="222"/>
      <c r="FB70" s="222"/>
      <c r="FC70" s="222"/>
      <c r="FD70" s="222"/>
      <c r="FE70" s="222"/>
      <c r="FF70" s="222"/>
      <c r="FG70" s="222"/>
      <c r="FH70" s="222"/>
      <c r="FI70" s="222"/>
      <c r="FJ70" s="222"/>
      <c r="FK70" s="222"/>
      <c r="FL70" s="222"/>
      <c r="FM70" s="222"/>
      <c r="FN70" s="222"/>
      <c r="FO70" s="222"/>
      <c r="FP70" s="222"/>
      <c r="FQ70" s="222"/>
      <c r="FR70" s="222"/>
      <c r="FS70" s="222"/>
      <c r="FT70" s="222"/>
      <c r="FU70" s="222"/>
      <c r="FV70" s="222"/>
      <c r="FW70" s="222"/>
      <c r="FX70" s="222"/>
      <c r="FY70" s="222"/>
      <c r="FZ70" s="222"/>
      <c r="GA70" s="222"/>
      <c r="GB70" s="222"/>
      <c r="GC70" s="222"/>
      <c r="GD70" s="222"/>
      <c r="GE70" s="222"/>
      <c r="GF70" s="222"/>
      <c r="GG70" s="222"/>
      <c r="GH70" s="222"/>
      <c r="GI70" s="222"/>
      <c r="GJ70" s="222"/>
      <c r="GK70" s="222"/>
      <c r="GL70" s="222"/>
      <c r="GM70" s="222"/>
      <c r="GN70" s="222"/>
      <c r="GO70" s="222"/>
      <c r="GP70" s="222"/>
      <c r="GQ70" s="222"/>
      <c r="GR70" s="222"/>
      <c r="GS70" s="222"/>
      <c r="GT70" s="222"/>
      <c r="GU70" s="222"/>
      <c r="GV70" s="222"/>
      <c r="GW70" s="222"/>
      <c r="GX70" s="222"/>
      <c r="GY70" s="222"/>
      <c r="GZ70" s="222"/>
      <c r="HA70" s="222"/>
      <c r="HB70" s="222"/>
      <c r="HC70" s="222"/>
      <c r="HD70" s="222"/>
      <c r="HE70" s="222"/>
      <c r="HF70" s="222"/>
      <c r="HG70" s="222"/>
      <c r="HH70" s="222"/>
      <c r="HI70" s="222"/>
      <c r="HJ70" s="222"/>
      <c r="HK70" s="222"/>
      <c r="HL70" s="222"/>
      <c r="HM70" s="222"/>
      <c r="HN70" s="222"/>
      <c r="HO70" s="222"/>
      <c r="HP70" s="222"/>
      <c r="HQ70" s="222"/>
      <c r="HR70" s="222"/>
      <c r="HS70" s="222"/>
      <c r="HT70" s="222"/>
      <c r="HU70" s="222"/>
      <c r="HV70" s="222"/>
      <c r="HW70" s="222"/>
      <c r="HX70" s="222"/>
      <c r="HY70" s="222"/>
      <c r="HZ70" s="222"/>
      <c r="IA70" s="222"/>
      <c r="IB70" s="222"/>
      <c r="IC70" s="222"/>
      <c r="ID70" s="222"/>
      <c r="IE70" s="222"/>
      <c r="IF70" s="222"/>
      <c r="IG70" s="222"/>
      <c r="IH70" s="222"/>
      <c r="II70" s="222"/>
      <c r="IJ70" s="222"/>
      <c r="IK70" s="222"/>
      <c r="IL70" s="222"/>
      <c r="IM70" s="222"/>
      <c r="IN70" s="222"/>
      <c r="IO70" s="222"/>
      <c r="IP70" s="222"/>
      <c r="IQ70" s="222"/>
      <c r="IR70" s="222"/>
      <c r="IS70" s="222"/>
      <c r="IT70" s="222"/>
      <c r="IU70" s="222"/>
      <c r="IV70" s="222"/>
    </row>
    <row r="71" spans="1:256">
      <c r="A71" s="211">
        <v>21</v>
      </c>
      <c r="B71" s="212" t="s">
        <v>549</v>
      </c>
      <c r="C71" s="213" t="s">
        <v>15312</v>
      </c>
      <c r="D71" s="214" t="s">
        <v>15341</v>
      </c>
      <c r="E71" s="215" t="s">
        <v>15342</v>
      </c>
      <c r="F71" s="216" t="s">
        <v>15343</v>
      </c>
      <c r="G71" s="217">
        <v>9781610695770</v>
      </c>
      <c r="H71" s="218" t="s">
        <v>15344</v>
      </c>
      <c r="I71" s="219">
        <v>1</v>
      </c>
      <c r="J71" s="219">
        <v>1</v>
      </c>
      <c r="K71" s="213" t="s">
        <v>15345</v>
      </c>
      <c r="L71" s="212" t="s">
        <v>573</v>
      </c>
      <c r="M71" s="215">
        <v>2014</v>
      </c>
      <c r="N71" s="220" t="s">
        <v>15346</v>
      </c>
      <c r="O71" s="221" t="s">
        <v>14934</v>
      </c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  <c r="BG71" s="222"/>
      <c r="BH71" s="222"/>
      <c r="BI71" s="222"/>
      <c r="BJ71" s="222"/>
      <c r="BK71" s="222"/>
      <c r="BL71" s="222"/>
      <c r="BM71" s="222"/>
      <c r="BN71" s="222"/>
      <c r="BO71" s="222"/>
      <c r="BP71" s="222"/>
      <c r="BQ71" s="222"/>
      <c r="BR71" s="222"/>
      <c r="BS71" s="222"/>
      <c r="BT71" s="222"/>
      <c r="BU71" s="222"/>
      <c r="BV71" s="222"/>
      <c r="BW71" s="222"/>
      <c r="BX71" s="222"/>
      <c r="BY71" s="222"/>
      <c r="BZ71" s="222"/>
      <c r="CA71" s="222"/>
      <c r="CB71" s="222"/>
      <c r="CC71" s="222"/>
      <c r="CD71" s="222"/>
      <c r="CE71" s="222"/>
      <c r="CF71" s="222"/>
      <c r="CG71" s="222"/>
      <c r="CH71" s="222"/>
      <c r="CI71" s="222"/>
      <c r="CJ71" s="222"/>
      <c r="CK71" s="222"/>
      <c r="CL71" s="222"/>
      <c r="CM71" s="222"/>
      <c r="CN71" s="222"/>
      <c r="CO71" s="222"/>
      <c r="CP71" s="222"/>
      <c r="CQ71" s="222"/>
      <c r="CR71" s="222"/>
      <c r="CS71" s="222"/>
      <c r="CT71" s="222"/>
      <c r="CU71" s="222"/>
      <c r="CV71" s="222"/>
      <c r="CW71" s="222"/>
      <c r="CX71" s="222"/>
      <c r="CY71" s="222"/>
      <c r="CZ71" s="222"/>
      <c r="DA71" s="222"/>
      <c r="DB71" s="222"/>
      <c r="DC71" s="222"/>
      <c r="DD71" s="222"/>
      <c r="DE71" s="222"/>
      <c r="DF71" s="222"/>
      <c r="DG71" s="222"/>
      <c r="DH71" s="222"/>
      <c r="DI71" s="222"/>
      <c r="DJ71" s="222"/>
      <c r="DK71" s="222"/>
      <c r="DL71" s="222"/>
      <c r="DM71" s="222"/>
      <c r="DN71" s="222"/>
      <c r="DO71" s="222"/>
      <c r="DP71" s="222"/>
      <c r="DQ71" s="222"/>
      <c r="DR71" s="222"/>
      <c r="DS71" s="222"/>
      <c r="DT71" s="222"/>
      <c r="DU71" s="222"/>
      <c r="DV71" s="222"/>
      <c r="DW71" s="222"/>
      <c r="DX71" s="222"/>
      <c r="DY71" s="222"/>
      <c r="DZ71" s="222"/>
      <c r="EA71" s="222"/>
      <c r="EB71" s="222"/>
      <c r="EC71" s="222"/>
      <c r="ED71" s="222"/>
      <c r="EE71" s="222"/>
      <c r="EF71" s="222"/>
      <c r="EG71" s="222"/>
      <c r="EH71" s="222"/>
      <c r="EI71" s="222"/>
      <c r="EJ71" s="222"/>
      <c r="EK71" s="222"/>
      <c r="EL71" s="222"/>
      <c r="EM71" s="222"/>
      <c r="EN71" s="222"/>
      <c r="EO71" s="222"/>
      <c r="EP71" s="222"/>
      <c r="EQ71" s="222"/>
      <c r="ER71" s="222"/>
      <c r="ES71" s="222"/>
      <c r="ET71" s="222"/>
      <c r="EU71" s="222"/>
      <c r="EV71" s="222"/>
      <c r="EW71" s="222"/>
      <c r="EX71" s="222"/>
      <c r="EY71" s="222"/>
      <c r="EZ71" s="222"/>
      <c r="FA71" s="222"/>
      <c r="FB71" s="222"/>
      <c r="FC71" s="222"/>
      <c r="FD71" s="222"/>
      <c r="FE71" s="222"/>
      <c r="FF71" s="222"/>
      <c r="FG71" s="222"/>
      <c r="FH71" s="222"/>
      <c r="FI71" s="222"/>
      <c r="FJ71" s="222"/>
      <c r="FK71" s="222"/>
      <c r="FL71" s="222"/>
      <c r="FM71" s="222"/>
      <c r="FN71" s="222"/>
      <c r="FO71" s="222"/>
      <c r="FP71" s="222"/>
      <c r="FQ71" s="222"/>
      <c r="FR71" s="222"/>
      <c r="FS71" s="222"/>
      <c r="FT71" s="222"/>
      <c r="FU71" s="222"/>
      <c r="FV71" s="222"/>
      <c r="FW71" s="222"/>
      <c r="FX71" s="222"/>
      <c r="FY71" s="222"/>
      <c r="FZ71" s="222"/>
      <c r="GA71" s="222"/>
      <c r="GB71" s="222"/>
      <c r="GC71" s="222"/>
      <c r="GD71" s="222"/>
      <c r="GE71" s="222"/>
      <c r="GF71" s="222"/>
      <c r="GG71" s="222"/>
      <c r="GH71" s="222"/>
      <c r="GI71" s="222"/>
      <c r="GJ71" s="222"/>
      <c r="GK71" s="222"/>
      <c r="GL71" s="222"/>
      <c r="GM71" s="222"/>
      <c r="GN71" s="222"/>
      <c r="GO71" s="222"/>
      <c r="GP71" s="222"/>
      <c r="GQ71" s="222"/>
      <c r="GR71" s="222"/>
      <c r="GS71" s="222"/>
      <c r="GT71" s="222"/>
      <c r="GU71" s="222"/>
      <c r="GV71" s="222"/>
      <c r="GW71" s="222"/>
      <c r="GX71" s="222"/>
      <c r="GY71" s="222"/>
      <c r="GZ71" s="222"/>
      <c r="HA71" s="222"/>
      <c r="HB71" s="222"/>
      <c r="HC71" s="222"/>
      <c r="HD71" s="222"/>
      <c r="HE71" s="222"/>
      <c r="HF71" s="222"/>
      <c r="HG71" s="222"/>
      <c r="HH71" s="222"/>
      <c r="HI71" s="222"/>
      <c r="HJ71" s="222"/>
      <c r="HK71" s="222"/>
      <c r="HL71" s="222"/>
      <c r="HM71" s="222"/>
      <c r="HN71" s="222"/>
      <c r="HO71" s="222"/>
      <c r="HP71" s="222"/>
      <c r="HQ71" s="222"/>
      <c r="HR71" s="222"/>
      <c r="HS71" s="222"/>
      <c r="HT71" s="222"/>
      <c r="HU71" s="222"/>
      <c r="HV71" s="222"/>
      <c r="HW71" s="222"/>
      <c r="HX71" s="222"/>
      <c r="HY71" s="222"/>
      <c r="HZ71" s="222"/>
      <c r="IA71" s="222"/>
      <c r="IB71" s="222"/>
      <c r="IC71" s="222"/>
      <c r="ID71" s="222"/>
      <c r="IE71" s="222"/>
      <c r="IF71" s="222"/>
      <c r="IG71" s="222"/>
      <c r="IH71" s="222"/>
      <c r="II71" s="222"/>
      <c r="IJ71" s="222"/>
      <c r="IK71" s="222"/>
      <c r="IL71" s="222"/>
      <c r="IM71" s="222"/>
      <c r="IN71" s="222"/>
      <c r="IO71" s="222"/>
      <c r="IP71" s="222"/>
      <c r="IQ71" s="222"/>
      <c r="IR71" s="222"/>
      <c r="IS71" s="222"/>
      <c r="IT71" s="222"/>
      <c r="IU71" s="222"/>
      <c r="IV71" s="222"/>
    </row>
    <row r="72" spans="1:256">
      <c r="A72" s="225">
        <v>3</v>
      </c>
      <c r="B72" s="226" t="s">
        <v>549</v>
      </c>
      <c r="C72" s="224" t="s">
        <v>15347</v>
      </c>
      <c r="D72" s="227">
        <v>342.73020000000002</v>
      </c>
      <c r="E72" s="227" t="s">
        <v>15348</v>
      </c>
      <c r="F72" s="228" t="s">
        <v>15349</v>
      </c>
      <c r="G72" s="228" t="s">
        <v>15350</v>
      </c>
      <c r="H72" s="229" t="s">
        <v>15351</v>
      </c>
      <c r="I72" s="230">
        <v>1</v>
      </c>
      <c r="J72" s="230">
        <v>6</v>
      </c>
      <c r="K72" s="231" t="s">
        <v>9592</v>
      </c>
      <c r="L72" s="226" t="s">
        <v>553</v>
      </c>
      <c r="M72" s="230">
        <v>2015</v>
      </c>
      <c r="N72" s="232" t="s">
        <v>15352</v>
      </c>
      <c r="O72" s="233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  <c r="AT72" s="222"/>
      <c r="AU72" s="222"/>
      <c r="AV72" s="222"/>
      <c r="AW72" s="222"/>
      <c r="AX72" s="222"/>
      <c r="AY72" s="222"/>
      <c r="AZ72" s="222"/>
      <c r="BA72" s="222"/>
      <c r="BB72" s="222"/>
      <c r="BC72" s="222"/>
      <c r="BD72" s="222"/>
      <c r="BE72" s="222"/>
      <c r="BF72" s="222"/>
      <c r="BG72" s="222"/>
      <c r="BH72" s="222"/>
      <c r="BI72" s="222"/>
      <c r="BJ72" s="222"/>
      <c r="BK72" s="222"/>
      <c r="BL72" s="222"/>
      <c r="BM72" s="222"/>
      <c r="BN72" s="222"/>
      <c r="BO72" s="222"/>
      <c r="BP72" s="222"/>
      <c r="BQ72" s="222"/>
      <c r="BR72" s="222"/>
      <c r="BS72" s="222"/>
      <c r="BT72" s="222"/>
      <c r="BU72" s="222"/>
      <c r="BV72" s="222"/>
      <c r="BW72" s="222"/>
      <c r="BX72" s="222"/>
      <c r="BY72" s="222"/>
      <c r="BZ72" s="222"/>
      <c r="CA72" s="222"/>
      <c r="CB72" s="222"/>
      <c r="CC72" s="222"/>
      <c r="CD72" s="222"/>
      <c r="CE72" s="222"/>
      <c r="CF72" s="222"/>
      <c r="CG72" s="222"/>
      <c r="CH72" s="222"/>
      <c r="CI72" s="222"/>
      <c r="CJ72" s="222"/>
      <c r="CK72" s="222"/>
      <c r="CL72" s="222"/>
      <c r="CM72" s="222"/>
      <c r="CN72" s="222"/>
      <c r="CO72" s="222"/>
      <c r="CP72" s="222"/>
      <c r="CQ72" s="222"/>
      <c r="CR72" s="222"/>
      <c r="CS72" s="222"/>
      <c r="CT72" s="222"/>
      <c r="CU72" s="222"/>
      <c r="CV72" s="222"/>
      <c r="CW72" s="222"/>
      <c r="CX72" s="222"/>
      <c r="CY72" s="222"/>
      <c r="CZ72" s="222"/>
      <c r="DA72" s="222"/>
      <c r="DB72" s="222"/>
      <c r="DC72" s="222"/>
      <c r="DD72" s="222"/>
      <c r="DE72" s="222"/>
      <c r="DF72" s="222"/>
      <c r="DG72" s="222"/>
      <c r="DH72" s="222"/>
      <c r="DI72" s="222"/>
      <c r="DJ72" s="222"/>
      <c r="DK72" s="222"/>
      <c r="DL72" s="222"/>
      <c r="DM72" s="222"/>
      <c r="DN72" s="222"/>
      <c r="DO72" s="222"/>
      <c r="DP72" s="222"/>
      <c r="DQ72" s="222"/>
      <c r="DR72" s="222"/>
      <c r="DS72" s="222"/>
      <c r="DT72" s="222"/>
      <c r="DU72" s="222"/>
      <c r="DV72" s="222"/>
      <c r="DW72" s="222"/>
      <c r="DX72" s="222"/>
      <c r="DY72" s="222"/>
      <c r="DZ72" s="222"/>
      <c r="EA72" s="222"/>
      <c r="EB72" s="222"/>
      <c r="EC72" s="222"/>
      <c r="ED72" s="222"/>
      <c r="EE72" s="222"/>
      <c r="EF72" s="222"/>
      <c r="EG72" s="222"/>
      <c r="EH72" s="222"/>
      <c r="EI72" s="222"/>
      <c r="EJ72" s="222"/>
      <c r="EK72" s="222"/>
      <c r="EL72" s="222"/>
      <c r="EM72" s="222"/>
      <c r="EN72" s="222"/>
      <c r="EO72" s="222"/>
      <c r="EP72" s="222"/>
      <c r="EQ72" s="222"/>
      <c r="ER72" s="222"/>
      <c r="ES72" s="222"/>
      <c r="ET72" s="222"/>
      <c r="EU72" s="222"/>
      <c r="EV72" s="222"/>
      <c r="EW72" s="222"/>
      <c r="EX72" s="222"/>
      <c r="EY72" s="222"/>
      <c r="EZ72" s="222"/>
      <c r="FA72" s="222"/>
      <c r="FB72" s="222"/>
      <c r="FC72" s="222"/>
      <c r="FD72" s="222"/>
      <c r="FE72" s="222"/>
      <c r="FF72" s="222"/>
      <c r="FG72" s="222"/>
      <c r="FH72" s="222"/>
      <c r="FI72" s="222"/>
      <c r="FJ72" s="222"/>
      <c r="FK72" s="222"/>
      <c r="FL72" s="222"/>
      <c r="FM72" s="222"/>
      <c r="FN72" s="222"/>
      <c r="FO72" s="222"/>
      <c r="FP72" s="222"/>
      <c r="FQ72" s="222"/>
      <c r="FR72" s="222"/>
      <c r="FS72" s="222"/>
      <c r="FT72" s="222"/>
      <c r="FU72" s="222"/>
      <c r="FV72" s="222"/>
      <c r="FW72" s="222"/>
      <c r="FX72" s="222"/>
      <c r="FY72" s="222"/>
      <c r="FZ72" s="222"/>
      <c r="GA72" s="222"/>
      <c r="GB72" s="222"/>
      <c r="GC72" s="222"/>
      <c r="GD72" s="222"/>
      <c r="GE72" s="222"/>
      <c r="GF72" s="222"/>
      <c r="GG72" s="222"/>
      <c r="GH72" s="222"/>
      <c r="GI72" s="222"/>
      <c r="GJ72" s="222"/>
      <c r="GK72" s="222"/>
      <c r="GL72" s="222"/>
      <c r="GM72" s="222"/>
      <c r="GN72" s="222"/>
      <c r="GO72" s="222"/>
      <c r="GP72" s="222"/>
      <c r="GQ72" s="222"/>
      <c r="GR72" s="222"/>
      <c r="GS72" s="222"/>
      <c r="GT72" s="222"/>
      <c r="GU72" s="222"/>
      <c r="GV72" s="222"/>
      <c r="GW72" s="222"/>
      <c r="GX72" s="222"/>
      <c r="GY72" s="222"/>
      <c r="GZ72" s="222"/>
      <c r="HA72" s="222"/>
      <c r="HB72" s="222"/>
      <c r="HC72" s="222"/>
      <c r="HD72" s="222"/>
      <c r="HE72" s="222"/>
      <c r="HF72" s="222"/>
      <c r="HG72" s="222"/>
      <c r="HH72" s="222"/>
      <c r="HI72" s="222"/>
      <c r="HJ72" s="222"/>
      <c r="HK72" s="222"/>
      <c r="HL72" s="222"/>
      <c r="HM72" s="222"/>
      <c r="HN72" s="222"/>
      <c r="HO72" s="222"/>
      <c r="HP72" s="222"/>
      <c r="HQ72" s="222"/>
      <c r="HR72" s="222"/>
      <c r="HS72" s="222"/>
      <c r="HT72" s="222"/>
      <c r="HU72" s="222"/>
      <c r="HV72" s="222"/>
      <c r="HW72" s="222"/>
      <c r="HX72" s="222"/>
      <c r="HY72" s="222"/>
      <c r="HZ72" s="222"/>
      <c r="IA72" s="222"/>
      <c r="IB72" s="222"/>
      <c r="IC72" s="222"/>
      <c r="ID72" s="222"/>
      <c r="IE72" s="222"/>
      <c r="IF72" s="222"/>
      <c r="IG72" s="222"/>
      <c r="IH72" s="222"/>
      <c r="II72" s="222"/>
      <c r="IJ72" s="222"/>
      <c r="IK72" s="222"/>
      <c r="IL72" s="222"/>
      <c r="IM72" s="222"/>
      <c r="IN72" s="222"/>
      <c r="IO72" s="222"/>
      <c r="IP72" s="222"/>
      <c r="IQ72" s="222"/>
      <c r="IR72" s="222"/>
      <c r="IS72" s="222"/>
      <c r="IT72" s="222"/>
      <c r="IU72" s="222"/>
      <c r="IV72" s="222"/>
    </row>
    <row r="73" spans="1:256">
      <c r="A73" s="225">
        <v>13</v>
      </c>
      <c r="B73" s="226" t="s">
        <v>549</v>
      </c>
      <c r="C73" s="224" t="s">
        <v>15347</v>
      </c>
      <c r="D73" s="227">
        <v>324.709</v>
      </c>
      <c r="E73" s="227" t="s">
        <v>1537</v>
      </c>
      <c r="F73" s="228" t="s">
        <v>15353</v>
      </c>
      <c r="G73" s="228" t="s">
        <v>15354</v>
      </c>
      <c r="H73" s="229" t="s">
        <v>15355</v>
      </c>
      <c r="I73" s="230">
        <v>1</v>
      </c>
      <c r="J73" s="230">
        <v>5</v>
      </c>
      <c r="K73" s="231" t="s">
        <v>15356</v>
      </c>
      <c r="L73" s="226" t="s">
        <v>553</v>
      </c>
      <c r="M73" s="230">
        <v>2015</v>
      </c>
      <c r="N73" s="232" t="s">
        <v>15357</v>
      </c>
      <c r="O73" s="233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  <c r="BG73" s="222"/>
      <c r="BH73" s="222"/>
      <c r="BI73" s="222"/>
      <c r="BJ73" s="222"/>
      <c r="BK73" s="222"/>
      <c r="BL73" s="222"/>
      <c r="BM73" s="222"/>
      <c r="BN73" s="222"/>
      <c r="BO73" s="222"/>
      <c r="BP73" s="222"/>
      <c r="BQ73" s="222"/>
      <c r="BR73" s="222"/>
      <c r="BS73" s="222"/>
      <c r="BT73" s="222"/>
      <c r="BU73" s="222"/>
      <c r="BV73" s="222"/>
      <c r="BW73" s="222"/>
      <c r="BX73" s="222"/>
      <c r="BY73" s="222"/>
      <c r="BZ73" s="222"/>
      <c r="CA73" s="222"/>
      <c r="CB73" s="222"/>
      <c r="CC73" s="222"/>
      <c r="CD73" s="222"/>
      <c r="CE73" s="222"/>
      <c r="CF73" s="222"/>
      <c r="CG73" s="222"/>
      <c r="CH73" s="222"/>
      <c r="CI73" s="222"/>
      <c r="CJ73" s="222"/>
      <c r="CK73" s="222"/>
      <c r="CL73" s="222"/>
      <c r="CM73" s="222"/>
      <c r="CN73" s="222"/>
      <c r="CO73" s="222"/>
      <c r="CP73" s="222"/>
      <c r="CQ73" s="222"/>
      <c r="CR73" s="222"/>
      <c r="CS73" s="222"/>
      <c r="CT73" s="222"/>
      <c r="CU73" s="222"/>
      <c r="CV73" s="222"/>
      <c r="CW73" s="222"/>
      <c r="CX73" s="222"/>
      <c r="CY73" s="222"/>
      <c r="CZ73" s="222"/>
      <c r="DA73" s="222"/>
      <c r="DB73" s="222"/>
      <c r="DC73" s="222"/>
      <c r="DD73" s="222"/>
      <c r="DE73" s="222"/>
      <c r="DF73" s="222"/>
      <c r="DG73" s="222"/>
      <c r="DH73" s="222"/>
      <c r="DI73" s="222"/>
      <c r="DJ73" s="222"/>
      <c r="DK73" s="222"/>
      <c r="DL73" s="222"/>
      <c r="DM73" s="222"/>
      <c r="DN73" s="222"/>
      <c r="DO73" s="222"/>
      <c r="DP73" s="222"/>
      <c r="DQ73" s="222"/>
      <c r="DR73" s="222"/>
      <c r="DS73" s="222"/>
      <c r="DT73" s="222"/>
      <c r="DU73" s="222"/>
      <c r="DV73" s="222"/>
      <c r="DW73" s="222"/>
      <c r="DX73" s="222"/>
      <c r="DY73" s="222"/>
      <c r="DZ73" s="222"/>
      <c r="EA73" s="222"/>
      <c r="EB73" s="222"/>
      <c r="EC73" s="222"/>
      <c r="ED73" s="222"/>
      <c r="EE73" s="222"/>
      <c r="EF73" s="222"/>
      <c r="EG73" s="222"/>
      <c r="EH73" s="222"/>
      <c r="EI73" s="222"/>
      <c r="EJ73" s="222"/>
      <c r="EK73" s="222"/>
      <c r="EL73" s="222"/>
      <c r="EM73" s="222"/>
      <c r="EN73" s="222"/>
      <c r="EO73" s="222"/>
      <c r="EP73" s="222"/>
      <c r="EQ73" s="222"/>
      <c r="ER73" s="222"/>
      <c r="ES73" s="222"/>
      <c r="ET73" s="222"/>
      <c r="EU73" s="222"/>
      <c r="EV73" s="222"/>
      <c r="EW73" s="222"/>
      <c r="EX73" s="222"/>
      <c r="EY73" s="222"/>
      <c r="EZ73" s="222"/>
      <c r="FA73" s="222"/>
      <c r="FB73" s="222"/>
      <c r="FC73" s="222"/>
      <c r="FD73" s="222"/>
      <c r="FE73" s="222"/>
      <c r="FF73" s="222"/>
      <c r="FG73" s="222"/>
      <c r="FH73" s="222"/>
      <c r="FI73" s="222"/>
      <c r="FJ73" s="222"/>
      <c r="FK73" s="222"/>
      <c r="FL73" s="222"/>
      <c r="FM73" s="222"/>
      <c r="FN73" s="222"/>
      <c r="FO73" s="222"/>
      <c r="FP73" s="222"/>
      <c r="FQ73" s="222"/>
      <c r="FR73" s="222"/>
      <c r="FS73" s="222"/>
      <c r="FT73" s="222"/>
      <c r="FU73" s="222"/>
      <c r="FV73" s="222"/>
      <c r="FW73" s="222"/>
      <c r="FX73" s="222"/>
      <c r="FY73" s="222"/>
      <c r="FZ73" s="222"/>
      <c r="GA73" s="222"/>
      <c r="GB73" s="222"/>
      <c r="GC73" s="222"/>
      <c r="GD73" s="222"/>
      <c r="GE73" s="222"/>
      <c r="GF73" s="222"/>
      <c r="GG73" s="222"/>
      <c r="GH73" s="222"/>
      <c r="GI73" s="222"/>
      <c r="GJ73" s="222"/>
      <c r="GK73" s="222"/>
      <c r="GL73" s="222"/>
      <c r="GM73" s="222"/>
      <c r="GN73" s="222"/>
      <c r="GO73" s="222"/>
      <c r="GP73" s="222"/>
      <c r="GQ73" s="222"/>
      <c r="GR73" s="222"/>
      <c r="GS73" s="222"/>
      <c r="GT73" s="222"/>
      <c r="GU73" s="222"/>
      <c r="GV73" s="222"/>
      <c r="GW73" s="222"/>
      <c r="GX73" s="222"/>
      <c r="GY73" s="222"/>
      <c r="GZ73" s="222"/>
      <c r="HA73" s="222"/>
      <c r="HB73" s="222"/>
      <c r="HC73" s="222"/>
      <c r="HD73" s="222"/>
      <c r="HE73" s="222"/>
      <c r="HF73" s="222"/>
      <c r="HG73" s="222"/>
      <c r="HH73" s="222"/>
      <c r="HI73" s="222"/>
      <c r="HJ73" s="222"/>
      <c r="HK73" s="222"/>
      <c r="HL73" s="222"/>
      <c r="HM73" s="222"/>
      <c r="HN73" s="222"/>
      <c r="HO73" s="222"/>
      <c r="HP73" s="222"/>
      <c r="HQ73" s="222"/>
      <c r="HR73" s="222"/>
      <c r="HS73" s="222"/>
      <c r="HT73" s="222"/>
      <c r="HU73" s="222"/>
      <c r="HV73" s="222"/>
      <c r="HW73" s="222"/>
      <c r="HX73" s="222"/>
      <c r="HY73" s="222"/>
      <c r="HZ73" s="222"/>
      <c r="IA73" s="222"/>
      <c r="IB73" s="222"/>
      <c r="IC73" s="222"/>
      <c r="ID73" s="222"/>
      <c r="IE73" s="222"/>
      <c r="IF73" s="222"/>
      <c r="IG73" s="222"/>
      <c r="IH73" s="222"/>
      <c r="II73" s="222"/>
      <c r="IJ73" s="222"/>
      <c r="IK73" s="222"/>
      <c r="IL73" s="222"/>
      <c r="IM73" s="222"/>
      <c r="IN73" s="222"/>
      <c r="IO73" s="222"/>
      <c r="IP73" s="222"/>
      <c r="IQ73" s="222"/>
      <c r="IR73" s="222"/>
      <c r="IS73" s="222"/>
      <c r="IT73" s="222"/>
      <c r="IU73" s="222"/>
      <c r="IV73" s="222"/>
    </row>
    <row r="74" spans="1:256">
      <c r="A74" s="225">
        <v>28</v>
      </c>
      <c r="B74" s="226" t="s">
        <v>549</v>
      </c>
      <c r="C74" s="224" t="s">
        <v>15347</v>
      </c>
      <c r="D74" s="227" t="s">
        <v>15358</v>
      </c>
      <c r="E74" s="227" t="s">
        <v>15359</v>
      </c>
      <c r="F74" s="228" t="s">
        <v>15360</v>
      </c>
      <c r="G74" s="228" t="s">
        <v>15361</v>
      </c>
      <c r="H74" s="229" t="s">
        <v>15362</v>
      </c>
      <c r="I74" s="230">
        <v>1</v>
      </c>
      <c r="J74" s="230">
        <v>3</v>
      </c>
      <c r="K74" s="231" t="s">
        <v>15363</v>
      </c>
      <c r="L74" s="226" t="s">
        <v>553</v>
      </c>
      <c r="M74" s="230">
        <v>2015</v>
      </c>
      <c r="N74" s="232" t="s">
        <v>15364</v>
      </c>
      <c r="O74" s="233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  <c r="BG74" s="222"/>
      <c r="BH74" s="222"/>
      <c r="BI74" s="222"/>
      <c r="BJ74" s="222"/>
      <c r="BK74" s="222"/>
      <c r="BL74" s="222"/>
      <c r="BM74" s="222"/>
      <c r="BN74" s="222"/>
      <c r="BO74" s="222"/>
      <c r="BP74" s="222"/>
      <c r="BQ74" s="222"/>
      <c r="BR74" s="222"/>
      <c r="BS74" s="222"/>
      <c r="BT74" s="222"/>
      <c r="BU74" s="222"/>
      <c r="BV74" s="222"/>
      <c r="BW74" s="222"/>
      <c r="BX74" s="222"/>
      <c r="BY74" s="222"/>
      <c r="BZ74" s="222"/>
      <c r="CA74" s="222"/>
      <c r="CB74" s="222"/>
      <c r="CC74" s="222"/>
      <c r="CD74" s="222"/>
      <c r="CE74" s="222"/>
      <c r="CF74" s="222"/>
      <c r="CG74" s="222"/>
      <c r="CH74" s="222"/>
      <c r="CI74" s="222"/>
      <c r="CJ74" s="222"/>
      <c r="CK74" s="222"/>
      <c r="CL74" s="222"/>
      <c r="CM74" s="222"/>
      <c r="CN74" s="222"/>
      <c r="CO74" s="222"/>
      <c r="CP74" s="222"/>
      <c r="CQ74" s="222"/>
      <c r="CR74" s="222"/>
      <c r="CS74" s="222"/>
      <c r="CT74" s="222"/>
      <c r="CU74" s="222"/>
      <c r="CV74" s="222"/>
      <c r="CW74" s="222"/>
      <c r="CX74" s="222"/>
      <c r="CY74" s="222"/>
      <c r="CZ74" s="222"/>
      <c r="DA74" s="222"/>
      <c r="DB74" s="222"/>
      <c r="DC74" s="222"/>
      <c r="DD74" s="222"/>
      <c r="DE74" s="222"/>
      <c r="DF74" s="222"/>
      <c r="DG74" s="222"/>
      <c r="DH74" s="222"/>
      <c r="DI74" s="222"/>
      <c r="DJ74" s="222"/>
      <c r="DK74" s="222"/>
      <c r="DL74" s="222"/>
      <c r="DM74" s="222"/>
      <c r="DN74" s="222"/>
      <c r="DO74" s="222"/>
      <c r="DP74" s="222"/>
      <c r="DQ74" s="222"/>
      <c r="DR74" s="222"/>
      <c r="DS74" s="222"/>
      <c r="DT74" s="222"/>
      <c r="DU74" s="222"/>
      <c r="DV74" s="222"/>
      <c r="DW74" s="222"/>
      <c r="DX74" s="222"/>
      <c r="DY74" s="222"/>
      <c r="DZ74" s="222"/>
      <c r="EA74" s="222"/>
      <c r="EB74" s="222"/>
      <c r="EC74" s="222"/>
      <c r="ED74" s="222"/>
      <c r="EE74" s="222"/>
      <c r="EF74" s="222"/>
      <c r="EG74" s="222"/>
      <c r="EH74" s="222"/>
      <c r="EI74" s="222"/>
      <c r="EJ74" s="222"/>
      <c r="EK74" s="222"/>
      <c r="EL74" s="222"/>
      <c r="EM74" s="222"/>
      <c r="EN74" s="222"/>
      <c r="EO74" s="222"/>
      <c r="EP74" s="222"/>
      <c r="EQ74" s="222"/>
      <c r="ER74" s="222"/>
      <c r="ES74" s="222"/>
      <c r="ET74" s="222"/>
      <c r="EU74" s="222"/>
      <c r="EV74" s="222"/>
      <c r="EW74" s="222"/>
      <c r="EX74" s="222"/>
      <c r="EY74" s="222"/>
      <c r="EZ74" s="222"/>
      <c r="FA74" s="222"/>
      <c r="FB74" s="222"/>
      <c r="FC74" s="222"/>
      <c r="FD74" s="222"/>
      <c r="FE74" s="222"/>
      <c r="FF74" s="222"/>
      <c r="FG74" s="222"/>
      <c r="FH74" s="222"/>
      <c r="FI74" s="222"/>
      <c r="FJ74" s="222"/>
      <c r="FK74" s="222"/>
      <c r="FL74" s="222"/>
      <c r="FM74" s="222"/>
      <c r="FN74" s="222"/>
      <c r="FO74" s="222"/>
      <c r="FP74" s="222"/>
      <c r="FQ74" s="222"/>
      <c r="FR74" s="222"/>
      <c r="FS74" s="222"/>
      <c r="FT74" s="222"/>
      <c r="FU74" s="222"/>
      <c r="FV74" s="222"/>
      <c r="FW74" s="222"/>
      <c r="FX74" s="222"/>
      <c r="FY74" s="222"/>
      <c r="FZ74" s="222"/>
      <c r="GA74" s="222"/>
      <c r="GB74" s="222"/>
      <c r="GC74" s="222"/>
      <c r="GD74" s="222"/>
      <c r="GE74" s="222"/>
      <c r="GF74" s="222"/>
      <c r="GG74" s="222"/>
      <c r="GH74" s="222"/>
      <c r="GI74" s="222"/>
      <c r="GJ74" s="222"/>
      <c r="GK74" s="222"/>
      <c r="GL74" s="222"/>
      <c r="GM74" s="222"/>
      <c r="GN74" s="222"/>
      <c r="GO74" s="222"/>
      <c r="GP74" s="222"/>
      <c r="GQ74" s="222"/>
      <c r="GR74" s="222"/>
      <c r="GS74" s="222"/>
      <c r="GT74" s="222"/>
      <c r="GU74" s="222"/>
      <c r="GV74" s="222"/>
      <c r="GW74" s="222"/>
      <c r="GX74" s="222"/>
      <c r="GY74" s="222"/>
      <c r="GZ74" s="222"/>
      <c r="HA74" s="222"/>
      <c r="HB74" s="222"/>
      <c r="HC74" s="222"/>
      <c r="HD74" s="222"/>
      <c r="HE74" s="222"/>
      <c r="HF74" s="222"/>
      <c r="HG74" s="222"/>
      <c r="HH74" s="222"/>
      <c r="HI74" s="222"/>
      <c r="HJ74" s="222"/>
      <c r="HK74" s="222"/>
      <c r="HL74" s="222"/>
      <c r="HM74" s="222"/>
      <c r="HN74" s="222"/>
      <c r="HO74" s="222"/>
      <c r="HP74" s="222"/>
      <c r="HQ74" s="222"/>
      <c r="HR74" s="222"/>
      <c r="HS74" s="222"/>
      <c r="HT74" s="222"/>
      <c r="HU74" s="222"/>
      <c r="HV74" s="222"/>
      <c r="HW74" s="222"/>
      <c r="HX74" s="222"/>
      <c r="HY74" s="222"/>
      <c r="HZ74" s="222"/>
      <c r="IA74" s="222"/>
      <c r="IB74" s="222"/>
      <c r="IC74" s="222"/>
      <c r="ID74" s="222"/>
      <c r="IE74" s="222"/>
      <c r="IF74" s="222"/>
      <c r="IG74" s="222"/>
      <c r="IH74" s="222"/>
      <c r="II74" s="222"/>
      <c r="IJ74" s="222"/>
      <c r="IK74" s="222"/>
      <c r="IL74" s="222"/>
      <c r="IM74" s="222"/>
      <c r="IN74" s="222"/>
      <c r="IO74" s="222"/>
      <c r="IP74" s="222"/>
      <c r="IQ74" s="222"/>
      <c r="IR74" s="222"/>
      <c r="IS74" s="222"/>
      <c r="IT74" s="222"/>
      <c r="IU74" s="222"/>
      <c r="IV74" s="222"/>
    </row>
    <row r="75" spans="1:256">
      <c r="A75" s="225">
        <v>50</v>
      </c>
      <c r="B75" s="226" t="s">
        <v>549</v>
      </c>
      <c r="C75" s="224" t="s">
        <v>15347</v>
      </c>
      <c r="D75" s="227" t="s">
        <v>15365</v>
      </c>
      <c r="E75" s="227" t="s">
        <v>15366</v>
      </c>
      <c r="F75" s="228" t="s">
        <v>15367</v>
      </c>
      <c r="G75" s="228" t="s">
        <v>15368</v>
      </c>
      <c r="H75" s="229" t="s">
        <v>15369</v>
      </c>
      <c r="I75" s="230">
        <v>1</v>
      </c>
      <c r="J75" s="230">
        <v>1</v>
      </c>
      <c r="K75" s="231" t="s">
        <v>15370</v>
      </c>
      <c r="L75" s="226" t="s">
        <v>553</v>
      </c>
      <c r="M75" s="230">
        <v>2015</v>
      </c>
      <c r="N75" s="232" t="s">
        <v>15371</v>
      </c>
      <c r="O75" s="233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  <c r="BG75" s="222"/>
      <c r="BH75" s="222"/>
      <c r="BI75" s="222"/>
      <c r="BJ75" s="222"/>
      <c r="BK75" s="222"/>
      <c r="BL75" s="222"/>
      <c r="BM75" s="222"/>
      <c r="BN75" s="222"/>
      <c r="BO75" s="222"/>
      <c r="BP75" s="222"/>
      <c r="BQ75" s="222"/>
      <c r="BR75" s="222"/>
      <c r="BS75" s="222"/>
      <c r="BT75" s="222"/>
      <c r="BU75" s="222"/>
      <c r="BV75" s="222"/>
      <c r="BW75" s="222"/>
      <c r="BX75" s="222"/>
      <c r="BY75" s="222"/>
      <c r="BZ75" s="222"/>
      <c r="CA75" s="222"/>
      <c r="CB75" s="222"/>
      <c r="CC75" s="222"/>
      <c r="CD75" s="222"/>
      <c r="CE75" s="222"/>
      <c r="CF75" s="222"/>
      <c r="CG75" s="222"/>
      <c r="CH75" s="222"/>
      <c r="CI75" s="222"/>
      <c r="CJ75" s="222"/>
      <c r="CK75" s="222"/>
      <c r="CL75" s="222"/>
      <c r="CM75" s="222"/>
      <c r="CN75" s="222"/>
      <c r="CO75" s="222"/>
      <c r="CP75" s="222"/>
      <c r="CQ75" s="222"/>
      <c r="CR75" s="222"/>
      <c r="CS75" s="222"/>
      <c r="CT75" s="222"/>
      <c r="CU75" s="222"/>
      <c r="CV75" s="222"/>
      <c r="CW75" s="222"/>
      <c r="CX75" s="222"/>
      <c r="CY75" s="222"/>
      <c r="CZ75" s="222"/>
      <c r="DA75" s="222"/>
      <c r="DB75" s="222"/>
      <c r="DC75" s="222"/>
      <c r="DD75" s="222"/>
      <c r="DE75" s="222"/>
      <c r="DF75" s="222"/>
      <c r="DG75" s="222"/>
      <c r="DH75" s="222"/>
      <c r="DI75" s="222"/>
      <c r="DJ75" s="222"/>
      <c r="DK75" s="222"/>
      <c r="DL75" s="222"/>
      <c r="DM75" s="222"/>
      <c r="DN75" s="222"/>
      <c r="DO75" s="222"/>
      <c r="DP75" s="222"/>
      <c r="DQ75" s="222"/>
      <c r="DR75" s="222"/>
      <c r="DS75" s="222"/>
      <c r="DT75" s="222"/>
      <c r="DU75" s="222"/>
      <c r="DV75" s="222"/>
      <c r="DW75" s="222"/>
      <c r="DX75" s="222"/>
      <c r="DY75" s="222"/>
      <c r="DZ75" s="222"/>
      <c r="EA75" s="222"/>
      <c r="EB75" s="222"/>
      <c r="EC75" s="222"/>
      <c r="ED75" s="222"/>
      <c r="EE75" s="222"/>
      <c r="EF75" s="222"/>
      <c r="EG75" s="222"/>
      <c r="EH75" s="222"/>
      <c r="EI75" s="222"/>
      <c r="EJ75" s="222"/>
      <c r="EK75" s="222"/>
      <c r="EL75" s="222"/>
      <c r="EM75" s="222"/>
      <c r="EN75" s="222"/>
      <c r="EO75" s="222"/>
      <c r="EP75" s="222"/>
      <c r="EQ75" s="222"/>
      <c r="ER75" s="222"/>
      <c r="ES75" s="222"/>
      <c r="ET75" s="222"/>
      <c r="EU75" s="222"/>
      <c r="EV75" s="222"/>
      <c r="EW75" s="222"/>
      <c r="EX75" s="222"/>
      <c r="EY75" s="222"/>
      <c r="EZ75" s="222"/>
      <c r="FA75" s="222"/>
      <c r="FB75" s="222"/>
      <c r="FC75" s="222"/>
      <c r="FD75" s="222"/>
      <c r="FE75" s="222"/>
      <c r="FF75" s="222"/>
      <c r="FG75" s="222"/>
      <c r="FH75" s="222"/>
      <c r="FI75" s="222"/>
      <c r="FJ75" s="222"/>
      <c r="FK75" s="222"/>
      <c r="FL75" s="222"/>
      <c r="FM75" s="222"/>
      <c r="FN75" s="222"/>
      <c r="FO75" s="222"/>
      <c r="FP75" s="222"/>
      <c r="FQ75" s="222"/>
      <c r="FR75" s="222"/>
      <c r="FS75" s="222"/>
      <c r="FT75" s="222"/>
      <c r="FU75" s="222"/>
      <c r="FV75" s="222"/>
      <c r="FW75" s="222"/>
      <c r="FX75" s="222"/>
      <c r="FY75" s="222"/>
      <c r="FZ75" s="222"/>
      <c r="GA75" s="222"/>
      <c r="GB75" s="222"/>
      <c r="GC75" s="222"/>
      <c r="GD75" s="222"/>
      <c r="GE75" s="222"/>
      <c r="GF75" s="222"/>
      <c r="GG75" s="222"/>
      <c r="GH75" s="222"/>
      <c r="GI75" s="222"/>
      <c r="GJ75" s="222"/>
      <c r="GK75" s="222"/>
      <c r="GL75" s="222"/>
      <c r="GM75" s="222"/>
      <c r="GN75" s="222"/>
      <c r="GO75" s="222"/>
      <c r="GP75" s="222"/>
      <c r="GQ75" s="222"/>
      <c r="GR75" s="222"/>
      <c r="GS75" s="222"/>
      <c r="GT75" s="222"/>
      <c r="GU75" s="222"/>
      <c r="GV75" s="222"/>
      <c r="GW75" s="222"/>
      <c r="GX75" s="222"/>
      <c r="GY75" s="222"/>
      <c r="GZ75" s="222"/>
      <c r="HA75" s="222"/>
      <c r="HB75" s="222"/>
      <c r="HC75" s="222"/>
      <c r="HD75" s="222"/>
      <c r="HE75" s="222"/>
      <c r="HF75" s="222"/>
      <c r="HG75" s="222"/>
      <c r="HH75" s="222"/>
      <c r="HI75" s="222"/>
      <c r="HJ75" s="222"/>
      <c r="HK75" s="222"/>
      <c r="HL75" s="222"/>
      <c r="HM75" s="222"/>
      <c r="HN75" s="222"/>
      <c r="HO75" s="222"/>
      <c r="HP75" s="222"/>
      <c r="HQ75" s="222"/>
      <c r="HR75" s="222"/>
      <c r="HS75" s="222"/>
      <c r="HT75" s="222"/>
      <c r="HU75" s="222"/>
      <c r="HV75" s="222"/>
      <c r="HW75" s="222"/>
      <c r="HX75" s="222"/>
      <c r="HY75" s="222"/>
      <c r="HZ75" s="222"/>
      <c r="IA75" s="222"/>
      <c r="IB75" s="222"/>
      <c r="IC75" s="222"/>
      <c r="ID75" s="222"/>
      <c r="IE75" s="222"/>
      <c r="IF75" s="222"/>
      <c r="IG75" s="222"/>
      <c r="IH75" s="222"/>
      <c r="II75" s="222"/>
      <c r="IJ75" s="222"/>
      <c r="IK75" s="222"/>
      <c r="IL75" s="222"/>
      <c r="IM75" s="222"/>
      <c r="IN75" s="222"/>
      <c r="IO75" s="222"/>
      <c r="IP75" s="222"/>
      <c r="IQ75" s="222"/>
      <c r="IR75" s="222"/>
      <c r="IS75" s="222"/>
      <c r="IT75" s="222"/>
      <c r="IU75" s="222"/>
      <c r="IV75" s="222"/>
    </row>
    <row r="76" spans="1:256">
      <c r="A76" s="225">
        <v>71</v>
      </c>
      <c r="B76" s="226" t="s">
        <v>549</v>
      </c>
      <c r="C76" s="224" t="s">
        <v>15347</v>
      </c>
      <c r="D76" s="227">
        <v>320.52097300000003</v>
      </c>
      <c r="E76" s="227" t="s">
        <v>15372</v>
      </c>
      <c r="F76" s="228" t="s">
        <v>15373</v>
      </c>
      <c r="G76" s="228" t="s">
        <v>15374</v>
      </c>
      <c r="H76" s="229" t="s">
        <v>15375</v>
      </c>
      <c r="I76" s="230">
        <v>1</v>
      </c>
      <c r="J76" s="230">
        <v>1</v>
      </c>
      <c r="K76" s="231" t="s">
        <v>15376</v>
      </c>
      <c r="L76" s="226" t="s">
        <v>553</v>
      </c>
      <c r="M76" s="230">
        <v>2015</v>
      </c>
      <c r="N76" s="232" t="s">
        <v>15377</v>
      </c>
      <c r="O76" s="233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  <c r="AF76" s="222"/>
      <c r="AG76" s="222"/>
      <c r="AH76" s="222"/>
      <c r="AI76" s="222"/>
      <c r="AJ76" s="222"/>
      <c r="AK76" s="222"/>
      <c r="AL76" s="222"/>
      <c r="AM76" s="222"/>
      <c r="AN76" s="222"/>
      <c r="AO76" s="222"/>
      <c r="AP76" s="222"/>
      <c r="AQ76" s="222"/>
      <c r="AR76" s="222"/>
      <c r="AS76" s="222"/>
      <c r="AT76" s="222"/>
      <c r="AU76" s="222"/>
      <c r="AV76" s="222"/>
      <c r="AW76" s="222"/>
      <c r="AX76" s="222"/>
      <c r="AY76" s="222"/>
      <c r="AZ76" s="222"/>
      <c r="BA76" s="222"/>
      <c r="BB76" s="222"/>
      <c r="BC76" s="222"/>
      <c r="BD76" s="222"/>
      <c r="BE76" s="222"/>
      <c r="BF76" s="222"/>
      <c r="BG76" s="222"/>
      <c r="BH76" s="222"/>
      <c r="BI76" s="222"/>
      <c r="BJ76" s="222"/>
      <c r="BK76" s="222"/>
      <c r="BL76" s="222"/>
      <c r="BM76" s="222"/>
      <c r="BN76" s="222"/>
      <c r="BO76" s="222"/>
      <c r="BP76" s="222"/>
      <c r="BQ76" s="222"/>
      <c r="BR76" s="222"/>
      <c r="BS76" s="222"/>
      <c r="BT76" s="222"/>
      <c r="BU76" s="222"/>
      <c r="BV76" s="222"/>
      <c r="BW76" s="222"/>
      <c r="BX76" s="222"/>
      <c r="BY76" s="222"/>
      <c r="BZ76" s="222"/>
      <c r="CA76" s="222"/>
      <c r="CB76" s="222"/>
      <c r="CC76" s="222"/>
      <c r="CD76" s="222"/>
      <c r="CE76" s="222"/>
      <c r="CF76" s="222"/>
      <c r="CG76" s="222"/>
      <c r="CH76" s="222"/>
      <c r="CI76" s="222"/>
      <c r="CJ76" s="222"/>
      <c r="CK76" s="222"/>
      <c r="CL76" s="222"/>
      <c r="CM76" s="222"/>
      <c r="CN76" s="222"/>
      <c r="CO76" s="222"/>
      <c r="CP76" s="222"/>
      <c r="CQ76" s="222"/>
      <c r="CR76" s="222"/>
      <c r="CS76" s="222"/>
      <c r="CT76" s="222"/>
      <c r="CU76" s="222"/>
      <c r="CV76" s="222"/>
      <c r="CW76" s="222"/>
      <c r="CX76" s="222"/>
      <c r="CY76" s="222"/>
      <c r="CZ76" s="222"/>
      <c r="DA76" s="222"/>
      <c r="DB76" s="222"/>
      <c r="DC76" s="222"/>
      <c r="DD76" s="222"/>
      <c r="DE76" s="222"/>
      <c r="DF76" s="222"/>
      <c r="DG76" s="222"/>
      <c r="DH76" s="222"/>
      <c r="DI76" s="222"/>
      <c r="DJ76" s="222"/>
      <c r="DK76" s="222"/>
      <c r="DL76" s="222"/>
      <c r="DM76" s="222"/>
      <c r="DN76" s="222"/>
      <c r="DO76" s="222"/>
      <c r="DP76" s="222"/>
      <c r="DQ76" s="222"/>
      <c r="DR76" s="222"/>
      <c r="DS76" s="222"/>
      <c r="DT76" s="222"/>
      <c r="DU76" s="222"/>
      <c r="DV76" s="222"/>
      <c r="DW76" s="222"/>
      <c r="DX76" s="222"/>
      <c r="DY76" s="222"/>
      <c r="DZ76" s="222"/>
      <c r="EA76" s="222"/>
      <c r="EB76" s="222"/>
      <c r="EC76" s="222"/>
      <c r="ED76" s="222"/>
      <c r="EE76" s="222"/>
      <c r="EF76" s="222"/>
      <c r="EG76" s="222"/>
      <c r="EH76" s="222"/>
      <c r="EI76" s="222"/>
      <c r="EJ76" s="222"/>
      <c r="EK76" s="222"/>
      <c r="EL76" s="222"/>
      <c r="EM76" s="222"/>
      <c r="EN76" s="222"/>
      <c r="EO76" s="222"/>
      <c r="EP76" s="222"/>
      <c r="EQ76" s="222"/>
      <c r="ER76" s="222"/>
      <c r="ES76" s="222"/>
      <c r="ET76" s="222"/>
      <c r="EU76" s="222"/>
      <c r="EV76" s="222"/>
      <c r="EW76" s="222"/>
      <c r="EX76" s="222"/>
      <c r="EY76" s="222"/>
      <c r="EZ76" s="222"/>
      <c r="FA76" s="222"/>
      <c r="FB76" s="222"/>
      <c r="FC76" s="222"/>
      <c r="FD76" s="222"/>
      <c r="FE76" s="222"/>
      <c r="FF76" s="222"/>
      <c r="FG76" s="222"/>
      <c r="FH76" s="222"/>
      <c r="FI76" s="222"/>
      <c r="FJ76" s="222"/>
      <c r="FK76" s="222"/>
      <c r="FL76" s="222"/>
      <c r="FM76" s="222"/>
      <c r="FN76" s="222"/>
      <c r="FO76" s="222"/>
      <c r="FP76" s="222"/>
      <c r="FQ76" s="222"/>
      <c r="FR76" s="222"/>
      <c r="FS76" s="222"/>
      <c r="FT76" s="222"/>
      <c r="FU76" s="222"/>
      <c r="FV76" s="222"/>
      <c r="FW76" s="222"/>
      <c r="FX76" s="222"/>
      <c r="FY76" s="222"/>
      <c r="FZ76" s="222"/>
      <c r="GA76" s="222"/>
      <c r="GB76" s="222"/>
      <c r="GC76" s="222"/>
      <c r="GD76" s="222"/>
      <c r="GE76" s="222"/>
      <c r="GF76" s="222"/>
      <c r="GG76" s="222"/>
      <c r="GH76" s="222"/>
      <c r="GI76" s="222"/>
      <c r="GJ76" s="222"/>
      <c r="GK76" s="222"/>
      <c r="GL76" s="222"/>
      <c r="GM76" s="222"/>
      <c r="GN76" s="222"/>
      <c r="GO76" s="222"/>
      <c r="GP76" s="222"/>
      <c r="GQ76" s="222"/>
      <c r="GR76" s="222"/>
      <c r="GS76" s="222"/>
      <c r="GT76" s="222"/>
      <c r="GU76" s="222"/>
      <c r="GV76" s="222"/>
      <c r="GW76" s="222"/>
      <c r="GX76" s="222"/>
      <c r="GY76" s="222"/>
      <c r="GZ76" s="222"/>
      <c r="HA76" s="222"/>
      <c r="HB76" s="222"/>
      <c r="HC76" s="222"/>
      <c r="HD76" s="222"/>
      <c r="HE76" s="222"/>
      <c r="HF76" s="222"/>
      <c r="HG76" s="222"/>
      <c r="HH76" s="222"/>
      <c r="HI76" s="222"/>
      <c r="HJ76" s="222"/>
      <c r="HK76" s="222"/>
      <c r="HL76" s="222"/>
      <c r="HM76" s="222"/>
      <c r="HN76" s="222"/>
      <c r="HO76" s="222"/>
      <c r="HP76" s="222"/>
      <c r="HQ76" s="222"/>
      <c r="HR76" s="222"/>
      <c r="HS76" s="222"/>
      <c r="HT76" s="222"/>
      <c r="HU76" s="222"/>
      <c r="HV76" s="222"/>
      <c r="HW76" s="222"/>
      <c r="HX76" s="222"/>
      <c r="HY76" s="222"/>
      <c r="HZ76" s="222"/>
      <c r="IA76" s="222"/>
      <c r="IB76" s="222"/>
      <c r="IC76" s="222"/>
      <c r="ID76" s="222"/>
      <c r="IE76" s="222"/>
      <c r="IF76" s="222"/>
      <c r="IG76" s="222"/>
      <c r="IH76" s="222"/>
      <c r="II76" s="222"/>
      <c r="IJ76" s="222"/>
      <c r="IK76" s="222"/>
      <c r="IL76" s="222"/>
      <c r="IM76" s="222"/>
      <c r="IN76" s="222"/>
      <c r="IO76" s="222"/>
      <c r="IP76" s="222"/>
      <c r="IQ76" s="222"/>
      <c r="IR76" s="222"/>
      <c r="IS76" s="222"/>
      <c r="IT76" s="222"/>
      <c r="IU76" s="222"/>
      <c r="IV76" s="222"/>
    </row>
    <row r="77" spans="1:256">
      <c r="A77" s="211">
        <v>24</v>
      </c>
      <c r="B77" s="212" t="s">
        <v>549</v>
      </c>
      <c r="C77" s="213" t="s">
        <v>15347</v>
      </c>
      <c r="D77" s="214" t="s">
        <v>15378</v>
      </c>
      <c r="E77" s="215" t="s">
        <v>15379</v>
      </c>
      <c r="F77" s="216" t="s">
        <v>15380</v>
      </c>
      <c r="G77" s="217">
        <v>9781610697613</v>
      </c>
      <c r="H77" s="218" t="s">
        <v>15381</v>
      </c>
      <c r="I77" s="219">
        <v>1</v>
      </c>
      <c r="J77" s="219">
        <v>1</v>
      </c>
      <c r="K77" s="213" t="s">
        <v>9960</v>
      </c>
      <c r="L77" s="212" t="s">
        <v>560</v>
      </c>
      <c r="M77" s="215">
        <v>2015</v>
      </c>
      <c r="N77" s="220" t="s">
        <v>15382</v>
      </c>
      <c r="O77" s="221" t="s">
        <v>14934</v>
      </c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  <c r="BG77" s="222"/>
      <c r="BH77" s="222"/>
      <c r="BI77" s="222"/>
      <c r="BJ77" s="222"/>
      <c r="BK77" s="222"/>
      <c r="BL77" s="222"/>
      <c r="BM77" s="222"/>
      <c r="BN77" s="222"/>
      <c r="BO77" s="222"/>
      <c r="BP77" s="222"/>
      <c r="BQ77" s="222"/>
      <c r="BR77" s="222"/>
      <c r="BS77" s="222"/>
      <c r="BT77" s="222"/>
      <c r="BU77" s="222"/>
      <c r="BV77" s="222"/>
      <c r="BW77" s="222"/>
      <c r="BX77" s="222"/>
      <c r="BY77" s="222"/>
      <c r="BZ77" s="222"/>
      <c r="CA77" s="222"/>
      <c r="CB77" s="222"/>
      <c r="CC77" s="222"/>
      <c r="CD77" s="222"/>
      <c r="CE77" s="222"/>
      <c r="CF77" s="222"/>
      <c r="CG77" s="222"/>
      <c r="CH77" s="222"/>
      <c r="CI77" s="222"/>
      <c r="CJ77" s="222"/>
      <c r="CK77" s="222"/>
      <c r="CL77" s="222"/>
      <c r="CM77" s="222"/>
      <c r="CN77" s="222"/>
      <c r="CO77" s="222"/>
      <c r="CP77" s="222"/>
      <c r="CQ77" s="222"/>
      <c r="CR77" s="222"/>
      <c r="CS77" s="222"/>
      <c r="CT77" s="222"/>
      <c r="CU77" s="222"/>
      <c r="CV77" s="222"/>
      <c r="CW77" s="222"/>
      <c r="CX77" s="222"/>
      <c r="CY77" s="222"/>
      <c r="CZ77" s="222"/>
      <c r="DA77" s="222"/>
      <c r="DB77" s="222"/>
      <c r="DC77" s="222"/>
      <c r="DD77" s="222"/>
      <c r="DE77" s="222"/>
      <c r="DF77" s="222"/>
      <c r="DG77" s="222"/>
      <c r="DH77" s="222"/>
      <c r="DI77" s="222"/>
      <c r="DJ77" s="222"/>
      <c r="DK77" s="222"/>
      <c r="DL77" s="222"/>
      <c r="DM77" s="222"/>
      <c r="DN77" s="222"/>
      <c r="DO77" s="222"/>
      <c r="DP77" s="222"/>
      <c r="DQ77" s="222"/>
      <c r="DR77" s="222"/>
      <c r="DS77" s="222"/>
      <c r="DT77" s="222"/>
      <c r="DU77" s="222"/>
      <c r="DV77" s="222"/>
      <c r="DW77" s="222"/>
      <c r="DX77" s="222"/>
      <c r="DY77" s="222"/>
      <c r="DZ77" s="222"/>
      <c r="EA77" s="222"/>
      <c r="EB77" s="222"/>
      <c r="EC77" s="222"/>
      <c r="ED77" s="222"/>
      <c r="EE77" s="222"/>
      <c r="EF77" s="222"/>
      <c r="EG77" s="222"/>
      <c r="EH77" s="222"/>
      <c r="EI77" s="222"/>
      <c r="EJ77" s="222"/>
      <c r="EK77" s="222"/>
      <c r="EL77" s="222"/>
      <c r="EM77" s="222"/>
      <c r="EN77" s="222"/>
      <c r="EO77" s="222"/>
      <c r="EP77" s="222"/>
      <c r="EQ77" s="222"/>
      <c r="ER77" s="222"/>
      <c r="ES77" s="222"/>
      <c r="ET77" s="222"/>
      <c r="EU77" s="222"/>
      <c r="EV77" s="222"/>
      <c r="EW77" s="222"/>
      <c r="EX77" s="222"/>
      <c r="EY77" s="222"/>
      <c r="EZ77" s="222"/>
      <c r="FA77" s="222"/>
      <c r="FB77" s="222"/>
      <c r="FC77" s="222"/>
      <c r="FD77" s="222"/>
      <c r="FE77" s="222"/>
      <c r="FF77" s="222"/>
      <c r="FG77" s="222"/>
      <c r="FH77" s="222"/>
      <c r="FI77" s="222"/>
      <c r="FJ77" s="222"/>
      <c r="FK77" s="222"/>
      <c r="FL77" s="222"/>
      <c r="FM77" s="222"/>
      <c r="FN77" s="222"/>
      <c r="FO77" s="222"/>
      <c r="FP77" s="222"/>
      <c r="FQ77" s="222"/>
      <c r="FR77" s="222"/>
      <c r="FS77" s="222"/>
      <c r="FT77" s="222"/>
      <c r="FU77" s="222"/>
      <c r="FV77" s="222"/>
      <c r="FW77" s="222"/>
      <c r="FX77" s="222"/>
      <c r="FY77" s="222"/>
      <c r="FZ77" s="222"/>
      <c r="GA77" s="222"/>
      <c r="GB77" s="222"/>
      <c r="GC77" s="222"/>
      <c r="GD77" s="222"/>
      <c r="GE77" s="222"/>
      <c r="GF77" s="222"/>
      <c r="GG77" s="222"/>
      <c r="GH77" s="222"/>
      <c r="GI77" s="222"/>
      <c r="GJ77" s="222"/>
      <c r="GK77" s="222"/>
      <c r="GL77" s="222"/>
      <c r="GM77" s="222"/>
      <c r="GN77" s="222"/>
      <c r="GO77" s="222"/>
      <c r="GP77" s="222"/>
      <c r="GQ77" s="222"/>
      <c r="GR77" s="222"/>
      <c r="GS77" s="222"/>
      <c r="GT77" s="222"/>
      <c r="GU77" s="222"/>
      <c r="GV77" s="222"/>
      <c r="GW77" s="222"/>
      <c r="GX77" s="222"/>
      <c r="GY77" s="222"/>
      <c r="GZ77" s="222"/>
      <c r="HA77" s="222"/>
      <c r="HB77" s="222"/>
      <c r="HC77" s="222"/>
      <c r="HD77" s="222"/>
      <c r="HE77" s="222"/>
      <c r="HF77" s="222"/>
      <c r="HG77" s="222"/>
      <c r="HH77" s="222"/>
      <c r="HI77" s="222"/>
      <c r="HJ77" s="222"/>
      <c r="HK77" s="222"/>
      <c r="HL77" s="222"/>
      <c r="HM77" s="222"/>
      <c r="HN77" s="222"/>
      <c r="HO77" s="222"/>
      <c r="HP77" s="222"/>
      <c r="HQ77" s="222"/>
      <c r="HR77" s="222"/>
      <c r="HS77" s="222"/>
      <c r="HT77" s="222"/>
      <c r="HU77" s="222"/>
      <c r="HV77" s="222"/>
      <c r="HW77" s="222"/>
      <c r="HX77" s="222"/>
      <c r="HY77" s="222"/>
      <c r="HZ77" s="222"/>
      <c r="IA77" s="222"/>
      <c r="IB77" s="222"/>
      <c r="IC77" s="222"/>
      <c r="ID77" s="222"/>
      <c r="IE77" s="222"/>
      <c r="IF77" s="222"/>
      <c r="IG77" s="222"/>
      <c r="IH77" s="222"/>
      <c r="II77" s="222"/>
      <c r="IJ77" s="222"/>
      <c r="IK77" s="222"/>
      <c r="IL77" s="222"/>
      <c r="IM77" s="222"/>
      <c r="IN77" s="222"/>
      <c r="IO77" s="222"/>
      <c r="IP77" s="222"/>
      <c r="IQ77" s="222"/>
      <c r="IR77" s="222"/>
      <c r="IS77" s="222"/>
      <c r="IT77" s="222"/>
      <c r="IU77" s="222"/>
      <c r="IV77" s="222"/>
    </row>
    <row r="78" spans="1:256">
      <c r="A78" s="211">
        <v>25</v>
      </c>
      <c r="B78" s="212" t="s">
        <v>549</v>
      </c>
      <c r="C78" s="213" t="s">
        <v>15347</v>
      </c>
      <c r="D78" s="214" t="s">
        <v>15383</v>
      </c>
      <c r="E78" s="215" t="s">
        <v>15383</v>
      </c>
      <c r="F78" s="216" t="s">
        <v>15384</v>
      </c>
      <c r="G78" s="217">
        <v>9781610696456</v>
      </c>
      <c r="H78" s="218" t="s">
        <v>15385</v>
      </c>
      <c r="I78" s="219">
        <v>1</v>
      </c>
      <c r="J78" s="219">
        <v>1</v>
      </c>
      <c r="K78" s="213" t="s">
        <v>15386</v>
      </c>
      <c r="L78" s="212" t="s">
        <v>38</v>
      </c>
      <c r="M78" s="215">
        <v>2014</v>
      </c>
      <c r="N78" s="220" t="s">
        <v>15387</v>
      </c>
      <c r="O78" s="221" t="s">
        <v>14934</v>
      </c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  <c r="BG78" s="222"/>
      <c r="BH78" s="222"/>
      <c r="BI78" s="222"/>
      <c r="BJ78" s="222"/>
      <c r="BK78" s="222"/>
      <c r="BL78" s="222"/>
      <c r="BM78" s="222"/>
      <c r="BN78" s="222"/>
      <c r="BO78" s="222"/>
      <c r="BP78" s="222"/>
      <c r="BQ78" s="222"/>
      <c r="BR78" s="222"/>
      <c r="BS78" s="222"/>
      <c r="BT78" s="222"/>
      <c r="BU78" s="222"/>
      <c r="BV78" s="222"/>
      <c r="BW78" s="222"/>
      <c r="BX78" s="222"/>
      <c r="BY78" s="222"/>
      <c r="BZ78" s="222"/>
      <c r="CA78" s="222"/>
      <c r="CB78" s="222"/>
      <c r="CC78" s="222"/>
      <c r="CD78" s="222"/>
      <c r="CE78" s="222"/>
      <c r="CF78" s="222"/>
      <c r="CG78" s="222"/>
      <c r="CH78" s="222"/>
      <c r="CI78" s="222"/>
      <c r="CJ78" s="222"/>
      <c r="CK78" s="222"/>
      <c r="CL78" s="222"/>
      <c r="CM78" s="222"/>
      <c r="CN78" s="222"/>
      <c r="CO78" s="222"/>
      <c r="CP78" s="222"/>
      <c r="CQ78" s="222"/>
      <c r="CR78" s="222"/>
      <c r="CS78" s="222"/>
      <c r="CT78" s="222"/>
      <c r="CU78" s="222"/>
      <c r="CV78" s="222"/>
      <c r="CW78" s="222"/>
      <c r="CX78" s="222"/>
      <c r="CY78" s="222"/>
      <c r="CZ78" s="222"/>
      <c r="DA78" s="222"/>
      <c r="DB78" s="222"/>
      <c r="DC78" s="222"/>
      <c r="DD78" s="222"/>
      <c r="DE78" s="222"/>
      <c r="DF78" s="222"/>
      <c r="DG78" s="222"/>
      <c r="DH78" s="222"/>
      <c r="DI78" s="222"/>
      <c r="DJ78" s="222"/>
      <c r="DK78" s="222"/>
      <c r="DL78" s="222"/>
      <c r="DM78" s="222"/>
      <c r="DN78" s="222"/>
      <c r="DO78" s="222"/>
      <c r="DP78" s="222"/>
      <c r="DQ78" s="222"/>
      <c r="DR78" s="222"/>
      <c r="DS78" s="222"/>
      <c r="DT78" s="222"/>
      <c r="DU78" s="222"/>
      <c r="DV78" s="222"/>
      <c r="DW78" s="222"/>
      <c r="DX78" s="222"/>
      <c r="DY78" s="222"/>
      <c r="DZ78" s="222"/>
      <c r="EA78" s="222"/>
      <c r="EB78" s="222"/>
      <c r="EC78" s="222"/>
      <c r="ED78" s="222"/>
      <c r="EE78" s="222"/>
      <c r="EF78" s="222"/>
      <c r="EG78" s="222"/>
      <c r="EH78" s="222"/>
      <c r="EI78" s="222"/>
      <c r="EJ78" s="222"/>
      <c r="EK78" s="222"/>
      <c r="EL78" s="222"/>
      <c r="EM78" s="222"/>
      <c r="EN78" s="222"/>
      <c r="EO78" s="222"/>
      <c r="EP78" s="222"/>
      <c r="EQ78" s="222"/>
      <c r="ER78" s="222"/>
      <c r="ES78" s="222"/>
      <c r="ET78" s="222"/>
      <c r="EU78" s="222"/>
      <c r="EV78" s="222"/>
      <c r="EW78" s="222"/>
      <c r="EX78" s="222"/>
      <c r="EY78" s="222"/>
      <c r="EZ78" s="222"/>
      <c r="FA78" s="222"/>
      <c r="FB78" s="222"/>
      <c r="FC78" s="222"/>
      <c r="FD78" s="222"/>
      <c r="FE78" s="222"/>
      <c r="FF78" s="222"/>
      <c r="FG78" s="222"/>
      <c r="FH78" s="222"/>
      <c r="FI78" s="222"/>
      <c r="FJ78" s="222"/>
      <c r="FK78" s="222"/>
      <c r="FL78" s="222"/>
      <c r="FM78" s="222"/>
      <c r="FN78" s="222"/>
      <c r="FO78" s="222"/>
      <c r="FP78" s="222"/>
      <c r="FQ78" s="222"/>
      <c r="FR78" s="222"/>
      <c r="FS78" s="222"/>
      <c r="FT78" s="222"/>
      <c r="FU78" s="222"/>
      <c r="FV78" s="222"/>
      <c r="FW78" s="222"/>
      <c r="FX78" s="222"/>
      <c r="FY78" s="222"/>
      <c r="FZ78" s="222"/>
      <c r="GA78" s="222"/>
      <c r="GB78" s="222"/>
      <c r="GC78" s="222"/>
      <c r="GD78" s="222"/>
      <c r="GE78" s="222"/>
      <c r="GF78" s="222"/>
      <c r="GG78" s="222"/>
      <c r="GH78" s="222"/>
      <c r="GI78" s="222"/>
      <c r="GJ78" s="222"/>
      <c r="GK78" s="222"/>
      <c r="GL78" s="222"/>
      <c r="GM78" s="222"/>
      <c r="GN78" s="222"/>
      <c r="GO78" s="222"/>
      <c r="GP78" s="222"/>
      <c r="GQ78" s="222"/>
      <c r="GR78" s="222"/>
      <c r="GS78" s="222"/>
      <c r="GT78" s="222"/>
      <c r="GU78" s="222"/>
      <c r="GV78" s="222"/>
      <c r="GW78" s="222"/>
      <c r="GX78" s="222"/>
      <c r="GY78" s="222"/>
      <c r="GZ78" s="222"/>
      <c r="HA78" s="222"/>
      <c r="HB78" s="222"/>
      <c r="HC78" s="222"/>
      <c r="HD78" s="222"/>
      <c r="HE78" s="222"/>
      <c r="HF78" s="222"/>
      <c r="HG78" s="222"/>
      <c r="HH78" s="222"/>
      <c r="HI78" s="222"/>
      <c r="HJ78" s="222"/>
      <c r="HK78" s="222"/>
      <c r="HL78" s="222"/>
      <c r="HM78" s="222"/>
      <c r="HN78" s="222"/>
      <c r="HO78" s="222"/>
      <c r="HP78" s="222"/>
      <c r="HQ78" s="222"/>
      <c r="HR78" s="222"/>
      <c r="HS78" s="222"/>
      <c r="HT78" s="222"/>
      <c r="HU78" s="222"/>
      <c r="HV78" s="222"/>
      <c r="HW78" s="222"/>
      <c r="HX78" s="222"/>
      <c r="HY78" s="222"/>
      <c r="HZ78" s="222"/>
      <c r="IA78" s="222"/>
      <c r="IB78" s="222"/>
      <c r="IC78" s="222"/>
      <c r="ID78" s="222"/>
      <c r="IE78" s="222"/>
      <c r="IF78" s="222"/>
      <c r="IG78" s="222"/>
      <c r="IH78" s="222"/>
      <c r="II78" s="222"/>
      <c r="IJ78" s="222"/>
      <c r="IK78" s="222"/>
      <c r="IL78" s="222"/>
      <c r="IM78" s="222"/>
      <c r="IN78" s="222"/>
      <c r="IO78" s="222"/>
      <c r="IP78" s="222"/>
      <c r="IQ78" s="222"/>
      <c r="IR78" s="222"/>
      <c r="IS78" s="222"/>
      <c r="IT78" s="222"/>
      <c r="IU78" s="222"/>
      <c r="IV78" s="222"/>
    </row>
    <row r="79" spans="1:256">
      <c r="A79" s="225">
        <v>7</v>
      </c>
      <c r="B79" s="226" t="s">
        <v>549</v>
      </c>
      <c r="C79" s="224" t="s">
        <v>870</v>
      </c>
      <c r="D79" s="227">
        <v>306.70972999999998</v>
      </c>
      <c r="E79" s="227" t="s">
        <v>15388</v>
      </c>
      <c r="F79" s="228" t="s">
        <v>15389</v>
      </c>
      <c r="G79" s="228" t="s">
        <v>15390</v>
      </c>
      <c r="H79" s="229" t="s">
        <v>15391</v>
      </c>
      <c r="I79" s="230">
        <v>1</v>
      </c>
      <c r="J79" s="230">
        <v>1</v>
      </c>
      <c r="K79" s="231" t="s">
        <v>1287</v>
      </c>
      <c r="L79" s="226" t="s">
        <v>553</v>
      </c>
      <c r="M79" s="230">
        <v>2013</v>
      </c>
      <c r="N79" s="232" t="s">
        <v>15392</v>
      </c>
      <c r="O79" s="233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  <c r="BG79" s="222"/>
      <c r="BH79" s="222"/>
      <c r="BI79" s="222"/>
      <c r="BJ79" s="222"/>
      <c r="BK79" s="222"/>
      <c r="BL79" s="222"/>
      <c r="BM79" s="222"/>
      <c r="BN79" s="222"/>
      <c r="BO79" s="222"/>
      <c r="BP79" s="222"/>
      <c r="BQ79" s="222"/>
      <c r="BR79" s="222"/>
      <c r="BS79" s="222"/>
      <c r="BT79" s="222"/>
      <c r="BU79" s="222"/>
      <c r="BV79" s="222"/>
      <c r="BW79" s="222"/>
      <c r="BX79" s="222"/>
      <c r="BY79" s="222"/>
      <c r="BZ79" s="222"/>
      <c r="CA79" s="222"/>
      <c r="CB79" s="222"/>
      <c r="CC79" s="222"/>
      <c r="CD79" s="222"/>
      <c r="CE79" s="222"/>
      <c r="CF79" s="222"/>
      <c r="CG79" s="222"/>
      <c r="CH79" s="222"/>
      <c r="CI79" s="222"/>
      <c r="CJ79" s="222"/>
      <c r="CK79" s="222"/>
      <c r="CL79" s="222"/>
      <c r="CM79" s="222"/>
      <c r="CN79" s="222"/>
      <c r="CO79" s="222"/>
      <c r="CP79" s="222"/>
      <c r="CQ79" s="222"/>
      <c r="CR79" s="222"/>
      <c r="CS79" s="222"/>
      <c r="CT79" s="222"/>
      <c r="CU79" s="222"/>
      <c r="CV79" s="222"/>
      <c r="CW79" s="222"/>
      <c r="CX79" s="222"/>
      <c r="CY79" s="222"/>
      <c r="CZ79" s="222"/>
      <c r="DA79" s="222"/>
      <c r="DB79" s="222"/>
      <c r="DC79" s="222"/>
      <c r="DD79" s="222"/>
      <c r="DE79" s="222"/>
      <c r="DF79" s="222"/>
      <c r="DG79" s="222"/>
      <c r="DH79" s="222"/>
      <c r="DI79" s="222"/>
      <c r="DJ79" s="222"/>
      <c r="DK79" s="222"/>
      <c r="DL79" s="222"/>
      <c r="DM79" s="222"/>
      <c r="DN79" s="222"/>
      <c r="DO79" s="222"/>
      <c r="DP79" s="222"/>
      <c r="DQ79" s="222"/>
      <c r="DR79" s="222"/>
      <c r="DS79" s="222"/>
      <c r="DT79" s="222"/>
      <c r="DU79" s="222"/>
      <c r="DV79" s="222"/>
      <c r="DW79" s="222"/>
      <c r="DX79" s="222"/>
      <c r="DY79" s="222"/>
      <c r="DZ79" s="222"/>
      <c r="EA79" s="222"/>
      <c r="EB79" s="222"/>
      <c r="EC79" s="222"/>
      <c r="ED79" s="222"/>
      <c r="EE79" s="222"/>
      <c r="EF79" s="222"/>
      <c r="EG79" s="222"/>
      <c r="EH79" s="222"/>
      <c r="EI79" s="222"/>
      <c r="EJ79" s="222"/>
      <c r="EK79" s="222"/>
      <c r="EL79" s="222"/>
      <c r="EM79" s="222"/>
      <c r="EN79" s="222"/>
      <c r="EO79" s="222"/>
      <c r="EP79" s="222"/>
      <c r="EQ79" s="222"/>
      <c r="ER79" s="222"/>
      <c r="ES79" s="222"/>
      <c r="ET79" s="222"/>
      <c r="EU79" s="222"/>
      <c r="EV79" s="222"/>
      <c r="EW79" s="222"/>
      <c r="EX79" s="222"/>
      <c r="EY79" s="222"/>
      <c r="EZ79" s="222"/>
      <c r="FA79" s="222"/>
      <c r="FB79" s="222"/>
      <c r="FC79" s="222"/>
      <c r="FD79" s="222"/>
      <c r="FE79" s="222"/>
      <c r="FF79" s="222"/>
      <c r="FG79" s="222"/>
      <c r="FH79" s="222"/>
      <c r="FI79" s="222"/>
      <c r="FJ79" s="222"/>
      <c r="FK79" s="222"/>
      <c r="FL79" s="222"/>
      <c r="FM79" s="222"/>
      <c r="FN79" s="222"/>
      <c r="FO79" s="222"/>
      <c r="FP79" s="222"/>
      <c r="FQ79" s="222"/>
      <c r="FR79" s="222"/>
      <c r="FS79" s="222"/>
      <c r="FT79" s="222"/>
      <c r="FU79" s="222"/>
      <c r="FV79" s="222"/>
      <c r="FW79" s="222"/>
      <c r="FX79" s="222"/>
      <c r="FY79" s="222"/>
      <c r="FZ79" s="222"/>
      <c r="GA79" s="222"/>
      <c r="GB79" s="222"/>
      <c r="GC79" s="222"/>
      <c r="GD79" s="222"/>
      <c r="GE79" s="222"/>
      <c r="GF79" s="222"/>
      <c r="GG79" s="222"/>
      <c r="GH79" s="222"/>
      <c r="GI79" s="222"/>
      <c r="GJ79" s="222"/>
      <c r="GK79" s="222"/>
      <c r="GL79" s="222"/>
      <c r="GM79" s="222"/>
      <c r="GN79" s="222"/>
      <c r="GO79" s="222"/>
      <c r="GP79" s="222"/>
      <c r="GQ79" s="222"/>
      <c r="GR79" s="222"/>
      <c r="GS79" s="222"/>
      <c r="GT79" s="222"/>
      <c r="GU79" s="222"/>
      <c r="GV79" s="222"/>
      <c r="GW79" s="222"/>
      <c r="GX79" s="222"/>
      <c r="GY79" s="222"/>
      <c r="GZ79" s="222"/>
      <c r="HA79" s="222"/>
      <c r="HB79" s="222"/>
      <c r="HC79" s="222"/>
      <c r="HD79" s="222"/>
      <c r="HE79" s="222"/>
      <c r="HF79" s="222"/>
      <c r="HG79" s="222"/>
      <c r="HH79" s="222"/>
      <c r="HI79" s="222"/>
      <c r="HJ79" s="222"/>
      <c r="HK79" s="222"/>
      <c r="HL79" s="222"/>
      <c r="HM79" s="222"/>
      <c r="HN79" s="222"/>
      <c r="HO79" s="222"/>
      <c r="HP79" s="222"/>
      <c r="HQ79" s="222"/>
      <c r="HR79" s="222"/>
      <c r="HS79" s="222"/>
      <c r="HT79" s="222"/>
      <c r="HU79" s="222"/>
      <c r="HV79" s="222"/>
      <c r="HW79" s="222"/>
      <c r="HX79" s="222"/>
      <c r="HY79" s="222"/>
      <c r="HZ79" s="222"/>
      <c r="IA79" s="222"/>
      <c r="IB79" s="222"/>
      <c r="IC79" s="222"/>
      <c r="ID79" s="222"/>
      <c r="IE79" s="222"/>
      <c r="IF79" s="222"/>
      <c r="IG79" s="222"/>
      <c r="IH79" s="222"/>
      <c r="II79" s="222"/>
      <c r="IJ79" s="222"/>
      <c r="IK79" s="222"/>
      <c r="IL79" s="222"/>
      <c r="IM79" s="222"/>
      <c r="IN79" s="222"/>
      <c r="IO79" s="222"/>
      <c r="IP79" s="222"/>
      <c r="IQ79" s="222"/>
      <c r="IR79" s="222"/>
      <c r="IS79" s="222"/>
      <c r="IT79" s="222"/>
      <c r="IU79" s="222"/>
      <c r="IV79" s="222"/>
    </row>
    <row r="80" spans="1:256">
      <c r="A80" s="211">
        <v>6</v>
      </c>
      <c r="B80" s="212" t="s">
        <v>549</v>
      </c>
      <c r="C80" s="213" t="s">
        <v>870</v>
      </c>
      <c r="D80" s="214" t="s">
        <v>15393</v>
      </c>
      <c r="E80" s="215" t="s">
        <v>15394</v>
      </c>
      <c r="F80" s="216" t="s">
        <v>15395</v>
      </c>
      <c r="G80" s="217">
        <v>9781598847208</v>
      </c>
      <c r="H80" s="218" t="s">
        <v>6514</v>
      </c>
      <c r="I80" s="219">
        <v>2</v>
      </c>
      <c r="J80" s="235" t="s">
        <v>15396</v>
      </c>
      <c r="K80" s="224" t="s">
        <v>6515</v>
      </c>
      <c r="L80" s="212" t="s">
        <v>38</v>
      </c>
      <c r="M80" s="215">
        <v>2012</v>
      </c>
      <c r="N80" s="220" t="s">
        <v>15397</v>
      </c>
      <c r="O80" s="221" t="s">
        <v>14934</v>
      </c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  <c r="BG80" s="222"/>
      <c r="BH80" s="222"/>
      <c r="BI80" s="222"/>
      <c r="BJ80" s="222"/>
      <c r="BK80" s="222"/>
      <c r="BL80" s="222"/>
      <c r="BM80" s="222"/>
      <c r="BN80" s="222"/>
      <c r="BO80" s="222"/>
      <c r="BP80" s="222"/>
      <c r="BQ80" s="222"/>
      <c r="BR80" s="222"/>
      <c r="BS80" s="222"/>
      <c r="BT80" s="222"/>
      <c r="BU80" s="222"/>
      <c r="BV80" s="222"/>
      <c r="BW80" s="222"/>
      <c r="BX80" s="222"/>
      <c r="BY80" s="222"/>
      <c r="BZ80" s="222"/>
      <c r="CA80" s="222"/>
      <c r="CB80" s="222"/>
      <c r="CC80" s="222"/>
      <c r="CD80" s="222"/>
      <c r="CE80" s="222"/>
      <c r="CF80" s="222"/>
      <c r="CG80" s="222"/>
      <c r="CH80" s="222"/>
      <c r="CI80" s="222"/>
      <c r="CJ80" s="222"/>
      <c r="CK80" s="222"/>
      <c r="CL80" s="222"/>
      <c r="CM80" s="222"/>
      <c r="CN80" s="222"/>
      <c r="CO80" s="222"/>
      <c r="CP80" s="222"/>
      <c r="CQ80" s="222"/>
      <c r="CR80" s="222"/>
      <c r="CS80" s="222"/>
      <c r="CT80" s="222"/>
      <c r="CU80" s="222"/>
      <c r="CV80" s="222"/>
      <c r="CW80" s="222"/>
      <c r="CX80" s="222"/>
      <c r="CY80" s="222"/>
      <c r="CZ80" s="222"/>
      <c r="DA80" s="222"/>
      <c r="DB80" s="222"/>
      <c r="DC80" s="222"/>
      <c r="DD80" s="222"/>
      <c r="DE80" s="222"/>
      <c r="DF80" s="222"/>
      <c r="DG80" s="222"/>
      <c r="DH80" s="222"/>
      <c r="DI80" s="222"/>
      <c r="DJ80" s="222"/>
      <c r="DK80" s="222"/>
      <c r="DL80" s="222"/>
      <c r="DM80" s="222"/>
      <c r="DN80" s="222"/>
      <c r="DO80" s="222"/>
      <c r="DP80" s="222"/>
      <c r="DQ80" s="222"/>
      <c r="DR80" s="222"/>
      <c r="DS80" s="222"/>
      <c r="DT80" s="222"/>
      <c r="DU80" s="222"/>
      <c r="DV80" s="222"/>
      <c r="DW80" s="222"/>
      <c r="DX80" s="222"/>
      <c r="DY80" s="222"/>
      <c r="DZ80" s="222"/>
      <c r="EA80" s="222"/>
      <c r="EB80" s="222"/>
      <c r="EC80" s="222"/>
      <c r="ED80" s="222"/>
      <c r="EE80" s="222"/>
      <c r="EF80" s="222"/>
      <c r="EG80" s="222"/>
      <c r="EH80" s="222"/>
      <c r="EI80" s="222"/>
      <c r="EJ80" s="222"/>
      <c r="EK80" s="222"/>
      <c r="EL80" s="222"/>
      <c r="EM80" s="222"/>
      <c r="EN80" s="222"/>
      <c r="EO80" s="222"/>
      <c r="EP80" s="222"/>
      <c r="EQ80" s="222"/>
      <c r="ER80" s="222"/>
      <c r="ES80" s="222"/>
      <c r="ET80" s="222"/>
      <c r="EU80" s="222"/>
      <c r="EV80" s="222"/>
      <c r="EW80" s="222"/>
      <c r="EX80" s="222"/>
      <c r="EY80" s="222"/>
      <c r="EZ80" s="222"/>
      <c r="FA80" s="222"/>
      <c r="FB80" s="222"/>
      <c r="FC80" s="222"/>
      <c r="FD80" s="222"/>
      <c r="FE80" s="222"/>
      <c r="FF80" s="222"/>
      <c r="FG80" s="222"/>
      <c r="FH80" s="222"/>
      <c r="FI80" s="222"/>
      <c r="FJ80" s="222"/>
      <c r="FK80" s="222"/>
      <c r="FL80" s="222"/>
      <c r="FM80" s="222"/>
      <c r="FN80" s="222"/>
      <c r="FO80" s="222"/>
      <c r="FP80" s="222"/>
      <c r="FQ80" s="222"/>
      <c r="FR80" s="222"/>
      <c r="FS80" s="222"/>
      <c r="FT80" s="222"/>
      <c r="FU80" s="222"/>
      <c r="FV80" s="222"/>
      <c r="FW80" s="222"/>
      <c r="FX80" s="222"/>
      <c r="FY80" s="222"/>
      <c r="FZ80" s="222"/>
      <c r="GA80" s="222"/>
      <c r="GB80" s="222"/>
      <c r="GC80" s="222"/>
      <c r="GD80" s="222"/>
      <c r="GE80" s="222"/>
      <c r="GF80" s="222"/>
      <c r="GG80" s="222"/>
      <c r="GH80" s="222"/>
      <c r="GI80" s="222"/>
      <c r="GJ80" s="222"/>
      <c r="GK80" s="222"/>
      <c r="GL80" s="222"/>
      <c r="GM80" s="222"/>
      <c r="GN80" s="222"/>
      <c r="GO80" s="222"/>
      <c r="GP80" s="222"/>
      <c r="GQ80" s="222"/>
      <c r="GR80" s="222"/>
      <c r="GS80" s="222"/>
      <c r="GT80" s="222"/>
      <c r="GU80" s="222"/>
      <c r="GV80" s="222"/>
      <c r="GW80" s="222"/>
      <c r="GX80" s="222"/>
      <c r="GY80" s="222"/>
      <c r="GZ80" s="222"/>
      <c r="HA80" s="222"/>
      <c r="HB80" s="222"/>
      <c r="HC80" s="222"/>
      <c r="HD80" s="222"/>
      <c r="HE80" s="222"/>
      <c r="HF80" s="222"/>
      <c r="HG80" s="222"/>
      <c r="HH80" s="222"/>
      <c r="HI80" s="222"/>
      <c r="HJ80" s="222"/>
      <c r="HK80" s="222"/>
      <c r="HL80" s="222"/>
      <c r="HM80" s="222"/>
      <c r="HN80" s="222"/>
      <c r="HO80" s="222"/>
      <c r="HP80" s="222"/>
      <c r="HQ80" s="222"/>
      <c r="HR80" s="222"/>
      <c r="HS80" s="222"/>
      <c r="HT80" s="222"/>
      <c r="HU80" s="222"/>
      <c r="HV80" s="222"/>
      <c r="HW80" s="222"/>
      <c r="HX80" s="222"/>
      <c r="HY80" s="222"/>
      <c r="HZ80" s="222"/>
      <c r="IA80" s="222"/>
      <c r="IB80" s="222"/>
      <c r="IC80" s="222"/>
      <c r="ID80" s="222"/>
      <c r="IE80" s="222"/>
      <c r="IF80" s="222"/>
      <c r="IG80" s="222"/>
      <c r="IH80" s="222"/>
      <c r="II80" s="222"/>
      <c r="IJ80" s="222"/>
      <c r="IK80" s="222"/>
      <c r="IL80" s="222"/>
      <c r="IM80" s="222"/>
      <c r="IN80" s="222"/>
      <c r="IO80" s="222"/>
      <c r="IP80" s="222"/>
      <c r="IQ80" s="222"/>
      <c r="IR80" s="222"/>
      <c r="IS80" s="222"/>
      <c r="IT80" s="222"/>
      <c r="IU80" s="222"/>
      <c r="IV80" s="222"/>
    </row>
    <row r="81" spans="1:15">
      <c r="A81" s="225">
        <v>38</v>
      </c>
      <c r="B81" s="226" t="s">
        <v>549</v>
      </c>
      <c r="C81" s="224" t="s">
        <v>762</v>
      </c>
      <c r="D81" s="227" t="s">
        <v>15398</v>
      </c>
      <c r="E81" s="227" t="s">
        <v>9546</v>
      </c>
      <c r="F81" s="228" t="s">
        <v>15399</v>
      </c>
      <c r="G81" s="228" t="s">
        <v>15400</v>
      </c>
      <c r="H81" s="229" t="s">
        <v>15401</v>
      </c>
      <c r="I81" s="230">
        <v>1</v>
      </c>
      <c r="J81" s="230">
        <v>1</v>
      </c>
      <c r="K81" s="231" t="s">
        <v>15402</v>
      </c>
      <c r="L81" s="226" t="s">
        <v>553</v>
      </c>
      <c r="M81" s="230">
        <v>2014</v>
      </c>
      <c r="N81" s="232" t="s">
        <v>15403</v>
      </c>
      <c r="O81" s="233"/>
    </row>
    <row r="82" spans="1:15">
      <c r="A82" s="225">
        <v>15</v>
      </c>
      <c r="B82" s="226" t="s">
        <v>549</v>
      </c>
      <c r="C82" s="224" t="s">
        <v>2713</v>
      </c>
      <c r="D82" s="227" t="s">
        <v>15404</v>
      </c>
      <c r="E82" s="227" t="s">
        <v>15405</v>
      </c>
      <c r="F82" s="228" t="s">
        <v>15406</v>
      </c>
      <c r="G82" s="228" t="s">
        <v>15407</v>
      </c>
      <c r="H82" s="229" t="s">
        <v>15408</v>
      </c>
      <c r="I82" s="230">
        <v>1</v>
      </c>
      <c r="J82" s="230">
        <v>1</v>
      </c>
      <c r="K82" s="231" t="s">
        <v>15409</v>
      </c>
      <c r="L82" s="226" t="s">
        <v>560</v>
      </c>
      <c r="M82" s="230">
        <v>2015</v>
      </c>
      <c r="N82" s="232" t="s">
        <v>15410</v>
      </c>
      <c r="O82" s="233"/>
    </row>
    <row r="83" spans="1:15">
      <c r="A83" s="225">
        <v>25</v>
      </c>
      <c r="B83" s="226" t="s">
        <v>549</v>
      </c>
      <c r="C83" s="224" t="s">
        <v>2713</v>
      </c>
      <c r="D83" s="227" t="s">
        <v>15411</v>
      </c>
      <c r="E83" s="227" t="s">
        <v>15412</v>
      </c>
      <c r="F83" s="228" t="s">
        <v>15413</v>
      </c>
      <c r="G83" s="228" t="s">
        <v>15414</v>
      </c>
      <c r="H83" s="229" t="s">
        <v>15415</v>
      </c>
      <c r="I83" s="230">
        <v>1</v>
      </c>
      <c r="J83" s="230">
        <v>1</v>
      </c>
      <c r="K83" s="231" t="s">
        <v>15416</v>
      </c>
      <c r="L83" s="226" t="s">
        <v>553</v>
      </c>
      <c r="M83" s="230">
        <v>2015</v>
      </c>
      <c r="N83" s="232" t="s">
        <v>15417</v>
      </c>
      <c r="O83" s="233"/>
    </row>
    <row r="84" spans="1:15">
      <c r="A84" s="225">
        <v>44</v>
      </c>
      <c r="B84" s="226" t="s">
        <v>549</v>
      </c>
      <c r="C84" s="224" t="s">
        <v>2713</v>
      </c>
      <c r="D84" s="227" t="s">
        <v>2301</v>
      </c>
      <c r="E84" s="227" t="s">
        <v>2302</v>
      </c>
      <c r="F84" s="228" t="s">
        <v>15418</v>
      </c>
      <c r="G84" s="228" t="s">
        <v>15419</v>
      </c>
      <c r="H84" s="229" t="s">
        <v>15420</v>
      </c>
      <c r="I84" s="230">
        <v>1</v>
      </c>
      <c r="J84" s="230">
        <v>1</v>
      </c>
      <c r="K84" s="231" t="s">
        <v>15421</v>
      </c>
      <c r="L84" s="226" t="s">
        <v>553</v>
      </c>
      <c r="M84" s="230">
        <v>2015</v>
      </c>
      <c r="N84" s="232" t="s">
        <v>15422</v>
      </c>
      <c r="O84" s="233"/>
    </row>
    <row r="85" spans="1:15">
      <c r="A85" s="225">
        <v>47</v>
      </c>
      <c r="B85" s="226" t="s">
        <v>549</v>
      </c>
      <c r="C85" s="224" t="s">
        <v>2713</v>
      </c>
      <c r="D85" s="227">
        <v>616.89003000000002</v>
      </c>
      <c r="E85" s="227" t="s">
        <v>15423</v>
      </c>
      <c r="F85" s="228" t="s">
        <v>15424</v>
      </c>
      <c r="G85" s="228" t="s">
        <v>15425</v>
      </c>
      <c r="H85" s="229" t="s">
        <v>15426</v>
      </c>
      <c r="I85" s="230">
        <v>3</v>
      </c>
      <c r="J85" s="230">
        <v>1</v>
      </c>
      <c r="K85" s="231" t="s">
        <v>15427</v>
      </c>
      <c r="L85" s="226" t="s">
        <v>560</v>
      </c>
      <c r="M85" s="230">
        <v>2015</v>
      </c>
      <c r="N85" s="232" t="s">
        <v>15428</v>
      </c>
      <c r="O85" s="233"/>
    </row>
    <row r="86" spans="1:15">
      <c r="A86" s="225">
        <v>52</v>
      </c>
      <c r="B86" s="226" t="s">
        <v>549</v>
      </c>
      <c r="C86" s="224" t="s">
        <v>2713</v>
      </c>
      <c r="D86" s="227" t="s">
        <v>15429</v>
      </c>
      <c r="E86" s="227" t="s">
        <v>15430</v>
      </c>
      <c r="F86" s="228" t="s">
        <v>15431</v>
      </c>
      <c r="G86" s="228" t="s">
        <v>15432</v>
      </c>
      <c r="H86" s="229" t="s">
        <v>15433</v>
      </c>
      <c r="I86" s="230">
        <v>1</v>
      </c>
      <c r="J86" s="230">
        <v>1</v>
      </c>
      <c r="K86" s="231" t="s">
        <v>15434</v>
      </c>
      <c r="L86" s="226" t="s">
        <v>560</v>
      </c>
      <c r="M86" s="230">
        <v>2015</v>
      </c>
      <c r="N86" s="232" t="s">
        <v>15435</v>
      </c>
      <c r="O86" s="233"/>
    </row>
    <row r="87" spans="1:15">
      <c r="A87" s="225">
        <v>78</v>
      </c>
      <c r="B87" s="226" t="s">
        <v>549</v>
      </c>
      <c r="C87" s="224" t="s">
        <v>2713</v>
      </c>
      <c r="D87" s="227" t="s">
        <v>15436</v>
      </c>
      <c r="E87" s="227" t="s">
        <v>1443</v>
      </c>
      <c r="F87" s="228" t="s">
        <v>15437</v>
      </c>
      <c r="G87" s="228" t="s">
        <v>15438</v>
      </c>
      <c r="H87" s="229" t="s">
        <v>15439</v>
      </c>
      <c r="I87" s="230">
        <v>1</v>
      </c>
      <c r="J87" s="230">
        <v>1</v>
      </c>
      <c r="K87" s="231" t="s">
        <v>963</v>
      </c>
      <c r="L87" s="226" t="s">
        <v>560</v>
      </c>
      <c r="M87" s="230">
        <v>2015</v>
      </c>
      <c r="N87" s="232" t="s">
        <v>15440</v>
      </c>
      <c r="O87" s="233"/>
    </row>
    <row r="88" spans="1:15">
      <c r="A88" s="211">
        <v>9</v>
      </c>
      <c r="B88" s="212" t="s">
        <v>549</v>
      </c>
      <c r="C88" s="213" t="s">
        <v>2713</v>
      </c>
      <c r="D88" s="214" t="s">
        <v>15441</v>
      </c>
      <c r="E88" s="215" t="s">
        <v>15442</v>
      </c>
      <c r="F88" s="216" t="s">
        <v>15443</v>
      </c>
      <c r="G88" s="217">
        <v>9781440834820</v>
      </c>
      <c r="H88" s="218" t="s">
        <v>15444</v>
      </c>
      <c r="I88" s="219">
        <v>1</v>
      </c>
      <c r="J88" s="219">
        <v>1</v>
      </c>
      <c r="K88" s="213" t="s">
        <v>15445</v>
      </c>
      <c r="L88" s="212" t="s">
        <v>553</v>
      </c>
      <c r="M88" s="215">
        <v>2015</v>
      </c>
      <c r="N88" s="220" t="s">
        <v>15446</v>
      </c>
      <c r="O88" s="221" t="s">
        <v>14934</v>
      </c>
    </row>
    <row r="89" spans="1:15">
      <c r="A89" s="225">
        <v>63</v>
      </c>
      <c r="B89" s="226" t="s">
        <v>549</v>
      </c>
      <c r="C89" s="224" t="s">
        <v>2713</v>
      </c>
      <c r="D89" s="227" t="s">
        <v>15447</v>
      </c>
      <c r="E89" s="227" t="s">
        <v>2925</v>
      </c>
      <c r="F89" s="228" t="s">
        <v>15448</v>
      </c>
      <c r="G89" s="228" t="s">
        <v>15449</v>
      </c>
      <c r="H89" s="229" t="s">
        <v>15450</v>
      </c>
      <c r="I89" s="230">
        <v>1</v>
      </c>
      <c r="J89" s="230">
        <v>1</v>
      </c>
      <c r="K89" s="231" t="s">
        <v>15451</v>
      </c>
      <c r="L89" s="226" t="s">
        <v>560</v>
      </c>
      <c r="M89" s="230">
        <v>2014</v>
      </c>
      <c r="N89" s="232" t="s">
        <v>15452</v>
      </c>
      <c r="O89" s="233"/>
    </row>
    <row r="90" spans="1:15">
      <c r="A90" s="225">
        <v>29</v>
      </c>
      <c r="B90" s="226" t="s">
        <v>549</v>
      </c>
      <c r="C90" s="224" t="s">
        <v>580</v>
      </c>
      <c r="D90" s="227" t="s">
        <v>15453</v>
      </c>
      <c r="E90" s="227" t="s">
        <v>10081</v>
      </c>
      <c r="F90" s="228" t="s">
        <v>15454</v>
      </c>
      <c r="G90" s="228" t="s">
        <v>15455</v>
      </c>
      <c r="H90" s="229" t="s">
        <v>15456</v>
      </c>
      <c r="I90" s="230">
        <v>1</v>
      </c>
      <c r="J90" s="230">
        <v>1</v>
      </c>
      <c r="K90" s="231" t="s">
        <v>15457</v>
      </c>
      <c r="L90" s="226" t="s">
        <v>553</v>
      </c>
      <c r="M90" s="230">
        <v>2014</v>
      </c>
      <c r="N90" s="232" t="s">
        <v>15458</v>
      </c>
      <c r="O90" s="233"/>
    </row>
    <row r="91" spans="1:15">
      <c r="A91" s="211">
        <v>14</v>
      </c>
      <c r="B91" s="212" t="s">
        <v>549</v>
      </c>
      <c r="C91" s="213" t="s">
        <v>580</v>
      </c>
      <c r="D91" s="214" t="s">
        <v>15459</v>
      </c>
      <c r="E91" s="215" t="s">
        <v>15460</v>
      </c>
      <c r="F91" s="216" t="s">
        <v>15461</v>
      </c>
      <c r="G91" s="217">
        <v>9781440829376</v>
      </c>
      <c r="H91" s="218" t="s">
        <v>15462</v>
      </c>
      <c r="I91" s="219">
        <v>1</v>
      </c>
      <c r="J91" s="219">
        <v>2</v>
      </c>
      <c r="K91" s="223" t="s">
        <v>15463</v>
      </c>
      <c r="L91" s="212" t="s">
        <v>553</v>
      </c>
      <c r="M91" s="215">
        <v>2014</v>
      </c>
      <c r="N91" s="220" t="s">
        <v>15464</v>
      </c>
      <c r="O91" s="221" t="s">
        <v>14934</v>
      </c>
    </row>
    <row r="92" spans="1:15">
      <c r="A92" s="225">
        <v>69</v>
      </c>
      <c r="B92" s="226" t="s">
        <v>549</v>
      </c>
      <c r="C92" s="224" t="s">
        <v>580</v>
      </c>
      <c r="D92" s="227" t="s">
        <v>15465</v>
      </c>
      <c r="E92" s="227" t="s">
        <v>1816</v>
      </c>
      <c r="F92" s="228" t="s">
        <v>15466</v>
      </c>
      <c r="G92" s="228" t="s">
        <v>15467</v>
      </c>
      <c r="H92" s="229" t="s">
        <v>15468</v>
      </c>
      <c r="I92" s="230">
        <v>3</v>
      </c>
      <c r="J92" s="230">
        <v>1</v>
      </c>
      <c r="K92" s="231" t="s">
        <v>15469</v>
      </c>
      <c r="L92" s="226" t="s">
        <v>553</v>
      </c>
      <c r="M92" s="230">
        <v>2013</v>
      </c>
      <c r="N92" s="232" t="s">
        <v>15470</v>
      </c>
      <c r="O92" s="233"/>
    </row>
    <row r="93" spans="1:15">
      <c r="A93" s="211">
        <v>19</v>
      </c>
      <c r="B93" s="212" t="s">
        <v>549</v>
      </c>
      <c r="C93" s="213" t="s">
        <v>580</v>
      </c>
      <c r="D93" s="214" t="s">
        <v>15471</v>
      </c>
      <c r="E93" s="215" t="s">
        <v>15472</v>
      </c>
      <c r="F93" s="216" t="s">
        <v>15473</v>
      </c>
      <c r="G93" s="217">
        <v>9781440804281</v>
      </c>
      <c r="H93" s="218" t="s">
        <v>15474</v>
      </c>
      <c r="I93" s="219">
        <v>1</v>
      </c>
      <c r="J93" s="219">
        <v>1</v>
      </c>
      <c r="K93" s="213" t="s">
        <v>15475</v>
      </c>
      <c r="L93" s="212" t="s">
        <v>553</v>
      </c>
      <c r="M93" s="215">
        <v>2013</v>
      </c>
      <c r="N93" s="220" t="s">
        <v>15476</v>
      </c>
      <c r="O93" s="221" t="s">
        <v>14934</v>
      </c>
    </row>
    <row r="94" spans="1:15">
      <c r="A94" s="225">
        <v>10</v>
      </c>
      <c r="B94" s="226" t="s">
        <v>549</v>
      </c>
      <c r="C94" s="224" t="s">
        <v>15477</v>
      </c>
      <c r="D94" s="227" t="s">
        <v>15478</v>
      </c>
      <c r="E94" s="227" t="s">
        <v>15479</v>
      </c>
      <c r="F94" s="228" t="s">
        <v>15480</v>
      </c>
      <c r="G94" s="228" t="s">
        <v>15481</v>
      </c>
      <c r="H94" s="229" t="s">
        <v>15482</v>
      </c>
      <c r="I94" s="230">
        <v>1</v>
      </c>
      <c r="J94" s="230">
        <v>1</v>
      </c>
      <c r="K94" s="231" t="s">
        <v>6602</v>
      </c>
      <c r="L94" s="226" t="s">
        <v>560</v>
      </c>
      <c r="M94" s="230">
        <v>2015</v>
      </c>
      <c r="N94" s="232" t="s">
        <v>15483</v>
      </c>
      <c r="O94" s="233"/>
    </row>
    <row r="95" spans="1:15">
      <c r="A95" s="225">
        <v>40</v>
      </c>
      <c r="B95" s="226" t="s">
        <v>549</v>
      </c>
      <c r="C95" s="224" t="s">
        <v>950</v>
      </c>
      <c r="D95" s="227">
        <v>378.76283000000001</v>
      </c>
      <c r="E95" s="227" t="s">
        <v>15484</v>
      </c>
      <c r="F95" s="228" t="s">
        <v>15485</v>
      </c>
      <c r="G95" s="228" t="s">
        <v>15486</v>
      </c>
      <c r="H95" s="229" t="s">
        <v>15487</v>
      </c>
      <c r="I95" s="230">
        <v>1</v>
      </c>
      <c r="J95" s="230">
        <v>1</v>
      </c>
      <c r="K95" s="231" t="s">
        <v>15488</v>
      </c>
      <c r="L95" s="226" t="s">
        <v>553</v>
      </c>
      <c r="M95" s="230">
        <v>2013</v>
      </c>
      <c r="N95" s="232" t="s">
        <v>15489</v>
      </c>
      <c r="O95" s="233"/>
    </row>
    <row r="96" spans="1:15">
      <c r="A96" s="211">
        <v>29</v>
      </c>
      <c r="B96" s="212" t="s">
        <v>549</v>
      </c>
      <c r="C96" s="213" t="s">
        <v>250</v>
      </c>
      <c r="D96" s="214" t="s">
        <v>15490</v>
      </c>
      <c r="E96" s="215" t="s">
        <v>15491</v>
      </c>
      <c r="F96" s="216" t="s">
        <v>15492</v>
      </c>
      <c r="G96" s="217">
        <v>9780313336003</v>
      </c>
      <c r="H96" s="218" t="s">
        <v>15493</v>
      </c>
      <c r="I96" s="219">
        <v>1</v>
      </c>
      <c r="J96" s="219">
        <v>1</v>
      </c>
      <c r="K96" s="213" t="s">
        <v>15494</v>
      </c>
      <c r="L96" s="212" t="s">
        <v>560</v>
      </c>
      <c r="M96" s="215">
        <v>2013</v>
      </c>
      <c r="N96" s="220" t="s">
        <v>15495</v>
      </c>
      <c r="O96" s="221" t="s">
        <v>14934</v>
      </c>
    </row>
    <row r="97" spans="1:15">
      <c r="A97" s="225">
        <v>11</v>
      </c>
      <c r="B97" s="226" t="s">
        <v>549</v>
      </c>
      <c r="C97" s="224" t="s">
        <v>4027</v>
      </c>
      <c r="D97" s="227" t="s">
        <v>15496</v>
      </c>
      <c r="E97" s="227" t="s">
        <v>7459</v>
      </c>
      <c r="F97" s="228" t="s">
        <v>15497</v>
      </c>
      <c r="G97" s="228" t="s">
        <v>15498</v>
      </c>
      <c r="H97" s="229" t="s">
        <v>15499</v>
      </c>
      <c r="I97" s="230">
        <v>2</v>
      </c>
      <c r="J97" s="230">
        <v>1</v>
      </c>
      <c r="K97" s="231" t="s">
        <v>14958</v>
      </c>
      <c r="L97" s="226" t="s">
        <v>38</v>
      </c>
      <c r="M97" s="230">
        <v>2015</v>
      </c>
      <c r="N97" s="232" t="s">
        <v>15500</v>
      </c>
      <c r="O97" s="233"/>
    </row>
    <row r="98" spans="1:15">
      <c r="A98" s="225">
        <v>30</v>
      </c>
      <c r="B98" s="226" t="s">
        <v>549</v>
      </c>
      <c r="C98" s="224" t="s">
        <v>4027</v>
      </c>
      <c r="D98" s="227" t="s">
        <v>15501</v>
      </c>
      <c r="E98" s="227" t="s">
        <v>15502</v>
      </c>
      <c r="F98" s="228" t="s">
        <v>15503</v>
      </c>
      <c r="G98" s="228" t="s">
        <v>15504</v>
      </c>
      <c r="H98" s="229" t="s">
        <v>15505</v>
      </c>
      <c r="I98" s="230">
        <v>1</v>
      </c>
      <c r="J98" s="230">
        <v>1</v>
      </c>
      <c r="K98" s="231" t="s">
        <v>15506</v>
      </c>
      <c r="L98" s="226" t="s">
        <v>553</v>
      </c>
      <c r="M98" s="230">
        <v>2015</v>
      </c>
      <c r="N98" s="232" t="s">
        <v>15507</v>
      </c>
      <c r="O98" s="233"/>
    </row>
    <row r="99" spans="1:15">
      <c r="A99" s="211">
        <v>26</v>
      </c>
      <c r="B99" s="212" t="s">
        <v>549</v>
      </c>
      <c r="C99" s="213" t="s">
        <v>4027</v>
      </c>
      <c r="D99" s="214" t="s">
        <v>15508</v>
      </c>
      <c r="E99" s="215" t="s">
        <v>15509</v>
      </c>
      <c r="F99" s="216" t="s">
        <v>15510</v>
      </c>
      <c r="G99" s="217">
        <v>9781610698078</v>
      </c>
      <c r="H99" s="218" t="s">
        <v>15511</v>
      </c>
      <c r="I99" s="219">
        <v>1</v>
      </c>
      <c r="J99" s="219">
        <v>1</v>
      </c>
      <c r="K99" s="223" t="s">
        <v>1011</v>
      </c>
      <c r="L99" s="212" t="s">
        <v>38</v>
      </c>
      <c r="M99" s="215">
        <v>2015</v>
      </c>
      <c r="N99" s="220" t="s">
        <v>15512</v>
      </c>
      <c r="O99" s="221" t="s">
        <v>14934</v>
      </c>
    </row>
    <row r="100" spans="1:15">
      <c r="A100" s="225">
        <v>51</v>
      </c>
      <c r="B100" s="226" t="s">
        <v>549</v>
      </c>
      <c r="C100" s="224" t="s">
        <v>839</v>
      </c>
      <c r="D100" s="227" t="s">
        <v>15513</v>
      </c>
      <c r="E100" s="227" t="s">
        <v>15514</v>
      </c>
      <c r="F100" s="228" t="s">
        <v>15515</v>
      </c>
      <c r="G100" s="228" t="s">
        <v>15516</v>
      </c>
      <c r="H100" s="229" t="s">
        <v>15517</v>
      </c>
      <c r="I100" s="230">
        <v>1</v>
      </c>
      <c r="J100" s="230">
        <v>1</v>
      </c>
      <c r="K100" s="231" t="s">
        <v>1255</v>
      </c>
      <c r="L100" s="226" t="s">
        <v>560</v>
      </c>
      <c r="M100" s="230">
        <v>2011</v>
      </c>
      <c r="N100" s="232" t="s">
        <v>15518</v>
      </c>
      <c r="O100" s="233"/>
    </row>
    <row r="101" spans="1:15">
      <c r="A101" s="225">
        <v>8</v>
      </c>
      <c r="B101" s="226" t="s">
        <v>549</v>
      </c>
      <c r="C101" s="224" t="s">
        <v>2674</v>
      </c>
      <c r="D101" s="227">
        <v>591.5</v>
      </c>
      <c r="E101" s="227" t="s">
        <v>15519</v>
      </c>
      <c r="F101" s="228" t="s">
        <v>15520</v>
      </c>
      <c r="G101" s="228" t="s">
        <v>15521</v>
      </c>
      <c r="H101" s="229" t="s">
        <v>15522</v>
      </c>
      <c r="I101" s="230">
        <v>3</v>
      </c>
      <c r="J101" s="230">
        <v>1</v>
      </c>
      <c r="K101" s="231" t="s">
        <v>15523</v>
      </c>
      <c r="L101" s="226" t="s">
        <v>553</v>
      </c>
      <c r="M101" s="230">
        <v>2014</v>
      </c>
      <c r="N101" s="232" t="s">
        <v>15524</v>
      </c>
      <c r="O101" s="233"/>
    </row>
    <row r="102" spans="1:15">
      <c r="A102" s="225">
        <v>73</v>
      </c>
      <c r="B102" s="226" t="s">
        <v>549</v>
      </c>
      <c r="C102" s="224" t="s">
        <v>2792</v>
      </c>
      <c r="D102" s="227">
        <v>320.9477</v>
      </c>
      <c r="E102" s="227" t="s">
        <v>15525</v>
      </c>
      <c r="F102" s="228" t="s">
        <v>15526</v>
      </c>
      <c r="G102" s="228" t="s">
        <v>15527</v>
      </c>
      <c r="H102" s="229" t="s">
        <v>15528</v>
      </c>
      <c r="I102" s="230">
        <v>1</v>
      </c>
      <c r="J102" s="230">
        <v>1</v>
      </c>
      <c r="K102" s="231" t="s">
        <v>15529</v>
      </c>
      <c r="L102" s="226" t="s">
        <v>553</v>
      </c>
      <c r="M102" s="230">
        <v>2015</v>
      </c>
      <c r="N102" s="232" t="s">
        <v>15530</v>
      </c>
      <c r="O102" s="233"/>
    </row>
    <row r="103" spans="1:15">
      <c r="A103" s="211">
        <v>4</v>
      </c>
      <c r="B103" s="212" t="s">
        <v>549</v>
      </c>
      <c r="C103" s="213" t="s">
        <v>2792</v>
      </c>
      <c r="D103" s="214" t="s">
        <v>15531</v>
      </c>
      <c r="E103" s="215" t="s">
        <v>15532</v>
      </c>
      <c r="F103" s="216" t="s">
        <v>15533</v>
      </c>
      <c r="G103" s="217">
        <v>9781610694438</v>
      </c>
      <c r="H103" s="218" t="s">
        <v>15534</v>
      </c>
      <c r="I103" s="219">
        <v>1</v>
      </c>
      <c r="J103" s="219">
        <v>1</v>
      </c>
      <c r="K103" s="213" t="s">
        <v>15535</v>
      </c>
      <c r="L103" s="212" t="s">
        <v>38</v>
      </c>
      <c r="M103" s="215">
        <v>2015</v>
      </c>
      <c r="N103" s="220" t="s">
        <v>15536</v>
      </c>
      <c r="O103" s="221" t="s">
        <v>14934</v>
      </c>
    </row>
    <row r="104" spans="1:15">
      <c r="A104" s="225">
        <v>59</v>
      </c>
      <c r="B104" s="226" t="s">
        <v>549</v>
      </c>
      <c r="C104" s="224" t="s">
        <v>3367</v>
      </c>
      <c r="D104" s="227" t="s">
        <v>15537</v>
      </c>
      <c r="E104" s="227" t="s">
        <v>15538</v>
      </c>
      <c r="F104" s="228" t="s">
        <v>15539</v>
      </c>
      <c r="G104" s="228" t="s">
        <v>15540</v>
      </c>
      <c r="H104" s="229" t="s">
        <v>15541</v>
      </c>
      <c r="I104" s="230">
        <v>1</v>
      </c>
      <c r="J104" s="230">
        <v>1</v>
      </c>
      <c r="K104" s="231" t="s">
        <v>937</v>
      </c>
      <c r="L104" s="226" t="s">
        <v>38</v>
      </c>
      <c r="M104" s="230">
        <v>2015</v>
      </c>
      <c r="N104" s="232" t="s">
        <v>15542</v>
      </c>
      <c r="O104" s="233"/>
    </row>
    <row r="105" spans="1:15">
      <c r="A105" s="225">
        <v>6</v>
      </c>
      <c r="B105" s="226" t="s">
        <v>549</v>
      </c>
      <c r="C105" s="224" t="s">
        <v>15543</v>
      </c>
      <c r="D105" s="227" t="s">
        <v>15544</v>
      </c>
      <c r="E105" s="227" t="s">
        <v>5304</v>
      </c>
      <c r="F105" s="228" t="s">
        <v>15545</v>
      </c>
      <c r="G105" s="228" t="s">
        <v>15546</v>
      </c>
      <c r="H105" s="229" t="s">
        <v>15547</v>
      </c>
      <c r="I105" s="230">
        <v>2</v>
      </c>
      <c r="J105" s="230">
        <v>1</v>
      </c>
      <c r="K105" s="231" t="s">
        <v>4850</v>
      </c>
      <c r="L105" s="226" t="s">
        <v>560</v>
      </c>
      <c r="M105" s="230">
        <v>2015</v>
      </c>
      <c r="N105" s="232" t="s">
        <v>15548</v>
      </c>
      <c r="O105" s="233"/>
    </row>
    <row r="106" spans="1:15">
      <c r="A106" s="211">
        <v>7</v>
      </c>
      <c r="B106" s="212" t="s">
        <v>549</v>
      </c>
      <c r="C106" s="213" t="s">
        <v>15543</v>
      </c>
      <c r="D106" s="214" t="s">
        <v>15549</v>
      </c>
      <c r="E106" s="215" t="s">
        <v>15550</v>
      </c>
      <c r="F106" s="216" t="s">
        <v>15551</v>
      </c>
      <c r="G106" s="217">
        <v>9781610698801</v>
      </c>
      <c r="H106" s="218" t="s">
        <v>15552</v>
      </c>
      <c r="I106" s="219">
        <v>1</v>
      </c>
      <c r="J106" s="219">
        <v>1</v>
      </c>
      <c r="K106" s="213" t="s">
        <v>4789</v>
      </c>
      <c r="L106" s="212" t="s">
        <v>560</v>
      </c>
      <c r="M106" s="215">
        <v>2015</v>
      </c>
      <c r="N106" s="220" t="s">
        <v>15553</v>
      </c>
      <c r="O106" s="221" t="s">
        <v>14934</v>
      </c>
    </row>
    <row r="107" spans="1:15">
      <c r="A107" s="225">
        <v>32</v>
      </c>
      <c r="B107" s="226" t="s">
        <v>549</v>
      </c>
      <c r="C107" s="224" t="s">
        <v>3533</v>
      </c>
      <c r="D107" s="227">
        <v>641.30029999999999</v>
      </c>
      <c r="E107" s="227" t="s">
        <v>411</v>
      </c>
      <c r="F107" s="228" t="s">
        <v>15554</v>
      </c>
      <c r="G107" s="228" t="s">
        <v>15555</v>
      </c>
      <c r="H107" s="229" t="s">
        <v>15556</v>
      </c>
      <c r="I107" s="230">
        <v>1</v>
      </c>
      <c r="J107" s="230">
        <v>1</v>
      </c>
      <c r="K107" s="231" t="s">
        <v>969</v>
      </c>
      <c r="L107" s="226" t="s">
        <v>38</v>
      </c>
      <c r="M107" s="230">
        <v>2015</v>
      </c>
      <c r="N107" s="232" t="s">
        <v>15557</v>
      </c>
      <c r="O107" s="233"/>
    </row>
    <row r="108" spans="1:15">
      <c r="A108" s="225">
        <v>67</v>
      </c>
      <c r="B108" s="226" t="s">
        <v>549</v>
      </c>
      <c r="C108" s="224" t="s">
        <v>3533</v>
      </c>
      <c r="D108" s="227" t="s">
        <v>13522</v>
      </c>
      <c r="E108" s="227" t="s">
        <v>5486</v>
      </c>
      <c r="F108" s="228" t="s">
        <v>15558</v>
      </c>
      <c r="G108" s="228" t="s">
        <v>15559</v>
      </c>
      <c r="H108" s="229" t="s">
        <v>15560</v>
      </c>
      <c r="I108" s="230">
        <v>1</v>
      </c>
      <c r="J108" s="230">
        <v>2</v>
      </c>
      <c r="K108" s="231" t="s">
        <v>13525</v>
      </c>
      <c r="L108" s="226" t="s">
        <v>560</v>
      </c>
      <c r="M108" s="230">
        <v>2015</v>
      </c>
      <c r="N108" s="232" t="s">
        <v>15561</v>
      </c>
      <c r="O108" s="233"/>
    </row>
    <row r="109" spans="1:15">
      <c r="A109" s="225">
        <v>22</v>
      </c>
      <c r="B109" s="226" t="s">
        <v>549</v>
      </c>
      <c r="C109" s="224" t="s">
        <v>1958</v>
      </c>
      <c r="D109" s="227" t="s">
        <v>15562</v>
      </c>
      <c r="E109" s="227" t="s">
        <v>15563</v>
      </c>
      <c r="F109" s="228" t="s">
        <v>15564</v>
      </c>
      <c r="G109" s="228" t="s">
        <v>15565</v>
      </c>
      <c r="H109" s="229" t="s">
        <v>15566</v>
      </c>
      <c r="I109" s="230">
        <v>1</v>
      </c>
      <c r="J109" s="230">
        <v>1</v>
      </c>
      <c r="K109" s="231" t="s">
        <v>15567</v>
      </c>
      <c r="L109" s="226" t="s">
        <v>560</v>
      </c>
      <c r="M109" s="230">
        <v>2013</v>
      </c>
      <c r="N109" s="232" t="s">
        <v>15568</v>
      </c>
      <c r="O109" s="233"/>
    </row>
    <row r="110" spans="1:15">
      <c r="A110" s="225">
        <v>31</v>
      </c>
      <c r="B110" s="226" t="s">
        <v>549</v>
      </c>
      <c r="C110" s="224" t="s">
        <v>557</v>
      </c>
      <c r="D110" s="227">
        <v>305.42</v>
      </c>
      <c r="E110" s="227" t="s">
        <v>15569</v>
      </c>
      <c r="F110" s="228" t="s">
        <v>15570</v>
      </c>
      <c r="G110" s="228" t="s">
        <v>15571</v>
      </c>
      <c r="H110" s="229" t="s">
        <v>15572</v>
      </c>
      <c r="I110" s="230">
        <v>2</v>
      </c>
      <c r="J110" s="230">
        <v>1</v>
      </c>
      <c r="K110" s="231" t="s">
        <v>10529</v>
      </c>
      <c r="L110" s="226" t="s">
        <v>560</v>
      </c>
      <c r="M110" s="230">
        <v>2011</v>
      </c>
      <c r="N110" s="232" t="s">
        <v>15573</v>
      </c>
      <c r="O110" s="233"/>
    </row>
    <row r="111" spans="1:15">
      <c r="A111" s="237"/>
      <c r="B111" s="238"/>
      <c r="C111" s="239"/>
      <c r="D111" s="240"/>
      <c r="E111" s="240"/>
      <c r="F111" s="239"/>
      <c r="G111" s="241"/>
      <c r="H111" s="240" t="s">
        <v>15574</v>
      </c>
      <c r="I111" s="240">
        <f>SUM(I81:I110)</f>
        <v>39</v>
      </c>
      <c r="J111" s="240"/>
      <c r="K111" s="240"/>
      <c r="L111" s="238"/>
      <c r="M111" s="238"/>
      <c r="N111" s="242"/>
      <c r="O111" s="243"/>
    </row>
  </sheetData>
  <phoneticPr fontId="32" type="noConversion"/>
  <hyperlinks>
    <hyperlink ref="N11" r:id="rId1" xr:uid="{00000000-0004-0000-0700-000000000000}"/>
    <hyperlink ref="N41" r:id="rId2" xr:uid="{00000000-0004-0000-0700-000001000000}"/>
    <hyperlink ref="N72" r:id="rId3" xr:uid="{00000000-0004-0000-0700-000002000000}"/>
    <hyperlink ref="N48" r:id="rId4" xr:uid="{00000000-0004-0000-0700-000003000000}"/>
    <hyperlink ref="N9" r:id="rId5" xr:uid="{00000000-0004-0000-0700-000004000000}"/>
    <hyperlink ref="N105" r:id="rId6" xr:uid="{00000000-0004-0000-0700-000005000000}"/>
    <hyperlink ref="N79" r:id="rId7" xr:uid="{00000000-0004-0000-0700-000006000000}"/>
    <hyperlink ref="N101" r:id="rId8" xr:uid="{00000000-0004-0000-0700-000007000000}"/>
    <hyperlink ref="N32" r:id="rId9" xr:uid="{00000000-0004-0000-0700-000008000000}"/>
    <hyperlink ref="N94" r:id="rId10" xr:uid="{00000000-0004-0000-0700-000009000000}"/>
    <hyperlink ref="N97" r:id="rId11" xr:uid="{00000000-0004-0000-0700-00000A000000}"/>
    <hyperlink ref="N40" r:id="rId12" xr:uid="{00000000-0004-0000-0700-00000B000000}"/>
    <hyperlink ref="N73" r:id="rId13" xr:uid="{00000000-0004-0000-0700-00000C000000}"/>
    <hyperlink ref="N12" r:id="rId14" xr:uid="{00000000-0004-0000-0700-00000D000000}"/>
    <hyperlink ref="N82" r:id="rId15" xr:uid="{00000000-0004-0000-0700-00000E000000}"/>
    <hyperlink ref="N6" r:id="rId16" xr:uid="{00000000-0004-0000-0700-00000F000000}"/>
    <hyperlink ref="N33" r:id="rId17" xr:uid="{00000000-0004-0000-0700-000010000000}"/>
    <hyperlink ref="N7" r:id="rId18" xr:uid="{00000000-0004-0000-0700-000011000000}"/>
    <hyperlink ref="N19" r:id="rId19" xr:uid="{00000000-0004-0000-0700-000012000000}"/>
    <hyperlink ref="N66" r:id="rId20" xr:uid="{00000000-0004-0000-0700-000013000000}"/>
    <hyperlink ref="N20" r:id="rId21" xr:uid="{00000000-0004-0000-0700-000014000000}"/>
    <hyperlink ref="N109" r:id="rId22" xr:uid="{00000000-0004-0000-0700-000015000000}"/>
    <hyperlink ref="N44" r:id="rId23" xr:uid="{00000000-0004-0000-0700-000016000000}"/>
    <hyperlink ref="N26" r:id="rId24" xr:uid="{00000000-0004-0000-0700-000017000000}"/>
    <hyperlink ref="N83" r:id="rId25" xr:uid="{00000000-0004-0000-0700-000018000000}"/>
    <hyperlink ref="N52" r:id="rId26" xr:uid="{00000000-0004-0000-0700-000019000000}"/>
    <hyperlink ref="N30" r:id="rId27" xr:uid="{00000000-0004-0000-0700-00001A000000}"/>
    <hyperlink ref="N74" r:id="rId28" xr:uid="{00000000-0004-0000-0700-00001B000000}"/>
    <hyperlink ref="N90" r:id="rId29" xr:uid="{00000000-0004-0000-0700-00001C000000}"/>
    <hyperlink ref="N98" r:id="rId30" xr:uid="{00000000-0004-0000-0700-00001D000000}"/>
    <hyperlink ref="N110" r:id="rId31" xr:uid="{00000000-0004-0000-0700-00001E000000}"/>
    <hyperlink ref="N107" r:id="rId32" xr:uid="{00000000-0004-0000-0700-00001F000000}"/>
    <hyperlink ref="N10" r:id="rId33" xr:uid="{00000000-0004-0000-0700-000020000000}"/>
    <hyperlink ref="N21" r:id="rId34" xr:uid="{00000000-0004-0000-0700-000021000000}"/>
    <hyperlink ref="N34" r:id="rId35" xr:uid="{00000000-0004-0000-0700-000022000000}"/>
    <hyperlink ref="N5" r:id="rId36" xr:uid="{00000000-0004-0000-0700-000023000000}"/>
    <hyperlink ref="N60" r:id="rId37" xr:uid="{00000000-0004-0000-0700-000024000000}"/>
    <hyperlink ref="N81" r:id="rId38" xr:uid="{00000000-0004-0000-0700-000025000000}"/>
    <hyperlink ref="N67" r:id="rId39" xr:uid="{00000000-0004-0000-0700-000026000000}"/>
    <hyperlink ref="N95" r:id="rId40" xr:uid="{00000000-0004-0000-0700-000027000000}"/>
    <hyperlink ref="N50" r:id="rId41" xr:uid="{00000000-0004-0000-0700-000028000000}"/>
    <hyperlink ref="N61" r:id="rId42" xr:uid="{00000000-0004-0000-0700-000029000000}"/>
    <hyperlink ref="N62" r:id="rId43" xr:uid="{00000000-0004-0000-0700-00002A000000}"/>
    <hyperlink ref="N84" r:id="rId44" xr:uid="{00000000-0004-0000-0700-00002B000000}"/>
    <hyperlink ref="N8" r:id="rId45" xr:uid="{00000000-0004-0000-0700-00002C000000}"/>
    <hyperlink ref="N45" r:id="rId46" xr:uid="{00000000-0004-0000-0700-00002D000000}"/>
    <hyperlink ref="N85" r:id="rId47" xr:uid="{00000000-0004-0000-0700-00002E000000}"/>
    <hyperlink ref="N68" r:id="rId48" xr:uid="{00000000-0004-0000-0700-00002F000000}"/>
    <hyperlink ref="N42" r:id="rId49" xr:uid="{00000000-0004-0000-0700-000030000000}"/>
    <hyperlink ref="N75" r:id="rId50" xr:uid="{00000000-0004-0000-0700-000031000000}"/>
    <hyperlink ref="N100" r:id="rId51" xr:uid="{00000000-0004-0000-0700-000032000000}"/>
    <hyperlink ref="N86" r:id="rId52" xr:uid="{00000000-0004-0000-0700-000033000000}"/>
    <hyperlink ref="N55" r:id="rId53" xr:uid="{00000000-0004-0000-0700-000034000000}"/>
    <hyperlink ref="N22" r:id="rId54" xr:uid="{00000000-0004-0000-0700-000035000000}"/>
    <hyperlink ref="N70" r:id="rId55" xr:uid="{00000000-0004-0000-0700-000036000000}"/>
    <hyperlink ref="N31" r:id="rId56" xr:uid="{00000000-0004-0000-0700-000037000000}"/>
    <hyperlink ref="N59" r:id="rId57" xr:uid="{00000000-0004-0000-0700-000038000000}"/>
    <hyperlink ref="N23" r:id="rId58" xr:uid="{00000000-0004-0000-0700-000039000000}"/>
    <hyperlink ref="N104" r:id="rId59" xr:uid="{00000000-0004-0000-0700-00003A000000}"/>
    <hyperlink ref="N27" r:id="rId60" xr:uid="{00000000-0004-0000-0700-00003B000000}"/>
    <hyperlink ref="N24" r:id="rId61" xr:uid="{00000000-0004-0000-0700-00003C000000}"/>
    <hyperlink ref="N13" r:id="rId62" xr:uid="{00000000-0004-0000-0700-00003D000000}"/>
    <hyperlink ref="N89" r:id="rId63" xr:uid="{00000000-0004-0000-0700-00003E000000}"/>
    <hyperlink ref="N47" r:id="rId64" xr:uid="{00000000-0004-0000-0700-00003F000000}"/>
    <hyperlink ref="N18" r:id="rId65" xr:uid="{00000000-0004-0000-0700-000040000000}"/>
    <hyperlink ref="N49" r:id="rId66" xr:uid="{00000000-0004-0000-0700-000041000000}"/>
    <hyperlink ref="N108" r:id="rId67" xr:uid="{00000000-0004-0000-0700-000042000000}"/>
    <hyperlink ref="N25" r:id="rId68" xr:uid="{00000000-0004-0000-0700-000043000000}"/>
    <hyperlink ref="N92" r:id="rId69" xr:uid="{00000000-0004-0000-0700-000044000000}"/>
    <hyperlink ref="N35" r:id="rId70" xr:uid="{00000000-0004-0000-0700-000045000000}"/>
    <hyperlink ref="N76" r:id="rId71" xr:uid="{00000000-0004-0000-0700-000046000000}"/>
    <hyperlink ref="N28" r:id="rId72" xr:uid="{00000000-0004-0000-0700-000047000000}"/>
    <hyperlink ref="N102" r:id="rId73" xr:uid="{00000000-0004-0000-0700-000048000000}"/>
    <hyperlink ref="N43" r:id="rId74" xr:uid="{00000000-0004-0000-0700-000049000000}"/>
    <hyperlink ref="N58" r:id="rId75" xr:uid="{00000000-0004-0000-0700-00004A000000}"/>
    <hyperlink ref="N46" r:id="rId76" xr:uid="{00000000-0004-0000-0700-00004B000000}"/>
    <hyperlink ref="N39" r:id="rId77" xr:uid="{00000000-0004-0000-0700-00004C000000}"/>
    <hyperlink ref="N87" r:id="rId78" xr:uid="{00000000-0004-0000-0700-00004D000000}"/>
    <hyperlink ref="N65" r:id="rId79" xr:uid="{00000000-0004-0000-0700-00004E000000}"/>
    <hyperlink ref="N51" r:id="rId80" xr:uid="{00000000-0004-0000-0700-00004F000000}"/>
    <hyperlink ref="N3" r:id="rId81" xr:uid="{00000000-0004-0000-0700-000050000000}"/>
    <hyperlink ref="N2" r:id="rId82" xr:uid="{00000000-0004-0000-0700-000051000000}"/>
    <hyperlink ref="N103" r:id="rId83" xr:uid="{00000000-0004-0000-0700-000052000000}"/>
    <hyperlink ref="N14" r:id="rId84" xr:uid="{00000000-0004-0000-0700-000053000000}"/>
    <hyperlink ref="N80" r:id="rId85" xr:uid="{00000000-0004-0000-0700-000054000000}"/>
    <hyperlink ref="N106" r:id="rId86" xr:uid="{00000000-0004-0000-0700-000055000000}"/>
    <hyperlink ref="N36" r:id="rId87" xr:uid="{00000000-0004-0000-0700-000056000000}"/>
    <hyperlink ref="N88" r:id="rId88" xr:uid="{00000000-0004-0000-0700-000057000000}"/>
    <hyperlink ref="N37" r:id="rId89" xr:uid="{00000000-0004-0000-0700-000058000000}"/>
    <hyperlink ref="N17" r:id="rId90" xr:uid="{00000000-0004-0000-0700-000059000000}"/>
    <hyperlink ref="N15" r:id="rId91" xr:uid="{00000000-0004-0000-0700-00005A000000}"/>
    <hyperlink ref="N38" r:id="rId92" xr:uid="{00000000-0004-0000-0700-00005B000000}"/>
    <hyperlink ref="N91" r:id="rId93" xr:uid="{00000000-0004-0000-0700-00005C000000}"/>
    <hyperlink ref="N69" r:id="rId94" xr:uid="{00000000-0004-0000-0700-00005D000000}"/>
    <hyperlink ref="N16" r:id="rId95" xr:uid="{00000000-0004-0000-0700-00005E000000}"/>
    <hyperlink ref="N63" r:id="rId96" xr:uid="{00000000-0004-0000-0700-00005F000000}"/>
    <hyperlink ref="N4" r:id="rId97" xr:uid="{00000000-0004-0000-0700-000060000000}"/>
    <hyperlink ref="N93" r:id="rId98" xr:uid="{00000000-0004-0000-0700-000061000000}"/>
    <hyperlink ref="N57" r:id="rId99" xr:uid="{00000000-0004-0000-0700-000062000000}"/>
    <hyperlink ref="N71" r:id="rId100" xr:uid="{00000000-0004-0000-0700-000063000000}"/>
    <hyperlink ref="N56" r:id="rId101" xr:uid="{00000000-0004-0000-0700-000064000000}"/>
    <hyperlink ref="N29" r:id="rId102" xr:uid="{00000000-0004-0000-0700-000065000000}"/>
    <hyperlink ref="N78" r:id="rId103" xr:uid="{00000000-0004-0000-0700-000066000000}"/>
    <hyperlink ref="N99" r:id="rId104" xr:uid="{00000000-0004-0000-0700-000067000000}"/>
    <hyperlink ref="N64" r:id="rId105" xr:uid="{00000000-0004-0000-0700-000068000000}"/>
    <hyperlink ref="N53" r:id="rId106" xr:uid="{00000000-0004-0000-0700-000069000000}"/>
    <hyperlink ref="N96" r:id="rId107" xr:uid="{00000000-0004-0000-0700-00006A000000}"/>
    <hyperlink ref="N54" r:id="rId108" xr:uid="{00000000-0004-0000-0700-00006B000000}"/>
    <hyperlink ref="N77" r:id="rId109" xr:uid="{00000000-0004-0000-0700-00006C000000}"/>
  </hyperlinks>
  <pageMargins left="0.7" right="0.7" top="0.75" bottom="0.75" header="0.3" footer="0.3"/>
  <tableParts count="1">
    <tablePart r:id="rId110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133"/>
  <sheetViews>
    <sheetView workbookViewId="0">
      <pane ySplit="1" topLeftCell="A2" activePane="bottomLeft" state="frozen"/>
      <selection pane="bottomLeft" activeCell="G1" sqref="G1:G1048576"/>
    </sheetView>
  </sheetViews>
  <sheetFormatPr defaultColWidth="8.88671875" defaultRowHeight="16.2"/>
  <cols>
    <col min="1" max="1" width="9" style="139" hidden="1" customWidth="1"/>
    <col min="2" max="2" width="8.88671875" style="139" hidden="1" customWidth="1"/>
    <col min="3" max="3" width="30.77734375" style="139" customWidth="1"/>
    <col min="4" max="4" width="17" style="139" hidden="1" customWidth="1"/>
    <col min="5" max="5" width="16.44140625" style="139" hidden="1" customWidth="1"/>
    <col min="6" max="6" width="80.77734375" style="139" customWidth="1"/>
    <col min="7" max="7" width="9" style="139" hidden="1" customWidth="1"/>
    <col min="8" max="8" width="8.88671875" style="139" hidden="1" customWidth="1"/>
    <col min="9" max="9" width="30.77734375" style="139" customWidth="1"/>
    <col min="10" max="10" width="8.88671875" style="139" hidden="1" customWidth="1"/>
    <col min="11" max="11" width="9.44140625" style="139" customWidth="1"/>
    <col min="12" max="12" width="45.21875" style="139" bestFit="1" customWidth="1"/>
    <col min="13" max="20" width="0" style="139" hidden="1" customWidth="1"/>
    <col min="21" max="16384" width="8.88671875" style="139"/>
  </cols>
  <sheetData>
    <row r="1" spans="1:13" s="268" customFormat="1" ht="19.95" customHeight="1">
      <c r="A1" s="262" t="s">
        <v>1017</v>
      </c>
      <c r="B1" s="263" t="s">
        <v>11320</v>
      </c>
      <c r="C1" s="263" t="s">
        <v>28</v>
      </c>
      <c r="D1" s="264" t="s">
        <v>11321</v>
      </c>
      <c r="E1" s="264" t="s">
        <v>29</v>
      </c>
      <c r="F1" s="265" t="s">
        <v>30</v>
      </c>
      <c r="G1" s="263" t="s">
        <v>31</v>
      </c>
      <c r="H1" s="263" t="s">
        <v>32</v>
      </c>
      <c r="I1" s="263" t="s">
        <v>33</v>
      </c>
      <c r="J1" s="263" t="s">
        <v>34</v>
      </c>
      <c r="K1" s="266" t="s">
        <v>35</v>
      </c>
      <c r="L1" s="266" t="s">
        <v>1015</v>
      </c>
      <c r="M1" s="267"/>
    </row>
    <row r="2" spans="1:13" s="15" customFormat="1" ht="19.95" customHeight="1">
      <c r="A2" s="254">
        <v>78</v>
      </c>
      <c r="B2" s="249" t="s">
        <v>549</v>
      </c>
      <c r="C2" s="249" t="s">
        <v>15754</v>
      </c>
      <c r="D2" s="250">
        <v>9781440833182</v>
      </c>
      <c r="E2" s="250">
        <v>9781440833175</v>
      </c>
      <c r="F2" s="249" t="s">
        <v>15610</v>
      </c>
      <c r="G2" s="251">
        <v>1</v>
      </c>
      <c r="H2" s="248" t="s">
        <v>15576</v>
      </c>
      <c r="I2" s="249" t="s">
        <v>15611</v>
      </c>
      <c r="J2" s="249" t="s">
        <v>553</v>
      </c>
      <c r="K2" s="252">
        <v>2015</v>
      </c>
      <c r="L2" s="253" t="str">
        <f>HYPERLINK("http://ebooks.abc-clio.com/?isbn=9781440833182")</f>
        <v>http://ebooks.abc-clio.com/?isbn=9781440833182</v>
      </c>
    </row>
    <row r="3" spans="1:13" s="15" customFormat="1" ht="19.95" customHeight="1">
      <c r="A3" s="254">
        <v>43</v>
      </c>
      <c r="B3" s="249" t="s">
        <v>549</v>
      </c>
      <c r="C3" s="249" t="s">
        <v>15754</v>
      </c>
      <c r="D3" s="250">
        <v>9781440833700</v>
      </c>
      <c r="E3" s="250">
        <v>9781440833694</v>
      </c>
      <c r="F3" s="249" t="s">
        <v>15618</v>
      </c>
      <c r="G3" s="251">
        <v>1</v>
      </c>
      <c r="H3" s="248" t="s">
        <v>15576</v>
      </c>
      <c r="I3" s="249" t="s">
        <v>15619</v>
      </c>
      <c r="J3" s="249" t="s">
        <v>553</v>
      </c>
      <c r="K3" s="252">
        <v>2016</v>
      </c>
      <c r="L3" s="253" t="str">
        <f>HYPERLINK("http://ebooks.abc-clio.com/?isbn=9781440833700")</f>
        <v>http://ebooks.abc-clio.com/?isbn=9781440833700</v>
      </c>
    </row>
    <row r="4" spans="1:13" s="15" customFormat="1" ht="19.95" customHeight="1">
      <c r="A4" s="254">
        <v>51</v>
      </c>
      <c r="B4" s="249" t="s">
        <v>549</v>
      </c>
      <c r="C4" s="249" t="s">
        <v>15752</v>
      </c>
      <c r="D4" s="250">
        <v>9781440832420</v>
      </c>
      <c r="E4" s="250">
        <v>9781440832413</v>
      </c>
      <c r="F4" s="249" t="s">
        <v>15598</v>
      </c>
      <c r="G4" s="251">
        <v>1</v>
      </c>
      <c r="H4" s="248" t="s">
        <v>15576</v>
      </c>
      <c r="I4" s="249" t="s">
        <v>15599</v>
      </c>
      <c r="J4" s="249" t="s">
        <v>553</v>
      </c>
      <c r="K4" s="252">
        <v>2016</v>
      </c>
      <c r="L4" s="253" t="str">
        <f>HYPERLINK("http://ebooks.abc-clio.com/?isbn=9781440832420")</f>
        <v>http://ebooks.abc-clio.com/?isbn=9781440832420</v>
      </c>
    </row>
    <row r="5" spans="1:13" s="15" customFormat="1" ht="19.95" customHeight="1">
      <c r="A5" s="254">
        <v>44</v>
      </c>
      <c r="B5" s="249" t="s">
        <v>549</v>
      </c>
      <c r="C5" s="249" t="s">
        <v>15752</v>
      </c>
      <c r="D5" s="250">
        <v>9781440834677</v>
      </c>
      <c r="E5" s="250">
        <v>9781440834660</v>
      </c>
      <c r="F5" s="249" t="s">
        <v>15625</v>
      </c>
      <c r="G5" s="251">
        <v>1</v>
      </c>
      <c r="H5" s="248" t="s">
        <v>15622</v>
      </c>
      <c r="I5" s="249" t="s">
        <v>13617</v>
      </c>
      <c r="J5" s="249" t="s">
        <v>560</v>
      </c>
      <c r="K5" s="252">
        <v>2016</v>
      </c>
      <c r="L5" s="253" t="str">
        <f>HYPERLINK("http://ebooks.abc-clio.com/?isbn=9781440834677")</f>
        <v>http://ebooks.abc-clio.com/?isbn=9781440834677</v>
      </c>
    </row>
    <row r="6" spans="1:13" s="15" customFormat="1" ht="19.95" customHeight="1">
      <c r="A6" s="254">
        <v>32</v>
      </c>
      <c r="B6" s="249" t="s">
        <v>549</v>
      </c>
      <c r="C6" s="249" t="s">
        <v>15752</v>
      </c>
      <c r="D6" s="250">
        <v>9781440840982</v>
      </c>
      <c r="E6" s="250">
        <v>9781440840975</v>
      </c>
      <c r="F6" s="249" t="s">
        <v>15673</v>
      </c>
      <c r="G6" s="251">
        <v>1</v>
      </c>
      <c r="H6" s="248" t="s">
        <v>15576</v>
      </c>
      <c r="I6" s="249" t="s">
        <v>15674</v>
      </c>
      <c r="J6" s="249" t="s">
        <v>553</v>
      </c>
      <c r="K6" s="252">
        <v>2016</v>
      </c>
      <c r="L6" s="253" t="str">
        <f>HYPERLINK("http://ebooks.abc-clio.com/?isbn=9781440840982")</f>
        <v>http://ebooks.abc-clio.com/?isbn=9781440840982</v>
      </c>
    </row>
    <row r="7" spans="1:13" s="15" customFormat="1" ht="19.95" customHeight="1">
      <c r="A7" s="254">
        <v>37</v>
      </c>
      <c r="B7" s="249" t="s">
        <v>549</v>
      </c>
      <c r="C7" s="249" t="s">
        <v>15752</v>
      </c>
      <c r="D7" s="250">
        <v>9781440841224</v>
      </c>
      <c r="E7" s="250">
        <v>9781440841217</v>
      </c>
      <c r="F7" s="249" t="s">
        <v>15675</v>
      </c>
      <c r="G7" s="251">
        <v>1</v>
      </c>
      <c r="H7" s="248" t="s">
        <v>15576</v>
      </c>
      <c r="I7" s="249" t="s">
        <v>1466</v>
      </c>
      <c r="J7" s="249" t="s">
        <v>38</v>
      </c>
      <c r="K7" s="252">
        <v>2016</v>
      </c>
      <c r="L7" s="253" t="str">
        <f>HYPERLINK("http://ebooks.abc-clio.com/?isbn=9781440841224")</f>
        <v>http://ebooks.abc-clio.com/?isbn=9781440841224</v>
      </c>
    </row>
    <row r="8" spans="1:13" s="15" customFormat="1" ht="19.95" customHeight="1">
      <c r="A8" s="254">
        <v>29</v>
      </c>
      <c r="B8" s="249" t="s">
        <v>549</v>
      </c>
      <c r="C8" s="249" t="s">
        <v>15752</v>
      </c>
      <c r="D8" s="250">
        <v>9781440852831</v>
      </c>
      <c r="E8" s="250">
        <v>9781440852824</v>
      </c>
      <c r="F8" s="249" t="s">
        <v>15712</v>
      </c>
      <c r="G8" s="251">
        <v>1</v>
      </c>
      <c r="H8" s="248" t="s">
        <v>15576</v>
      </c>
      <c r="I8" s="249" t="s">
        <v>15713</v>
      </c>
      <c r="J8" s="249" t="s">
        <v>553</v>
      </c>
      <c r="K8" s="252">
        <v>2016</v>
      </c>
      <c r="L8" s="253" t="str">
        <f>HYPERLINK("http://ebooks.abc-clio.com/?isbn=9781440852831")</f>
        <v>http://ebooks.abc-clio.com/?isbn=9781440852831</v>
      </c>
    </row>
    <row r="9" spans="1:13" s="15" customFormat="1" ht="19.95" customHeight="1">
      <c r="A9" s="254">
        <v>31</v>
      </c>
      <c r="B9" s="249" t="s">
        <v>549</v>
      </c>
      <c r="C9" s="249" t="s">
        <v>15752</v>
      </c>
      <c r="D9" s="250">
        <v>9781610697064</v>
      </c>
      <c r="E9" s="250">
        <v>9781610697057</v>
      </c>
      <c r="F9" s="249" t="s">
        <v>15725</v>
      </c>
      <c r="G9" s="251">
        <v>1</v>
      </c>
      <c r="H9" s="248" t="s">
        <v>15576</v>
      </c>
      <c r="I9" s="249" t="s">
        <v>960</v>
      </c>
      <c r="J9" s="249" t="s">
        <v>560</v>
      </c>
      <c r="K9" s="252">
        <v>2016</v>
      </c>
      <c r="L9" s="253" t="str">
        <f>HYPERLINK("http://ebooks.abc-clio.com/?isbn=9781610697064")</f>
        <v>http://ebooks.abc-clio.com/?isbn=9781610697064</v>
      </c>
    </row>
    <row r="10" spans="1:13" s="15" customFormat="1" ht="19.95" customHeight="1">
      <c r="A10" s="254">
        <v>85</v>
      </c>
      <c r="B10" s="249" t="s">
        <v>549</v>
      </c>
      <c r="C10" s="249" t="s">
        <v>15752</v>
      </c>
      <c r="D10" s="250">
        <v>9781610697668</v>
      </c>
      <c r="E10" s="250">
        <v>9781610697651</v>
      </c>
      <c r="F10" s="249" t="s">
        <v>15727</v>
      </c>
      <c r="G10" s="251">
        <v>1</v>
      </c>
      <c r="H10" s="248" t="s">
        <v>15622</v>
      </c>
      <c r="I10" s="249" t="s">
        <v>15728</v>
      </c>
      <c r="J10" s="249" t="s">
        <v>560</v>
      </c>
      <c r="K10" s="252">
        <v>2015</v>
      </c>
      <c r="L10" s="253" t="str">
        <f>HYPERLINK("http://ebooks.abc-clio.com/?isbn=9781610697668")</f>
        <v>http://ebooks.abc-clio.com/?isbn=9781610697668</v>
      </c>
    </row>
    <row r="11" spans="1:13" s="15" customFormat="1" ht="19.95" customHeight="1">
      <c r="A11" s="254">
        <v>22</v>
      </c>
      <c r="B11" s="249" t="s">
        <v>549</v>
      </c>
      <c r="C11" s="249" t="s">
        <v>15752</v>
      </c>
      <c r="D11" s="250">
        <v>9781610698344</v>
      </c>
      <c r="E11" s="250">
        <v>9781610698337</v>
      </c>
      <c r="F11" s="249" t="s">
        <v>15731</v>
      </c>
      <c r="G11" s="251">
        <v>1</v>
      </c>
      <c r="H11" s="248" t="s">
        <v>15576</v>
      </c>
      <c r="I11" s="249" t="s">
        <v>15732</v>
      </c>
      <c r="J11" s="249" t="s">
        <v>38</v>
      </c>
      <c r="K11" s="252">
        <v>2016</v>
      </c>
      <c r="L11" s="253" t="str">
        <f>HYPERLINK("http://ebooks.abc-clio.com/?isbn=9781610698344")</f>
        <v>http://ebooks.abc-clio.com/?isbn=9781610698344</v>
      </c>
    </row>
    <row r="12" spans="1:13" s="15" customFormat="1" ht="19.95" customHeight="1">
      <c r="A12" s="254">
        <v>75</v>
      </c>
      <c r="B12" s="249" t="s">
        <v>549</v>
      </c>
      <c r="C12" s="249" t="s">
        <v>15752</v>
      </c>
      <c r="D12" s="250">
        <v>9781610698467</v>
      </c>
      <c r="E12" s="250">
        <v>9781610698450</v>
      </c>
      <c r="F12" s="249" t="s">
        <v>15735</v>
      </c>
      <c r="G12" s="251">
        <v>1</v>
      </c>
      <c r="H12" s="248" t="s">
        <v>15576</v>
      </c>
      <c r="I12" s="249" t="s">
        <v>15736</v>
      </c>
      <c r="J12" s="249" t="s">
        <v>38</v>
      </c>
      <c r="K12" s="252">
        <v>2016</v>
      </c>
      <c r="L12" s="253" t="str">
        <f>HYPERLINK("http://ebooks.abc-clio.com/?isbn=9781610698467")</f>
        <v>http://ebooks.abc-clio.com/?isbn=9781610698467</v>
      </c>
    </row>
    <row r="13" spans="1:13" s="15" customFormat="1" ht="19.95" customHeight="1">
      <c r="A13" s="254">
        <v>77</v>
      </c>
      <c r="B13" s="249" t="s">
        <v>549</v>
      </c>
      <c r="C13" s="249" t="s">
        <v>15752</v>
      </c>
      <c r="D13" s="250">
        <v>9781610698832</v>
      </c>
      <c r="E13" s="250">
        <v>9781610698825</v>
      </c>
      <c r="F13" s="249" t="s">
        <v>15737</v>
      </c>
      <c r="G13" s="251">
        <v>1</v>
      </c>
      <c r="H13" s="248" t="s">
        <v>15576</v>
      </c>
      <c r="I13" s="249" t="s">
        <v>15738</v>
      </c>
      <c r="J13" s="249" t="s">
        <v>38</v>
      </c>
      <c r="K13" s="252">
        <v>2015</v>
      </c>
      <c r="L13" s="253" t="str">
        <f>HYPERLINK("http://ebooks.abc-clio.com/?isbn=9781610698832")</f>
        <v>http://ebooks.abc-clio.com/?isbn=9781610698832</v>
      </c>
    </row>
    <row r="14" spans="1:13" s="15" customFormat="1" ht="19.95" customHeight="1">
      <c r="A14" s="254">
        <v>82</v>
      </c>
      <c r="B14" s="249" t="s">
        <v>549</v>
      </c>
      <c r="C14" s="249" t="s">
        <v>15752</v>
      </c>
      <c r="D14" s="250">
        <v>9781610699167</v>
      </c>
      <c r="E14" s="250">
        <v>9781610699150</v>
      </c>
      <c r="F14" s="249" t="s">
        <v>6203</v>
      </c>
      <c r="G14" s="251">
        <v>1</v>
      </c>
      <c r="H14" s="248" t="s">
        <v>15739</v>
      </c>
      <c r="I14" s="249" t="s">
        <v>15740</v>
      </c>
      <c r="J14" s="249" t="s">
        <v>560</v>
      </c>
      <c r="K14" s="252">
        <v>2015</v>
      </c>
      <c r="L14" s="253" t="str">
        <f>HYPERLINK("http://ebooks.abc-clio.com/?isbn=9781610699167")</f>
        <v>http://ebooks.abc-clio.com/?isbn=9781610699167</v>
      </c>
    </row>
    <row r="15" spans="1:13" s="15" customFormat="1" ht="19.95" customHeight="1">
      <c r="A15" s="254">
        <v>97</v>
      </c>
      <c r="B15" s="249" t="s">
        <v>549</v>
      </c>
      <c r="C15" s="249" t="s">
        <v>15762</v>
      </c>
      <c r="D15" s="250">
        <v>9781598843552</v>
      </c>
      <c r="E15" s="250">
        <v>9781598843545</v>
      </c>
      <c r="F15" s="249" t="s">
        <v>15716</v>
      </c>
      <c r="G15" s="251">
        <v>2</v>
      </c>
      <c r="H15" s="248" t="s">
        <v>15576</v>
      </c>
      <c r="I15" s="249" t="s">
        <v>15717</v>
      </c>
      <c r="J15" s="249" t="s">
        <v>560</v>
      </c>
      <c r="K15" s="252">
        <v>2012</v>
      </c>
      <c r="L15" s="253" t="str">
        <f>HYPERLINK("http://ebooks.abc-clio.com/?isbn=9781598843552")</f>
        <v>http://ebooks.abc-clio.com/?isbn=9781598843552</v>
      </c>
    </row>
    <row r="16" spans="1:13" s="15" customFormat="1" ht="19.95" customHeight="1">
      <c r="A16" s="254">
        <v>95</v>
      </c>
      <c r="B16" s="249" t="s">
        <v>549</v>
      </c>
      <c r="C16" s="249" t="s">
        <v>15746</v>
      </c>
      <c r="D16" s="250">
        <v>9780313381805</v>
      </c>
      <c r="E16" s="250">
        <v>9780313381799</v>
      </c>
      <c r="F16" s="249" t="s">
        <v>15575</v>
      </c>
      <c r="G16" s="251">
        <v>1</v>
      </c>
      <c r="H16" s="248" t="s">
        <v>15576</v>
      </c>
      <c r="I16" s="249" t="s">
        <v>15577</v>
      </c>
      <c r="J16" s="249" t="s">
        <v>553</v>
      </c>
      <c r="K16" s="252">
        <v>2012</v>
      </c>
      <c r="L16" s="253" t="str">
        <f>HYPERLINK("http://ebooks.abc-clio.com/?isbn=9780313381805")</f>
        <v>http://ebooks.abc-clio.com/?isbn=9780313381805</v>
      </c>
    </row>
    <row r="17" spans="1:12" s="15" customFormat="1" ht="19.95" customHeight="1">
      <c r="A17" s="254">
        <v>17</v>
      </c>
      <c r="B17" s="249" t="s">
        <v>549</v>
      </c>
      <c r="C17" s="249" t="s">
        <v>15746</v>
      </c>
      <c r="D17" s="250">
        <v>9781440841750</v>
      </c>
      <c r="E17" s="250">
        <v>9781440841743</v>
      </c>
      <c r="F17" s="249" t="s">
        <v>15678</v>
      </c>
      <c r="G17" s="251">
        <v>1</v>
      </c>
      <c r="H17" s="248" t="s">
        <v>15576</v>
      </c>
      <c r="I17" s="249" t="s">
        <v>15679</v>
      </c>
      <c r="J17" s="249" t="s">
        <v>573</v>
      </c>
      <c r="K17" s="252">
        <v>2016</v>
      </c>
      <c r="L17" s="253" t="str">
        <f>HYPERLINK("http://ebooks.abc-clio.com/?isbn=9781440841750")</f>
        <v>http://ebooks.abc-clio.com/?isbn=9781440841750</v>
      </c>
    </row>
    <row r="18" spans="1:12" s="15" customFormat="1" ht="19.95" customHeight="1">
      <c r="A18" s="254">
        <v>45</v>
      </c>
      <c r="B18" s="249" t="s">
        <v>549</v>
      </c>
      <c r="C18" s="249" t="s">
        <v>15749</v>
      </c>
      <c r="D18" s="250">
        <v>9781440803048</v>
      </c>
      <c r="E18" s="250">
        <v>9781440803031</v>
      </c>
      <c r="F18" s="249" t="s">
        <v>15580</v>
      </c>
      <c r="G18" s="251">
        <v>1</v>
      </c>
      <c r="H18" s="248" t="s">
        <v>15576</v>
      </c>
      <c r="I18" s="249" t="s">
        <v>15581</v>
      </c>
      <c r="J18" s="249" t="s">
        <v>553</v>
      </c>
      <c r="K18" s="252">
        <v>2016</v>
      </c>
      <c r="L18" s="253" t="str">
        <f>HYPERLINK("http://ebooks.abc-clio.com/?isbn=9781440803048")</f>
        <v>http://ebooks.abc-clio.com/?isbn=9781440803048</v>
      </c>
    </row>
    <row r="19" spans="1:12" s="15" customFormat="1" ht="19.95" customHeight="1">
      <c r="A19" s="254">
        <v>90</v>
      </c>
      <c r="B19" s="249" t="s">
        <v>549</v>
      </c>
      <c r="C19" s="249" t="s">
        <v>15749</v>
      </c>
      <c r="D19" s="250">
        <v>9781440830181</v>
      </c>
      <c r="E19" s="250">
        <v>9781440830174</v>
      </c>
      <c r="F19" s="249" t="s">
        <v>15584</v>
      </c>
      <c r="G19" s="251">
        <v>1</v>
      </c>
      <c r="H19" s="248" t="s">
        <v>15585</v>
      </c>
      <c r="I19" s="249" t="s">
        <v>15586</v>
      </c>
      <c r="J19" s="249" t="s">
        <v>553</v>
      </c>
      <c r="K19" s="252">
        <v>2014</v>
      </c>
      <c r="L19" s="253" t="str">
        <f>HYPERLINK("http://ebooks.abc-clio.com/?isbn=9781440830181")</f>
        <v>http://ebooks.abc-clio.com/?isbn=9781440830181</v>
      </c>
    </row>
    <row r="20" spans="1:12" s="15" customFormat="1" ht="19.95" customHeight="1">
      <c r="A20" s="254">
        <v>74</v>
      </c>
      <c r="B20" s="249" t="s">
        <v>549</v>
      </c>
      <c r="C20" s="249" t="s">
        <v>15749</v>
      </c>
      <c r="D20" s="250">
        <v>9781440830730</v>
      </c>
      <c r="E20" s="250">
        <v>9781440830723</v>
      </c>
      <c r="F20" s="249" t="s">
        <v>15587</v>
      </c>
      <c r="G20" s="251">
        <v>1</v>
      </c>
      <c r="H20" s="248" t="s">
        <v>15576</v>
      </c>
      <c r="I20" s="249" t="s">
        <v>15588</v>
      </c>
      <c r="J20" s="249" t="s">
        <v>553</v>
      </c>
      <c r="K20" s="252">
        <v>2016</v>
      </c>
      <c r="L20" s="253" t="str">
        <f>HYPERLINK("http://ebooks.abc-clio.com/?isbn=9781440830730")</f>
        <v>http://ebooks.abc-clio.com/?isbn=9781440830730</v>
      </c>
    </row>
    <row r="21" spans="1:12" s="15" customFormat="1" ht="19.95" customHeight="1">
      <c r="A21" s="254">
        <v>79</v>
      </c>
      <c r="B21" s="249" t="s">
        <v>549</v>
      </c>
      <c r="C21" s="249" t="s">
        <v>15749</v>
      </c>
      <c r="D21" s="250">
        <v>9781440833397</v>
      </c>
      <c r="E21" s="250">
        <v>9781440833380</v>
      </c>
      <c r="F21" s="249" t="s">
        <v>15612</v>
      </c>
      <c r="G21" s="251">
        <v>1</v>
      </c>
      <c r="H21" s="248" t="s">
        <v>15576</v>
      </c>
      <c r="I21" s="249" t="s">
        <v>15613</v>
      </c>
      <c r="J21" s="249" t="s">
        <v>553</v>
      </c>
      <c r="K21" s="252">
        <v>2015</v>
      </c>
      <c r="L21" s="253" t="str">
        <f>HYPERLINK("http://ebooks.abc-clio.com/?isbn=9781440833397")</f>
        <v>http://ebooks.abc-clio.com/?isbn=9781440833397</v>
      </c>
    </row>
    <row r="22" spans="1:12" s="15" customFormat="1" ht="19.95" customHeight="1">
      <c r="A22" s="254">
        <v>60</v>
      </c>
      <c r="B22" s="249" t="s">
        <v>549</v>
      </c>
      <c r="C22" s="249" t="s">
        <v>15749</v>
      </c>
      <c r="D22" s="250">
        <v>9781440837036</v>
      </c>
      <c r="E22" s="250">
        <v>9781440837029</v>
      </c>
      <c r="F22" s="249" t="s">
        <v>15640</v>
      </c>
      <c r="G22" s="251">
        <v>1</v>
      </c>
      <c r="H22" s="248" t="s">
        <v>15576</v>
      </c>
      <c r="I22" s="249" t="s">
        <v>15641</v>
      </c>
      <c r="J22" s="249" t="s">
        <v>553</v>
      </c>
      <c r="K22" s="252">
        <v>2016</v>
      </c>
      <c r="L22" s="253" t="str">
        <f>HYPERLINK("http://ebooks.abc-clio.com/?isbn=9781440837036")</f>
        <v>http://ebooks.abc-clio.com/?isbn=9781440837036</v>
      </c>
    </row>
    <row r="23" spans="1:12" s="15" customFormat="1" ht="19.95" customHeight="1">
      <c r="A23" s="254">
        <v>72</v>
      </c>
      <c r="B23" s="249" t="s">
        <v>549</v>
      </c>
      <c r="C23" s="249" t="s">
        <v>15749</v>
      </c>
      <c r="D23" s="250">
        <v>9781440837555</v>
      </c>
      <c r="E23" s="250">
        <v>9781440837548</v>
      </c>
      <c r="F23" s="249" t="s">
        <v>15644</v>
      </c>
      <c r="G23" s="251">
        <v>1</v>
      </c>
      <c r="H23" s="248" t="s">
        <v>15576</v>
      </c>
      <c r="I23" s="249" t="s">
        <v>15645</v>
      </c>
      <c r="J23" s="249" t="s">
        <v>553</v>
      </c>
      <c r="K23" s="252">
        <v>2016</v>
      </c>
      <c r="L23" s="253" t="str">
        <f>HYPERLINK("http://ebooks.abc-clio.com/?isbn=9781440837555")</f>
        <v>http://ebooks.abc-clio.com/?isbn=9781440837555</v>
      </c>
    </row>
    <row r="24" spans="1:12" s="15" customFormat="1" ht="19.95" customHeight="1">
      <c r="A24" s="254">
        <v>48</v>
      </c>
      <c r="B24" s="249" t="s">
        <v>549</v>
      </c>
      <c r="C24" s="249" t="s">
        <v>15749</v>
      </c>
      <c r="D24" s="250">
        <v>9781440838897</v>
      </c>
      <c r="E24" s="250">
        <v>9781440838880</v>
      </c>
      <c r="F24" s="249" t="s">
        <v>15657</v>
      </c>
      <c r="G24" s="251">
        <v>1</v>
      </c>
      <c r="H24" s="248" t="s">
        <v>15576</v>
      </c>
      <c r="I24" s="249" t="s">
        <v>1453</v>
      </c>
      <c r="J24" s="249" t="s">
        <v>553</v>
      </c>
      <c r="K24" s="252">
        <v>2016</v>
      </c>
      <c r="L24" s="253" t="str">
        <f>HYPERLINK("http://ebooks.abc-clio.com/?isbn=9781440838897")</f>
        <v>http://ebooks.abc-clio.com/?isbn=9781440838897</v>
      </c>
    </row>
    <row r="25" spans="1:12" s="15" customFormat="1" ht="19.95" customHeight="1">
      <c r="A25" s="254">
        <v>9</v>
      </c>
      <c r="B25" s="249" t="s">
        <v>549</v>
      </c>
      <c r="C25" s="249" t="s">
        <v>15749</v>
      </c>
      <c r="D25" s="250">
        <v>9781440840906</v>
      </c>
      <c r="E25" s="250">
        <v>9781440840890</v>
      </c>
      <c r="F25" s="249" t="s">
        <v>15672</v>
      </c>
      <c r="G25" s="251">
        <v>1</v>
      </c>
      <c r="H25" s="248" t="s">
        <v>15576</v>
      </c>
      <c r="I25" s="249" t="s">
        <v>963</v>
      </c>
      <c r="J25" s="249" t="s">
        <v>560</v>
      </c>
      <c r="K25" s="252">
        <v>2017</v>
      </c>
      <c r="L25" s="253" t="str">
        <f>HYPERLINK("http://ebooks.abc-clio.com/?isbn=9781440840906")</f>
        <v>http://ebooks.abc-clio.com/?isbn=9781440840906</v>
      </c>
    </row>
    <row r="26" spans="1:12" s="15" customFormat="1" ht="19.95" customHeight="1">
      <c r="A26" s="254">
        <v>58</v>
      </c>
      <c r="B26" s="249" t="s">
        <v>549</v>
      </c>
      <c r="C26" s="249" t="s">
        <v>15749</v>
      </c>
      <c r="D26" s="250">
        <v>9781440842337</v>
      </c>
      <c r="E26" s="250">
        <v>9781440842320</v>
      </c>
      <c r="F26" s="249" t="s">
        <v>15682</v>
      </c>
      <c r="G26" s="251">
        <v>1</v>
      </c>
      <c r="H26" s="248" t="s">
        <v>15576</v>
      </c>
      <c r="I26" s="249" t="s">
        <v>15451</v>
      </c>
      <c r="J26" s="249" t="s">
        <v>553</v>
      </c>
      <c r="K26" s="252">
        <v>2016</v>
      </c>
      <c r="L26" s="253" t="str">
        <f>HYPERLINK("http://ebooks.abc-clio.com/?isbn=9781440842337")</f>
        <v>http://ebooks.abc-clio.com/?isbn=9781440842337</v>
      </c>
    </row>
    <row r="27" spans="1:12" s="15" customFormat="1" ht="19.95" customHeight="1">
      <c r="A27" s="254">
        <v>16</v>
      </c>
      <c r="B27" s="249" t="s">
        <v>549</v>
      </c>
      <c r="C27" s="249" t="s">
        <v>15749</v>
      </c>
      <c r="D27" s="250">
        <v>9781440842672</v>
      </c>
      <c r="E27" s="250">
        <v>9781440842665</v>
      </c>
      <c r="F27" s="249" t="s">
        <v>15685</v>
      </c>
      <c r="G27" s="251">
        <v>1</v>
      </c>
      <c r="H27" s="248" t="s">
        <v>15576</v>
      </c>
      <c r="I27" s="249" t="s">
        <v>15686</v>
      </c>
      <c r="J27" s="249" t="s">
        <v>553</v>
      </c>
      <c r="K27" s="252">
        <v>2016</v>
      </c>
      <c r="L27" s="253" t="str">
        <f>HYPERLINK("http://ebooks.abc-clio.com/?isbn=9781440842672")</f>
        <v>http://ebooks.abc-clio.com/?isbn=9781440842672</v>
      </c>
    </row>
    <row r="28" spans="1:12" s="15" customFormat="1" ht="19.95" customHeight="1">
      <c r="A28" s="254">
        <v>20</v>
      </c>
      <c r="B28" s="249" t="s">
        <v>549</v>
      </c>
      <c r="C28" s="249" t="s">
        <v>15749</v>
      </c>
      <c r="D28" s="250">
        <v>9781440842870</v>
      </c>
      <c r="E28" s="250">
        <v>9781440842863</v>
      </c>
      <c r="F28" s="249" t="s">
        <v>15687</v>
      </c>
      <c r="G28" s="251">
        <v>1</v>
      </c>
      <c r="H28" s="248" t="s">
        <v>15576</v>
      </c>
      <c r="I28" s="249" t="s">
        <v>2251</v>
      </c>
      <c r="J28" s="249" t="s">
        <v>553</v>
      </c>
      <c r="K28" s="252">
        <v>2016</v>
      </c>
      <c r="L28" s="253" t="str">
        <f>HYPERLINK("http://ebooks.abc-clio.com/?isbn=9781440842870")</f>
        <v>http://ebooks.abc-clio.com/?isbn=9781440842870</v>
      </c>
    </row>
    <row r="29" spans="1:12" s="15" customFormat="1" ht="19.95" customHeight="1">
      <c r="A29" s="254">
        <v>3</v>
      </c>
      <c r="B29" s="249" t="s">
        <v>549</v>
      </c>
      <c r="C29" s="249" t="s">
        <v>15749</v>
      </c>
      <c r="D29" s="250">
        <v>9781440854545</v>
      </c>
      <c r="E29" s="250">
        <v>9781440854538</v>
      </c>
      <c r="F29" s="249" t="s">
        <v>15714</v>
      </c>
      <c r="G29" s="251">
        <v>1</v>
      </c>
      <c r="H29" s="248" t="s">
        <v>15576</v>
      </c>
      <c r="I29" s="249" t="s">
        <v>15715</v>
      </c>
      <c r="J29" s="249" t="s">
        <v>553</v>
      </c>
      <c r="K29" s="252">
        <v>2017</v>
      </c>
      <c r="L29" s="253" t="str">
        <f>HYPERLINK("http://ebooks.abc-clio.com/?isbn=9781440854545")</f>
        <v>http://ebooks.abc-clio.com/?isbn=9781440854545</v>
      </c>
    </row>
    <row r="30" spans="1:12" s="15" customFormat="1" ht="19.95" customHeight="1">
      <c r="A30" s="254">
        <v>13</v>
      </c>
      <c r="B30" s="249" t="s">
        <v>549</v>
      </c>
      <c r="C30" s="249" t="s">
        <v>15749</v>
      </c>
      <c r="D30" s="250">
        <v>9781610699402</v>
      </c>
      <c r="E30" s="250">
        <v>9781610699396</v>
      </c>
      <c r="F30" s="249" t="s">
        <v>15741</v>
      </c>
      <c r="G30" s="251">
        <v>1</v>
      </c>
      <c r="H30" s="248" t="s">
        <v>15576</v>
      </c>
      <c r="I30" s="249" t="s">
        <v>15742</v>
      </c>
      <c r="J30" s="249" t="s">
        <v>560</v>
      </c>
      <c r="K30" s="252">
        <v>2016</v>
      </c>
      <c r="L30" s="253" t="str">
        <f>HYPERLINK("http://ebooks.abc-clio.com/?isbn=9781610699402")</f>
        <v>http://ebooks.abc-clio.com/?isbn=9781610699402</v>
      </c>
    </row>
    <row r="31" spans="1:12" s="15" customFormat="1" ht="19.95" customHeight="1">
      <c r="A31" s="254">
        <v>35</v>
      </c>
      <c r="B31" s="249" t="s">
        <v>549</v>
      </c>
      <c r="C31" s="249" t="s">
        <v>15759</v>
      </c>
      <c r="D31" s="250">
        <v>9781440838156</v>
      </c>
      <c r="E31" s="250">
        <v>9781440838149</v>
      </c>
      <c r="F31" s="249" t="s">
        <v>15649</v>
      </c>
      <c r="G31" s="251">
        <v>1</v>
      </c>
      <c r="H31" s="248" t="s">
        <v>15576</v>
      </c>
      <c r="I31" s="249" t="s">
        <v>1453</v>
      </c>
      <c r="J31" s="249" t="s">
        <v>553</v>
      </c>
      <c r="K31" s="252">
        <v>2016</v>
      </c>
      <c r="L31" s="253" t="str">
        <f>HYPERLINK("http://ebooks.abc-clio.com/?isbn=9781440838156")</f>
        <v>http://ebooks.abc-clio.com/?isbn=9781440838156</v>
      </c>
    </row>
    <row r="32" spans="1:12" s="15" customFormat="1" ht="19.95" customHeight="1">
      <c r="A32" s="254">
        <v>65</v>
      </c>
      <c r="B32" s="249" t="s">
        <v>549</v>
      </c>
      <c r="C32" s="249" t="s">
        <v>15759</v>
      </c>
      <c r="D32" s="250">
        <v>9781440842191</v>
      </c>
      <c r="E32" s="250">
        <v>9781440842184</v>
      </c>
      <c r="F32" s="249" t="s">
        <v>15680</v>
      </c>
      <c r="G32" s="251">
        <v>1</v>
      </c>
      <c r="H32" s="248" t="s">
        <v>15576</v>
      </c>
      <c r="I32" s="249" t="s">
        <v>15681</v>
      </c>
      <c r="J32" s="249" t="s">
        <v>553</v>
      </c>
      <c r="K32" s="252">
        <v>2016</v>
      </c>
      <c r="L32" s="253" t="str">
        <f>HYPERLINK("http://ebooks.abc-clio.com/?isbn=9781440842191")</f>
        <v>http://ebooks.abc-clio.com/?isbn=9781440842191</v>
      </c>
    </row>
    <row r="33" spans="1:12" s="15" customFormat="1" ht="19.95" customHeight="1">
      <c r="A33" s="254">
        <v>76</v>
      </c>
      <c r="B33" s="249" t="s">
        <v>549</v>
      </c>
      <c r="C33" s="249" t="s">
        <v>15751</v>
      </c>
      <c r="D33" s="250">
        <v>9781440831355</v>
      </c>
      <c r="E33" s="250">
        <v>9781440831348</v>
      </c>
      <c r="F33" s="249" t="s">
        <v>15594</v>
      </c>
      <c r="G33" s="251">
        <v>1</v>
      </c>
      <c r="H33" s="248" t="s">
        <v>15576</v>
      </c>
      <c r="I33" s="249" t="s">
        <v>15595</v>
      </c>
      <c r="J33" s="249" t="s">
        <v>553</v>
      </c>
      <c r="K33" s="252">
        <v>2016</v>
      </c>
      <c r="L33" s="253" t="str">
        <f>HYPERLINK("http://ebooks.abc-clio.com/?isbn=9781440831355")</f>
        <v>http://ebooks.abc-clio.com/?isbn=9781440831355</v>
      </c>
    </row>
    <row r="34" spans="1:12" s="15" customFormat="1" ht="19.95" customHeight="1">
      <c r="A34" s="254">
        <v>66</v>
      </c>
      <c r="B34" s="249" t="s">
        <v>549</v>
      </c>
      <c r="C34" s="249" t="s">
        <v>15751</v>
      </c>
      <c r="D34" s="250">
        <v>9781440831935</v>
      </c>
      <c r="E34" s="250">
        <v>9781440831928</v>
      </c>
      <c r="F34" s="249" t="s">
        <v>15596</v>
      </c>
      <c r="G34" s="251">
        <v>1</v>
      </c>
      <c r="H34" s="248" t="s">
        <v>15576</v>
      </c>
      <c r="I34" s="249" t="s">
        <v>15597</v>
      </c>
      <c r="J34" s="249" t="s">
        <v>553</v>
      </c>
      <c r="K34" s="252">
        <v>2016</v>
      </c>
      <c r="L34" s="253" t="str">
        <f>HYPERLINK("http://ebooks.abc-clio.com/?isbn=9781440831935")</f>
        <v>http://ebooks.abc-clio.com/?isbn=9781440831935</v>
      </c>
    </row>
    <row r="35" spans="1:12" s="15" customFormat="1" ht="19.95" customHeight="1">
      <c r="A35" s="254">
        <v>64</v>
      </c>
      <c r="B35" s="249" t="s">
        <v>549</v>
      </c>
      <c r="C35" s="249" t="s">
        <v>15751</v>
      </c>
      <c r="D35" s="250">
        <v>9781440832727</v>
      </c>
      <c r="E35" s="250">
        <v>9781440832710</v>
      </c>
      <c r="F35" s="249" t="s">
        <v>15602</v>
      </c>
      <c r="G35" s="251">
        <v>1</v>
      </c>
      <c r="H35" s="248" t="s">
        <v>15576</v>
      </c>
      <c r="I35" s="249" t="s">
        <v>1453</v>
      </c>
      <c r="J35" s="249" t="s">
        <v>553</v>
      </c>
      <c r="K35" s="252">
        <v>2016</v>
      </c>
      <c r="L35" s="253" t="str">
        <f>HYPERLINK("http://ebooks.abc-clio.com/?isbn=9781440832727")</f>
        <v>http://ebooks.abc-clio.com/?isbn=9781440832727</v>
      </c>
    </row>
    <row r="36" spans="1:12" s="15" customFormat="1" ht="19.95" customHeight="1">
      <c r="A36" s="254">
        <v>56</v>
      </c>
      <c r="B36" s="249" t="s">
        <v>549</v>
      </c>
      <c r="C36" s="249" t="s">
        <v>15751</v>
      </c>
      <c r="D36" s="250">
        <v>9781440832741</v>
      </c>
      <c r="E36" s="250">
        <v>9781440832734</v>
      </c>
      <c r="F36" s="249" t="s">
        <v>15603</v>
      </c>
      <c r="G36" s="251">
        <v>1</v>
      </c>
      <c r="H36" s="248" t="s">
        <v>15576</v>
      </c>
      <c r="I36" s="249" t="s">
        <v>15604</v>
      </c>
      <c r="J36" s="249" t="s">
        <v>553</v>
      </c>
      <c r="K36" s="252">
        <v>2016</v>
      </c>
      <c r="L36" s="253" t="str">
        <f>HYPERLINK("http://ebooks.abc-clio.com/?isbn=9781440832741")</f>
        <v>http://ebooks.abc-clio.com/?isbn=9781440832741</v>
      </c>
    </row>
    <row r="37" spans="1:12" s="15" customFormat="1" ht="19.95" customHeight="1">
      <c r="A37" s="254">
        <v>71</v>
      </c>
      <c r="B37" s="249" t="s">
        <v>549</v>
      </c>
      <c r="C37" s="249" t="s">
        <v>15751</v>
      </c>
      <c r="D37" s="250">
        <v>9781440833793</v>
      </c>
      <c r="E37" s="250">
        <v>9781440833786</v>
      </c>
      <c r="F37" s="249" t="s">
        <v>15620</v>
      </c>
      <c r="G37" s="251">
        <v>1</v>
      </c>
      <c r="H37" s="248" t="s">
        <v>15576</v>
      </c>
      <c r="I37" s="249" t="s">
        <v>15621</v>
      </c>
      <c r="J37" s="249" t="s">
        <v>553</v>
      </c>
      <c r="K37" s="252">
        <v>2016</v>
      </c>
      <c r="L37" s="253" t="str">
        <f>HYPERLINK("http://ebooks.abc-clio.com/?isbn=9781440833793")</f>
        <v>http://ebooks.abc-clio.com/?isbn=9781440833793</v>
      </c>
    </row>
    <row r="38" spans="1:12" s="15" customFormat="1" ht="19.95" customHeight="1">
      <c r="A38" s="254">
        <v>62</v>
      </c>
      <c r="B38" s="249" t="s">
        <v>549</v>
      </c>
      <c r="C38" s="249" t="s">
        <v>15751</v>
      </c>
      <c r="D38" s="250">
        <v>9781440834998</v>
      </c>
      <c r="E38" s="250">
        <v>9781440834981</v>
      </c>
      <c r="F38" s="249" t="s">
        <v>15628</v>
      </c>
      <c r="G38" s="251">
        <v>1</v>
      </c>
      <c r="H38" s="248" t="s">
        <v>15576</v>
      </c>
      <c r="I38" s="249" t="s">
        <v>15629</v>
      </c>
      <c r="J38" s="249" t="s">
        <v>553</v>
      </c>
      <c r="K38" s="252">
        <v>2016</v>
      </c>
      <c r="L38" s="253" t="str">
        <f>HYPERLINK("http://ebooks.abc-clio.com/?isbn=9781440834998")</f>
        <v>http://ebooks.abc-clio.com/?isbn=9781440834998</v>
      </c>
    </row>
    <row r="39" spans="1:12" s="15" customFormat="1" ht="19.95" customHeight="1">
      <c r="A39" s="254">
        <v>12</v>
      </c>
      <c r="B39" s="249" t="s">
        <v>549</v>
      </c>
      <c r="C39" s="249" t="s">
        <v>15751</v>
      </c>
      <c r="D39" s="250">
        <v>9781440835421</v>
      </c>
      <c r="E39" s="250">
        <v>9781440835414</v>
      </c>
      <c r="F39" s="249" t="s">
        <v>15632</v>
      </c>
      <c r="G39" s="251">
        <v>1</v>
      </c>
      <c r="H39" s="248" t="s">
        <v>15622</v>
      </c>
      <c r="I39" s="249" t="s">
        <v>15633</v>
      </c>
      <c r="J39" s="249" t="s">
        <v>553</v>
      </c>
      <c r="K39" s="252">
        <v>2016</v>
      </c>
      <c r="L39" s="253" t="str">
        <f>HYPERLINK("http://ebooks.abc-clio.com/?isbn=9781440835421")</f>
        <v>http://ebooks.abc-clio.com/?isbn=9781440835421</v>
      </c>
    </row>
    <row r="40" spans="1:12" s="15" customFormat="1" ht="19.95" customHeight="1">
      <c r="A40" s="254">
        <v>6</v>
      </c>
      <c r="B40" s="249" t="s">
        <v>549</v>
      </c>
      <c r="C40" s="249" t="s">
        <v>15751</v>
      </c>
      <c r="D40" s="250">
        <v>9781440835650</v>
      </c>
      <c r="E40" s="250">
        <v>9781440835643</v>
      </c>
      <c r="F40" s="249" t="s">
        <v>15634</v>
      </c>
      <c r="G40" s="251">
        <v>1</v>
      </c>
      <c r="H40" s="248" t="s">
        <v>15576</v>
      </c>
      <c r="I40" s="249" t="s">
        <v>15635</v>
      </c>
      <c r="J40" s="249" t="s">
        <v>553</v>
      </c>
      <c r="K40" s="252">
        <v>2017</v>
      </c>
      <c r="L40" s="253" t="str">
        <f>HYPERLINK("http://ebooks.abc-clio.com/?isbn=9781440835650")</f>
        <v>http://ebooks.abc-clio.com/?isbn=9781440835650</v>
      </c>
    </row>
    <row r="41" spans="1:12" s="15" customFormat="1" ht="19.95" customHeight="1">
      <c r="A41" s="254">
        <v>26</v>
      </c>
      <c r="B41" s="249" t="s">
        <v>549</v>
      </c>
      <c r="C41" s="249" t="s">
        <v>15751</v>
      </c>
      <c r="D41" s="250">
        <v>9781440835698</v>
      </c>
      <c r="E41" s="250">
        <v>9781440835681</v>
      </c>
      <c r="F41" s="249" t="s">
        <v>15636</v>
      </c>
      <c r="G41" s="251">
        <v>1</v>
      </c>
      <c r="H41" s="248" t="s">
        <v>15576</v>
      </c>
      <c r="I41" s="249" t="s">
        <v>15637</v>
      </c>
      <c r="J41" s="249" t="s">
        <v>38</v>
      </c>
      <c r="K41" s="252">
        <v>2016</v>
      </c>
      <c r="L41" s="253" t="str">
        <f>HYPERLINK("http://ebooks.abc-clio.com/?isbn=9781440835698")</f>
        <v>http://ebooks.abc-clio.com/?isbn=9781440835698</v>
      </c>
    </row>
    <row r="42" spans="1:12" s="15" customFormat="1" ht="19.95" customHeight="1">
      <c r="A42" s="254">
        <v>47</v>
      </c>
      <c r="B42" s="249" t="s">
        <v>549</v>
      </c>
      <c r="C42" s="249" t="s">
        <v>15751</v>
      </c>
      <c r="D42" s="250">
        <v>9781440836572</v>
      </c>
      <c r="E42" s="250">
        <v>9781440836565</v>
      </c>
      <c r="F42" s="249" t="s">
        <v>15638</v>
      </c>
      <c r="G42" s="251">
        <v>1</v>
      </c>
      <c r="H42" s="248" t="s">
        <v>15576</v>
      </c>
      <c r="I42" s="249" t="s">
        <v>15639</v>
      </c>
      <c r="J42" s="249" t="s">
        <v>560</v>
      </c>
      <c r="K42" s="252">
        <v>2016</v>
      </c>
      <c r="L42" s="253" t="str">
        <f>HYPERLINK("http://ebooks.abc-clio.com/?isbn=9781440836572")</f>
        <v>http://ebooks.abc-clio.com/?isbn=9781440836572</v>
      </c>
    </row>
    <row r="43" spans="1:12" s="15" customFormat="1" ht="19.95" customHeight="1">
      <c r="A43" s="254">
        <v>30</v>
      </c>
      <c r="B43" s="249" t="s">
        <v>549</v>
      </c>
      <c r="C43" s="249" t="s">
        <v>15751</v>
      </c>
      <c r="D43" s="250">
        <v>9781440837432</v>
      </c>
      <c r="E43" s="250">
        <v>9781440837425</v>
      </c>
      <c r="F43" s="249" t="s">
        <v>15642</v>
      </c>
      <c r="G43" s="251">
        <v>1</v>
      </c>
      <c r="H43" s="248" t="s">
        <v>15576</v>
      </c>
      <c r="I43" s="249" t="s">
        <v>15643</v>
      </c>
      <c r="J43" s="249" t="s">
        <v>553</v>
      </c>
      <c r="K43" s="252">
        <v>2016</v>
      </c>
      <c r="L43" s="253" t="str">
        <f>HYPERLINK("http://ebooks.abc-clio.com/?isbn=9781440837432")</f>
        <v>http://ebooks.abc-clio.com/?isbn=9781440837432</v>
      </c>
    </row>
    <row r="44" spans="1:12" s="15" customFormat="1" ht="19.95" customHeight="1">
      <c r="A44" s="254">
        <v>19</v>
      </c>
      <c r="B44" s="249" t="s">
        <v>549</v>
      </c>
      <c r="C44" s="249" t="s">
        <v>15751</v>
      </c>
      <c r="D44" s="250">
        <v>9781440838378</v>
      </c>
      <c r="E44" s="250">
        <v>9781440838361</v>
      </c>
      <c r="F44" s="249" t="s">
        <v>15652</v>
      </c>
      <c r="G44" s="251">
        <v>1</v>
      </c>
      <c r="H44" s="248" t="s">
        <v>15576</v>
      </c>
      <c r="I44" s="249" t="s">
        <v>15653</v>
      </c>
      <c r="J44" s="249" t="s">
        <v>553</v>
      </c>
      <c r="K44" s="252">
        <v>2016</v>
      </c>
      <c r="L44" s="253" t="str">
        <f>HYPERLINK("http://ebooks.abc-clio.com/?isbn=9781440838378")</f>
        <v>http://ebooks.abc-clio.com/?isbn=9781440838378</v>
      </c>
    </row>
    <row r="45" spans="1:12" s="15" customFormat="1" ht="19.95" customHeight="1">
      <c r="A45" s="254">
        <v>39</v>
      </c>
      <c r="B45" s="249" t="s">
        <v>549</v>
      </c>
      <c r="C45" s="249" t="s">
        <v>15751</v>
      </c>
      <c r="D45" s="250">
        <v>9781440839818</v>
      </c>
      <c r="E45" s="250">
        <v>9781440839801</v>
      </c>
      <c r="F45" s="249" t="s">
        <v>15664</v>
      </c>
      <c r="G45" s="251">
        <v>1</v>
      </c>
      <c r="H45" s="248" t="s">
        <v>15576</v>
      </c>
      <c r="I45" s="249" t="s">
        <v>937</v>
      </c>
      <c r="J45" s="249" t="s">
        <v>38</v>
      </c>
      <c r="K45" s="252">
        <v>2016</v>
      </c>
      <c r="L45" s="253" t="str">
        <f>HYPERLINK("http://ebooks.abc-clio.com/?isbn=9781440839818")</f>
        <v>http://ebooks.abc-clio.com/?isbn=9781440839818</v>
      </c>
    </row>
    <row r="46" spans="1:12" s="15" customFormat="1" ht="19.95" customHeight="1">
      <c r="A46" s="254">
        <v>14</v>
      </c>
      <c r="B46" s="249" t="s">
        <v>549</v>
      </c>
      <c r="C46" s="249" t="s">
        <v>15751</v>
      </c>
      <c r="D46" s="250">
        <v>9781440848049</v>
      </c>
      <c r="E46" s="250">
        <v>9781440848032</v>
      </c>
      <c r="F46" s="249" t="s">
        <v>15703</v>
      </c>
      <c r="G46" s="251">
        <v>1</v>
      </c>
      <c r="H46" s="248" t="s">
        <v>15576</v>
      </c>
      <c r="I46" s="249" t="s">
        <v>15704</v>
      </c>
      <c r="J46" s="249" t="s">
        <v>553</v>
      </c>
      <c r="K46" s="252">
        <v>2016</v>
      </c>
      <c r="L46" s="253" t="str">
        <f>HYPERLINK("http://ebooks.abc-clio.com/?isbn=9781440848049")</f>
        <v>http://ebooks.abc-clio.com/?isbn=9781440848049</v>
      </c>
    </row>
    <row r="47" spans="1:12" s="15" customFormat="1" ht="19.95" customHeight="1">
      <c r="A47" s="254">
        <v>40</v>
      </c>
      <c r="B47" s="249" t="s">
        <v>549</v>
      </c>
      <c r="C47" s="249" t="s">
        <v>15751</v>
      </c>
      <c r="D47" s="250">
        <v>9781440848605</v>
      </c>
      <c r="E47" s="250">
        <v>9781440848599</v>
      </c>
      <c r="F47" s="249" t="s">
        <v>15707</v>
      </c>
      <c r="G47" s="251">
        <v>1</v>
      </c>
      <c r="H47" s="248" t="s">
        <v>15576</v>
      </c>
      <c r="I47" s="249" t="s">
        <v>15708</v>
      </c>
      <c r="J47" s="249" t="s">
        <v>553</v>
      </c>
      <c r="K47" s="252">
        <v>2016</v>
      </c>
      <c r="L47" s="253" t="str">
        <f>HYPERLINK("http://ebooks.abc-clio.com/?isbn=9781440848605")</f>
        <v>http://ebooks.abc-clio.com/?isbn=9781440848605</v>
      </c>
    </row>
    <row r="48" spans="1:12" s="15" customFormat="1" ht="19.95" customHeight="1">
      <c r="A48" s="254">
        <v>41</v>
      </c>
      <c r="B48" s="249" t="s">
        <v>549</v>
      </c>
      <c r="C48" s="249" t="s">
        <v>15751</v>
      </c>
      <c r="D48" s="250">
        <v>9781440850066</v>
      </c>
      <c r="E48" s="250">
        <v>9781440850059</v>
      </c>
      <c r="F48" s="249" t="s">
        <v>15711</v>
      </c>
      <c r="G48" s="251">
        <v>1</v>
      </c>
      <c r="H48" s="248" t="s">
        <v>15576</v>
      </c>
      <c r="I48" s="249" t="s">
        <v>15376</v>
      </c>
      <c r="J48" s="249" t="s">
        <v>553</v>
      </c>
      <c r="K48" s="252">
        <v>2016</v>
      </c>
      <c r="L48" s="253" t="str">
        <f>HYPERLINK("http://ebooks.abc-clio.com/?isbn=9781440850066")</f>
        <v>http://ebooks.abc-clio.com/?isbn=9781440850066</v>
      </c>
    </row>
    <row r="49" spans="1:12" s="15" customFormat="1" ht="19.95" customHeight="1">
      <c r="A49" s="254">
        <v>28</v>
      </c>
      <c r="B49" s="249" t="s">
        <v>549</v>
      </c>
      <c r="C49" s="249" t="s">
        <v>15751</v>
      </c>
      <c r="D49" s="250">
        <v>9781610698368</v>
      </c>
      <c r="E49" s="250">
        <v>9781610698351</v>
      </c>
      <c r="F49" s="249" t="s">
        <v>15733</v>
      </c>
      <c r="G49" s="251">
        <v>1</v>
      </c>
      <c r="H49" s="248" t="s">
        <v>15576</v>
      </c>
      <c r="I49" s="249" t="s">
        <v>15734</v>
      </c>
      <c r="J49" s="249" t="s">
        <v>38</v>
      </c>
      <c r="K49" s="252">
        <v>2016</v>
      </c>
      <c r="L49" s="253" t="str">
        <f>HYPERLINK("http://ebooks.abc-clio.com/?isbn=9781610698368")</f>
        <v>http://ebooks.abc-clio.com/?isbn=9781610698368</v>
      </c>
    </row>
    <row r="50" spans="1:12" s="15" customFormat="1" ht="19.95" customHeight="1">
      <c r="A50" s="254">
        <v>92</v>
      </c>
      <c r="B50" s="249" t="s">
        <v>549</v>
      </c>
      <c r="C50" s="249" t="s">
        <v>15747</v>
      </c>
      <c r="D50" s="250">
        <v>9780313397202</v>
      </c>
      <c r="E50" s="250">
        <v>9780313397196</v>
      </c>
      <c r="F50" s="249" t="s">
        <v>15578</v>
      </c>
      <c r="G50" s="251">
        <v>2</v>
      </c>
      <c r="H50" s="248" t="s">
        <v>15576</v>
      </c>
      <c r="I50" s="249" t="s">
        <v>3148</v>
      </c>
      <c r="J50" s="249" t="s">
        <v>553</v>
      </c>
      <c r="K50" s="252">
        <v>2014</v>
      </c>
      <c r="L50" s="253" t="str">
        <f>HYPERLINK("http://ebooks.abc-clio.com/?isbn=9780313397202")</f>
        <v>http://ebooks.abc-clio.com/?isbn=9780313397202</v>
      </c>
    </row>
    <row r="51" spans="1:12" s="15" customFormat="1" ht="19.95" customHeight="1">
      <c r="A51" s="254">
        <v>81</v>
      </c>
      <c r="B51" s="249" t="s">
        <v>549</v>
      </c>
      <c r="C51" s="249" t="s">
        <v>15747</v>
      </c>
      <c r="D51" s="250">
        <v>9781440828164</v>
      </c>
      <c r="E51" s="250">
        <v>9781440828157</v>
      </c>
      <c r="F51" s="249" t="s">
        <v>15582</v>
      </c>
      <c r="G51" s="251">
        <v>1</v>
      </c>
      <c r="H51" s="248" t="s">
        <v>15576</v>
      </c>
      <c r="I51" s="249" t="s">
        <v>15583</v>
      </c>
      <c r="J51" s="249" t="s">
        <v>560</v>
      </c>
      <c r="K51" s="252">
        <v>2015</v>
      </c>
      <c r="L51" s="253" t="str">
        <f>HYPERLINK("http://ebooks.abc-clio.com/?isbn=9781440828164")</f>
        <v>http://ebooks.abc-clio.com/?isbn=9781440828164</v>
      </c>
    </row>
    <row r="52" spans="1:12" s="15" customFormat="1" ht="19.95" customHeight="1">
      <c r="A52" s="254">
        <v>70</v>
      </c>
      <c r="B52" s="249" t="s">
        <v>549</v>
      </c>
      <c r="C52" s="249" t="s">
        <v>15757</v>
      </c>
      <c r="D52" s="250">
        <v>9781440835223</v>
      </c>
      <c r="E52" s="250">
        <v>9781440835216</v>
      </c>
      <c r="F52" s="249" t="s">
        <v>15630</v>
      </c>
      <c r="G52" s="251">
        <v>1</v>
      </c>
      <c r="H52" s="248" t="s">
        <v>15576</v>
      </c>
      <c r="I52" s="249" t="s">
        <v>15631</v>
      </c>
      <c r="J52" s="249" t="s">
        <v>553</v>
      </c>
      <c r="K52" s="252">
        <v>2016</v>
      </c>
      <c r="L52" s="253" t="str">
        <f>HYPERLINK("http://ebooks.abc-clio.com/?isbn=9781440835223")</f>
        <v>http://ebooks.abc-clio.com/?isbn=9781440835223</v>
      </c>
    </row>
    <row r="53" spans="1:12" s="15" customFormat="1" ht="19.95" customHeight="1">
      <c r="A53" s="254">
        <v>94</v>
      </c>
      <c r="B53" s="249" t="s">
        <v>549</v>
      </c>
      <c r="C53" s="249" t="s">
        <v>15757</v>
      </c>
      <c r="D53" s="250">
        <v>9781598847567</v>
      </c>
      <c r="E53" s="250">
        <v>9781598847550</v>
      </c>
      <c r="F53" s="249" t="s">
        <v>15720</v>
      </c>
      <c r="G53" s="251">
        <v>2</v>
      </c>
      <c r="H53" s="248" t="s">
        <v>15576</v>
      </c>
      <c r="I53" s="249" t="s">
        <v>15721</v>
      </c>
      <c r="J53" s="249" t="s">
        <v>38</v>
      </c>
      <c r="K53" s="252">
        <v>2013</v>
      </c>
      <c r="L53" s="253" t="str">
        <f>HYPERLINK("http://ebooks.abc-clio.com/?isbn=9781598847567")</f>
        <v>http://ebooks.abc-clio.com/?isbn=9781598847567</v>
      </c>
    </row>
    <row r="54" spans="1:12" s="15" customFormat="1" ht="19.95" customHeight="1">
      <c r="A54" s="254">
        <v>73</v>
      </c>
      <c r="B54" s="249" t="s">
        <v>549</v>
      </c>
      <c r="C54" s="249" t="s">
        <v>15748</v>
      </c>
      <c r="D54" s="250">
        <v>9781440801242</v>
      </c>
      <c r="E54" s="250">
        <v>9781440801235</v>
      </c>
      <c r="F54" s="249" t="s">
        <v>15579</v>
      </c>
      <c r="G54" s="251">
        <v>2</v>
      </c>
      <c r="H54" s="248" t="s">
        <v>15576</v>
      </c>
      <c r="I54" s="249" t="s">
        <v>931</v>
      </c>
      <c r="J54" s="249" t="s">
        <v>553</v>
      </c>
      <c r="K54" s="252">
        <v>2016</v>
      </c>
      <c r="L54" s="253" t="str">
        <f>HYPERLINK("http://ebooks.abc-clio.com/?isbn=9781440801242")</f>
        <v>http://ebooks.abc-clio.com/?isbn=9781440801242</v>
      </c>
    </row>
    <row r="55" spans="1:12" s="15" customFormat="1" ht="19.95" customHeight="1">
      <c r="A55" s="254">
        <v>53</v>
      </c>
      <c r="B55" s="249" t="s">
        <v>549</v>
      </c>
      <c r="C55" s="249" t="s">
        <v>15748</v>
      </c>
      <c r="D55" s="250">
        <v>9781440832444</v>
      </c>
      <c r="E55" s="250">
        <v>9781440832437</v>
      </c>
      <c r="F55" s="249" t="s">
        <v>15600</v>
      </c>
      <c r="G55" s="251">
        <v>1</v>
      </c>
      <c r="H55" s="248" t="s">
        <v>15576</v>
      </c>
      <c r="I55" s="249" t="s">
        <v>15601</v>
      </c>
      <c r="J55" s="249" t="s">
        <v>553</v>
      </c>
      <c r="K55" s="252">
        <v>2016</v>
      </c>
      <c r="L55" s="253" t="str">
        <f>HYPERLINK("http://ebooks.abc-clio.com/?isbn=9781440832444")</f>
        <v>http://ebooks.abc-clio.com/?isbn=9781440832444</v>
      </c>
    </row>
    <row r="56" spans="1:12" s="15" customFormat="1" ht="19.95" customHeight="1">
      <c r="A56" s="254">
        <v>59</v>
      </c>
      <c r="B56" s="249" t="s">
        <v>549</v>
      </c>
      <c r="C56" s="249" t="s">
        <v>15748</v>
      </c>
      <c r="D56" s="250">
        <v>9781440833458</v>
      </c>
      <c r="E56" s="250">
        <v>9781440833441</v>
      </c>
      <c r="F56" s="249" t="s">
        <v>15616</v>
      </c>
      <c r="G56" s="251">
        <v>1</v>
      </c>
      <c r="H56" s="248" t="s">
        <v>15576</v>
      </c>
      <c r="I56" s="249" t="s">
        <v>15617</v>
      </c>
      <c r="J56" s="249" t="s">
        <v>553</v>
      </c>
      <c r="K56" s="252">
        <v>2016</v>
      </c>
      <c r="L56" s="253" t="str">
        <f>HYPERLINK("http://ebooks.abc-clio.com/?isbn=9781440833458")</f>
        <v>http://ebooks.abc-clio.com/?isbn=9781440833458</v>
      </c>
    </row>
    <row r="57" spans="1:12" s="15" customFormat="1" ht="19.95" customHeight="1">
      <c r="A57" s="254">
        <v>24</v>
      </c>
      <c r="B57" s="249" t="s">
        <v>549</v>
      </c>
      <c r="C57" s="249" t="s">
        <v>15748</v>
      </c>
      <c r="D57" s="250">
        <v>9781440837975</v>
      </c>
      <c r="E57" s="250">
        <v>9781440837968</v>
      </c>
      <c r="F57" s="249" t="s">
        <v>15646</v>
      </c>
      <c r="G57" s="251">
        <v>1</v>
      </c>
      <c r="H57" s="248" t="s">
        <v>15576</v>
      </c>
      <c r="I57" s="249" t="s">
        <v>15647</v>
      </c>
      <c r="J57" s="249" t="s">
        <v>553</v>
      </c>
      <c r="K57" s="252">
        <v>2016</v>
      </c>
      <c r="L57" s="253" t="str">
        <f>HYPERLINK("http://ebooks.abc-clio.com/?isbn=9781440837975")</f>
        <v>http://ebooks.abc-clio.com/?isbn=9781440837975</v>
      </c>
    </row>
    <row r="58" spans="1:12" s="15" customFormat="1" ht="19.95" customHeight="1">
      <c r="A58" s="254">
        <v>2</v>
      </c>
      <c r="B58" s="249" t="s">
        <v>549</v>
      </c>
      <c r="C58" s="249" t="s">
        <v>15748</v>
      </c>
      <c r="D58" s="250">
        <v>9781440839511</v>
      </c>
      <c r="E58" s="250">
        <v>9781440839504</v>
      </c>
      <c r="F58" s="249" t="s">
        <v>15659</v>
      </c>
      <c r="G58" s="251">
        <v>2</v>
      </c>
      <c r="H58" s="248" t="s">
        <v>15576</v>
      </c>
      <c r="I58" s="249" t="s">
        <v>15660</v>
      </c>
      <c r="J58" s="249" t="s">
        <v>553</v>
      </c>
      <c r="K58" s="252">
        <v>2017</v>
      </c>
      <c r="L58" s="253" t="str">
        <f>HYPERLINK("http://ebooks.abc-clio.com/?isbn=9781440839511")</f>
        <v>http://ebooks.abc-clio.com/?isbn=9781440839511</v>
      </c>
    </row>
    <row r="59" spans="1:12" s="15" customFormat="1" ht="19.95" customHeight="1">
      <c r="A59" s="254">
        <v>83</v>
      </c>
      <c r="B59" s="249" t="s">
        <v>549</v>
      </c>
      <c r="C59" s="249" t="s">
        <v>15758</v>
      </c>
      <c r="D59" s="250">
        <v>9781440838132</v>
      </c>
      <c r="E59" s="250">
        <v>9781440838125</v>
      </c>
      <c r="F59" s="249" t="s">
        <v>15648</v>
      </c>
      <c r="G59" s="251">
        <v>1</v>
      </c>
      <c r="H59" s="248" t="s">
        <v>15576</v>
      </c>
      <c r="I59" s="249" t="s">
        <v>903</v>
      </c>
      <c r="J59" s="249" t="s">
        <v>38</v>
      </c>
      <c r="K59" s="252">
        <v>2015</v>
      </c>
      <c r="L59" s="253" t="str">
        <f>HYPERLINK("http://ebooks.abc-clio.com/?isbn=9781440838132")</f>
        <v>http://ebooks.abc-clio.com/?isbn=9781440838132</v>
      </c>
    </row>
    <row r="60" spans="1:12" s="15" customFormat="1" ht="19.95" customHeight="1">
      <c r="A60" s="254">
        <v>10</v>
      </c>
      <c r="B60" s="249" t="s">
        <v>549</v>
      </c>
      <c r="C60" s="249" t="s">
        <v>15758</v>
      </c>
      <c r="D60" s="250">
        <v>9781440838170</v>
      </c>
      <c r="E60" s="250">
        <v>9781440838163</v>
      </c>
      <c r="F60" s="249" t="s">
        <v>15650</v>
      </c>
      <c r="G60" s="251">
        <v>1</v>
      </c>
      <c r="H60" s="248" t="s">
        <v>15576</v>
      </c>
      <c r="I60" s="249" t="s">
        <v>15651</v>
      </c>
      <c r="J60" s="249" t="s">
        <v>38</v>
      </c>
      <c r="K60" s="252">
        <v>2016</v>
      </c>
      <c r="L60" s="253" t="str">
        <f>HYPERLINK("http://ebooks.abc-clio.com/?isbn=9781440838170")</f>
        <v>http://ebooks.abc-clio.com/?isbn=9781440838170</v>
      </c>
    </row>
    <row r="61" spans="1:12" s="15" customFormat="1" ht="19.95" customHeight="1">
      <c r="A61" s="254">
        <v>52</v>
      </c>
      <c r="B61" s="249" t="s">
        <v>549</v>
      </c>
      <c r="C61" s="249" t="s">
        <v>15758</v>
      </c>
      <c r="D61" s="250">
        <v>9781440838613</v>
      </c>
      <c r="E61" s="250">
        <v>9781440838606</v>
      </c>
      <c r="F61" s="249" t="s">
        <v>15654</v>
      </c>
      <c r="G61" s="251">
        <v>1</v>
      </c>
      <c r="H61" s="248" t="s">
        <v>15622</v>
      </c>
      <c r="I61" s="249" t="s">
        <v>6534</v>
      </c>
      <c r="J61" s="249" t="s">
        <v>560</v>
      </c>
      <c r="K61" s="252">
        <v>2016</v>
      </c>
      <c r="L61" s="253" t="str">
        <f>HYPERLINK("http://ebooks.abc-clio.com/?isbn=9781440838613")</f>
        <v>http://ebooks.abc-clio.com/?isbn=9781440838613</v>
      </c>
    </row>
    <row r="62" spans="1:12" s="15" customFormat="1" ht="19.95" customHeight="1">
      <c r="A62" s="254">
        <v>86</v>
      </c>
      <c r="B62" s="249" t="s">
        <v>549</v>
      </c>
      <c r="C62" s="249" t="s">
        <v>15758</v>
      </c>
      <c r="D62" s="250">
        <v>9781610694469</v>
      </c>
      <c r="E62" s="250">
        <v>9781610694452</v>
      </c>
      <c r="F62" s="249" t="s">
        <v>15722</v>
      </c>
      <c r="G62" s="251">
        <v>2</v>
      </c>
      <c r="H62" s="248" t="s">
        <v>15576</v>
      </c>
      <c r="I62" s="249" t="s">
        <v>15723</v>
      </c>
      <c r="J62" s="249" t="s">
        <v>38</v>
      </c>
      <c r="K62" s="252">
        <v>2015</v>
      </c>
      <c r="L62" s="253" t="str">
        <f>HYPERLINK("http://ebooks.abc-clio.com/?isbn=9781610694469")</f>
        <v>http://ebooks.abc-clio.com/?isbn=9781610694469</v>
      </c>
    </row>
    <row r="63" spans="1:12" s="15" customFormat="1" ht="19.95" customHeight="1">
      <c r="A63" s="254">
        <v>42</v>
      </c>
      <c r="B63" s="249" t="s">
        <v>549</v>
      </c>
      <c r="C63" s="249" t="s">
        <v>15758</v>
      </c>
      <c r="D63" s="250">
        <v>9781610697385</v>
      </c>
      <c r="E63" s="250">
        <v>9781610697378</v>
      </c>
      <c r="F63" s="249" t="s">
        <v>15726</v>
      </c>
      <c r="G63" s="251">
        <v>1</v>
      </c>
      <c r="H63" s="248" t="s">
        <v>15576</v>
      </c>
      <c r="I63" s="249" t="s">
        <v>10697</v>
      </c>
      <c r="J63" s="249" t="s">
        <v>560</v>
      </c>
      <c r="K63" s="252">
        <v>2016</v>
      </c>
      <c r="L63" s="253" t="str">
        <f>HYPERLINK("http://ebooks.abc-clio.com/?isbn=9781610697385")</f>
        <v>http://ebooks.abc-clio.com/?isbn=9781610697385</v>
      </c>
    </row>
    <row r="64" spans="1:12" s="15" customFormat="1" ht="19.95" customHeight="1">
      <c r="A64" s="254">
        <v>50</v>
      </c>
      <c r="B64" s="249" t="s">
        <v>549</v>
      </c>
      <c r="C64" s="249" t="s">
        <v>15753</v>
      </c>
      <c r="D64" s="250">
        <v>9781440832802</v>
      </c>
      <c r="E64" s="250">
        <v>9781440832796</v>
      </c>
      <c r="F64" s="249" t="s">
        <v>15605</v>
      </c>
      <c r="G64" s="251">
        <v>1</v>
      </c>
      <c r="H64" s="248" t="s">
        <v>15576</v>
      </c>
      <c r="I64" s="249" t="s">
        <v>15606</v>
      </c>
      <c r="J64" s="249" t="s">
        <v>553</v>
      </c>
      <c r="K64" s="252">
        <v>2016</v>
      </c>
      <c r="L64" s="253" t="str">
        <f>HYPERLINK("http://ebooks.abc-clio.com/?isbn=9781440832802")</f>
        <v>http://ebooks.abc-clio.com/?isbn=9781440832802</v>
      </c>
    </row>
    <row r="65" spans="1:12" s="15" customFormat="1" ht="19.95" customHeight="1">
      <c r="A65" s="254">
        <v>11</v>
      </c>
      <c r="B65" s="249" t="s">
        <v>549</v>
      </c>
      <c r="C65" s="249" t="s">
        <v>15753</v>
      </c>
      <c r="D65" s="250">
        <v>9781440834691</v>
      </c>
      <c r="E65" s="250">
        <v>9781440834684</v>
      </c>
      <c r="F65" s="249" t="s">
        <v>15626</v>
      </c>
      <c r="G65" s="251">
        <v>1</v>
      </c>
      <c r="H65" s="248" t="s">
        <v>15576</v>
      </c>
      <c r="I65" s="249" t="s">
        <v>3488</v>
      </c>
      <c r="J65" s="249" t="s">
        <v>560</v>
      </c>
      <c r="K65" s="252">
        <v>2016</v>
      </c>
      <c r="L65" s="253" t="str">
        <f>HYPERLINK("http://ebooks.abc-clio.com/?isbn=9781440834691")</f>
        <v>http://ebooks.abc-clio.com/?isbn=9781440834691</v>
      </c>
    </row>
    <row r="66" spans="1:12" s="15" customFormat="1" ht="19.95" customHeight="1">
      <c r="A66" s="254">
        <v>15</v>
      </c>
      <c r="B66" s="249" t="s">
        <v>549</v>
      </c>
      <c r="C66" s="249" t="s">
        <v>15753</v>
      </c>
      <c r="D66" s="250">
        <v>9781440838651</v>
      </c>
      <c r="E66" s="250">
        <v>9781440838644</v>
      </c>
      <c r="F66" s="249" t="s">
        <v>15655</v>
      </c>
      <c r="G66" s="251">
        <v>1</v>
      </c>
      <c r="H66" s="248" t="s">
        <v>15576</v>
      </c>
      <c r="I66" s="249" t="s">
        <v>15656</v>
      </c>
      <c r="J66" s="249" t="s">
        <v>553</v>
      </c>
      <c r="K66" s="252">
        <v>2016</v>
      </c>
      <c r="L66" s="253" t="str">
        <f>HYPERLINK("http://ebooks.abc-clio.com/?isbn=9781440838651")</f>
        <v>http://ebooks.abc-clio.com/?isbn=9781440838651</v>
      </c>
    </row>
    <row r="67" spans="1:12" s="15" customFormat="1" ht="19.95" customHeight="1">
      <c r="A67" s="254">
        <v>49</v>
      </c>
      <c r="B67" s="249" t="s">
        <v>549</v>
      </c>
      <c r="C67" s="249" t="s">
        <v>15753</v>
      </c>
      <c r="D67" s="250">
        <v>9781440839979</v>
      </c>
      <c r="E67" s="250">
        <v>9781440839962</v>
      </c>
      <c r="F67" s="249" t="s">
        <v>15665</v>
      </c>
      <c r="G67" s="251">
        <v>1</v>
      </c>
      <c r="H67" s="248" t="s">
        <v>15576</v>
      </c>
      <c r="I67" s="249" t="s">
        <v>7022</v>
      </c>
      <c r="J67" s="249" t="s">
        <v>560</v>
      </c>
      <c r="K67" s="252">
        <v>2016</v>
      </c>
      <c r="L67" s="253" t="str">
        <f>HYPERLINK("http://ebooks.abc-clio.com/?isbn=9781440839979")</f>
        <v>http://ebooks.abc-clio.com/?isbn=9781440839979</v>
      </c>
    </row>
    <row r="68" spans="1:12" s="15" customFormat="1" ht="19.95" customHeight="1">
      <c r="A68" s="254">
        <v>91</v>
      </c>
      <c r="B68" s="249" t="s">
        <v>549</v>
      </c>
      <c r="C68" s="249" t="s">
        <v>15750</v>
      </c>
      <c r="D68" s="250">
        <v>9781440830945</v>
      </c>
      <c r="E68" s="250">
        <v>9781440830938</v>
      </c>
      <c r="F68" s="249" t="s">
        <v>15589</v>
      </c>
      <c r="G68" s="251">
        <v>1</v>
      </c>
      <c r="H68" s="248" t="s">
        <v>15590</v>
      </c>
      <c r="I68" s="249" t="s">
        <v>15591</v>
      </c>
      <c r="J68" s="249" t="s">
        <v>553</v>
      </c>
      <c r="K68" s="252">
        <v>2014</v>
      </c>
      <c r="L68" s="253" t="str">
        <f>HYPERLINK("http://ebooks.abc-clio.com/?isbn=9781440830945")</f>
        <v>http://ebooks.abc-clio.com/?isbn=9781440830945</v>
      </c>
    </row>
    <row r="69" spans="1:12" s="15" customFormat="1" ht="19.95" customHeight="1">
      <c r="A69" s="254">
        <v>84</v>
      </c>
      <c r="B69" s="249" t="s">
        <v>549</v>
      </c>
      <c r="C69" s="249" t="s">
        <v>15750</v>
      </c>
      <c r="D69" s="250">
        <v>9781440831232</v>
      </c>
      <c r="E69" s="250">
        <v>9781440831225</v>
      </c>
      <c r="F69" s="249" t="s">
        <v>15592</v>
      </c>
      <c r="G69" s="251">
        <v>1</v>
      </c>
      <c r="H69" s="248" t="s">
        <v>15593</v>
      </c>
      <c r="I69" s="249" t="s">
        <v>10101</v>
      </c>
      <c r="J69" s="249" t="s">
        <v>553</v>
      </c>
      <c r="K69" s="252">
        <v>2015</v>
      </c>
      <c r="L69" s="253" t="str">
        <f>HYPERLINK("http://ebooks.abc-clio.com/?isbn=9781440831232")</f>
        <v>http://ebooks.abc-clio.com/?isbn=9781440831232</v>
      </c>
    </row>
    <row r="70" spans="1:12" s="15" customFormat="1" ht="19.95" customHeight="1">
      <c r="A70" s="254">
        <v>67</v>
      </c>
      <c r="B70" s="249" t="s">
        <v>549</v>
      </c>
      <c r="C70" s="249" t="s">
        <v>15750</v>
      </c>
      <c r="D70" s="250">
        <v>9781440833069</v>
      </c>
      <c r="E70" s="250">
        <v>9781440833052</v>
      </c>
      <c r="F70" s="249" t="s">
        <v>15607</v>
      </c>
      <c r="G70" s="251">
        <v>1</v>
      </c>
      <c r="H70" s="248" t="s">
        <v>15608</v>
      </c>
      <c r="I70" s="249" t="s">
        <v>15609</v>
      </c>
      <c r="J70" s="249" t="s">
        <v>553</v>
      </c>
      <c r="K70" s="252">
        <v>2016</v>
      </c>
      <c r="L70" s="253" t="str">
        <f>HYPERLINK("http://ebooks.abc-clio.com/?isbn=9781440833069")</f>
        <v>http://ebooks.abc-clio.com/?isbn=9781440833069</v>
      </c>
    </row>
    <row r="71" spans="1:12" s="15" customFormat="1" ht="19.95" customHeight="1">
      <c r="A71" s="254">
        <v>21</v>
      </c>
      <c r="B71" s="249" t="s">
        <v>549</v>
      </c>
      <c r="C71" s="249" t="s">
        <v>15750</v>
      </c>
      <c r="D71" s="250">
        <v>9781440834035</v>
      </c>
      <c r="E71" s="250">
        <v>9781440834028</v>
      </c>
      <c r="F71" s="249" t="s">
        <v>15623</v>
      </c>
      <c r="G71" s="251">
        <v>1</v>
      </c>
      <c r="H71" s="248" t="s">
        <v>15576</v>
      </c>
      <c r="I71" s="249" t="s">
        <v>15624</v>
      </c>
      <c r="J71" s="249" t="s">
        <v>553</v>
      </c>
      <c r="K71" s="252">
        <v>2016</v>
      </c>
      <c r="L71" s="253" t="str">
        <f>HYPERLINK("http://ebooks.abc-clio.com/?isbn=9781440834035")</f>
        <v>http://ebooks.abc-clio.com/?isbn=9781440834035</v>
      </c>
    </row>
    <row r="72" spans="1:12" s="15" customFormat="1" ht="19.95" customHeight="1">
      <c r="A72" s="254">
        <v>25</v>
      </c>
      <c r="B72" s="249" t="s">
        <v>549</v>
      </c>
      <c r="C72" s="249" t="s">
        <v>15750</v>
      </c>
      <c r="D72" s="250">
        <v>9781440845130</v>
      </c>
      <c r="E72" s="250">
        <v>9781440845123</v>
      </c>
      <c r="F72" s="249" t="s">
        <v>15701</v>
      </c>
      <c r="G72" s="251">
        <v>1</v>
      </c>
      <c r="H72" s="248" t="s">
        <v>15576</v>
      </c>
      <c r="I72" s="249" t="s">
        <v>15702</v>
      </c>
      <c r="J72" s="249" t="s">
        <v>553</v>
      </c>
      <c r="K72" s="252">
        <v>2016</v>
      </c>
      <c r="L72" s="253" t="str">
        <f>HYPERLINK("http://ebooks.abc-clio.com/?isbn=9781440845130")</f>
        <v>http://ebooks.abc-clio.com/?isbn=9781440845130</v>
      </c>
    </row>
    <row r="73" spans="1:12" s="15" customFormat="1" ht="19.95" customHeight="1">
      <c r="A73" s="254">
        <v>18</v>
      </c>
      <c r="B73" s="249" t="s">
        <v>549</v>
      </c>
      <c r="C73" s="249" t="s">
        <v>15755</v>
      </c>
      <c r="D73" s="250">
        <v>9781440833434</v>
      </c>
      <c r="E73" s="250">
        <v>9781440833427</v>
      </c>
      <c r="F73" s="249" t="s">
        <v>15614</v>
      </c>
      <c r="G73" s="251">
        <v>2</v>
      </c>
      <c r="H73" s="248" t="s">
        <v>15576</v>
      </c>
      <c r="I73" s="249" t="s">
        <v>15615</v>
      </c>
      <c r="J73" s="249" t="s">
        <v>553</v>
      </c>
      <c r="K73" s="252">
        <v>2016</v>
      </c>
      <c r="L73" s="253" t="str">
        <f>HYPERLINK("http://ebooks.abc-clio.com/?isbn=9781440833434")</f>
        <v>http://ebooks.abc-clio.com/?isbn=9781440833434</v>
      </c>
    </row>
    <row r="74" spans="1:12" s="15" customFormat="1" ht="19.95" customHeight="1">
      <c r="A74" s="254">
        <v>38</v>
      </c>
      <c r="B74" s="249" t="s">
        <v>549</v>
      </c>
      <c r="C74" s="249" t="s">
        <v>15755</v>
      </c>
      <c r="D74" s="250">
        <v>9781440833908</v>
      </c>
      <c r="E74" s="250">
        <v>9781440833892</v>
      </c>
      <c r="F74" s="249" t="s">
        <v>13924</v>
      </c>
      <c r="G74" s="251">
        <v>1</v>
      </c>
      <c r="H74" s="248" t="s">
        <v>15622</v>
      </c>
      <c r="I74" s="249" t="s">
        <v>41</v>
      </c>
      <c r="J74" s="249" t="s">
        <v>560</v>
      </c>
      <c r="K74" s="252">
        <v>2016</v>
      </c>
      <c r="L74" s="253" t="str">
        <f>HYPERLINK("http://ebooks.abc-clio.com/?isbn=9781440833908")</f>
        <v>http://ebooks.abc-clio.com/?isbn=9781440833908</v>
      </c>
    </row>
    <row r="75" spans="1:12" s="15" customFormat="1" ht="19.95" customHeight="1">
      <c r="A75" s="254">
        <v>63</v>
      </c>
      <c r="B75" s="249" t="s">
        <v>549</v>
      </c>
      <c r="C75" s="249" t="s">
        <v>15755</v>
      </c>
      <c r="D75" s="250">
        <v>9781440840173</v>
      </c>
      <c r="E75" s="250">
        <v>9781440840166</v>
      </c>
      <c r="F75" s="249" t="s">
        <v>15666</v>
      </c>
      <c r="G75" s="251">
        <v>1</v>
      </c>
      <c r="H75" s="248" t="s">
        <v>15576</v>
      </c>
      <c r="I75" s="249" t="s">
        <v>15667</v>
      </c>
      <c r="J75" s="249" t="s">
        <v>553</v>
      </c>
      <c r="K75" s="252">
        <v>2016</v>
      </c>
      <c r="L75" s="253" t="str">
        <f>HYPERLINK("http://ebooks.abc-clio.com/?isbn=9781440840173")</f>
        <v>http://ebooks.abc-clio.com/?isbn=9781440840173</v>
      </c>
    </row>
    <row r="76" spans="1:12" s="15" customFormat="1" ht="19.95" customHeight="1">
      <c r="A76" s="254">
        <v>33</v>
      </c>
      <c r="B76" s="249" t="s">
        <v>549</v>
      </c>
      <c r="C76" s="249" t="s">
        <v>15755</v>
      </c>
      <c r="D76" s="250">
        <v>9781440842535</v>
      </c>
      <c r="E76" s="250">
        <v>9781440842528</v>
      </c>
      <c r="F76" s="249" t="s">
        <v>15683</v>
      </c>
      <c r="G76" s="251">
        <v>1</v>
      </c>
      <c r="H76" s="248" t="s">
        <v>15576</v>
      </c>
      <c r="I76" s="249" t="s">
        <v>15684</v>
      </c>
      <c r="J76" s="249" t="s">
        <v>553</v>
      </c>
      <c r="K76" s="252">
        <v>2016</v>
      </c>
      <c r="L76" s="253" t="str">
        <f>HYPERLINK("http://ebooks.abc-clio.com/?isbn=9781440842535")</f>
        <v>http://ebooks.abc-clio.com/?isbn=9781440842535</v>
      </c>
    </row>
    <row r="77" spans="1:12" s="15" customFormat="1" ht="19.95" customHeight="1">
      <c r="A77" s="254">
        <v>68</v>
      </c>
      <c r="B77" s="249" t="s">
        <v>549</v>
      </c>
      <c r="C77" s="249" t="s">
        <v>15755</v>
      </c>
      <c r="D77" s="250">
        <v>9781440843082</v>
      </c>
      <c r="E77" s="250">
        <v>9781440843075</v>
      </c>
      <c r="F77" s="249" t="s">
        <v>15688</v>
      </c>
      <c r="G77" s="251">
        <v>1</v>
      </c>
      <c r="H77" s="248" t="s">
        <v>15576</v>
      </c>
      <c r="I77" s="249" t="s">
        <v>3174</v>
      </c>
      <c r="J77" s="249" t="s">
        <v>553</v>
      </c>
      <c r="K77" s="252">
        <v>2016</v>
      </c>
      <c r="L77" s="253" t="str">
        <f>HYPERLINK("http://ebooks.abc-clio.com/?isbn=9781440843082")</f>
        <v>http://ebooks.abc-clio.com/?isbn=9781440843082</v>
      </c>
    </row>
    <row r="78" spans="1:12" s="15" customFormat="1" ht="19.95" customHeight="1">
      <c r="A78" s="254">
        <v>61</v>
      </c>
      <c r="B78" s="249" t="s">
        <v>549</v>
      </c>
      <c r="C78" s="249" t="s">
        <v>15755</v>
      </c>
      <c r="D78" s="250">
        <v>9781440844133</v>
      </c>
      <c r="E78" s="250">
        <v>9781440844126</v>
      </c>
      <c r="F78" s="249" t="s">
        <v>15693</v>
      </c>
      <c r="G78" s="251">
        <v>1</v>
      </c>
      <c r="H78" s="248" t="s">
        <v>15576</v>
      </c>
      <c r="I78" s="249" t="s">
        <v>15694</v>
      </c>
      <c r="J78" s="249" t="s">
        <v>553</v>
      </c>
      <c r="K78" s="252">
        <v>2016</v>
      </c>
      <c r="L78" s="253" t="str">
        <f>HYPERLINK("http://ebooks.abc-clio.com/?isbn=9781440844133")</f>
        <v>http://ebooks.abc-clio.com/?isbn=9781440844133</v>
      </c>
    </row>
    <row r="79" spans="1:12" s="15" customFormat="1" ht="19.95" customHeight="1">
      <c r="A79" s="254">
        <v>46</v>
      </c>
      <c r="B79" s="249" t="s">
        <v>549</v>
      </c>
      <c r="C79" s="249" t="s">
        <v>15755</v>
      </c>
      <c r="D79" s="250">
        <v>9781440844157</v>
      </c>
      <c r="E79" s="250">
        <v>9781440844140</v>
      </c>
      <c r="F79" s="249" t="s">
        <v>15695</v>
      </c>
      <c r="G79" s="251">
        <v>1</v>
      </c>
      <c r="H79" s="248" t="s">
        <v>15576</v>
      </c>
      <c r="I79" s="249" t="s">
        <v>15696</v>
      </c>
      <c r="J79" s="249" t="s">
        <v>553</v>
      </c>
      <c r="K79" s="252">
        <v>2016</v>
      </c>
      <c r="L79" s="253" t="str">
        <f>HYPERLINK("http://ebooks.abc-clio.com/?isbn=9781440844157")</f>
        <v>http://ebooks.abc-clio.com/?isbn=9781440844157</v>
      </c>
    </row>
    <row r="80" spans="1:12" s="15" customFormat="1" ht="19.95" customHeight="1">
      <c r="A80" s="254">
        <v>36</v>
      </c>
      <c r="B80" s="249" t="s">
        <v>549</v>
      </c>
      <c r="C80" s="249" t="s">
        <v>15755</v>
      </c>
      <c r="D80" s="250">
        <v>9781440844560</v>
      </c>
      <c r="E80" s="250">
        <v>9781440844553</v>
      </c>
      <c r="F80" s="249" t="s">
        <v>15697</v>
      </c>
      <c r="G80" s="251">
        <v>1</v>
      </c>
      <c r="H80" s="248" t="s">
        <v>15576</v>
      </c>
      <c r="I80" s="249" t="s">
        <v>15698</v>
      </c>
      <c r="J80" s="249" t="s">
        <v>553</v>
      </c>
      <c r="K80" s="252">
        <v>2016</v>
      </c>
      <c r="L80" s="253" t="str">
        <f>HYPERLINK("http://ebooks.abc-clio.com/?isbn=9781440844560")</f>
        <v>http://ebooks.abc-clio.com/?isbn=9781440844560</v>
      </c>
    </row>
    <row r="81" spans="1:12" s="15" customFormat="1" ht="19.95" customHeight="1">
      <c r="A81" s="254">
        <v>54</v>
      </c>
      <c r="B81" s="249" t="s">
        <v>549</v>
      </c>
      <c r="C81" s="249" t="s">
        <v>15755</v>
      </c>
      <c r="D81" s="250">
        <v>9781440844843</v>
      </c>
      <c r="E81" s="250">
        <v>9781440844836</v>
      </c>
      <c r="F81" s="249" t="s">
        <v>15699</v>
      </c>
      <c r="G81" s="251">
        <v>1</v>
      </c>
      <c r="H81" s="248" t="s">
        <v>15576</v>
      </c>
      <c r="I81" s="249" t="s">
        <v>15700</v>
      </c>
      <c r="J81" s="249" t="s">
        <v>553</v>
      </c>
      <c r="K81" s="252">
        <v>2016</v>
      </c>
      <c r="L81" s="253" t="str">
        <f>HYPERLINK("http://ebooks.abc-clio.com/?isbn=9781440844843")</f>
        <v>http://ebooks.abc-clio.com/?isbn=9781440844843</v>
      </c>
    </row>
    <row r="82" spans="1:12" s="15" customFormat="1" ht="19.95" customHeight="1">
      <c r="A82" s="254">
        <v>34</v>
      </c>
      <c r="B82" s="249" t="s">
        <v>549</v>
      </c>
      <c r="C82" s="249" t="s">
        <v>15755</v>
      </c>
      <c r="D82" s="250">
        <v>9781610697682</v>
      </c>
      <c r="E82" s="250">
        <v>9781610697675</v>
      </c>
      <c r="F82" s="249" t="s">
        <v>15729</v>
      </c>
      <c r="G82" s="251">
        <v>1</v>
      </c>
      <c r="H82" s="248" t="s">
        <v>15576</v>
      </c>
      <c r="I82" s="249" t="s">
        <v>15730</v>
      </c>
      <c r="J82" s="249" t="s">
        <v>560</v>
      </c>
      <c r="K82" s="252">
        <v>2016</v>
      </c>
      <c r="L82" s="253" t="str">
        <f>HYPERLINK("http://ebooks.abc-clio.com/?isbn=9781610697682")</f>
        <v>http://ebooks.abc-clio.com/?isbn=9781610697682</v>
      </c>
    </row>
    <row r="83" spans="1:12" s="15" customFormat="1" ht="19.95" customHeight="1">
      <c r="A83" s="254">
        <v>55</v>
      </c>
      <c r="B83" s="249" t="s">
        <v>549</v>
      </c>
      <c r="C83" s="249" t="s">
        <v>15761</v>
      </c>
      <c r="D83" s="250">
        <v>9781440839597</v>
      </c>
      <c r="E83" s="250">
        <v>9781440839580</v>
      </c>
      <c r="F83" s="249" t="s">
        <v>15661</v>
      </c>
      <c r="G83" s="251">
        <v>1</v>
      </c>
      <c r="H83" s="248" t="s">
        <v>15576</v>
      </c>
      <c r="I83" s="249" t="s">
        <v>15662</v>
      </c>
      <c r="J83" s="249" t="s">
        <v>573</v>
      </c>
      <c r="K83" s="252">
        <v>2016</v>
      </c>
      <c r="L83" s="253" t="str">
        <f>HYPERLINK("http://ebooks.abc-clio.com/?isbn=9781440839597")</f>
        <v>http://ebooks.abc-clio.com/?isbn=9781440839597</v>
      </c>
    </row>
    <row r="84" spans="1:12" s="15" customFormat="1" ht="19.95" customHeight="1">
      <c r="A84" s="254">
        <v>5</v>
      </c>
      <c r="B84" s="249" t="s">
        <v>549</v>
      </c>
      <c r="C84" s="249" t="s">
        <v>15761</v>
      </c>
      <c r="D84" s="250">
        <v>9781440840593</v>
      </c>
      <c r="E84" s="250">
        <v>9781440840586</v>
      </c>
      <c r="F84" s="249" t="s">
        <v>15668</v>
      </c>
      <c r="G84" s="251">
        <v>1</v>
      </c>
      <c r="H84" s="248" t="s">
        <v>15576</v>
      </c>
      <c r="I84" s="249" t="s">
        <v>15669</v>
      </c>
      <c r="J84" s="249" t="s">
        <v>573</v>
      </c>
      <c r="K84" s="252">
        <v>2017</v>
      </c>
      <c r="L84" s="253" t="str">
        <f>HYPERLINK("http://ebooks.abc-clio.com/?isbn=9781440840593")</f>
        <v>http://ebooks.abc-clio.com/?isbn=9781440840593</v>
      </c>
    </row>
    <row r="85" spans="1:12" s="15" customFormat="1" ht="19.95" customHeight="1">
      <c r="A85" s="254">
        <v>23</v>
      </c>
      <c r="B85" s="249" t="s">
        <v>549</v>
      </c>
      <c r="C85" s="249" t="s">
        <v>15761</v>
      </c>
      <c r="D85" s="250">
        <v>9781440841323</v>
      </c>
      <c r="E85" s="250">
        <v>9781440841316</v>
      </c>
      <c r="F85" s="249" t="s">
        <v>15676</v>
      </c>
      <c r="G85" s="251">
        <v>1</v>
      </c>
      <c r="H85" s="248" t="s">
        <v>15576</v>
      </c>
      <c r="I85" s="249" t="s">
        <v>15677</v>
      </c>
      <c r="J85" s="249" t="s">
        <v>573</v>
      </c>
      <c r="K85" s="252">
        <v>2016</v>
      </c>
      <c r="L85" s="253" t="str">
        <f>HYPERLINK("http://ebooks.abc-clio.com/?isbn=9781440841323")</f>
        <v>http://ebooks.abc-clio.com/?isbn=9781440841323</v>
      </c>
    </row>
    <row r="86" spans="1:12" s="15" customFormat="1" ht="19.95" customHeight="1">
      <c r="A86" s="254">
        <v>8</v>
      </c>
      <c r="B86" s="249" t="s">
        <v>549</v>
      </c>
      <c r="C86" s="249" t="s">
        <v>15761</v>
      </c>
      <c r="D86" s="250">
        <v>9781440843815</v>
      </c>
      <c r="E86" s="250">
        <v>9781440843808</v>
      </c>
      <c r="F86" s="249" t="s">
        <v>15691</v>
      </c>
      <c r="G86" s="251">
        <v>1</v>
      </c>
      <c r="H86" s="248" t="s">
        <v>15576</v>
      </c>
      <c r="I86" s="249" t="s">
        <v>15692</v>
      </c>
      <c r="J86" s="249" t="s">
        <v>573</v>
      </c>
      <c r="K86" s="252">
        <v>2017</v>
      </c>
      <c r="L86" s="253" t="str">
        <f>HYPERLINK("http://ebooks.abc-clio.com/?isbn=9781440843815")</f>
        <v>http://ebooks.abc-clio.com/?isbn=9781440843815</v>
      </c>
    </row>
    <row r="87" spans="1:12" s="15" customFormat="1" ht="19.95" customHeight="1">
      <c r="A87" s="254">
        <v>4</v>
      </c>
      <c r="B87" s="249" t="s">
        <v>549</v>
      </c>
      <c r="C87" s="249" t="s">
        <v>15761</v>
      </c>
      <c r="D87" s="250">
        <v>9781440848544</v>
      </c>
      <c r="E87" s="250">
        <v>9781440848537</v>
      </c>
      <c r="F87" s="249" t="s">
        <v>15705</v>
      </c>
      <c r="G87" s="251">
        <v>1</v>
      </c>
      <c r="H87" s="248" t="s">
        <v>15576</v>
      </c>
      <c r="I87" s="249" t="s">
        <v>15706</v>
      </c>
      <c r="J87" s="249" t="s">
        <v>573</v>
      </c>
      <c r="K87" s="252">
        <v>2017</v>
      </c>
      <c r="L87" s="253" t="str">
        <f>HYPERLINK("http://ebooks.abc-clio.com/?isbn=9781440848544")</f>
        <v>http://ebooks.abc-clio.com/?isbn=9781440848544</v>
      </c>
    </row>
    <row r="88" spans="1:12" s="15" customFormat="1" ht="19.95" customHeight="1">
      <c r="A88" s="254">
        <v>1</v>
      </c>
      <c r="B88" s="249" t="s">
        <v>549</v>
      </c>
      <c r="C88" s="249" t="s">
        <v>15761</v>
      </c>
      <c r="D88" s="250">
        <v>9781440849695</v>
      </c>
      <c r="E88" s="250">
        <v>9781440849688</v>
      </c>
      <c r="F88" s="249" t="s">
        <v>15709</v>
      </c>
      <c r="G88" s="251">
        <v>1</v>
      </c>
      <c r="H88" s="248" t="s">
        <v>15576</v>
      </c>
      <c r="I88" s="249" t="s">
        <v>15710</v>
      </c>
      <c r="J88" s="249" t="s">
        <v>573</v>
      </c>
      <c r="K88" s="252">
        <v>2017</v>
      </c>
      <c r="L88" s="253" t="str">
        <f>HYPERLINK("http://ebooks.abc-clio.com/?isbn=9781440849695")</f>
        <v>http://ebooks.abc-clio.com/?isbn=9781440849695</v>
      </c>
    </row>
    <row r="89" spans="1:12" s="15" customFormat="1" ht="19.95" customHeight="1">
      <c r="A89" s="254">
        <v>96</v>
      </c>
      <c r="B89" s="249" t="s">
        <v>549</v>
      </c>
      <c r="C89" s="249" t="s">
        <v>15761</v>
      </c>
      <c r="D89" s="250">
        <v>9781598846348</v>
      </c>
      <c r="E89" s="250">
        <v>9781598846331</v>
      </c>
      <c r="F89" s="249" t="s">
        <v>15718</v>
      </c>
      <c r="G89" s="251">
        <v>1</v>
      </c>
      <c r="H89" s="248" t="s">
        <v>15576</v>
      </c>
      <c r="I89" s="249" t="s">
        <v>15719</v>
      </c>
      <c r="J89" s="249" t="s">
        <v>573</v>
      </c>
      <c r="K89" s="252">
        <v>2012</v>
      </c>
      <c r="L89" s="253" t="str">
        <f>HYPERLINK("http://ebooks.abc-clio.com/?isbn=9781598846348")</f>
        <v>http://ebooks.abc-clio.com/?isbn=9781598846348</v>
      </c>
    </row>
    <row r="90" spans="1:12" s="15" customFormat="1" ht="19.95" customHeight="1">
      <c r="A90" s="254">
        <v>87</v>
      </c>
      <c r="B90" s="249" t="s">
        <v>549</v>
      </c>
      <c r="C90" s="249" t="s">
        <v>15761</v>
      </c>
      <c r="D90" s="250">
        <v>9781610699891</v>
      </c>
      <c r="E90" s="250">
        <v>9781610699884</v>
      </c>
      <c r="F90" s="249" t="s">
        <v>15743</v>
      </c>
      <c r="G90" s="251">
        <v>1</v>
      </c>
      <c r="H90" s="248" t="s">
        <v>15576</v>
      </c>
      <c r="I90" s="249" t="s">
        <v>15275</v>
      </c>
      <c r="J90" s="249" t="s">
        <v>573</v>
      </c>
      <c r="K90" s="252">
        <v>2015</v>
      </c>
      <c r="L90" s="253" t="str">
        <f>HYPERLINK("http://ebooks.abc-clio.com/?isbn=9781610699891")</f>
        <v>http://ebooks.abc-clio.com/?isbn=9781610699891</v>
      </c>
    </row>
    <row r="91" spans="1:12" s="15" customFormat="1" ht="19.95" customHeight="1">
      <c r="A91" s="254">
        <v>89</v>
      </c>
      <c r="B91" s="249" t="s">
        <v>549</v>
      </c>
      <c r="C91" s="249" t="s">
        <v>15761</v>
      </c>
      <c r="D91" s="250">
        <v>9781610699914</v>
      </c>
      <c r="E91" s="250">
        <v>9781610699907</v>
      </c>
      <c r="F91" s="249" t="s">
        <v>15744</v>
      </c>
      <c r="G91" s="251">
        <v>1</v>
      </c>
      <c r="H91" s="248" t="s">
        <v>15576</v>
      </c>
      <c r="I91" s="249" t="s">
        <v>15745</v>
      </c>
      <c r="J91" s="249" t="s">
        <v>573</v>
      </c>
      <c r="K91" s="252">
        <v>2015</v>
      </c>
      <c r="L91" s="253" t="str">
        <f>HYPERLINK("http://ebooks.abc-clio.com/?isbn=9781610699914")</f>
        <v>http://ebooks.abc-clio.com/?isbn=9781610699914</v>
      </c>
    </row>
    <row r="92" spans="1:12" s="15" customFormat="1" ht="19.95" customHeight="1">
      <c r="A92" s="254">
        <v>27</v>
      </c>
      <c r="B92" s="249" t="s">
        <v>549</v>
      </c>
      <c r="C92" s="249" t="s">
        <v>15756</v>
      </c>
      <c r="D92" s="250">
        <v>9781440834721</v>
      </c>
      <c r="E92" s="250">
        <v>9781440834714</v>
      </c>
      <c r="F92" s="249" t="s">
        <v>15627</v>
      </c>
      <c r="G92" s="251">
        <v>1</v>
      </c>
      <c r="H92" s="248" t="s">
        <v>15576</v>
      </c>
      <c r="I92" s="249" t="s">
        <v>4383</v>
      </c>
      <c r="J92" s="249" t="s">
        <v>560</v>
      </c>
      <c r="K92" s="252">
        <v>2016</v>
      </c>
      <c r="L92" s="253" t="str">
        <f>HYPERLINK("http://ebooks.abc-clio.com/?isbn=9781440834721")</f>
        <v>http://ebooks.abc-clio.com/?isbn=9781440834721</v>
      </c>
    </row>
    <row r="93" spans="1:12" s="15" customFormat="1" ht="19.95" customHeight="1">
      <c r="A93" s="254">
        <v>69</v>
      </c>
      <c r="B93" s="249" t="s">
        <v>549</v>
      </c>
      <c r="C93" s="249" t="s">
        <v>15756</v>
      </c>
      <c r="D93" s="250">
        <v>9781440839795</v>
      </c>
      <c r="E93" s="250">
        <v>9781440839788</v>
      </c>
      <c r="F93" s="249" t="s">
        <v>15663</v>
      </c>
      <c r="G93" s="251">
        <v>1</v>
      </c>
      <c r="H93" s="248" t="s">
        <v>15576</v>
      </c>
      <c r="I93" s="249" t="s">
        <v>937</v>
      </c>
      <c r="J93" s="249" t="s">
        <v>38</v>
      </c>
      <c r="K93" s="252">
        <v>2016</v>
      </c>
      <c r="L93" s="253" t="str">
        <f>HYPERLINK("http://ebooks.abc-clio.com/?isbn=9781440839795")</f>
        <v>http://ebooks.abc-clio.com/?isbn=9781440839795</v>
      </c>
    </row>
    <row r="94" spans="1:12" s="15" customFormat="1" ht="19.95" customHeight="1">
      <c r="A94" s="254">
        <v>80</v>
      </c>
      <c r="B94" s="249" t="s">
        <v>549</v>
      </c>
      <c r="C94" s="249" t="s">
        <v>15756</v>
      </c>
      <c r="D94" s="250">
        <v>9781440840678</v>
      </c>
      <c r="E94" s="250">
        <v>9781440840661</v>
      </c>
      <c r="F94" s="249" t="s">
        <v>15670</v>
      </c>
      <c r="G94" s="251">
        <v>1</v>
      </c>
      <c r="H94" s="248" t="s">
        <v>15576</v>
      </c>
      <c r="I94" s="249" t="s">
        <v>15671</v>
      </c>
      <c r="J94" s="249" t="s">
        <v>553</v>
      </c>
      <c r="K94" s="252">
        <v>2015</v>
      </c>
      <c r="L94" s="253" t="str">
        <f>HYPERLINK("http://ebooks.abc-clio.com/?isbn=9781440840678")</f>
        <v>http://ebooks.abc-clio.com/?isbn=9781440840678</v>
      </c>
    </row>
    <row r="95" spans="1:12" s="15" customFormat="1" ht="19.95" customHeight="1">
      <c r="A95" s="254">
        <v>7</v>
      </c>
      <c r="B95" s="249" t="s">
        <v>549</v>
      </c>
      <c r="C95" s="249" t="s">
        <v>15756</v>
      </c>
      <c r="D95" s="250">
        <v>9781440843716</v>
      </c>
      <c r="E95" s="250">
        <v>9781440843709</v>
      </c>
      <c r="F95" s="249" t="s">
        <v>15689</v>
      </c>
      <c r="G95" s="251">
        <v>1</v>
      </c>
      <c r="H95" s="248" t="s">
        <v>15576</v>
      </c>
      <c r="I95" s="249" t="s">
        <v>15690</v>
      </c>
      <c r="J95" s="249" t="s">
        <v>553</v>
      </c>
      <c r="K95" s="252">
        <v>2017</v>
      </c>
      <c r="L95" s="253" t="str">
        <f>HYPERLINK("http://ebooks.abc-clio.com/?isbn=9781440843716")</f>
        <v>http://ebooks.abc-clio.com/?isbn=9781440843716</v>
      </c>
    </row>
    <row r="96" spans="1:12" s="15" customFormat="1" ht="19.95" customHeight="1">
      <c r="A96" s="254">
        <v>57</v>
      </c>
      <c r="B96" s="249" t="s">
        <v>549</v>
      </c>
      <c r="C96" s="249" t="s">
        <v>15760</v>
      </c>
      <c r="D96" s="250">
        <v>9781440838972</v>
      </c>
      <c r="E96" s="250">
        <v>9781440838965</v>
      </c>
      <c r="F96" s="249" t="s">
        <v>15658</v>
      </c>
      <c r="G96" s="251">
        <v>1</v>
      </c>
      <c r="H96" s="248" t="s">
        <v>15576</v>
      </c>
      <c r="I96" s="249" t="s">
        <v>10216</v>
      </c>
      <c r="J96" s="249" t="s">
        <v>560</v>
      </c>
      <c r="K96" s="252">
        <v>2016</v>
      </c>
      <c r="L96" s="253" t="str">
        <f>HYPERLINK("http://ebooks.abc-clio.com/?isbn=9781440838972")</f>
        <v>http://ebooks.abc-clio.com/?isbn=9781440838972</v>
      </c>
    </row>
    <row r="97" spans="1:20" s="15" customFormat="1" ht="19.95" customHeight="1">
      <c r="A97" s="254">
        <v>93</v>
      </c>
      <c r="B97" s="249" t="s">
        <v>549</v>
      </c>
      <c r="C97" s="249" t="s">
        <v>15760</v>
      </c>
      <c r="D97" s="250">
        <v>9781610693974</v>
      </c>
      <c r="E97" s="250">
        <v>9781610693967</v>
      </c>
      <c r="F97" s="249" t="s">
        <v>4370</v>
      </c>
      <c r="G97" s="251">
        <v>1</v>
      </c>
      <c r="H97" s="248" t="s">
        <v>15622</v>
      </c>
      <c r="I97" s="249" t="s">
        <v>4371</v>
      </c>
      <c r="J97" s="249" t="s">
        <v>38</v>
      </c>
      <c r="K97" s="252">
        <v>2014</v>
      </c>
      <c r="L97" s="253" t="str">
        <f>HYPERLINK("http://ebooks.abc-clio.com/?isbn=9781610693974")</f>
        <v>http://ebooks.abc-clio.com/?isbn=9781610693974</v>
      </c>
    </row>
    <row r="98" spans="1:20" s="15" customFormat="1" ht="19.95" customHeight="1">
      <c r="A98" s="255">
        <v>88</v>
      </c>
      <c r="B98" s="256" t="s">
        <v>549</v>
      </c>
      <c r="C98" s="256" t="s">
        <v>15760</v>
      </c>
      <c r="D98" s="257">
        <v>9781610696920</v>
      </c>
      <c r="E98" s="257">
        <v>9781610696913</v>
      </c>
      <c r="F98" s="256" t="s">
        <v>15724</v>
      </c>
      <c r="G98" s="258">
        <v>1</v>
      </c>
      <c r="H98" s="259" t="s">
        <v>15576</v>
      </c>
      <c r="I98" s="256" t="s">
        <v>937</v>
      </c>
      <c r="J98" s="256" t="s">
        <v>38</v>
      </c>
      <c r="K98" s="260">
        <v>2015</v>
      </c>
      <c r="L98" s="261" t="str">
        <f>HYPERLINK("http://ebooks.abc-clio.com/?isbn=9781610696920")</f>
        <v>http://ebooks.abc-clio.com/?isbn=9781610696920</v>
      </c>
    </row>
    <row r="99" spans="1:20" s="15" customFormat="1" ht="20.100000000000001" customHeight="1">
      <c r="A99" s="279" t="s">
        <v>15763</v>
      </c>
      <c r="B99" s="31" t="s">
        <v>11320</v>
      </c>
      <c r="C99" s="31" t="s">
        <v>28</v>
      </c>
      <c r="D99" s="280" t="s">
        <v>11321</v>
      </c>
      <c r="E99" s="280" t="s">
        <v>29</v>
      </c>
      <c r="F99" s="31" t="s">
        <v>30</v>
      </c>
      <c r="G99" s="31" t="s">
        <v>31</v>
      </c>
      <c r="H99" s="31" t="s">
        <v>32</v>
      </c>
      <c r="I99" s="31" t="s">
        <v>33</v>
      </c>
      <c r="J99" s="31" t="s">
        <v>34</v>
      </c>
      <c r="K99" s="31" t="s">
        <v>35</v>
      </c>
      <c r="L99" s="32" t="s">
        <v>1015</v>
      </c>
      <c r="M99" s="269" t="s">
        <v>15765</v>
      </c>
      <c r="N99" s="269" t="s">
        <v>15766</v>
      </c>
      <c r="O99" s="270" t="s">
        <v>15767</v>
      </c>
      <c r="P99" s="269" t="s">
        <v>15768</v>
      </c>
      <c r="Q99" s="269" t="s">
        <v>15769</v>
      </c>
      <c r="R99" s="269" t="s">
        <v>26</v>
      </c>
      <c r="S99" s="269" t="s">
        <v>15770</v>
      </c>
      <c r="T99" s="270" t="s">
        <v>15764</v>
      </c>
    </row>
    <row r="100" spans="1:20" s="15" customFormat="1" ht="20.100000000000001" customHeight="1">
      <c r="A100" s="277">
        <v>6</v>
      </c>
      <c r="B100" s="271" t="s">
        <v>549</v>
      </c>
      <c r="C100" s="271" t="s">
        <v>15977</v>
      </c>
      <c r="D100" s="272" t="s">
        <v>15803</v>
      </c>
      <c r="E100" s="272" t="s">
        <v>15804</v>
      </c>
      <c r="F100" s="273" t="s">
        <v>15805</v>
      </c>
      <c r="G100" s="274">
        <v>1</v>
      </c>
      <c r="H100" s="272" t="s">
        <v>15622</v>
      </c>
      <c r="I100" s="271" t="s">
        <v>937</v>
      </c>
      <c r="J100" s="271" t="s">
        <v>38</v>
      </c>
      <c r="K100" s="272" t="s">
        <v>15788</v>
      </c>
      <c r="L100" s="278" t="s">
        <v>15806</v>
      </c>
      <c r="M100" s="275">
        <v>60</v>
      </c>
      <c r="N100" s="275">
        <v>300</v>
      </c>
      <c r="O100" s="276">
        <v>300</v>
      </c>
      <c r="P100" s="271" t="s">
        <v>15972</v>
      </c>
      <c r="Q100" s="271" t="s">
        <v>15973</v>
      </c>
      <c r="R100" s="271" t="s">
        <v>38</v>
      </c>
      <c r="S100" s="271"/>
      <c r="T100" s="271" t="s">
        <v>15802</v>
      </c>
    </row>
    <row r="101" spans="1:20" s="15" customFormat="1" ht="20.100000000000001" customHeight="1">
      <c r="A101" s="277">
        <v>22</v>
      </c>
      <c r="B101" s="271" t="s">
        <v>549</v>
      </c>
      <c r="C101" s="271" t="s">
        <v>15983</v>
      </c>
      <c r="D101" s="272" t="s">
        <v>15895</v>
      </c>
      <c r="E101" s="272" t="s">
        <v>15896</v>
      </c>
      <c r="F101" s="273" t="s">
        <v>15897</v>
      </c>
      <c r="G101" s="274">
        <v>1</v>
      </c>
      <c r="H101" s="272" t="s">
        <v>15576</v>
      </c>
      <c r="I101" s="271" t="s">
        <v>4563</v>
      </c>
      <c r="J101" s="271" t="s">
        <v>553</v>
      </c>
      <c r="K101" s="272" t="s">
        <v>15881</v>
      </c>
      <c r="L101" s="278" t="s">
        <v>15898</v>
      </c>
      <c r="M101" s="275">
        <v>37</v>
      </c>
      <c r="N101" s="275">
        <v>185</v>
      </c>
      <c r="O101" s="276">
        <v>185</v>
      </c>
      <c r="P101" s="271" t="s">
        <v>15972</v>
      </c>
      <c r="Q101" s="271" t="s">
        <v>15973</v>
      </c>
      <c r="R101" s="271" t="s">
        <v>38</v>
      </c>
      <c r="S101" s="271"/>
      <c r="T101" s="271" t="s">
        <v>15894</v>
      </c>
    </row>
    <row r="102" spans="1:20" s="15" customFormat="1" ht="20.100000000000001" customHeight="1">
      <c r="A102" s="277">
        <v>5</v>
      </c>
      <c r="B102" s="271" t="s">
        <v>549</v>
      </c>
      <c r="C102" s="271" t="s">
        <v>15976</v>
      </c>
      <c r="D102" s="272" t="s">
        <v>15797</v>
      </c>
      <c r="E102" s="272" t="s">
        <v>15798</v>
      </c>
      <c r="F102" s="273" t="s">
        <v>15799</v>
      </c>
      <c r="G102" s="274">
        <v>1</v>
      </c>
      <c r="H102" s="272" t="s">
        <v>15576</v>
      </c>
      <c r="I102" s="271" t="s">
        <v>15800</v>
      </c>
      <c r="J102" s="271" t="s">
        <v>553</v>
      </c>
      <c r="K102" s="272" t="s">
        <v>15788</v>
      </c>
      <c r="L102" s="278" t="s">
        <v>15801</v>
      </c>
      <c r="M102" s="275">
        <v>60</v>
      </c>
      <c r="N102" s="275">
        <v>300</v>
      </c>
      <c r="O102" s="276">
        <v>300</v>
      </c>
      <c r="P102" s="271" t="s">
        <v>15972</v>
      </c>
      <c r="Q102" s="271" t="s">
        <v>15973</v>
      </c>
      <c r="R102" s="271" t="s">
        <v>38</v>
      </c>
      <c r="S102" s="271"/>
      <c r="T102" s="271" t="s">
        <v>15796</v>
      </c>
    </row>
    <row r="103" spans="1:20" s="15" customFormat="1" ht="20.100000000000001" customHeight="1">
      <c r="A103" s="277">
        <v>29</v>
      </c>
      <c r="B103" s="271" t="s">
        <v>549</v>
      </c>
      <c r="C103" s="271" t="s">
        <v>15985</v>
      </c>
      <c r="D103" s="272" t="s">
        <v>15935</v>
      </c>
      <c r="E103" s="272" t="s">
        <v>15936</v>
      </c>
      <c r="F103" s="273" t="s">
        <v>15937</v>
      </c>
      <c r="G103" s="274">
        <v>1</v>
      </c>
      <c r="H103" s="272" t="s">
        <v>15622</v>
      </c>
      <c r="I103" s="271" t="s">
        <v>8138</v>
      </c>
      <c r="J103" s="271" t="s">
        <v>38</v>
      </c>
      <c r="K103" s="272" t="s">
        <v>15932</v>
      </c>
      <c r="L103" s="278" t="s">
        <v>15938</v>
      </c>
      <c r="M103" s="275">
        <v>58</v>
      </c>
      <c r="N103" s="275">
        <v>290</v>
      </c>
      <c r="O103" s="276">
        <v>290</v>
      </c>
      <c r="P103" s="271" t="s">
        <v>15972</v>
      </c>
      <c r="Q103" s="271" t="s">
        <v>15973</v>
      </c>
      <c r="R103" s="271" t="s">
        <v>38</v>
      </c>
      <c r="S103" s="271"/>
      <c r="T103" s="271" t="s">
        <v>15934</v>
      </c>
    </row>
    <row r="104" spans="1:20" s="15" customFormat="1" ht="20.100000000000001" customHeight="1">
      <c r="A104" s="277">
        <v>30</v>
      </c>
      <c r="B104" s="271" t="s">
        <v>549</v>
      </c>
      <c r="C104" s="271" t="s">
        <v>15985</v>
      </c>
      <c r="D104" s="272" t="s">
        <v>15940</v>
      </c>
      <c r="E104" s="272" t="s">
        <v>15941</v>
      </c>
      <c r="F104" s="273" t="s">
        <v>15942</v>
      </c>
      <c r="G104" s="274">
        <v>1</v>
      </c>
      <c r="H104" s="272" t="s">
        <v>15576</v>
      </c>
      <c r="I104" s="271" t="s">
        <v>15943</v>
      </c>
      <c r="J104" s="271" t="s">
        <v>573</v>
      </c>
      <c r="K104" s="272" t="s">
        <v>15932</v>
      </c>
      <c r="L104" s="278" t="s">
        <v>15944</v>
      </c>
      <c r="M104" s="275">
        <v>45</v>
      </c>
      <c r="N104" s="275">
        <v>225</v>
      </c>
      <c r="O104" s="276">
        <v>225</v>
      </c>
      <c r="P104" s="271" t="s">
        <v>15972</v>
      </c>
      <c r="Q104" s="271" t="s">
        <v>15973</v>
      </c>
      <c r="R104" s="271" t="s">
        <v>38</v>
      </c>
      <c r="S104" s="271"/>
      <c r="T104" s="271" t="s">
        <v>15939</v>
      </c>
    </row>
    <row r="105" spans="1:20" s="15" customFormat="1" ht="20.100000000000001" customHeight="1">
      <c r="A105" s="277">
        <v>34</v>
      </c>
      <c r="B105" s="271" t="s">
        <v>549</v>
      </c>
      <c r="C105" s="271" t="s">
        <v>15985</v>
      </c>
      <c r="D105" s="272" t="s">
        <v>15965</v>
      </c>
      <c r="E105" s="272" t="s">
        <v>15966</v>
      </c>
      <c r="F105" s="273" t="s">
        <v>15967</v>
      </c>
      <c r="G105" s="274">
        <v>1</v>
      </c>
      <c r="H105" s="272" t="s">
        <v>15576</v>
      </c>
      <c r="I105" s="271" t="s">
        <v>15968</v>
      </c>
      <c r="J105" s="271" t="s">
        <v>573</v>
      </c>
      <c r="K105" s="272" t="s">
        <v>15969</v>
      </c>
      <c r="L105" s="278" t="s">
        <v>15970</v>
      </c>
      <c r="M105" s="275">
        <v>50</v>
      </c>
      <c r="N105" s="275">
        <v>250</v>
      </c>
      <c r="O105" s="276">
        <v>250</v>
      </c>
      <c r="P105" s="271" t="s">
        <v>15972</v>
      </c>
      <c r="Q105" s="271" t="s">
        <v>15973</v>
      </c>
      <c r="R105" s="271" t="s">
        <v>38</v>
      </c>
      <c r="S105" s="271"/>
      <c r="T105" s="271" t="s">
        <v>15964</v>
      </c>
    </row>
    <row r="106" spans="1:20" s="15" customFormat="1" ht="20.100000000000001" customHeight="1">
      <c r="A106" s="277">
        <v>1</v>
      </c>
      <c r="B106" s="271" t="s">
        <v>549</v>
      </c>
      <c r="C106" s="271" t="s">
        <v>15971</v>
      </c>
      <c r="D106" s="272" t="s">
        <v>15772</v>
      </c>
      <c r="E106" s="272" t="s">
        <v>15773</v>
      </c>
      <c r="F106" s="273" t="s">
        <v>15774</v>
      </c>
      <c r="G106" s="274">
        <v>1</v>
      </c>
      <c r="H106" s="272" t="s">
        <v>15576</v>
      </c>
      <c r="I106" s="271" t="s">
        <v>755</v>
      </c>
      <c r="J106" s="271" t="s">
        <v>553</v>
      </c>
      <c r="K106" s="272" t="s">
        <v>15775</v>
      </c>
      <c r="L106" s="278" t="s">
        <v>15776</v>
      </c>
      <c r="M106" s="275">
        <v>37</v>
      </c>
      <c r="N106" s="275">
        <v>185</v>
      </c>
      <c r="O106" s="276">
        <v>185</v>
      </c>
      <c r="P106" s="271" t="s">
        <v>15972</v>
      </c>
      <c r="Q106" s="271" t="s">
        <v>15973</v>
      </c>
      <c r="R106" s="271" t="s">
        <v>38</v>
      </c>
      <c r="S106" s="271"/>
      <c r="T106" s="271" t="s">
        <v>15771</v>
      </c>
    </row>
    <row r="107" spans="1:20" s="15" customFormat="1" ht="20.100000000000001" customHeight="1">
      <c r="A107" s="277">
        <v>12</v>
      </c>
      <c r="B107" s="271" t="s">
        <v>549</v>
      </c>
      <c r="C107" s="271" t="s">
        <v>15971</v>
      </c>
      <c r="D107" s="272" t="s">
        <v>15839</v>
      </c>
      <c r="E107" s="272" t="s">
        <v>15840</v>
      </c>
      <c r="F107" s="273" t="s">
        <v>15841</v>
      </c>
      <c r="G107" s="274">
        <v>1</v>
      </c>
      <c r="H107" s="272" t="s">
        <v>15576</v>
      </c>
      <c r="I107" s="271" t="s">
        <v>15842</v>
      </c>
      <c r="J107" s="271" t="s">
        <v>560</v>
      </c>
      <c r="K107" s="272" t="s">
        <v>15788</v>
      </c>
      <c r="L107" s="278" t="s">
        <v>15843</v>
      </c>
      <c r="M107" s="275">
        <v>89</v>
      </c>
      <c r="N107" s="275">
        <v>445</v>
      </c>
      <c r="O107" s="276">
        <v>445</v>
      </c>
      <c r="P107" s="271" t="s">
        <v>15972</v>
      </c>
      <c r="Q107" s="271" t="s">
        <v>15973</v>
      </c>
      <c r="R107" s="271" t="s">
        <v>38</v>
      </c>
      <c r="S107" s="271"/>
      <c r="T107" s="271" t="s">
        <v>15838</v>
      </c>
    </row>
    <row r="108" spans="1:20" s="15" customFormat="1" ht="20.100000000000001" customHeight="1">
      <c r="A108" s="277">
        <v>13</v>
      </c>
      <c r="B108" s="271" t="s">
        <v>549</v>
      </c>
      <c r="C108" s="271" t="s">
        <v>15971</v>
      </c>
      <c r="D108" s="272" t="s">
        <v>15845</v>
      </c>
      <c r="E108" s="272" t="s">
        <v>15846</v>
      </c>
      <c r="F108" s="273" t="s">
        <v>15847</v>
      </c>
      <c r="G108" s="274">
        <v>1</v>
      </c>
      <c r="H108" s="272" t="s">
        <v>15576</v>
      </c>
      <c r="I108" s="271" t="s">
        <v>2893</v>
      </c>
      <c r="J108" s="271" t="s">
        <v>553</v>
      </c>
      <c r="K108" s="272" t="s">
        <v>15788</v>
      </c>
      <c r="L108" s="278" t="s">
        <v>15848</v>
      </c>
      <c r="M108" s="275">
        <v>37</v>
      </c>
      <c r="N108" s="275">
        <v>185</v>
      </c>
      <c r="O108" s="276">
        <v>185</v>
      </c>
      <c r="P108" s="271" t="s">
        <v>15972</v>
      </c>
      <c r="Q108" s="271" t="s">
        <v>15973</v>
      </c>
      <c r="R108" s="271" t="s">
        <v>38</v>
      </c>
      <c r="S108" s="271"/>
      <c r="T108" s="271" t="s">
        <v>15844</v>
      </c>
    </row>
    <row r="109" spans="1:20" s="15" customFormat="1" ht="20.100000000000001" customHeight="1">
      <c r="A109" s="277">
        <v>16</v>
      </c>
      <c r="B109" s="271" t="s">
        <v>549</v>
      </c>
      <c r="C109" s="271" t="s">
        <v>15971</v>
      </c>
      <c r="D109" s="272" t="s">
        <v>15862</v>
      </c>
      <c r="E109" s="272" t="s">
        <v>15863</v>
      </c>
      <c r="F109" s="273" t="s">
        <v>15864</v>
      </c>
      <c r="G109" s="274">
        <v>1</v>
      </c>
      <c r="H109" s="272" t="s">
        <v>15576</v>
      </c>
      <c r="I109" s="271" t="s">
        <v>15451</v>
      </c>
      <c r="J109" s="271" t="s">
        <v>553</v>
      </c>
      <c r="K109" s="272" t="s">
        <v>15788</v>
      </c>
      <c r="L109" s="278" t="s">
        <v>15865</v>
      </c>
      <c r="M109" s="275">
        <v>37</v>
      </c>
      <c r="N109" s="275">
        <v>185</v>
      </c>
      <c r="O109" s="276">
        <v>185</v>
      </c>
      <c r="P109" s="271" t="s">
        <v>15972</v>
      </c>
      <c r="Q109" s="271" t="s">
        <v>15973</v>
      </c>
      <c r="R109" s="271" t="s">
        <v>38</v>
      </c>
      <c r="S109" s="271"/>
      <c r="T109" s="271" t="s">
        <v>15861</v>
      </c>
    </row>
    <row r="110" spans="1:20" s="15" customFormat="1" ht="20.100000000000001" customHeight="1">
      <c r="A110" s="277">
        <v>19</v>
      </c>
      <c r="B110" s="271" t="s">
        <v>549</v>
      </c>
      <c r="C110" s="271" t="s">
        <v>15971</v>
      </c>
      <c r="D110" s="272" t="s">
        <v>15877</v>
      </c>
      <c r="E110" s="272" t="s">
        <v>15878</v>
      </c>
      <c r="F110" s="273" t="s">
        <v>15879</v>
      </c>
      <c r="G110" s="274">
        <v>1</v>
      </c>
      <c r="H110" s="272" t="s">
        <v>15576</v>
      </c>
      <c r="I110" s="271" t="s">
        <v>15880</v>
      </c>
      <c r="J110" s="271" t="s">
        <v>560</v>
      </c>
      <c r="K110" s="272" t="s">
        <v>15881</v>
      </c>
      <c r="L110" s="278" t="s">
        <v>15882</v>
      </c>
      <c r="M110" s="275">
        <v>39</v>
      </c>
      <c r="N110" s="275">
        <v>195</v>
      </c>
      <c r="O110" s="276">
        <v>195</v>
      </c>
      <c r="P110" s="271" t="s">
        <v>15972</v>
      </c>
      <c r="Q110" s="271" t="s">
        <v>15973</v>
      </c>
      <c r="R110" s="271" t="s">
        <v>38</v>
      </c>
      <c r="S110" s="271"/>
      <c r="T110" s="271" t="s">
        <v>15876</v>
      </c>
    </row>
    <row r="111" spans="1:20" s="15" customFormat="1" ht="20.100000000000001" customHeight="1">
      <c r="A111" s="277">
        <v>27</v>
      </c>
      <c r="B111" s="271" t="s">
        <v>549</v>
      </c>
      <c r="C111" s="271" t="s">
        <v>15971</v>
      </c>
      <c r="D111" s="272" t="s">
        <v>15924</v>
      </c>
      <c r="E111" s="272" t="s">
        <v>15925</v>
      </c>
      <c r="F111" s="273" t="s">
        <v>15926</v>
      </c>
      <c r="G111" s="274">
        <v>1</v>
      </c>
      <c r="H111" s="272" t="s">
        <v>15576</v>
      </c>
      <c r="I111" s="271" t="s">
        <v>1695</v>
      </c>
      <c r="J111" s="271" t="s">
        <v>553</v>
      </c>
      <c r="K111" s="272" t="s">
        <v>15881</v>
      </c>
      <c r="L111" s="278" t="s">
        <v>15927</v>
      </c>
      <c r="M111" s="275">
        <v>48</v>
      </c>
      <c r="N111" s="275">
        <v>240</v>
      </c>
      <c r="O111" s="276">
        <v>240</v>
      </c>
      <c r="P111" s="271" t="s">
        <v>15972</v>
      </c>
      <c r="Q111" s="271" t="s">
        <v>15973</v>
      </c>
      <c r="R111" s="271" t="s">
        <v>38</v>
      </c>
      <c r="S111" s="271"/>
      <c r="T111" s="271" t="s">
        <v>15923</v>
      </c>
    </row>
    <row r="112" spans="1:20" s="15" customFormat="1" ht="20.100000000000001" customHeight="1">
      <c r="A112" s="277">
        <v>33</v>
      </c>
      <c r="B112" s="271" t="s">
        <v>549</v>
      </c>
      <c r="C112" s="271" t="s">
        <v>15971</v>
      </c>
      <c r="D112" s="272" t="s">
        <v>15958</v>
      </c>
      <c r="E112" s="272" t="s">
        <v>15959</v>
      </c>
      <c r="F112" s="273" t="s">
        <v>15960</v>
      </c>
      <c r="G112" s="274">
        <v>2</v>
      </c>
      <c r="H112" s="272" t="s">
        <v>15576</v>
      </c>
      <c r="I112" s="271" t="s">
        <v>15961</v>
      </c>
      <c r="J112" s="271" t="s">
        <v>553</v>
      </c>
      <c r="K112" s="272" t="s">
        <v>15962</v>
      </c>
      <c r="L112" s="278" t="s">
        <v>15963</v>
      </c>
      <c r="M112" s="275">
        <v>137.5</v>
      </c>
      <c r="N112" s="275">
        <v>687.5</v>
      </c>
      <c r="O112" s="276">
        <v>687.5</v>
      </c>
      <c r="P112" s="271" t="s">
        <v>15972</v>
      </c>
      <c r="Q112" s="271" t="s">
        <v>15973</v>
      </c>
      <c r="R112" s="271" t="s">
        <v>38</v>
      </c>
      <c r="S112" s="271"/>
      <c r="T112" s="271" t="s">
        <v>15957</v>
      </c>
    </row>
    <row r="113" spans="1:20" s="15" customFormat="1" ht="20.100000000000001" customHeight="1">
      <c r="A113" s="277">
        <v>4</v>
      </c>
      <c r="B113" s="271" t="s">
        <v>549</v>
      </c>
      <c r="C113" s="271" t="s">
        <v>15975</v>
      </c>
      <c r="D113" s="272" t="s">
        <v>15791</v>
      </c>
      <c r="E113" s="272" t="s">
        <v>15792</v>
      </c>
      <c r="F113" s="273" t="s">
        <v>15793</v>
      </c>
      <c r="G113" s="274">
        <v>1</v>
      </c>
      <c r="H113" s="272" t="s">
        <v>15576</v>
      </c>
      <c r="I113" s="271" t="s">
        <v>15794</v>
      </c>
      <c r="J113" s="271" t="s">
        <v>38</v>
      </c>
      <c r="K113" s="272" t="s">
        <v>15788</v>
      </c>
      <c r="L113" s="278" t="s">
        <v>15795</v>
      </c>
      <c r="M113" s="275">
        <v>89</v>
      </c>
      <c r="N113" s="275">
        <v>445</v>
      </c>
      <c r="O113" s="276">
        <v>445</v>
      </c>
      <c r="P113" s="271" t="s">
        <v>15972</v>
      </c>
      <c r="Q113" s="271" t="s">
        <v>15973</v>
      </c>
      <c r="R113" s="271" t="s">
        <v>38</v>
      </c>
      <c r="S113" s="271"/>
      <c r="T113" s="271" t="s">
        <v>15790</v>
      </c>
    </row>
    <row r="114" spans="1:20" s="15" customFormat="1" ht="20.100000000000001" customHeight="1">
      <c r="A114" s="277">
        <v>18</v>
      </c>
      <c r="B114" s="271" t="s">
        <v>549</v>
      </c>
      <c r="C114" s="271" t="s">
        <v>15975</v>
      </c>
      <c r="D114" s="272" t="s">
        <v>15871</v>
      </c>
      <c r="E114" s="272" t="s">
        <v>15872</v>
      </c>
      <c r="F114" s="273" t="s">
        <v>15873</v>
      </c>
      <c r="G114" s="274">
        <v>1</v>
      </c>
      <c r="H114" s="272" t="s">
        <v>15622</v>
      </c>
      <c r="I114" s="271" t="s">
        <v>15874</v>
      </c>
      <c r="J114" s="271" t="s">
        <v>38</v>
      </c>
      <c r="K114" s="272" t="s">
        <v>15788</v>
      </c>
      <c r="L114" s="278" t="s">
        <v>15875</v>
      </c>
      <c r="M114" s="275">
        <v>60</v>
      </c>
      <c r="N114" s="275">
        <v>300</v>
      </c>
      <c r="O114" s="276">
        <v>300</v>
      </c>
      <c r="P114" s="271" t="s">
        <v>15972</v>
      </c>
      <c r="Q114" s="271" t="s">
        <v>15973</v>
      </c>
      <c r="R114" s="271" t="s">
        <v>38</v>
      </c>
      <c r="S114" s="271"/>
      <c r="T114" s="271" t="s">
        <v>15870</v>
      </c>
    </row>
    <row r="115" spans="1:20" s="15" customFormat="1" ht="20.100000000000001" customHeight="1">
      <c r="A115" s="277">
        <v>31</v>
      </c>
      <c r="B115" s="271" t="s">
        <v>549</v>
      </c>
      <c r="C115" s="271" t="s">
        <v>15975</v>
      </c>
      <c r="D115" s="272" t="s">
        <v>15946</v>
      </c>
      <c r="E115" s="272" t="s">
        <v>15947</v>
      </c>
      <c r="F115" s="273" t="s">
        <v>15948</v>
      </c>
      <c r="G115" s="274">
        <v>1</v>
      </c>
      <c r="H115" s="272" t="s">
        <v>15576</v>
      </c>
      <c r="I115" s="271" t="s">
        <v>15949</v>
      </c>
      <c r="J115" s="271" t="s">
        <v>553</v>
      </c>
      <c r="K115" s="272" t="s">
        <v>15932</v>
      </c>
      <c r="L115" s="278" t="s">
        <v>15950</v>
      </c>
      <c r="M115" s="275">
        <v>48</v>
      </c>
      <c r="N115" s="275">
        <v>240</v>
      </c>
      <c r="O115" s="276">
        <v>240</v>
      </c>
      <c r="P115" s="271" t="s">
        <v>15972</v>
      </c>
      <c r="Q115" s="271" t="s">
        <v>15973</v>
      </c>
      <c r="R115" s="271" t="s">
        <v>38</v>
      </c>
      <c r="S115" s="271"/>
      <c r="T115" s="271" t="s">
        <v>15945</v>
      </c>
    </row>
    <row r="116" spans="1:20" s="15" customFormat="1" ht="20.100000000000001" customHeight="1">
      <c r="A116" s="277">
        <v>32</v>
      </c>
      <c r="B116" s="271" t="s">
        <v>549</v>
      </c>
      <c r="C116" s="271" t="s">
        <v>15975</v>
      </c>
      <c r="D116" s="272" t="s">
        <v>15952</v>
      </c>
      <c r="E116" s="272" t="s">
        <v>15953</v>
      </c>
      <c r="F116" s="273" t="s">
        <v>15954</v>
      </c>
      <c r="G116" s="274">
        <v>1</v>
      </c>
      <c r="H116" s="272" t="s">
        <v>15576</v>
      </c>
      <c r="I116" s="271" t="s">
        <v>15955</v>
      </c>
      <c r="J116" s="271" t="s">
        <v>553</v>
      </c>
      <c r="K116" s="272" t="s">
        <v>15932</v>
      </c>
      <c r="L116" s="278" t="s">
        <v>15956</v>
      </c>
      <c r="M116" s="275">
        <v>48</v>
      </c>
      <c r="N116" s="275">
        <v>240</v>
      </c>
      <c r="O116" s="276">
        <v>240</v>
      </c>
      <c r="P116" s="271" t="s">
        <v>15972</v>
      </c>
      <c r="Q116" s="271" t="s">
        <v>15973</v>
      </c>
      <c r="R116" s="271" t="s">
        <v>38</v>
      </c>
      <c r="S116" s="271"/>
      <c r="T116" s="271" t="s">
        <v>15951</v>
      </c>
    </row>
    <row r="117" spans="1:20" s="15" customFormat="1" ht="20.100000000000001" customHeight="1">
      <c r="A117" s="277">
        <v>14</v>
      </c>
      <c r="B117" s="271" t="s">
        <v>549</v>
      </c>
      <c r="C117" s="271" t="s">
        <v>15980</v>
      </c>
      <c r="D117" s="272" t="s">
        <v>15850</v>
      </c>
      <c r="E117" s="272" t="s">
        <v>15851</v>
      </c>
      <c r="F117" s="273" t="s">
        <v>15852</v>
      </c>
      <c r="G117" s="274">
        <v>1</v>
      </c>
      <c r="H117" s="272" t="s">
        <v>15576</v>
      </c>
      <c r="I117" s="271" t="s">
        <v>15853</v>
      </c>
      <c r="J117" s="271" t="s">
        <v>553</v>
      </c>
      <c r="K117" s="272" t="s">
        <v>15788</v>
      </c>
      <c r="L117" s="278" t="s">
        <v>15854</v>
      </c>
      <c r="M117" s="275">
        <v>63</v>
      </c>
      <c r="N117" s="275">
        <v>315</v>
      </c>
      <c r="O117" s="276">
        <v>315</v>
      </c>
      <c r="P117" s="271" t="s">
        <v>15972</v>
      </c>
      <c r="Q117" s="271" t="s">
        <v>15973</v>
      </c>
      <c r="R117" s="271" t="s">
        <v>38</v>
      </c>
      <c r="S117" s="271"/>
      <c r="T117" s="271" t="s">
        <v>15849</v>
      </c>
    </row>
    <row r="118" spans="1:20" s="15" customFormat="1" ht="20.100000000000001" customHeight="1">
      <c r="A118" s="277">
        <v>8</v>
      </c>
      <c r="B118" s="271" t="s">
        <v>549</v>
      </c>
      <c r="C118" s="271" t="s">
        <v>15978</v>
      </c>
      <c r="D118" s="272" t="s">
        <v>15814</v>
      </c>
      <c r="E118" s="272" t="s">
        <v>15815</v>
      </c>
      <c r="F118" s="273" t="s">
        <v>15816</v>
      </c>
      <c r="G118" s="274">
        <v>1</v>
      </c>
      <c r="H118" s="272" t="s">
        <v>15576</v>
      </c>
      <c r="I118" s="271" t="s">
        <v>15817</v>
      </c>
      <c r="J118" s="271" t="s">
        <v>553</v>
      </c>
      <c r="K118" s="272" t="s">
        <v>15788</v>
      </c>
      <c r="L118" s="278" t="s">
        <v>15818</v>
      </c>
      <c r="M118" s="275">
        <v>37</v>
      </c>
      <c r="N118" s="275">
        <v>185</v>
      </c>
      <c r="O118" s="276">
        <v>185</v>
      </c>
      <c r="P118" s="271" t="s">
        <v>15972</v>
      </c>
      <c r="Q118" s="271" t="s">
        <v>15973</v>
      </c>
      <c r="R118" s="271" t="s">
        <v>38</v>
      </c>
      <c r="S118" s="271"/>
      <c r="T118" s="271" t="s">
        <v>15813</v>
      </c>
    </row>
    <row r="119" spans="1:20" s="15" customFormat="1" ht="20.100000000000001" customHeight="1">
      <c r="A119" s="277">
        <v>15</v>
      </c>
      <c r="B119" s="271" t="s">
        <v>549</v>
      </c>
      <c r="C119" s="271" t="s">
        <v>15981</v>
      </c>
      <c r="D119" s="272" t="s">
        <v>15856</v>
      </c>
      <c r="E119" s="272" t="s">
        <v>15857</v>
      </c>
      <c r="F119" s="273" t="s">
        <v>15858</v>
      </c>
      <c r="G119" s="274">
        <v>1</v>
      </c>
      <c r="H119" s="272" t="s">
        <v>15576</v>
      </c>
      <c r="I119" s="271" t="s">
        <v>15859</v>
      </c>
      <c r="J119" s="271" t="s">
        <v>553</v>
      </c>
      <c r="K119" s="272" t="s">
        <v>15788</v>
      </c>
      <c r="L119" s="278" t="s">
        <v>15860</v>
      </c>
      <c r="M119" s="275">
        <v>48</v>
      </c>
      <c r="N119" s="275">
        <v>240</v>
      </c>
      <c r="O119" s="276">
        <v>240</v>
      </c>
      <c r="P119" s="271" t="s">
        <v>15972</v>
      </c>
      <c r="Q119" s="271" t="s">
        <v>15973</v>
      </c>
      <c r="R119" s="271" t="s">
        <v>38</v>
      </c>
      <c r="S119" s="271"/>
      <c r="T119" s="271" t="s">
        <v>15855</v>
      </c>
    </row>
    <row r="120" spans="1:20" s="15" customFormat="1" ht="20.100000000000001" customHeight="1">
      <c r="A120" s="277">
        <v>24</v>
      </c>
      <c r="B120" s="271" t="s">
        <v>549</v>
      </c>
      <c r="C120" s="271" t="s">
        <v>15984</v>
      </c>
      <c r="D120" s="272" t="s">
        <v>15906</v>
      </c>
      <c r="E120" s="272" t="s">
        <v>15907</v>
      </c>
      <c r="F120" s="273" t="s">
        <v>15908</v>
      </c>
      <c r="G120" s="274">
        <v>1</v>
      </c>
      <c r="H120" s="272" t="s">
        <v>15576</v>
      </c>
      <c r="I120" s="271" t="s">
        <v>15909</v>
      </c>
      <c r="J120" s="271" t="s">
        <v>553</v>
      </c>
      <c r="K120" s="272" t="s">
        <v>15881</v>
      </c>
      <c r="L120" s="278" t="s">
        <v>15910</v>
      </c>
      <c r="M120" s="275">
        <v>37</v>
      </c>
      <c r="N120" s="275">
        <v>185</v>
      </c>
      <c r="O120" s="276">
        <v>185</v>
      </c>
      <c r="P120" s="271" t="s">
        <v>15972</v>
      </c>
      <c r="Q120" s="271" t="s">
        <v>15973</v>
      </c>
      <c r="R120" s="271" t="s">
        <v>38</v>
      </c>
      <c r="S120" s="271"/>
      <c r="T120" s="271" t="s">
        <v>15905</v>
      </c>
    </row>
    <row r="121" spans="1:20" s="15" customFormat="1" ht="20.100000000000001" customHeight="1">
      <c r="A121" s="277">
        <v>25</v>
      </c>
      <c r="B121" s="271" t="s">
        <v>549</v>
      </c>
      <c r="C121" s="271" t="s">
        <v>15984</v>
      </c>
      <c r="D121" s="272" t="s">
        <v>15912</v>
      </c>
      <c r="E121" s="272" t="s">
        <v>15913</v>
      </c>
      <c r="F121" s="273" t="s">
        <v>15914</v>
      </c>
      <c r="G121" s="274">
        <v>1</v>
      </c>
      <c r="H121" s="272" t="s">
        <v>15576</v>
      </c>
      <c r="I121" s="271" t="s">
        <v>15915</v>
      </c>
      <c r="J121" s="271" t="s">
        <v>553</v>
      </c>
      <c r="K121" s="272" t="s">
        <v>15881</v>
      </c>
      <c r="L121" s="278" t="s">
        <v>15916</v>
      </c>
      <c r="M121" s="275">
        <v>37</v>
      </c>
      <c r="N121" s="275">
        <v>185</v>
      </c>
      <c r="O121" s="276">
        <v>185</v>
      </c>
      <c r="P121" s="271" t="s">
        <v>15972</v>
      </c>
      <c r="Q121" s="271" t="s">
        <v>15973</v>
      </c>
      <c r="R121" s="271" t="s">
        <v>38</v>
      </c>
      <c r="S121" s="271"/>
      <c r="T121" s="271" t="s">
        <v>15911</v>
      </c>
    </row>
    <row r="122" spans="1:20" s="15" customFormat="1" ht="20.100000000000001" customHeight="1">
      <c r="A122" s="277">
        <v>2</v>
      </c>
      <c r="B122" s="271" t="s">
        <v>549</v>
      </c>
      <c r="C122" s="271" t="s">
        <v>15974</v>
      </c>
      <c r="D122" s="272" t="s">
        <v>15778</v>
      </c>
      <c r="E122" s="272" t="s">
        <v>15779</v>
      </c>
      <c r="F122" s="273" t="s">
        <v>15780</v>
      </c>
      <c r="G122" s="274">
        <v>1</v>
      </c>
      <c r="H122" s="272" t="s">
        <v>15576</v>
      </c>
      <c r="I122" s="271" t="s">
        <v>15781</v>
      </c>
      <c r="J122" s="271" t="s">
        <v>573</v>
      </c>
      <c r="K122" s="272" t="s">
        <v>15775</v>
      </c>
      <c r="L122" s="278" t="s">
        <v>15782</v>
      </c>
      <c r="M122" s="275">
        <v>55</v>
      </c>
      <c r="N122" s="275">
        <v>275</v>
      </c>
      <c r="O122" s="276">
        <v>275</v>
      </c>
      <c r="P122" s="271" t="s">
        <v>15972</v>
      </c>
      <c r="Q122" s="271" t="s">
        <v>15973</v>
      </c>
      <c r="R122" s="271" t="s">
        <v>38</v>
      </c>
      <c r="S122" s="271"/>
      <c r="T122" s="271" t="s">
        <v>15777</v>
      </c>
    </row>
    <row r="123" spans="1:20" s="15" customFormat="1" ht="20.100000000000001" customHeight="1">
      <c r="A123" s="277">
        <v>3</v>
      </c>
      <c r="B123" s="271" t="s">
        <v>549</v>
      </c>
      <c r="C123" s="271" t="s">
        <v>15974</v>
      </c>
      <c r="D123" s="272" t="s">
        <v>15784</v>
      </c>
      <c r="E123" s="272" t="s">
        <v>15785</v>
      </c>
      <c r="F123" s="273" t="s">
        <v>15786</v>
      </c>
      <c r="G123" s="274">
        <v>1</v>
      </c>
      <c r="H123" s="272" t="s">
        <v>15576</v>
      </c>
      <c r="I123" s="271" t="s">
        <v>15787</v>
      </c>
      <c r="J123" s="271" t="s">
        <v>573</v>
      </c>
      <c r="K123" s="272" t="s">
        <v>15788</v>
      </c>
      <c r="L123" s="278" t="s">
        <v>15789</v>
      </c>
      <c r="M123" s="275">
        <v>65</v>
      </c>
      <c r="N123" s="275">
        <v>325</v>
      </c>
      <c r="O123" s="276">
        <v>325</v>
      </c>
      <c r="P123" s="271" t="s">
        <v>15972</v>
      </c>
      <c r="Q123" s="271" t="s">
        <v>15973</v>
      </c>
      <c r="R123" s="271" t="s">
        <v>38</v>
      </c>
      <c r="S123" s="271"/>
      <c r="T123" s="271" t="s">
        <v>15783</v>
      </c>
    </row>
    <row r="124" spans="1:20" s="15" customFormat="1" ht="20.100000000000001" customHeight="1">
      <c r="A124" s="277">
        <v>7</v>
      </c>
      <c r="B124" s="271" t="s">
        <v>549</v>
      </c>
      <c r="C124" s="271" t="s">
        <v>15974</v>
      </c>
      <c r="D124" s="272" t="s">
        <v>15808</v>
      </c>
      <c r="E124" s="272" t="s">
        <v>15809</v>
      </c>
      <c r="F124" s="273" t="s">
        <v>15810</v>
      </c>
      <c r="G124" s="274">
        <v>1</v>
      </c>
      <c r="H124" s="272" t="s">
        <v>15576</v>
      </c>
      <c r="I124" s="271" t="s">
        <v>15811</v>
      </c>
      <c r="J124" s="271" t="s">
        <v>573</v>
      </c>
      <c r="K124" s="272" t="s">
        <v>15788</v>
      </c>
      <c r="L124" s="278" t="s">
        <v>15812</v>
      </c>
      <c r="M124" s="275">
        <v>55</v>
      </c>
      <c r="N124" s="275">
        <v>275</v>
      </c>
      <c r="O124" s="276">
        <v>275</v>
      </c>
      <c r="P124" s="271" t="s">
        <v>15972</v>
      </c>
      <c r="Q124" s="271" t="s">
        <v>15973</v>
      </c>
      <c r="R124" s="271" t="s">
        <v>38</v>
      </c>
      <c r="S124" s="271"/>
      <c r="T124" s="271" t="s">
        <v>15807</v>
      </c>
    </row>
    <row r="125" spans="1:20" s="15" customFormat="1" ht="20.100000000000001" customHeight="1">
      <c r="A125" s="277">
        <v>10</v>
      </c>
      <c r="B125" s="271" t="s">
        <v>549</v>
      </c>
      <c r="C125" s="271" t="s">
        <v>15974</v>
      </c>
      <c r="D125" s="272" t="s">
        <v>15826</v>
      </c>
      <c r="E125" s="272" t="s">
        <v>15827</v>
      </c>
      <c r="F125" s="273" t="s">
        <v>15828</v>
      </c>
      <c r="G125" s="274">
        <v>1</v>
      </c>
      <c r="H125" s="272" t="s">
        <v>15829</v>
      </c>
      <c r="I125" s="271" t="s">
        <v>15830</v>
      </c>
      <c r="J125" s="271" t="s">
        <v>573</v>
      </c>
      <c r="K125" s="272" t="s">
        <v>15788</v>
      </c>
      <c r="L125" s="278" t="s">
        <v>15831</v>
      </c>
      <c r="M125" s="275">
        <v>60</v>
      </c>
      <c r="N125" s="275">
        <v>300</v>
      </c>
      <c r="O125" s="276">
        <v>300</v>
      </c>
      <c r="P125" s="271" t="s">
        <v>15972</v>
      </c>
      <c r="Q125" s="271" t="s">
        <v>15973</v>
      </c>
      <c r="R125" s="271" t="s">
        <v>38</v>
      </c>
      <c r="S125" s="271"/>
      <c r="T125" s="271" t="s">
        <v>15825</v>
      </c>
    </row>
    <row r="126" spans="1:20" s="15" customFormat="1" ht="20.100000000000001" customHeight="1">
      <c r="A126" s="277">
        <v>11</v>
      </c>
      <c r="B126" s="271" t="s">
        <v>549</v>
      </c>
      <c r="C126" s="271" t="s">
        <v>15974</v>
      </c>
      <c r="D126" s="272" t="s">
        <v>15833</v>
      </c>
      <c r="E126" s="272" t="s">
        <v>15834</v>
      </c>
      <c r="F126" s="273" t="s">
        <v>15835</v>
      </c>
      <c r="G126" s="274">
        <v>1</v>
      </c>
      <c r="H126" s="272" t="s">
        <v>15576</v>
      </c>
      <c r="I126" s="271" t="s">
        <v>15836</v>
      </c>
      <c r="J126" s="271" t="s">
        <v>573</v>
      </c>
      <c r="K126" s="272" t="s">
        <v>15788</v>
      </c>
      <c r="L126" s="278" t="s">
        <v>15837</v>
      </c>
      <c r="M126" s="275">
        <v>50</v>
      </c>
      <c r="N126" s="275">
        <v>250</v>
      </c>
      <c r="O126" s="276">
        <v>250</v>
      </c>
      <c r="P126" s="271" t="s">
        <v>15972</v>
      </c>
      <c r="Q126" s="271" t="s">
        <v>15973</v>
      </c>
      <c r="R126" s="271" t="s">
        <v>38</v>
      </c>
      <c r="S126" s="271"/>
      <c r="T126" s="271" t="s">
        <v>15832</v>
      </c>
    </row>
    <row r="127" spans="1:20" s="15" customFormat="1" ht="20.100000000000001" customHeight="1">
      <c r="A127" s="277">
        <v>17</v>
      </c>
      <c r="B127" s="271" t="s">
        <v>549</v>
      </c>
      <c r="C127" s="271" t="s">
        <v>15974</v>
      </c>
      <c r="D127" s="272" t="s">
        <v>15867</v>
      </c>
      <c r="E127" s="272" t="s">
        <v>15868</v>
      </c>
      <c r="F127" s="273" t="s">
        <v>6740</v>
      </c>
      <c r="G127" s="274">
        <v>1</v>
      </c>
      <c r="H127" s="272" t="s">
        <v>15622</v>
      </c>
      <c r="I127" s="271" t="s">
        <v>6741</v>
      </c>
      <c r="J127" s="271" t="s">
        <v>573</v>
      </c>
      <c r="K127" s="272" t="s">
        <v>15788</v>
      </c>
      <c r="L127" s="278" t="s">
        <v>15869</v>
      </c>
      <c r="M127" s="275">
        <v>55</v>
      </c>
      <c r="N127" s="275">
        <v>275</v>
      </c>
      <c r="O127" s="276">
        <v>275</v>
      </c>
      <c r="P127" s="271" t="s">
        <v>15972</v>
      </c>
      <c r="Q127" s="271" t="s">
        <v>15973</v>
      </c>
      <c r="R127" s="271" t="s">
        <v>38</v>
      </c>
      <c r="S127" s="271"/>
      <c r="T127" s="271" t="s">
        <v>15866</v>
      </c>
    </row>
    <row r="128" spans="1:20" s="15" customFormat="1" ht="20.100000000000001" customHeight="1">
      <c r="A128" s="277">
        <v>21</v>
      </c>
      <c r="B128" s="271" t="s">
        <v>549</v>
      </c>
      <c r="C128" s="271" t="s">
        <v>15974</v>
      </c>
      <c r="D128" s="272" t="s">
        <v>15890</v>
      </c>
      <c r="E128" s="272" t="s">
        <v>15891</v>
      </c>
      <c r="F128" s="273" t="s">
        <v>15892</v>
      </c>
      <c r="G128" s="274">
        <v>1</v>
      </c>
      <c r="H128" s="272" t="s">
        <v>15622</v>
      </c>
      <c r="I128" s="271" t="s">
        <v>15250</v>
      </c>
      <c r="J128" s="271" t="s">
        <v>573</v>
      </c>
      <c r="K128" s="272" t="s">
        <v>15881</v>
      </c>
      <c r="L128" s="278" t="s">
        <v>15893</v>
      </c>
      <c r="M128" s="275">
        <v>60</v>
      </c>
      <c r="N128" s="275">
        <v>300</v>
      </c>
      <c r="O128" s="276">
        <v>300</v>
      </c>
      <c r="P128" s="271" t="s">
        <v>15972</v>
      </c>
      <c r="Q128" s="271" t="s">
        <v>15973</v>
      </c>
      <c r="R128" s="271" t="s">
        <v>38</v>
      </c>
      <c r="S128" s="271"/>
      <c r="T128" s="271" t="s">
        <v>15889</v>
      </c>
    </row>
    <row r="129" spans="1:20" s="15" customFormat="1" ht="20.100000000000001" customHeight="1">
      <c r="A129" s="277">
        <v>20</v>
      </c>
      <c r="B129" s="271" t="s">
        <v>549</v>
      </c>
      <c r="C129" s="271" t="s">
        <v>15982</v>
      </c>
      <c r="D129" s="272" t="s">
        <v>15884</v>
      </c>
      <c r="E129" s="272" t="s">
        <v>15885</v>
      </c>
      <c r="F129" s="273" t="s">
        <v>15886</v>
      </c>
      <c r="G129" s="274">
        <v>1</v>
      </c>
      <c r="H129" s="272" t="s">
        <v>15576</v>
      </c>
      <c r="I129" s="271" t="s">
        <v>15887</v>
      </c>
      <c r="J129" s="271" t="s">
        <v>553</v>
      </c>
      <c r="K129" s="272" t="s">
        <v>15881</v>
      </c>
      <c r="L129" s="278" t="s">
        <v>15888</v>
      </c>
      <c r="M129" s="275">
        <v>37</v>
      </c>
      <c r="N129" s="275">
        <v>185</v>
      </c>
      <c r="O129" s="276">
        <v>185</v>
      </c>
      <c r="P129" s="271" t="s">
        <v>15972</v>
      </c>
      <c r="Q129" s="271" t="s">
        <v>15973</v>
      </c>
      <c r="R129" s="271" t="s">
        <v>38</v>
      </c>
      <c r="S129" s="271"/>
      <c r="T129" s="271" t="s">
        <v>15883</v>
      </c>
    </row>
    <row r="130" spans="1:20" s="15" customFormat="1" ht="20.100000000000001" customHeight="1">
      <c r="A130" s="277">
        <v>23</v>
      </c>
      <c r="B130" s="271" t="s">
        <v>549</v>
      </c>
      <c r="C130" s="271" t="s">
        <v>15982</v>
      </c>
      <c r="D130" s="272" t="s">
        <v>15900</v>
      </c>
      <c r="E130" s="272" t="s">
        <v>15901</v>
      </c>
      <c r="F130" s="273" t="s">
        <v>15902</v>
      </c>
      <c r="G130" s="274">
        <v>1</v>
      </c>
      <c r="H130" s="272" t="s">
        <v>15576</v>
      </c>
      <c r="I130" s="271" t="s">
        <v>15903</v>
      </c>
      <c r="J130" s="271" t="s">
        <v>553</v>
      </c>
      <c r="K130" s="272" t="s">
        <v>15881</v>
      </c>
      <c r="L130" s="278" t="s">
        <v>15904</v>
      </c>
      <c r="M130" s="275">
        <v>58</v>
      </c>
      <c r="N130" s="275">
        <v>290</v>
      </c>
      <c r="O130" s="276">
        <v>290</v>
      </c>
      <c r="P130" s="271" t="s">
        <v>15972</v>
      </c>
      <c r="Q130" s="271" t="s">
        <v>15973</v>
      </c>
      <c r="R130" s="271" t="s">
        <v>38</v>
      </c>
      <c r="S130" s="271"/>
      <c r="T130" s="271" t="s">
        <v>15899</v>
      </c>
    </row>
    <row r="131" spans="1:20" s="15" customFormat="1" ht="20.100000000000001" customHeight="1">
      <c r="A131" s="277">
        <v>26</v>
      </c>
      <c r="B131" s="271" t="s">
        <v>549</v>
      </c>
      <c r="C131" s="271" t="s">
        <v>15982</v>
      </c>
      <c r="D131" s="272" t="s">
        <v>15918</v>
      </c>
      <c r="E131" s="272" t="s">
        <v>15919</v>
      </c>
      <c r="F131" s="273" t="s">
        <v>15920</v>
      </c>
      <c r="G131" s="274">
        <v>3</v>
      </c>
      <c r="H131" s="272" t="s">
        <v>15576</v>
      </c>
      <c r="I131" s="271" t="s">
        <v>15921</v>
      </c>
      <c r="J131" s="271" t="s">
        <v>560</v>
      </c>
      <c r="K131" s="272" t="s">
        <v>15881</v>
      </c>
      <c r="L131" s="278" t="s">
        <v>15922</v>
      </c>
      <c r="M131" s="275">
        <v>294</v>
      </c>
      <c r="N131" s="275">
        <v>1470</v>
      </c>
      <c r="O131" s="276">
        <v>1470</v>
      </c>
      <c r="P131" s="271" t="s">
        <v>15972</v>
      </c>
      <c r="Q131" s="271" t="s">
        <v>15973</v>
      </c>
      <c r="R131" s="271" t="s">
        <v>38</v>
      </c>
      <c r="S131" s="271"/>
      <c r="T131" s="271" t="s">
        <v>15917</v>
      </c>
    </row>
    <row r="132" spans="1:20" s="15" customFormat="1" ht="20.100000000000001" customHeight="1">
      <c r="A132" s="277">
        <v>9</v>
      </c>
      <c r="B132" s="271" t="s">
        <v>549</v>
      </c>
      <c r="C132" s="271" t="s">
        <v>15979</v>
      </c>
      <c r="D132" s="272" t="s">
        <v>15820</v>
      </c>
      <c r="E132" s="272" t="s">
        <v>15821</v>
      </c>
      <c r="F132" s="273" t="s">
        <v>15822</v>
      </c>
      <c r="G132" s="274">
        <v>1</v>
      </c>
      <c r="H132" s="272" t="s">
        <v>15576</v>
      </c>
      <c r="I132" s="271" t="s">
        <v>15823</v>
      </c>
      <c r="J132" s="271" t="s">
        <v>553</v>
      </c>
      <c r="K132" s="272" t="s">
        <v>15788</v>
      </c>
      <c r="L132" s="278" t="s">
        <v>15824</v>
      </c>
      <c r="M132" s="275">
        <v>37</v>
      </c>
      <c r="N132" s="275">
        <v>185</v>
      </c>
      <c r="O132" s="276">
        <v>185</v>
      </c>
      <c r="P132" s="271" t="s">
        <v>15972</v>
      </c>
      <c r="Q132" s="271" t="s">
        <v>15973</v>
      </c>
      <c r="R132" s="271" t="s">
        <v>38</v>
      </c>
      <c r="S132" s="271"/>
      <c r="T132" s="271" t="s">
        <v>15819</v>
      </c>
    </row>
    <row r="133" spans="1:20" s="15" customFormat="1" ht="20.100000000000001" customHeight="1">
      <c r="A133" s="281">
        <v>28</v>
      </c>
      <c r="B133" s="282" t="s">
        <v>549</v>
      </c>
      <c r="C133" s="282" t="s">
        <v>15979</v>
      </c>
      <c r="D133" s="283" t="s">
        <v>15929</v>
      </c>
      <c r="E133" s="283" t="s">
        <v>15930</v>
      </c>
      <c r="F133" s="284" t="s">
        <v>15931</v>
      </c>
      <c r="G133" s="285">
        <v>1</v>
      </c>
      <c r="H133" s="283" t="s">
        <v>15576</v>
      </c>
      <c r="I133" s="282" t="s">
        <v>937</v>
      </c>
      <c r="J133" s="282" t="s">
        <v>38</v>
      </c>
      <c r="K133" s="283" t="s">
        <v>15932</v>
      </c>
      <c r="L133" s="286" t="s">
        <v>15933</v>
      </c>
      <c r="M133" s="275">
        <v>58</v>
      </c>
      <c r="N133" s="275">
        <v>290</v>
      </c>
      <c r="O133" s="276">
        <v>290</v>
      </c>
      <c r="P133" s="271" t="s">
        <v>15972</v>
      </c>
      <c r="Q133" s="271" t="s">
        <v>15973</v>
      </c>
      <c r="R133" s="271" t="s">
        <v>38</v>
      </c>
      <c r="S133" s="271"/>
      <c r="T133" s="271" t="s">
        <v>15928</v>
      </c>
    </row>
  </sheetData>
  <sortState xmlns:xlrd2="http://schemas.microsoft.com/office/spreadsheetml/2017/richdata2" ref="A101:V134">
    <sortCondition ref="B101:B134"/>
    <sortCondition ref="C101:C134"/>
    <sortCondition descending="1" ref="K101:K134"/>
  </sortState>
  <phoneticPr fontId="49" type="noConversion"/>
  <conditionalFormatting sqref="E2:E98">
    <cfRule type="duplicateValues" dxfId="137" priority="1"/>
    <cfRule type="duplicateValues" dxfId="136" priority="2"/>
    <cfRule type="duplicateValues" dxfId="135" priority="3"/>
    <cfRule type="duplicateValues" dxfId="134" priority="4"/>
  </conditionalFormatting>
  <conditionalFormatting sqref="D2:D98">
    <cfRule type="duplicateValues" dxfId="133" priority="5"/>
    <cfRule type="duplicateValues" dxfId="132" priority="6"/>
    <cfRule type="duplicateValues" dxfId="131" priority="7"/>
  </conditionalFormatting>
  <hyperlinks>
    <hyperlink ref="L106" r:id="rId1" xr:uid="{00000000-0004-0000-0800-000000000000}"/>
    <hyperlink ref="L122" r:id="rId2" xr:uid="{00000000-0004-0000-0800-000001000000}"/>
    <hyperlink ref="L123" r:id="rId3" xr:uid="{00000000-0004-0000-0800-000002000000}"/>
    <hyperlink ref="L113" r:id="rId4" xr:uid="{00000000-0004-0000-0800-000003000000}"/>
    <hyperlink ref="L102" r:id="rId5" xr:uid="{00000000-0004-0000-0800-000004000000}"/>
    <hyperlink ref="L100" r:id="rId6" xr:uid="{00000000-0004-0000-0800-000005000000}"/>
    <hyperlink ref="L124" r:id="rId7" xr:uid="{00000000-0004-0000-0800-000006000000}"/>
    <hyperlink ref="L132" r:id="rId8" xr:uid="{00000000-0004-0000-0800-000007000000}"/>
    <hyperlink ref="L118" r:id="rId9" xr:uid="{00000000-0004-0000-0800-000008000000}"/>
    <hyperlink ref="L125" r:id="rId10" xr:uid="{00000000-0004-0000-0800-000009000000}"/>
    <hyperlink ref="L126" r:id="rId11" xr:uid="{00000000-0004-0000-0800-00000A000000}"/>
    <hyperlink ref="L107" r:id="rId12" xr:uid="{00000000-0004-0000-0800-00000B000000}"/>
    <hyperlink ref="L108" r:id="rId13" xr:uid="{00000000-0004-0000-0800-00000C000000}"/>
    <hyperlink ref="L117" r:id="rId14" xr:uid="{00000000-0004-0000-0800-00000D000000}"/>
    <hyperlink ref="L119" r:id="rId15" xr:uid="{00000000-0004-0000-0800-00000E000000}"/>
    <hyperlink ref="L109" r:id="rId16" xr:uid="{00000000-0004-0000-0800-00000F000000}"/>
    <hyperlink ref="L127" r:id="rId17" xr:uid="{00000000-0004-0000-0800-000010000000}"/>
    <hyperlink ref="L114" r:id="rId18" xr:uid="{00000000-0004-0000-0800-000011000000}"/>
    <hyperlink ref="L110" r:id="rId19" xr:uid="{00000000-0004-0000-0800-000012000000}"/>
    <hyperlink ref="L129" r:id="rId20" xr:uid="{00000000-0004-0000-0800-000013000000}"/>
    <hyperlink ref="L128" r:id="rId21" xr:uid="{00000000-0004-0000-0800-000014000000}"/>
    <hyperlink ref="L101" r:id="rId22" xr:uid="{00000000-0004-0000-0800-000015000000}"/>
    <hyperlink ref="L130" r:id="rId23" xr:uid="{00000000-0004-0000-0800-000016000000}"/>
    <hyperlink ref="L120" r:id="rId24" xr:uid="{00000000-0004-0000-0800-000017000000}"/>
    <hyperlink ref="L121" r:id="rId25" xr:uid="{00000000-0004-0000-0800-000018000000}"/>
    <hyperlink ref="L131" r:id="rId26" xr:uid="{00000000-0004-0000-0800-000019000000}"/>
    <hyperlink ref="L111" r:id="rId27" xr:uid="{00000000-0004-0000-0800-00001A000000}"/>
    <hyperlink ref="L133" r:id="rId28" xr:uid="{00000000-0004-0000-0800-00001B000000}"/>
    <hyperlink ref="L103" r:id="rId29" xr:uid="{00000000-0004-0000-0800-00001C000000}"/>
    <hyperlink ref="L104" r:id="rId30" xr:uid="{00000000-0004-0000-0800-00001D000000}"/>
    <hyperlink ref="L115" r:id="rId31" xr:uid="{00000000-0004-0000-0800-00001E000000}"/>
    <hyperlink ref="L116" r:id="rId32" xr:uid="{00000000-0004-0000-0800-00001F000000}"/>
    <hyperlink ref="L112" r:id="rId33" xr:uid="{00000000-0004-0000-0800-000020000000}"/>
    <hyperlink ref="L105" r:id="rId34" xr:uid="{00000000-0004-0000-0800-000021000000}"/>
  </hyperlinks>
  <pageMargins left="0.7" right="0.7" top="0.75" bottom="0.75" header="0.3" footer="0.3"/>
  <tableParts count="2">
    <tablePart r:id="rId35"/>
    <tablePart r:id="rId3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U n 2 H V N 9 Q w V a o A A A A + Q A A A B I A H A B D b 2 5 m a W c v U G F j a 2 F n Z S 5 4 b W w g o h g A K K A U A A A A A A A A A A A A A A A A A A A A A A A A A A A A h c 8 x D o I w G A X g q 5 D u t L U a I + S n D K 6 S m G j U t S k V G q E Y W i z x a g 4 e y S t I o q i b 4 3 v 5 h v c e t z u k f V 0 F F 9 V a 3 Z g E T T B F g T K y y b U p E t S 5 Y 7 h A K Y e 1 k C d R q G D A x s a 9 z R N U O n e O C f H e Y z / F T V s Q R u m E H L L V R p a q F u i D 9 X 8 c a m O d M F I h D r v X G M 5 w N M N z x i J M B w t k 7 C H T 5 m v Y M B l T I D 8 l L L v K d a 3 i 1 z L c 7 o G M E c j 7 B n 8 C U E s D B B Q A A g A I A F J 9 h 1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S f Y d U K I p H u A 4 A A A A R A A A A E w A c A E Z v c m 1 1 b G F z L 1 N l Y 3 R p b 2 4 x L m 0 g o h g A K K A U A A A A A A A A A A A A A A A A A A A A A A A A A A A A K 0 5 N L s n M z 1 M I h t C G 1 g B Q S w E C L Q A U A A I A C A B S f Y d U 3 1 D B V q g A A A D 5 A A A A E g A A A A A A A A A A A A A A A A A A A A A A Q 2 9 u Z m l n L 1 B h Y 2 t h Z 2 U u e G 1 s U E s B A i 0 A F A A C A A g A U n 2 H V A / K 6 a u k A A A A 6 Q A A A B M A A A A A A A A A A A A A A A A A 9 A A A A F t D b 2 5 0 Z W 5 0 X 1 R 5 c G V z X S 5 4 b W x Q S w E C L Q A U A A I A C A B S f Y d U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+ j u Z P d k m 6 k O D g t B a y 9 n n U Q A A A A A C A A A A A A A Q Z g A A A A E A A C A A A A D N z K G 2 1 Q U B 0 Q N S g V r 2 g 6 0 L v l o E 7 2 L 0 W 4 f f W A i / C C L y B Q A A A A A O g A A A A A I A A C A A A A C T t K 4 r y + U g w W r Y 6 I M B u Z p R Y N 0 Z 6 O y X d o 0 7 z 2 w p u L w X n 1 A A A A B v b L T n 1 P D 5 e 2 W V z Z I a i v q B n A L n m I 7 x r X x l b i e X O C m d 1 D O m k m 5 V s i L 7 a v x g p r e J a g w Q s a 4 o l n f f T X i b q x O u W H d B r F s B N z I e r l M 6 / X P g d X 7 o m E A A A A A b 2 R y + 9 8 X S c m L p 8 L y W v 6 X D G e 1 7 / 9 l x z F m 4 h j h X S 8 R C r x K E P A d D J 4 J Z j / q m i W / q 0 O o a W V W I E o m a j u q S V X w B O A K e < / D a t a M a s h u p > 
</file>

<file path=customXml/itemProps1.xml><?xml version="1.0" encoding="utf-8"?>
<ds:datastoreItem xmlns:ds="http://schemas.openxmlformats.org/officeDocument/2006/customXml" ds:itemID="{BA397E31-6E38-4212-B9C7-C4636863AC8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2008年(693筆713冊)</vt:lpstr>
      <vt:lpstr>2009年(1624筆1704冊)</vt:lpstr>
      <vt:lpstr>2010年(348筆409冊)+增購11筆</vt:lpstr>
      <vt:lpstr>2011年(218筆291冊)</vt:lpstr>
      <vt:lpstr>2012年(285筆376冊)+增購17筆</vt:lpstr>
      <vt:lpstr>2014年(156筆213冊)+2筆</vt:lpstr>
      <vt:lpstr>2015年(76筆93冊)+29筆30冊</vt:lpstr>
      <vt:lpstr>2016年(79筆95冊)+30筆31冊</vt:lpstr>
      <vt:lpstr>2017年(97筆104冊)+(34筆37冊)</vt:lpstr>
      <vt:lpstr>2018年(95筆108冊)+26冊</vt:lpstr>
      <vt:lpstr>2019年(70筆)</vt:lpstr>
      <vt:lpstr>2020年(38筆)</vt:lpstr>
      <vt:lpstr>2021年(67筆)</vt:lpstr>
      <vt:lpstr>2022年(39筆)</vt:lpstr>
      <vt:lpstr>2023年(45筆)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鄭小祺</dc:creator>
  <cp:lastModifiedBy>Jevia</cp:lastModifiedBy>
  <dcterms:created xsi:type="dcterms:W3CDTF">2014-07-17T00:51:48Z</dcterms:created>
  <dcterms:modified xsi:type="dcterms:W3CDTF">2023-09-19T08:29:45Z</dcterms:modified>
</cp:coreProperties>
</file>