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via\Downloads\"/>
    </mc:Choice>
  </mc:AlternateContent>
  <xr:revisionPtr revIDLastSave="0" documentId="13_ncr:1_{79643BA3-3171-446A-9EAF-EC1744412F2C}" xr6:coauthVersionLast="47" xr6:coauthVersionMax="47" xr10:uidLastSave="{00000000-0000-0000-0000-000000000000}"/>
  <bookViews>
    <workbookView xWindow="-108" yWindow="-108" windowWidth="23256" windowHeight="12456" firstSheet="10" activeTab="15" xr2:uid="{00000000-000D-0000-FFFF-FFFF00000000}"/>
  </bookViews>
  <sheets>
    <sheet name="2008年(56筆)" sheetId="9" r:id="rId1"/>
    <sheet name="2009年(86筆)" sheetId="8" r:id="rId2"/>
    <sheet name="2010年(37筆37冊)+增購(21筆)" sheetId="7" r:id="rId3"/>
    <sheet name="2011年(36筆36冊)" sheetId="6" r:id="rId4"/>
    <sheet name="2012年(197筆201冊)+贈送6筆" sheetId="5" r:id="rId5"/>
    <sheet name="2013年(113筆113冊)" sheetId="4" r:id="rId6"/>
    <sheet name="2014年(23筆23冊)" sheetId="3" r:id="rId7"/>
    <sheet name="2015年(22筆22冊)+3筆" sheetId="10" r:id="rId8"/>
    <sheet name="2016年(14筆14冊)+7筆7冊" sheetId="11" r:id="rId9"/>
    <sheet name="2017年(17冊)+7冊" sheetId="12" r:id="rId10"/>
    <sheet name="2018年(22筆22冊)" sheetId="14" r:id="rId11"/>
    <sheet name="2019年(21筆)" sheetId="15" r:id="rId12"/>
    <sheet name="2020年(8筆)" sheetId="16" r:id="rId13"/>
    <sheet name="2021年16筆+3筆" sheetId="17" r:id="rId14"/>
    <sheet name="2022年(8冊)" sheetId="18" r:id="rId15"/>
    <sheet name="2023年(7冊)" sheetId="19" r:id="rId16"/>
  </sheets>
  <definedNames>
    <definedName name="_xlnm._FilterDatabase" localSheetId="11" hidden="1">'2019年(21筆)'!$A$1:$S$24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5" l="1"/>
  <c r="G19" i="12" l="1"/>
  <c r="L3" i="12" l="1"/>
  <c r="L13" i="12"/>
  <c r="L12" i="12"/>
  <c r="L11" i="12"/>
  <c r="L15" i="12"/>
  <c r="L16" i="12"/>
  <c r="L18" i="12"/>
  <c r="L10" i="12"/>
  <c r="L9" i="12"/>
  <c r="L2" i="12"/>
  <c r="L8" i="12"/>
  <c r="L7" i="12"/>
  <c r="L6" i="12"/>
  <c r="L4" i="12"/>
  <c r="L14" i="12"/>
  <c r="L5" i="12"/>
  <c r="L17" i="12"/>
  <c r="I27" i="10"/>
  <c r="L3" i="8"/>
  <c r="L2" i="8"/>
  <c r="L77" i="8"/>
  <c r="L81" i="8"/>
  <c r="L34" i="8"/>
  <c r="L35" i="8"/>
  <c r="L20" i="8"/>
  <c r="L62" i="8"/>
  <c r="L28" i="8"/>
  <c r="L30" i="8"/>
  <c r="L69" i="8"/>
  <c r="L26" i="8"/>
  <c r="L72" i="8"/>
  <c r="L49" i="8"/>
  <c r="L64" i="8"/>
  <c r="L43" i="8"/>
  <c r="L46" i="8"/>
  <c r="L17" i="8"/>
  <c r="L11" i="8"/>
  <c r="L48" i="8"/>
  <c r="L36" i="8"/>
  <c r="L16" i="8"/>
  <c r="L18" i="8"/>
  <c r="L80" i="8"/>
  <c r="L84" i="8"/>
  <c r="L21" i="8"/>
  <c r="L23" i="8"/>
  <c r="L44" i="8"/>
  <c r="L15" i="8"/>
  <c r="L19" i="8"/>
  <c r="L73" i="8"/>
  <c r="L9" i="8"/>
  <c r="L68" i="8"/>
  <c r="L13" i="8"/>
  <c r="L55" i="8"/>
  <c r="L7" i="8"/>
  <c r="L8" i="8"/>
  <c r="L24" i="8"/>
  <c r="L57" i="8"/>
  <c r="L31" i="8"/>
  <c r="L29" i="8"/>
  <c r="L45" i="8"/>
  <c r="L12" i="8"/>
  <c r="L42" i="8"/>
  <c r="L41" i="8"/>
  <c r="L85" i="8"/>
  <c r="L66" i="8"/>
  <c r="L83" i="8"/>
  <c r="L32" i="8"/>
  <c r="L33" i="8"/>
  <c r="L82" i="8"/>
  <c r="L67" i="8"/>
  <c r="L6" i="8"/>
  <c r="L27" i="8"/>
  <c r="L52" i="8"/>
  <c r="L51" i="8"/>
  <c r="L76" i="8"/>
  <c r="L25" i="8"/>
  <c r="L60" i="8"/>
  <c r="L78" i="8"/>
  <c r="L61" i="8"/>
  <c r="L71" i="8"/>
  <c r="L10" i="8"/>
  <c r="L75" i="8"/>
  <c r="L54" i="8"/>
  <c r="L39" i="8"/>
  <c r="L37" i="8"/>
  <c r="L38" i="8"/>
  <c r="L70" i="8"/>
  <c r="L22" i="8"/>
  <c r="L5" i="8"/>
  <c r="L50" i="8"/>
  <c r="L63" i="8"/>
  <c r="L74" i="8"/>
  <c r="L59" i="8"/>
  <c r="L87" i="8"/>
  <c r="L4" i="8"/>
  <c r="L65" i="8"/>
  <c r="L86" i="8"/>
  <c r="L47" i="8"/>
  <c r="L56" i="8"/>
  <c r="L40" i="8"/>
  <c r="L58" i="8"/>
  <c r="L53" i="8"/>
  <c r="L14" i="8"/>
  <c r="L79" i="8"/>
  <c r="L8" i="7"/>
  <c r="L7" i="7"/>
  <c r="L28" i="7"/>
  <c r="L35" i="7"/>
  <c r="L10" i="7"/>
  <c r="L34" i="7"/>
  <c r="L27" i="7"/>
  <c r="L24" i="7"/>
  <c r="L18" i="7"/>
  <c r="L17" i="7"/>
  <c r="L20" i="7"/>
  <c r="L30" i="7"/>
  <c r="L22" i="7"/>
  <c r="L23" i="7"/>
  <c r="L37" i="7"/>
  <c r="L32" i="7"/>
  <c r="L29" i="7"/>
  <c r="L31" i="7"/>
  <c r="L9" i="7"/>
  <c r="L21" i="7"/>
  <c r="L19" i="7"/>
  <c r="L26" i="7"/>
  <c r="L38" i="7"/>
  <c r="L25" i="7"/>
  <c r="L13" i="7"/>
  <c r="L11" i="7"/>
  <c r="L14" i="7"/>
  <c r="L33" i="7"/>
  <c r="L36" i="7"/>
  <c r="L12" i="7"/>
  <c r="L15" i="7"/>
  <c r="L16" i="7"/>
  <c r="L6" i="7"/>
  <c r="L4" i="7"/>
  <c r="L3" i="7"/>
  <c r="L5" i="7"/>
  <c r="L2" i="7"/>
  <c r="I38" i="6"/>
  <c r="I209" i="5"/>
  <c r="N208" i="5"/>
  <c r="N207" i="5"/>
  <c r="N206" i="5"/>
  <c r="N205" i="5"/>
  <c r="N204" i="5"/>
  <c r="N203" i="5"/>
  <c r="I199" i="5"/>
  <c r="N196" i="5"/>
  <c r="N178" i="5"/>
  <c r="N177" i="5"/>
  <c r="N180" i="5"/>
  <c r="N176" i="5"/>
  <c r="N192" i="5"/>
  <c r="N191" i="5"/>
  <c r="N179" i="5"/>
  <c r="N189" i="5"/>
  <c r="N172" i="5"/>
  <c r="N194" i="5"/>
  <c r="N181" i="5"/>
  <c r="N193" i="5"/>
  <c r="N190" i="5"/>
  <c r="N195" i="5"/>
  <c r="N154" i="5"/>
  <c r="N175" i="5"/>
  <c r="N182" i="5"/>
  <c r="N171" i="5"/>
  <c r="N187" i="5"/>
  <c r="N166" i="5"/>
  <c r="N123" i="5"/>
  <c r="N125" i="5"/>
  <c r="N124" i="5"/>
  <c r="N188" i="5"/>
  <c r="N157" i="5"/>
  <c r="N159" i="5"/>
  <c r="N167" i="5"/>
  <c r="N170" i="5"/>
  <c r="N173" i="5"/>
  <c r="N174" i="5"/>
  <c r="N164" i="5"/>
  <c r="N197" i="5"/>
  <c r="N198" i="5"/>
  <c r="N121" i="5"/>
  <c r="N129" i="5"/>
  <c r="N133" i="5"/>
  <c r="N132" i="5"/>
  <c r="N130" i="5"/>
  <c r="N128" i="5"/>
  <c r="N140" i="5"/>
  <c r="N149" i="5"/>
  <c r="N152" i="5"/>
  <c r="N150" i="5"/>
  <c r="N135" i="5"/>
  <c r="N141" i="5"/>
  <c r="N145" i="5"/>
  <c r="N142" i="5"/>
  <c r="N151" i="5"/>
  <c r="N138" i="5"/>
  <c r="N143" i="5"/>
  <c r="N139" i="5"/>
  <c r="N127" i="5"/>
  <c r="N134" i="5"/>
  <c r="N148" i="5"/>
  <c r="N155" i="5"/>
  <c r="N147" i="5"/>
  <c r="N137" i="5"/>
  <c r="N131" i="5"/>
  <c r="N146" i="5"/>
  <c r="N144" i="5"/>
  <c r="N153" i="5"/>
  <c r="N126" i="5"/>
  <c r="N163" i="5"/>
  <c r="N136" i="5"/>
  <c r="N184" i="5"/>
  <c r="N186" i="5"/>
  <c r="N185" i="5"/>
  <c r="N165" i="5"/>
  <c r="N168" i="5"/>
  <c r="N169" i="5"/>
  <c r="N183" i="5"/>
  <c r="N162" i="5"/>
  <c r="N161" i="5"/>
  <c r="N122" i="5"/>
  <c r="N156" i="5"/>
  <c r="N116" i="5"/>
  <c r="N117" i="5"/>
  <c r="N118" i="5"/>
  <c r="N119" i="5"/>
  <c r="N120" i="5"/>
  <c r="N160" i="5"/>
  <c r="N158" i="5"/>
  <c r="N105" i="5"/>
  <c r="N80" i="5"/>
  <c r="N79" i="5"/>
  <c r="N103" i="5"/>
  <c r="N85" i="5"/>
  <c r="N109" i="5"/>
  <c r="N114" i="5"/>
  <c r="N104" i="5"/>
  <c r="N87" i="5"/>
  <c r="N110" i="5"/>
  <c r="N92" i="5"/>
  <c r="N102" i="5"/>
  <c r="N107" i="5"/>
  <c r="N97" i="5"/>
  <c r="N90" i="5"/>
  <c r="N106" i="5"/>
  <c r="N94" i="5"/>
  <c r="N96" i="5"/>
  <c r="N100" i="5"/>
  <c r="N93" i="5"/>
  <c r="N99" i="5"/>
  <c r="N101" i="5"/>
  <c r="N91" i="5"/>
  <c r="N95" i="5"/>
  <c r="N98" i="5"/>
  <c r="N88" i="5"/>
  <c r="N82" i="5"/>
  <c r="N76" i="5"/>
  <c r="N115" i="5"/>
  <c r="N83" i="5"/>
  <c r="N89" i="5"/>
  <c r="N81" i="5"/>
  <c r="N77" i="5"/>
  <c r="N84" i="5"/>
  <c r="N113" i="5"/>
  <c r="N108" i="5"/>
  <c r="N78" i="5"/>
  <c r="N86" i="5"/>
  <c r="N112" i="5"/>
  <c r="N111" i="5"/>
  <c r="N59" i="5"/>
  <c r="N12" i="5"/>
  <c r="N22" i="5"/>
  <c r="N62" i="5"/>
  <c r="N14" i="5"/>
  <c r="N16" i="5"/>
  <c r="N60" i="5"/>
  <c r="N13" i="5"/>
  <c r="N61" i="5"/>
  <c r="N15" i="5"/>
  <c r="N21" i="5"/>
  <c r="N67" i="5"/>
  <c r="N68" i="5"/>
  <c r="N7" i="5"/>
  <c r="N19" i="5"/>
  <c r="N69" i="5"/>
  <c r="N17" i="5"/>
  <c r="N64" i="5"/>
  <c r="N11" i="5"/>
  <c r="N8" i="5"/>
  <c r="N75" i="5"/>
  <c r="N5" i="5"/>
  <c r="N71" i="5"/>
  <c r="N9" i="5"/>
  <c r="N10" i="5"/>
  <c r="N70" i="5"/>
  <c r="N74" i="5"/>
  <c r="N3" i="5"/>
  <c r="N26" i="5"/>
  <c r="N2" i="5"/>
  <c r="N18" i="5"/>
  <c r="N25" i="5"/>
  <c r="N73" i="5"/>
  <c r="N72" i="5"/>
  <c r="N65" i="5"/>
  <c r="N63" i="5"/>
  <c r="N66" i="5"/>
  <c r="N24" i="5"/>
  <c r="N52" i="5"/>
  <c r="N43" i="5"/>
  <c r="N53" i="5"/>
  <c r="N54" i="5"/>
  <c r="N50" i="5"/>
  <c r="N46" i="5"/>
  <c r="N47" i="5"/>
  <c r="N45" i="5"/>
  <c r="N39" i="5"/>
  <c r="N51" i="5"/>
  <c r="N49" i="5"/>
  <c r="N44" i="5"/>
  <c r="N41" i="5"/>
  <c r="N42" i="5"/>
  <c r="N48" i="5"/>
  <c r="N40" i="5"/>
  <c r="N28" i="5"/>
  <c r="N29" i="5"/>
  <c r="N36" i="5"/>
  <c r="N37" i="5"/>
  <c r="N38" i="5"/>
  <c r="N58" i="5"/>
  <c r="N56" i="5"/>
  <c r="N55" i="5"/>
  <c r="N35" i="5"/>
  <c r="N34" i="5"/>
  <c r="N27" i="5"/>
  <c r="N33" i="5"/>
  <c r="N32" i="5"/>
  <c r="N30" i="5"/>
  <c r="N20" i="5"/>
  <c r="N6" i="5"/>
  <c r="N4" i="5"/>
  <c r="N31" i="5"/>
  <c r="N57" i="5"/>
  <c r="N23" i="5"/>
  <c r="N94" i="4"/>
  <c r="N109" i="4"/>
  <c r="N77" i="4"/>
  <c r="N105" i="4"/>
  <c r="N114" i="4"/>
  <c r="N95" i="4"/>
  <c r="N75" i="4"/>
  <c r="N98" i="4"/>
  <c r="N96" i="4"/>
  <c r="N113" i="4"/>
  <c r="N92" i="4"/>
  <c r="N106" i="4"/>
  <c r="N112" i="4"/>
  <c r="N87" i="4"/>
  <c r="N100" i="4"/>
  <c r="N102" i="4"/>
  <c r="N101" i="4"/>
  <c r="N111" i="4"/>
  <c r="N97" i="4"/>
  <c r="N85" i="4"/>
  <c r="N80" i="4"/>
  <c r="N110" i="4"/>
  <c r="N86" i="4"/>
  <c r="N83" i="4"/>
  <c r="N88" i="4"/>
  <c r="N84" i="4"/>
  <c r="N82" i="4"/>
  <c r="N89" i="4"/>
  <c r="N103" i="4"/>
  <c r="N78" i="4"/>
  <c r="N99" i="4"/>
  <c r="N90" i="4"/>
  <c r="N108" i="4"/>
  <c r="N79" i="4"/>
  <c r="N104" i="4"/>
  <c r="N81" i="4"/>
  <c r="N93" i="4"/>
  <c r="N107" i="4"/>
  <c r="N76" i="4"/>
  <c r="N91" i="4"/>
  <c r="N52" i="4"/>
  <c r="N63" i="4"/>
  <c r="N68" i="4"/>
  <c r="N67" i="4"/>
  <c r="N62" i="4"/>
  <c r="N59" i="4"/>
  <c r="N54" i="4"/>
  <c r="N60" i="4"/>
  <c r="N58" i="4"/>
  <c r="N65" i="4"/>
  <c r="N57" i="4"/>
  <c r="N56" i="4"/>
  <c r="N66" i="4"/>
  <c r="N55" i="4"/>
  <c r="N74" i="4"/>
  <c r="N64" i="4"/>
  <c r="N69" i="4"/>
  <c r="N71" i="4"/>
  <c r="N51" i="4"/>
  <c r="N53" i="4"/>
  <c r="N70" i="4"/>
  <c r="N61" i="4"/>
  <c r="N73" i="4"/>
  <c r="N72" i="4"/>
  <c r="N18" i="4"/>
  <c r="N29" i="4"/>
  <c r="N19" i="4"/>
  <c r="N49" i="4"/>
  <c r="N23" i="4"/>
  <c r="N28" i="4"/>
  <c r="N38" i="4"/>
  <c r="N17" i="4"/>
  <c r="N14" i="4"/>
  <c r="N20" i="4"/>
  <c r="N7" i="4"/>
  <c r="N2" i="4"/>
  <c r="N33" i="4"/>
  <c r="N32" i="4"/>
  <c r="N44" i="4"/>
  <c r="N37" i="4"/>
  <c r="N35" i="4"/>
  <c r="N24" i="4"/>
  <c r="N43" i="4"/>
  <c r="N15" i="4"/>
  <c r="N22" i="4"/>
  <c r="N6" i="4"/>
  <c r="N50" i="4"/>
  <c r="N27" i="4"/>
  <c r="N10" i="4"/>
  <c r="N42" i="4"/>
  <c r="N26" i="4"/>
  <c r="N8" i="4"/>
  <c r="N39" i="4"/>
  <c r="N12" i="4"/>
  <c r="N40" i="4"/>
  <c r="N3" i="4"/>
  <c r="N11" i="4"/>
  <c r="N9" i="4"/>
  <c r="N46" i="4"/>
  <c r="N5" i="4"/>
  <c r="N30" i="4"/>
  <c r="N41" i="4"/>
  <c r="N4" i="4"/>
  <c r="N25" i="4"/>
  <c r="N13" i="4"/>
  <c r="N21" i="4"/>
  <c r="N36" i="4"/>
  <c r="N31" i="4"/>
  <c r="N16" i="4"/>
  <c r="N34" i="4"/>
  <c r="N47" i="4"/>
  <c r="N48" i="4"/>
  <c r="N45" i="4"/>
  <c r="M25" i="3"/>
  <c r="N23" i="3"/>
  <c r="N24" i="3"/>
  <c r="N20" i="3"/>
  <c r="N22" i="3"/>
  <c r="N13" i="3"/>
  <c r="N18" i="3"/>
  <c r="N21" i="3"/>
  <c r="N17" i="3"/>
  <c r="N19" i="3"/>
  <c r="N15" i="3"/>
  <c r="N16" i="3"/>
  <c r="N12" i="3"/>
  <c r="N14" i="3"/>
  <c r="N11" i="3"/>
  <c r="N10" i="3"/>
  <c r="N8" i="3"/>
  <c r="N4" i="3"/>
  <c r="N5" i="3"/>
  <c r="N2" i="3"/>
  <c r="N9" i="3"/>
  <c r="N3" i="3"/>
  <c r="N6" i="3"/>
  <c r="N7" i="3"/>
</calcChain>
</file>

<file path=xl/sharedStrings.xml><?xml version="1.0" encoding="utf-8"?>
<sst xmlns="http://schemas.openxmlformats.org/spreadsheetml/2006/main" count="6625" uniqueCount="3768">
  <si>
    <t>R858.A2</t>
  </si>
  <si>
    <t>958.104/7 223</t>
  </si>
  <si>
    <t>HV6431</t>
  </si>
  <si>
    <t>305.26 223</t>
  </si>
  <si>
    <t>HQ1061</t>
  </si>
  <si>
    <t>330.01/5195 223</t>
  </si>
  <si>
    <t>HB139</t>
  </si>
  <si>
    <t>363.51</t>
  </si>
  <si>
    <t>HD139</t>
  </si>
  <si>
    <t>351.0285</t>
  </si>
  <si>
    <t>JF1525.C59</t>
  </si>
  <si>
    <t>307.1/216 223</t>
  </si>
  <si>
    <t>HT169.55</t>
  </si>
  <si>
    <t>332 223</t>
  </si>
  <si>
    <t>HG176.7</t>
  </si>
  <si>
    <t>711.42 222</t>
  </si>
  <si>
    <t>HT166</t>
  </si>
  <si>
    <t>362.1028 223</t>
  </si>
  <si>
    <t>R119.9</t>
  </si>
  <si>
    <t>610.285 223</t>
  </si>
  <si>
    <t>006.3/31 223</t>
  </si>
  <si>
    <t>QA76.76.E95</t>
  </si>
  <si>
    <t>006.3 223</t>
  </si>
  <si>
    <t>QA76.76</t>
  </si>
  <si>
    <t>025.04 223</t>
  </si>
  <si>
    <t>TK5105.88815</t>
  </si>
  <si>
    <t>621.38 222</t>
  </si>
  <si>
    <t>005.8 223</t>
  </si>
  <si>
    <t>TK5105.59</t>
  </si>
  <si>
    <t>004.6782</t>
  </si>
  <si>
    <t>QA76.585</t>
  </si>
  <si>
    <t>620.1/1278 223</t>
  </si>
  <si>
    <t>TA417.3</t>
  </si>
  <si>
    <t>005.1/4 223</t>
  </si>
  <si>
    <t>QA76.76.V47</t>
  </si>
  <si>
    <t>004.2/1</t>
  </si>
  <si>
    <t>QA76.9.S88</t>
  </si>
  <si>
    <t>620/.0042 223</t>
  </si>
  <si>
    <t>TS156</t>
  </si>
  <si>
    <t>658.787</t>
  </si>
  <si>
    <t>TK6570.I34</t>
  </si>
  <si>
    <t>362.4/0484 223</t>
  </si>
  <si>
    <t>HV1569.3.Y68</t>
  </si>
  <si>
    <t>333.73 223</t>
  </si>
  <si>
    <t>QH541.5.S26</t>
  </si>
  <si>
    <t>340.1</t>
  </si>
  <si>
    <t>307.76</t>
  </si>
  <si>
    <t>HC79.E5</t>
  </si>
  <si>
    <t>004</t>
  </si>
  <si>
    <t>QH324.2</t>
  </si>
  <si>
    <t>610.28</t>
  </si>
  <si>
    <t>621.042</t>
  </si>
  <si>
    <t>363.6/9</t>
  </si>
  <si>
    <t>JZ5625</t>
  </si>
  <si>
    <t>HM851</t>
  </si>
  <si>
    <t>平台</t>
  </si>
  <si>
    <t>IOS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</si>
  <si>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</si>
  <si>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</si>
  <si>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</si>
  <si>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</si>
  <si>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</si>
  <si>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</si>
  <si>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</si>
  <si>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</si>
  <si>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</si>
  <si>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</si>
  <si>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序號</t>
    <phoneticPr fontId="2" type="noConversion"/>
  </si>
  <si>
    <t>9781614991786</t>
  </si>
  <si>
    <t>9781614993063</t>
  </si>
  <si>
    <t>9781614992790</t>
  </si>
  <si>
    <t>9781614991922</t>
  </si>
  <si>
    <t>9781614992431</t>
  </si>
  <si>
    <t>9781614992318</t>
  </si>
  <si>
    <t>9781614992370</t>
  </si>
  <si>
    <t>9781614992837</t>
  </si>
  <si>
    <t>9781614992813</t>
  </si>
  <si>
    <t>9781614992752</t>
  </si>
  <si>
    <t>9781607506003</t>
  </si>
  <si>
    <t>9781614992530</t>
  </si>
  <si>
    <t>9781614990994</t>
  </si>
  <si>
    <t>9781607500537</t>
  </si>
  <si>
    <t>9781614993711</t>
  </si>
  <si>
    <t>9781614993216</t>
  </si>
  <si>
    <t>9781614993537</t>
  </si>
  <si>
    <t>9781614992066</t>
  </si>
  <si>
    <t>9781614993605</t>
  </si>
  <si>
    <t>9781614992516</t>
  </si>
  <si>
    <t>9781614993278</t>
  </si>
  <si>
    <t>9781614993124</t>
  </si>
  <si>
    <t>9781614992455</t>
  </si>
  <si>
    <t>Medicine</t>
  </si>
  <si>
    <t>Economics</t>
  </si>
  <si>
    <t>Geosciences</t>
  </si>
  <si>
    <t>JZ5675</t>
  </si>
  <si>
    <t>Q335</t>
  </si>
  <si>
    <t>610.285</t>
  </si>
  <si>
    <t>HV1569.5</t>
  </si>
  <si>
    <t>910.285</t>
  </si>
  <si>
    <t>658.4/03</t>
  </si>
  <si>
    <t>Arts &amp; Humanities &amp; Social Science</t>
  </si>
  <si>
    <t>Engineering</t>
  </si>
  <si>
    <t>Computer &amp; Communication Sciences</t>
  </si>
  <si>
    <t>Cloud Computing and Big Data</t>
  </si>
  <si>
    <t>Catlett, Charlie</t>
  </si>
  <si>
    <t>IOS Press</t>
  </si>
  <si>
    <t>Computer &amp; Communication Sciences, Computer Security</t>
  </si>
  <si>
    <t>Best Practices in Computer Network Defense: Incident Detection and Response</t>
  </si>
  <si>
    <t>Hathaway, Melissa E.</t>
  </si>
  <si>
    <t>Information Sciences, Medical Informatics, Public Administration, Rehabilitation &amp; Assistive Technol</t>
  </si>
  <si>
    <t>Aging Society and ICT - Global Silver Innovation</t>
  </si>
  <si>
    <t>Obi, Toshio</t>
  </si>
  <si>
    <t>Artificial Intelligence, Computer &amp; Communication Sciences, Computer Science, Semantic Web</t>
  </si>
  <si>
    <t>Acquisition and Understanding of Process Knowledge using Problem Solving Methods</t>
  </si>
  <si>
    <t>Benchmarking Semantic Web Technology</t>
  </si>
  <si>
    <t>Electromagnetic Nondestructive Evaluation (XVI)</t>
  </si>
  <si>
    <t>Rebello, Joao M.A.</t>
  </si>
  <si>
    <t>Engineering Dependable Software Systems</t>
  </si>
  <si>
    <t>Broy, Manfred</t>
  </si>
  <si>
    <t>Quality in Design and Execution of Engineering Practice</t>
  </si>
  <si>
    <t>Gunsteren, Lex A. van</t>
  </si>
  <si>
    <t>Economics, Mathematics</t>
  </si>
  <si>
    <t>Real Options, Ambiguity, Risk and Insurance - World Class University Program in Financial Engineering, Ajou University, Volume Two</t>
  </si>
  <si>
    <t>Bensoussan, Alain</t>
  </si>
  <si>
    <t>Security &amp; Terrorism, Social Sciences</t>
  </si>
  <si>
    <t>Afghanistan and Central Asia: NATO's Role in Regional Security since 9/11</t>
  </si>
  <si>
    <t>Tanrisever, Oktay F.</t>
  </si>
  <si>
    <t>Townplanning &amp; Architecture, Urban Policy &amp; Urban Studies</t>
  </si>
  <si>
    <t>Competition between social and private rental housing</t>
  </si>
  <si>
    <t>Lennartz, Christian</t>
  </si>
  <si>
    <t>Biochemistry, Medicine &amp; Health, Medical Informatics</t>
  </si>
  <si>
    <t>Informatics, Management and Technology in Healthcare</t>
  </si>
  <si>
    <t>Mantas, John</t>
  </si>
  <si>
    <t>Rehabilitation &amp; Assistive Technology</t>
  </si>
  <si>
    <t>The Road Ahead - Transition to Adult Life for Persons with Disabilities</t>
  </si>
  <si>
    <t>Storey, Keith</t>
  </si>
  <si>
    <t>Environmental Sciences</t>
  </si>
  <si>
    <t>The Role of Bathymetry, Wave Obliquity and Coastal Curvature in Dune Erosion Prediction</t>
  </si>
  <si>
    <t>Heijer, Cornelis den</t>
  </si>
  <si>
    <t>Artificial Intelligence, Semantic Web</t>
  </si>
  <si>
    <t>Advances in Semantic Authoring and Publishing</t>
  </si>
  <si>
    <t>Groza, Tudor</t>
  </si>
  <si>
    <t>Computer Security</t>
  </si>
  <si>
    <t>Radio Frequency Identification System Security - RFIDsec'13 Asia Workshop Proceedings</t>
  </si>
  <si>
    <t>Ma, Changshe</t>
  </si>
  <si>
    <t>Sustainable Housing, Urban Policy &amp; Urban Studies</t>
  </si>
  <si>
    <t>Welcome to the Green Village</t>
  </si>
  <si>
    <t>Wijk, Ad van</t>
  </si>
  <si>
    <t>Annual Review of Cybertherapy and Telemedicine 2013 - Positive Technology and Health Engagement for Healthy Living and Active Ageing</t>
  </si>
  <si>
    <t>Wiederhold, Brenda K.</t>
  </si>
  <si>
    <t>Artificial Intelligence</t>
  </si>
  <si>
    <t>Advanced Methods and Technologies for Agent and Multi-Agent Systems</t>
  </si>
  <si>
    <t>Barbucha, Dariusz</t>
  </si>
  <si>
    <t>Application of Dimensional Analysis in Economics</t>
  </si>
  <si>
    <t>Administrative Sciences, Public Administration, Social Sciences</t>
  </si>
  <si>
    <t>ICT, Public Administration and Democracy in the Coming Decade</t>
  </si>
  <si>
    <t>Meijer, Albert</t>
  </si>
  <si>
    <t>Artificial Intelligence, Computer &amp; Communication Sciences</t>
  </si>
  <si>
    <t>Information Modelling and Knowledge Bases XXV</t>
  </si>
  <si>
    <t>Tokuda, Takehiro</t>
  </si>
  <si>
    <t>Housing, Sustainable Housing, Townplanning &amp; Architecture, Urban Policy &amp; Urban Studies</t>
  </si>
  <si>
    <t>Large Housing Estates: Ideas, Rise, Fall and Recovery - The Bijlmermeer and beyond</t>
  </si>
  <si>
    <t>Wassenberg, Frank</t>
  </si>
  <si>
    <t>杜威十進分類號</t>
  </si>
  <si>
    <t>國會分類號</t>
  </si>
  <si>
    <t>連結</t>
    <phoneticPr fontId="2" type="noConversion"/>
  </si>
  <si>
    <t>9781614991793</t>
  </si>
  <si>
    <t>9781614993070</t>
  </si>
  <si>
    <t>9781614992806</t>
  </si>
  <si>
    <t>9781614991939</t>
  </si>
  <si>
    <t>9781614992448</t>
  </si>
  <si>
    <t>9781614992325</t>
  </si>
  <si>
    <t>9781614992387</t>
  </si>
  <si>
    <t>9781614992844</t>
  </si>
  <si>
    <t>9781614992820</t>
  </si>
  <si>
    <t>9781614992769</t>
  </si>
  <si>
    <t>9781614993414</t>
  </si>
  <si>
    <t>9781614992547</t>
  </si>
  <si>
    <t>9781614993476</t>
  </si>
  <si>
    <t>9781614993377</t>
  </si>
  <si>
    <t>9781614993728</t>
  </si>
  <si>
    <t>9781614993223</t>
  </si>
  <si>
    <t>9781614993544</t>
  </si>
  <si>
    <t>9781614992073</t>
  </si>
  <si>
    <t>9781614993612</t>
  </si>
  <si>
    <t>9781614992523</t>
  </si>
  <si>
    <t>9781614993285</t>
  </si>
  <si>
    <t>9781614993131</t>
  </si>
  <si>
    <t>9781614992462</t>
  </si>
  <si>
    <t>Science &amp; Technology</t>
  </si>
  <si>
    <t>Physics</t>
  </si>
  <si>
    <t>Gómez-Pérez, José Manuel</t>
    <phoneticPr fontId="2" type="noConversion"/>
  </si>
  <si>
    <t>Castro, Raúl García</t>
  </si>
  <si>
    <t>Grudzewski, Wiesław Maria</t>
    <phoneticPr fontId="2" type="noConversion"/>
  </si>
  <si>
    <t>著者</t>
  </si>
  <si>
    <t>Social Sciences</t>
  </si>
  <si>
    <t>363.34/988</t>
  </si>
  <si>
    <t>HV639</t>
  </si>
  <si>
    <t>9781607504498</t>
  </si>
  <si>
    <t>9781607500377</t>
  </si>
  <si>
    <t>Activating Psychosocial Local Resources in Territories Affected by War and Terrorism</t>
  </si>
  <si>
    <t>Baloch-Kaloianov, Eva</t>
  </si>
  <si>
    <t>Transportation Sciences</t>
  </si>
  <si>
    <t>387.7</t>
  </si>
  <si>
    <t>HE9765</t>
  </si>
  <si>
    <t>9781614991199</t>
  </si>
  <si>
    <t>9781614991182</t>
  </si>
  <si>
    <t>Air Transport and Operations: Proceedings of the Third International Air Transport and Operations Symposium 2012</t>
  </si>
  <si>
    <t>Curran, R.</t>
  </si>
  <si>
    <t>9781607508120</t>
  </si>
  <si>
    <t>9781607508113</t>
  </si>
  <si>
    <t>Air Transport and Operations: Proceedings of the Second International Air Transport and Operations Symposium 2011</t>
  </si>
  <si>
    <t>327.172</t>
  </si>
  <si>
    <t>9781607504719</t>
  </si>
  <si>
    <t>9781607500841</t>
  </si>
  <si>
    <t>Assessing the Threat of Weapons of Mass Destruction</t>
  </si>
  <si>
    <t>Finney, John L.</t>
  </si>
  <si>
    <t>Public Administration</t>
  </si>
  <si>
    <t>351</t>
  </si>
  <si>
    <t>JF1351</t>
  </si>
  <si>
    <t>9781607509981</t>
  </si>
  <si>
    <t>9781607509974</t>
  </si>
  <si>
    <t>Beyond Fragmentation and Interconnectivity</t>
  </si>
  <si>
    <t>Fenger, Menno</t>
  </si>
  <si>
    <t>363.325/3</t>
  </si>
  <si>
    <t>HV6433.3</t>
  </si>
  <si>
    <t>9781607505013</t>
  </si>
  <si>
    <t>9781607505006</t>
  </si>
  <si>
    <t>Bioterrorism: Threats and Deterrents</t>
  </si>
  <si>
    <t>Çankaya, Selçuk</t>
  </si>
  <si>
    <t>327.17</t>
  </si>
  <si>
    <t>JZ6009.B53</t>
  </si>
  <si>
    <t>9781607506379</t>
  </si>
  <si>
    <t>9781607506362</t>
  </si>
  <si>
    <t>Black Sea Security</t>
  </si>
  <si>
    <t>Houston, Fiona</t>
  </si>
  <si>
    <t>Public Administration, Social Sciences</t>
  </si>
  <si>
    <t>364</t>
  </si>
  <si>
    <t>9781607504306</t>
  </si>
  <si>
    <t>9781607500063</t>
  </si>
  <si>
    <t>Building Terrorism Resistant Communities</t>
  </si>
  <si>
    <t>Ekici, Siddik</t>
  </si>
  <si>
    <t>Legislation &amp; Contracts</t>
  </si>
  <si>
    <t>343/.07869</t>
  </si>
  <si>
    <t>KU2590</t>
  </si>
  <si>
    <t>9781607504016</t>
  </si>
  <si>
    <t>9781586039622</t>
  </si>
  <si>
    <t>Heijden, Jeroen van der</t>
  </si>
  <si>
    <t>Security &amp; Terrorism</t>
  </si>
  <si>
    <t>363.325</t>
  </si>
  <si>
    <t>9781614991090</t>
  </si>
  <si>
    <t>9781614991083</t>
  </si>
  <si>
    <t>Contemporary Suicide Terrorism: Origins, Trends and Ways of Tackling It</t>
  </si>
  <si>
    <t>Dronzina, Tatyana</t>
  </si>
  <si>
    <t>Administrative Sciences, Public Administration, Social Sciences: Economics/Policy/Management</t>
  </si>
  <si>
    <t>363.34/6</t>
  </si>
  <si>
    <t>HV551.2</t>
  </si>
  <si>
    <t>9781614990390</t>
  </si>
  <si>
    <t>9781614990383</t>
  </si>
  <si>
    <t>Correlation Between Human Factors and the Prevention of Disasters</t>
  </si>
  <si>
    <t>Barry, David L.</t>
  </si>
  <si>
    <t>Security &amp; Terrorism, Social Sciences: Economics/Policy/Management</t>
  </si>
  <si>
    <t>9781607509707</t>
  </si>
  <si>
    <t>9781607509691</t>
  </si>
  <si>
    <t>Counter Terrorism in Diverse Communities</t>
  </si>
  <si>
    <t>Ekici, Sıddık</t>
  </si>
  <si>
    <t>363.325/1</t>
  </si>
  <si>
    <t>9781607507642</t>
  </si>
  <si>
    <t>9781607507635</t>
  </si>
  <si>
    <t>Defence Against Terrorism</t>
  </si>
  <si>
    <t>Duyan, Adil</t>
  </si>
  <si>
    <t>363.32</t>
  </si>
  <si>
    <t>9781614990352</t>
  </si>
  <si>
    <t>9781614990345</t>
  </si>
  <si>
    <t>Defence Against Terrorism: Different Dimensions and Trends of an Emerging Threat</t>
  </si>
  <si>
    <t>623.737</t>
  </si>
  <si>
    <t>U793</t>
  </si>
  <si>
    <t>9781607504368</t>
  </si>
  <si>
    <t>9781607500155</t>
  </si>
  <si>
    <t>Defence Against Weapons of Mass Destruction Terrorism</t>
  </si>
  <si>
    <t>Aytaç, Osman</t>
  </si>
  <si>
    <t>Engineering, Marine Technology, Transportation Sciences</t>
  </si>
  <si>
    <t>387.5/442</t>
  </si>
  <si>
    <t>TA1215</t>
  </si>
  <si>
    <t>9781614991472</t>
  </si>
  <si>
    <t>9781614991465</t>
  </si>
  <si>
    <t>Ham, Hans van</t>
  </si>
  <si>
    <t>Housing, Housing, Sustainable Housing, Townplanning &amp; Architecture, Townplanning &amp; Architecture, Urb</t>
  </si>
  <si>
    <t>HT241</t>
  </si>
  <si>
    <t>9781614990338</t>
  </si>
  <si>
    <t>9781614990321</t>
  </si>
  <si>
    <t>Economic Analysis of Neighbourhood Quality, Neighbourhood Reputation and the Housing Market</t>
  </si>
  <si>
    <t>Koopman, Marnix</t>
  </si>
  <si>
    <t>Administrative Sciences, Public Administration, Social Sciences, Social Sciences: Economics/Policy/M</t>
  </si>
  <si>
    <t>352.3/80285467</t>
  </si>
  <si>
    <t>JF1525.A8</t>
  </si>
  <si>
    <t>9781614991175</t>
  </si>
  <si>
    <t>9781614991168</t>
  </si>
  <si>
    <t>E-Governance, A Global Journey</t>
  </si>
  <si>
    <t>Finger, Matthias</t>
  </si>
  <si>
    <t>Security &amp; Terrorism, Social Sciences, Social Sciences: Economics/Policy/Management</t>
  </si>
  <si>
    <t>363.325/17</t>
  </si>
  <si>
    <t>9781614991038</t>
  </si>
  <si>
    <t>9781614991021</t>
  </si>
  <si>
    <t>Enhancing Cooperation in Defence against Terrorism</t>
  </si>
  <si>
    <t>Tokgöz, Kenan</t>
  </si>
  <si>
    <t>Housing, Housing, Urban Policy &amp; Urban Studies</t>
  </si>
  <si>
    <t>325/.3094</t>
  </si>
  <si>
    <t>JN30</t>
  </si>
  <si>
    <t>9781614991410</t>
  </si>
  <si>
    <t>9781614991403</t>
  </si>
  <si>
    <t>European Territorial Governance</t>
  </si>
  <si>
    <t>Zonneveld, Wil</t>
  </si>
  <si>
    <t>355.03304</t>
  </si>
  <si>
    <t>UA820</t>
  </si>
  <si>
    <t>9781607507765</t>
  </si>
  <si>
    <t>9781607507758</t>
  </si>
  <si>
    <t>Evolving Asymmetric Threats in the Balkans</t>
  </si>
  <si>
    <t>Butiri, Sorin</t>
  </si>
  <si>
    <t>Agricultural Sciences, Economics, Public Administration</t>
  </si>
  <si>
    <t>332.64/41</t>
  </si>
  <si>
    <t>HG6046</t>
  </si>
  <si>
    <t>9781614990376</t>
  </si>
  <si>
    <t>9781614990369</t>
  </si>
  <si>
    <t>Global Uncertainty and the Volatility of Agricultural Commodities Prices</t>
  </si>
  <si>
    <t>Munier, Bertrand R.</t>
  </si>
  <si>
    <t>363.325094</t>
  </si>
  <si>
    <t>HV6433.E85</t>
  </si>
  <si>
    <t>9781607504894</t>
  </si>
  <si>
    <t>9781607500759</t>
  </si>
  <si>
    <t>Home-Grown Terrorism</t>
  </si>
  <si>
    <t>Pick, Thomas M.</t>
  </si>
  <si>
    <t>363.32517</t>
  </si>
  <si>
    <t>9781614990475</t>
  </si>
  <si>
    <t>9781614990468</t>
  </si>
  <si>
    <t>Homeland Security Organization in Defence against Terrorism</t>
  </si>
  <si>
    <t>Charvat, J.P.I.A.G.</t>
  </si>
  <si>
    <t>Environmental Sciences, Sustainable Housing, Urban Policy &amp; Urban Studies</t>
  </si>
  <si>
    <t>TJ808</t>
  </si>
  <si>
    <t>9781607509905</t>
  </si>
  <si>
    <t>9781607509899</t>
  </si>
  <si>
    <t>Wijk, van</t>
  </si>
  <si>
    <t>387.1</t>
  </si>
  <si>
    <t>HE551</t>
  </si>
  <si>
    <t>9781607506218</t>
  </si>
  <si>
    <t>9781607506201</t>
  </si>
  <si>
    <t>Human Systems Integration to Enhance Maritime Domain Awareness for Port/Harbour Security</t>
  </si>
  <si>
    <t>Shahbazian, Elisa</t>
  </si>
  <si>
    <t>629.134</t>
  </si>
  <si>
    <t>TD195.A27</t>
  </si>
  <si>
    <t>9781614990635</t>
  </si>
  <si>
    <t>9781614990628</t>
  </si>
  <si>
    <t>Knörzer, Dietrich</t>
  </si>
  <si>
    <t>341.7</t>
  </si>
  <si>
    <t>KZ5665</t>
  </si>
  <si>
    <t>9781607509967</t>
  </si>
  <si>
    <t>9781607509950</t>
  </si>
  <si>
    <t>Legal Framework for Strengthening Nuclear Security and Combating Nuclear Terrorism</t>
  </si>
  <si>
    <t>Khripunov, Igor</t>
  </si>
  <si>
    <t>327.1</t>
  </si>
  <si>
    <t>9781607503781</t>
  </si>
  <si>
    <t>9781586039325</t>
  </si>
  <si>
    <t>Lessons to be Learned from Non-Proliferation Failures and Successes</t>
  </si>
  <si>
    <t>Nikitin, Alexander</t>
  </si>
  <si>
    <t>Life &amp; Behavioural Sciences, Social Sciences</t>
  </si>
  <si>
    <t>616.85212</t>
  </si>
  <si>
    <t>HV6545.7</t>
  </si>
  <si>
    <t>9781607503538</t>
  </si>
  <si>
    <t>9781586038892</t>
  </si>
  <si>
    <t>Lowering Suicide Risk in Returning Troops</t>
  </si>
  <si>
    <t>HV6433.785</t>
  </si>
  <si>
    <t>9781614990901</t>
  </si>
  <si>
    <t>9781614990895</t>
  </si>
  <si>
    <t>Maritime Security and Defence against Terrorism</t>
  </si>
  <si>
    <t>Uzer, F. Bora</t>
  </si>
  <si>
    <t>355.7</t>
  </si>
  <si>
    <t>UA26.A2</t>
  </si>
  <si>
    <t>9781607504047</t>
  </si>
  <si>
    <t>9781586039677</t>
  </si>
  <si>
    <t>Military Bases: Historical Perspectives, Contemporary Challenges</t>
  </si>
  <si>
    <t>Rodrigues, Luis</t>
  </si>
  <si>
    <t>355/.031091821</t>
  </si>
  <si>
    <t>JZ5930</t>
  </si>
  <si>
    <t>9781607500964</t>
  </si>
  <si>
    <t>9781607500933</t>
  </si>
  <si>
    <t>NATO at 60</t>
  </si>
  <si>
    <t>Bebler, Anton</t>
  </si>
  <si>
    <t>327.0947</t>
  </si>
  <si>
    <t>JZ6009.C38</t>
  </si>
  <si>
    <t>9781607506843</t>
  </si>
  <si>
    <t>9781607506836</t>
  </si>
  <si>
    <t>Non-Traditional Security Threats and Regional Cooperation in the Southern Caucasus</t>
  </si>
  <si>
    <t>Aydin, Mustafa</t>
  </si>
  <si>
    <t>616/.0472</t>
  </si>
  <si>
    <t>RB127</t>
  </si>
  <si>
    <t>9781607509868</t>
  </si>
  <si>
    <t>9781607509851</t>
  </si>
  <si>
    <t>Pain Syndromes--From Recruitment to Returning Troops</t>
  </si>
  <si>
    <t>623</t>
  </si>
  <si>
    <t>9781607504924</t>
  </si>
  <si>
    <t>9781607500865</t>
  </si>
  <si>
    <t>Pandemics and Bioterrorism</t>
  </si>
  <si>
    <t>Trufanov, Andrey</t>
  </si>
  <si>
    <t>304.8/4</t>
  </si>
  <si>
    <t>JV7590</t>
  </si>
  <si>
    <t>9781607506867</t>
  </si>
  <si>
    <t>9781607506850</t>
  </si>
  <si>
    <t>Perspectives on Immigration and Terrorism</t>
  </si>
  <si>
    <t>Ruggiero, Giovanni Maria</t>
  </si>
  <si>
    <t>Administrative Sciences, Information Sciences, Public Administration, Security &amp; Terrorism, Social S</t>
  </si>
  <si>
    <t>338.9/27</t>
  </si>
  <si>
    <t>9781614990260</t>
  </si>
  <si>
    <t>9781614990253</t>
  </si>
  <si>
    <t>Philosophy and Synergy of Information: Sustainability and Security</t>
  </si>
  <si>
    <t>Kervalishvili, Paata J.</t>
  </si>
  <si>
    <t>Administrative Sciences, Social Sciences: Economics/Policy/Management</t>
  </si>
  <si>
    <t>364.16/4</t>
  </si>
  <si>
    <t>KZ7212</t>
  </si>
  <si>
    <t>9781614990437</t>
  </si>
  <si>
    <t>9781614990420</t>
  </si>
  <si>
    <t>Piracy and Maritime Terrorism: Logistics, Strategies, Scenarios</t>
  </si>
  <si>
    <t>Galletti, Silvia Ciotti</t>
  </si>
  <si>
    <t>345.02</t>
  </si>
  <si>
    <t>9781607503668</t>
  </si>
  <si>
    <t>9781586039035</t>
  </si>
  <si>
    <t>Political Violence, Organized Crimes, Terrorism and Youth</t>
  </si>
  <si>
    <t>Ulusoy, M. Demet</t>
  </si>
  <si>
    <t>363.32501/9</t>
  </si>
  <si>
    <t>9781607503408</t>
  </si>
  <si>
    <t>9781586038724</t>
  </si>
  <si>
    <t>Psychosocial Stress in Immigrants and in Members of Minority Groups as a Factor of Terrorist Behavior</t>
  </si>
  <si>
    <t>Finklestein, Michal</t>
  </si>
  <si>
    <t>351.0285/4678</t>
  </si>
  <si>
    <t>9781614991373</t>
  </si>
  <si>
    <t>9781614991366</t>
  </si>
  <si>
    <t>Public Administration in the Information Age: Revisited</t>
  </si>
  <si>
    <t>Snellen, Ig</t>
  </si>
  <si>
    <t>614.4</t>
  </si>
  <si>
    <t>RA427.3</t>
  </si>
  <si>
    <t>9781607506454</t>
  </si>
  <si>
    <t>9781607506447</t>
  </si>
  <si>
    <t>Rapid Diagnosis in Populations at Risk from Radiation and Chemicals</t>
  </si>
  <si>
    <t>Cebulska-Wasilewska, Antonina</t>
  </si>
  <si>
    <t>9781607505372</t>
  </si>
  <si>
    <t>9781607505365</t>
  </si>
  <si>
    <t>Terrorism and the Internet</t>
  </si>
  <si>
    <t>Dienel, Hans-Liudger</t>
  </si>
  <si>
    <t>NA9053.H55</t>
  </si>
  <si>
    <t>9781607504054</t>
  </si>
  <si>
    <t>9781586039684</t>
  </si>
  <si>
    <t>The Challenge of Genadendal</t>
  </si>
  <si>
    <t>Preez, Hannetjie du</t>
  </si>
  <si>
    <t>388.411</t>
  </si>
  <si>
    <t>HJ5427</t>
  </si>
  <si>
    <t>9781607505426</t>
  </si>
  <si>
    <t>9781607505419</t>
  </si>
  <si>
    <t>Mahendra, Anjali</t>
  </si>
  <si>
    <t>341.242/20961</t>
  </si>
  <si>
    <t>HF1532.5.Z4</t>
  </si>
  <si>
    <t>9781607504214</t>
  </si>
  <si>
    <t>9781586039967</t>
  </si>
  <si>
    <t>The Role of Binational Entrepreneurs as Social and Economic Bridge Builders between Europe and North Africa</t>
  </si>
  <si>
    <t>Lahnait, Fatima</t>
  </si>
  <si>
    <t>9781607505075</t>
  </si>
  <si>
    <t>9781607505068</t>
  </si>
  <si>
    <t>Use of Force in Countering Terrorism</t>
  </si>
  <si>
    <t>Ersen, M. Uğur</t>
  </si>
  <si>
    <t>621.389/28</t>
  </si>
  <si>
    <t>TK6680.3</t>
  </si>
  <si>
    <t>9781614991137</t>
  </si>
  <si>
    <t>9781614991120</t>
  </si>
  <si>
    <t>Video Surveillance</t>
  </si>
  <si>
    <t>Webster, C. William R.</t>
  </si>
  <si>
    <t>Rehabilitation &amp; Assistive Technology, Telemedicine</t>
  </si>
  <si>
    <t>R119.95</t>
  </si>
  <si>
    <t>9781614991458</t>
  </si>
  <si>
    <t>9781614991441</t>
  </si>
  <si>
    <t>A Conflicted View of Telehomecare After a 20 Year Journey</t>
  </si>
  <si>
    <t>Glascock, Anthony P.</t>
  </si>
  <si>
    <t>617/.033</t>
  </si>
  <si>
    <t>RA645.3</t>
  </si>
  <si>
    <t>9781614991274</t>
  </si>
  <si>
    <t>9781614991267</t>
  </si>
  <si>
    <t>Advances in Home Care Technologies</t>
  </si>
  <si>
    <t>Turner, Kenneth J.</t>
  </si>
  <si>
    <t>362.1</t>
  </si>
  <si>
    <t>RC281.C4</t>
  </si>
  <si>
    <t>9781614990888</t>
  </si>
  <si>
    <t>9781614990871</t>
  </si>
  <si>
    <t>Advancing Cancer Education and Healthy Living in Our Communities</t>
  </si>
  <si>
    <t>Quintana, Yuri</t>
  </si>
  <si>
    <t>Medical Informatics, Medicine &amp; Health, Telemedicine</t>
  </si>
  <si>
    <t>610.724</t>
  </si>
  <si>
    <t>9781607504375</t>
  </si>
  <si>
    <t>9781607500179</t>
  </si>
  <si>
    <t>Annual Review of Cybertherapy and Telemedicine 2009</t>
  </si>
  <si>
    <t>9781614991212</t>
  </si>
  <si>
    <t>9781614991205</t>
  </si>
  <si>
    <t>Annual Review of Cybertherapy and Telemedicine 2012</t>
  </si>
  <si>
    <t>Biochemistry, Medicine &amp; Health, Biochemistry, Molecular, Cell</t>
  </si>
  <si>
    <t>574.19/285</t>
  </si>
  <si>
    <t>QH324.9.S6</t>
  </si>
  <si>
    <t>9781614990208</t>
  </si>
  <si>
    <t>9781607509998</t>
  </si>
  <si>
    <t>Applications of Raman Spectroscopy to Biology</t>
  </si>
  <si>
    <t>Ghomi, Mahmoud</t>
  </si>
  <si>
    <t>Medicine &amp; Health</t>
  </si>
  <si>
    <t>539.12</t>
  </si>
  <si>
    <t>QD461</t>
  </si>
  <si>
    <t>9781607507420</t>
  </si>
  <si>
    <t>9781607507413</t>
  </si>
  <si>
    <t>Atomic and Molecular Nonlinear Optics: Theory, Experiment and Computation</t>
  </si>
  <si>
    <t>Maroulis, George</t>
  </si>
  <si>
    <t>Medical Informatics, Medicine &amp; Health</t>
  </si>
  <si>
    <t>651.5 04261</t>
  </si>
  <si>
    <t>RT50.5</t>
  </si>
  <si>
    <t>9781607504436</t>
  </si>
  <si>
    <t>9781607500247</t>
  </si>
  <si>
    <t>Connecting Health and Humans</t>
  </si>
  <si>
    <t>Saranto, Kaija</t>
  </si>
  <si>
    <t>9781607503330</t>
  </si>
  <si>
    <t>9781586038649</t>
  </si>
  <si>
    <t>eHealth Beyond the Horizon - Get IT There</t>
  </si>
  <si>
    <t>Andersen, Stig Kjær</t>
  </si>
  <si>
    <t>362.14</t>
  </si>
  <si>
    <t>9781607509943</t>
  </si>
  <si>
    <t>9781607509936</t>
  </si>
  <si>
    <t>Essential Lessons for the Success of Telehomecare</t>
  </si>
  <si>
    <t>9781614990789</t>
  </si>
  <si>
    <t>9781614990772</t>
  </si>
  <si>
    <t>Health Informatics: Building a Healthcare Future Through Trusted Information</t>
  </si>
  <si>
    <t>Maeder, Anthony J.</t>
  </si>
  <si>
    <t>9781607505839</t>
  </si>
  <si>
    <t>9781607505822</t>
  </si>
  <si>
    <t>Healthgrid Applications and Core Technologies</t>
  </si>
  <si>
    <t>Solomonides, Tony</t>
  </si>
  <si>
    <t>9781614990543</t>
  </si>
  <si>
    <t>9781614990536</t>
  </si>
  <si>
    <t>HealthGrid Applications and Technologies Meet Science Gateways for Life Sciences</t>
  </si>
  <si>
    <t>Gesing, Sandra</t>
  </si>
  <si>
    <t>9781614990529</t>
  </si>
  <si>
    <t>9781614990512</t>
  </si>
  <si>
    <t>Large Scale Projects in eHealth</t>
  </si>
  <si>
    <t>Blobel, Bernd</t>
  </si>
  <si>
    <t>9781607503361</t>
  </si>
  <si>
    <t>9781586038687</t>
  </si>
  <si>
    <t>Medical and Care Compunetics 5</t>
  </si>
  <si>
    <t>Bos, Lodewijk</t>
  </si>
  <si>
    <t>610.284</t>
  </si>
  <si>
    <t>9781614990222</t>
  </si>
  <si>
    <t>9781614990215</t>
  </si>
  <si>
    <t>Medicine Meets Virtual Reality 19</t>
  </si>
  <si>
    <t>Westwood, James D.</t>
  </si>
  <si>
    <t>616.07</t>
  </si>
  <si>
    <t>RB112</t>
  </si>
  <si>
    <t>9781614990864</t>
  </si>
  <si>
    <t>9781614990857</t>
  </si>
  <si>
    <t>Perspectives on Digital Pathology</t>
  </si>
  <si>
    <t>Garcia-Rojo, Marcial</t>
  </si>
  <si>
    <t>R857.B54</t>
  </si>
  <si>
    <t>9781614990697</t>
  </si>
  <si>
    <t>9781614990680</t>
  </si>
  <si>
    <t>pHealth 2012</t>
  </si>
  <si>
    <t>9781614991014</t>
  </si>
  <si>
    <t>9781614991007</t>
  </si>
  <si>
    <t>Quality of Life through Quality of Information</t>
  </si>
  <si>
    <t>617.5/64</t>
  </si>
  <si>
    <t>RD768</t>
  </si>
  <si>
    <t>9781614990673</t>
  </si>
  <si>
    <t>9781614990666</t>
  </si>
  <si>
    <t>Research into Spinal Deformities 8</t>
  </si>
  <si>
    <t>Kotwicki, Tomasz</t>
  </si>
  <si>
    <t>R864</t>
  </si>
  <si>
    <t>9781607505631</t>
  </si>
  <si>
    <t>9781607505624</t>
  </si>
  <si>
    <t>Seamless Care - Safe Care</t>
  </si>
  <si>
    <t>617.5/6406</t>
  </si>
  <si>
    <t>RD771.S3</t>
  </si>
  <si>
    <t>9781607503149</t>
  </si>
  <si>
    <t>9781586038427</t>
  </si>
  <si>
    <t>The Conservative Scoliosis Treatment</t>
  </si>
  <si>
    <t>Grivas, Theodoros B.</t>
  </si>
  <si>
    <t>Cancer Research</t>
  </si>
  <si>
    <t>616.99/4075</t>
  </si>
  <si>
    <t>RC261</t>
  </si>
  <si>
    <t>9781614990246</t>
  </si>
  <si>
    <t>9781614990239</t>
  </si>
  <si>
    <t>Translational Pathology of Early Cancer</t>
  </si>
  <si>
    <t>Srivastava, Sudhir</t>
  </si>
  <si>
    <t>RC78.7.S65</t>
  </si>
  <si>
    <t>9781614990598</t>
  </si>
  <si>
    <t>9781614990581</t>
  </si>
  <si>
    <t>Vibrational Spectroscopy in Diagnosis and Screening</t>
  </si>
  <si>
    <t>Severcan, Feride</t>
  </si>
  <si>
    <t>Artificial Intelligence, Computer Science</t>
  </si>
  <si>
    <t>006.3</t>
  </si>
  <si>
    <t>9781614991052</t>
  </si>
  <si>
    <t>9781614991045</t>
  </si>
  <si>
    <t>Advances in Knowledge-Based and Intelligent Information and Engineering Systems</t>
  </si>
  <si>
    <t>Graña, Manuel</t>
  </si>
  <si>
    <t>Ambient Intelligence and Smart Environments, Artificial Intelligence, Computer &amp; Communication Scien</t>
  </si>
  <si>
    <t>QA76.76.I58</t>
  </si>
  <si>
    <t>9781614990505</t>
  </si>
  <si>
    <t>9781614990499</t>
  </si>
  <si>
    <t>Agents and Ambient Intelligence</t>
  </si>
  <si>
    <t>Bosse, Tibor</t>
  </si>
  <si>
    <t>Mathematics/Electronics/Mechanics</t>
  </si>
  <si>
    <t>510</t>
  </si>
  <si>
    <t>QA9</t>
  </si>
  <si>
    <t>9781607502722</t>
  </si>
  <si>
    <t>9781586037826</t>
  </si>
  <si>
    <t>Andrzej Mostowski and Foundational Studies</t>
  </si>
  <si>
    <t>Ehrenfeucht, A.</t>
  </si>
  <si>
    <t>004/.35</t>
  </si>
  <si>
    <t>QA76.58</t>
  </si>
  <si>
    <t>9781614990413</t>
  </si>
  <si>
    <t>9781614990406</t>
  </si>
  <si>
    <t>Applications, Tools and Techniques on the Road to Exascale Computing</t>
  </si>
  <si>
    <t>Bosschere, Koen De</t>
  </si>
  <si>
    <t>Q334</t>
  </si>
  <si>
    <t>9781614991397</t>
  </si>
  <si>
    <t>9781614991380</t>
  </si>
  <si>
    <t>Artificial Intelligence Research and Development: Proceedings of the 15th International Conference of the Catalan Association for Artificial Intelligence</t>
  </si>
  <si>
    <t>Riaño, David</t>
  </si>
  <si>
    <t>333</t>
  </si>
  <si>
    <t>HD1697.N4</t>
  </si>
  <si>
    <t>9781607504627</t>
  </si>
  <si>
    <t>9781607500513</t>
  </si>
  <si>
    <t>Bridging Boundaries: Making Scale Choices in Multi-Actor Policy Analysis on Water Management</t>
  </si>
  <si>
    <t>Karstens, Sonja</t>
  </si>
  <si>
    <t>Architecture &amp; Design, Engineering, Physics, Townplanning &amp; Architecture</t>
  </si>
  <si>
    <t>721.044</t>
  </si>
  <si>
    <t>NA4140</t>
  </si>
  <si>
    <t>9781614990611</t>
  </si>
  <si>
    <t>9781614990604</t>
  </si>
  <si>
    <t>Bos, Freek</t>
  </si>
  <si>
    <t>003</t>
  </si>
  <si>
    <t>QC174.7</t>
  </si>
  <si>
    <t>9781614990710</t>
  </si>
  <si>
    <t>9781614990703</t>
  </si>
  <si>
    <t>Complex Materials in Physics and Biology</t>
  </si>
  <si>
    <t>Mallamace, Francesco</t>
  </si>
  <si>
    <t>9781614991113</t>
  </si>
  <si>
    <t>9781614991106</t>
  </si>
  <si>
    <t>Computational Models of Argument: Proceedings of COMMA 2012</t>
  </si>
  <si>
    <t>Verheij, Bart</t>
  </si>
  <si>
    <t>Computer &amp; Communication Sciences, Science &amp; Technology Policy, Telecommunication</t>
  </si>
  <si>
    <t>004.6</t>
  </si>
  <si>
    <t>9781614990574</t>
  </si>
  <si>
    <t>9781614990567</t>
  </si>
  <si>
    <t>Digital Enlightenment Yearbook 2012</t>
  </si>
  <si>
    <t>Bus, Jacques</t>
  </si>
  <si>
    <t>Applied Physics, Physics</t>
  </si>
  <si>
    <t>620.1127</t>
  </si>
  <si>
    <t>9781607504429</t>
  </si>
  <si>
    <t>9781607500230</t>
  </si>
  <si>
    <t>Electromagnetic Nondestructive Evaluation (XII)</t>
  </si>
  <si>
    <t>Shin, Young-Kil</t>
  </si>
  <si>
    <t>Engineering, Mathematics/Electronics/Mechanics</t>
  </si>
  <si>
    <t>620.1/127</t>
  </si>
  <si>
    <t>9781607505549</t>
  </si>
  <si>
    <t>9781607505532</t>
  </si>
  <si>
    <t>Electromagnetic Nondestructive Evaluation (XIII)</t>
  </si>
  <si>
    <t>Knopp, Jeremy</t>
  </si>
  <si>
    <t>Artificial Intelligence, Computer &amp; Communication Sciences, Computer Science</t>
  </si>
  <si>
    <t>006.3/32</t>
  </si>
  <si>
    <t>9781614990840</t>
  </si>
  <si>
    <t>9781614990833</t>
  </si>
  <si>
    <t>Formal Ontology in Information Systems: Proceedings of the Seventh International Conference (FOIS 2012)</t>
  </si>
  <si>
    <t>Donnelly, Maureen</t>
  </si>
  <si>
    <t>Artificial Intelligence, Computer &amp; Communication Sciences, Computer &amp; Communication Sciences</t>
  </si>
  <si>
    <t>T58.62</t>
  </si>
  <si>
    <t>9781614990734</t>
  </si>
  <si>
    <t>9781614990727</t>
  </si>
  <si>
    <t>Fusing Decision Support Systems into the Fabric of the Context</t>
  </si>
  <si>
    <t>Respicio, Ana</t>
  </si>
  <si>
    <t>G70.212</t>
  </si>
  <si>
    <t>9781614991076</t>
  </si>
  <si>
    <t>9781614991069</t>
  </si>
  <si>
    <t>Grounding Geographic Information in Perceptual Operations</t>
  </si>
  <si>
    <t>Scheider, Simon</t>
  </si>
  <si>
    <t>9781607502920</t>
  </si>
  <si>
    <t>9781586038120</t>
  </si>
  <si>
    <t>Information Modelling and Knowledge Bases XIX</t>
  </si>
  <si>
    <t>Jaakkola, Hannu</t>
  </si>
  <si>
    <t>Artificial Intelligence, Computer &amp; Communication Sciences, Computer &amp; Communication Sciences, Compu</t>
  </si>
  <si>
    <t>9781607509929</t>
  </si>
  <si>
    <t>9781607509912</t>
  </si>
  <si>
    <t>Information Modelling and Knowledge Bases XXIII</t>
  </si>
  <si>
    <t>Henno, Jaak</t>
  </si>
  <si>
    <t>006.3/3</t>
  </si>
  <si>
    <t>9781614990949</t>
  </si>
  <si>
    <t>9781614990932</t>
  </si>
  <si>
    <t>Knowledge-Based Software Engineering: Proceedings of the Tenth Joint Conference on Knowledge-Based Software Engineering</t>
  </si>
  <si>
    <t>Virvou, Maria</t>
  </si>
  <si>
    <t>621.366</t>
  </si>
  <si>
    <t>QC718.5.M36</t>
  </si>
  <si>
    <t>9781614991298</t>
  </si>
  <si>
    <t>9781614991281</t>
  </si>
  <si>
    <t>Laser-Plasma Acceleration</t>
  </si>
  <si>
    <t>Ferroni, F.</t>
  </si>
  <si>
    <t>K212</t>
  </si>
  <si>
    <t>9781607503934</t>
  </si>
  <si>
    <t>9781586039523</t>
  </si>
  <si>
    <t>Legal Knowledge and Information Systems: JURIX 2008: The Twenty-First Annual Conference</t>
  </si>
  <si>
    <t>Francesconi, Enrico</t>
  </si>
  <si>
    <t>9781614991670</t>
  </si>
  <si>
    <t>9781614991663</t>
  </si>
  <si>
    <t>Legal Knowledge and Information Systems: JURIX 2012: The Twenty-Fifth Annual Conference</t>
  </si>
  <si>
    <t>Schäfer, Burkhard</t>
  </si>
  <si>
    <t>Computer &amp; Communication Sciences, Computer Science</t>
  </si>
  <si>
    <t>T58.5</t>
  </si>
  <si>
    <t>9781614991823</t>
  </si>
  <si>
    <t>9781586038793</t>
  </si>
  <si>
    <t>Let a Thousand Flowers Bloom. Essays in Commemoration of Prof. Dr. René Wagenaar</t>
  </si>
  <si>
    <t>Bouwman, Harry</t>
  </si>
  <si>
    <t>539.7/215</t>
  </si>
  <si>
    <t>QC793.5.N426</t>
  </si>
  <si>
    <t>9781607504504</t>
  </si>
  <si>
    <t>9781607500384</t>
  </si>
  <si>
    <t>Measurements of Neutrino Mass</t>
  </si>
  <si>
    <t>669.1</t>
  </si>
  <si>
    <t>TN713</t>
  </si>
  <si>
    <t>9781607504528</t>
  </si>
  <si>
    <t>9781607500407</t>
  </si>
  <si>
    <t>Geerdes, Maarten</t>
  </si>
  <si>
    <t>Engineering, Geosciences</t>
  </si>
  <si>
    <t>624.1/5102184</t>
  </si>
  <si>
    <t>TA705.4.E85</t>
  </si>
  <si>
    <t>9781614991632</t>
  </si>
  <si>
    <t>9781614991625</t>
  </si>
  <si>
    <t>Modern Geotechnical Design Codes of Practice</t>
  </si>
  <si>
    <t>Arnold, Patrick</t>
  </si>
  <si>
    <t>Computer &amp; Communication Sciences, Telecommunication</t>
  </si>
  <si>
    <t>QA76.5915</t>
  </si>
  <si>
    <t>9781614991571</t>
  </si>
  <si>
    <t>9781614991564</t>
  </si>
  <si>
    <t>Multilaterally Secure Pervasive Cooperation</t>
  </si>
  <si>
    <t>Weber, Stefan G.</t>
  </si>
  <si>
    <t>QA76.87</t>
  </si>
  <si>
    <t>9781607505150</t>
  </si>
  <si>
    <t>9781607500728</t>
  </si>
  <si>
    <t>Neural Nets WIRN09</t>
  </si>
  <si>
    <t>Apolloni, Bruno</t>
  </si>
  <si>
    <t>539.7</t>
  </si>
  <si>
    <t>QC793.5.N462</t>
  </si>
  <si>
    <t>9781614991731</t>
  </si>
  <si>
    <t>9781614991724</t>
  </si>
  <si>
    <t>Neutrino Physics and Astrophysics</t>
  </si>
  <si>
    <t>Bellini, G.</t>
  </si>
  <si>
    <t>Geosciences, Physics</t>
  </si>
  <si>
    <t>669/.722</t>
  </si>
  <si>
    <t>TS555</t>
  </si>
  <si>
    <t>9781607505860</t>
  </si>
  <si>
    <t>9781607505853</t>
  </si>
  <si>
    <t>Katgerman, Laurens</t>
  </si>
  <si>
    <t>005.1</t>
  </si>
  <si>
    <t>QA76.758</t>
  </si>
  <si>
    <t>9781614991250</t>
  </si>
  <si>
    <t>9781614991243</t>
  </si>
  <si>
    <t>New Trends in Software Methodologies, Tools and Techniques: Proceedings of the Eleventh SoMeT_12</t>
  </si>
  <si>
    <t>Fujita, Hamido</t>
  </si>
  <si>
    <t>539.7/214</t>
  </si>
  <si>
    <t>QC793.5.P62</t>
  </si>
  <si>
    <t>9781607506478</t>
  </si>
  <si>
    <t>9781607506461</t>
  </si>
  <si>
    <t>Physics with Many Positrons</t>
  </si>
  <si>
    <t>Dupasquier, A.</t>
  </si>
  <si>
    <t>621.3841/92</t>
  </si>
  <si>
    <t>9781614991434</t>
  </si>
  <si>
    <t>9781614991427</t>
  </si>
  <si>
    <t>Radio Frequency Identification System Security</t>
  </si>
  <si>
    <t>Lo, Nai-Wei</t>
  </si>
  <si>
    <t>Computer &amp; Communication Sciences, Robotics</t>
  </si>
  <si>
    <t>629.8015118</t>
  </si>
  <si>
    <t>TJ213</t>
  </si>
  <si>
    <t>9781614990925</t>
  </si>
  <si>
    <t>9781614990918</t>
  </si>
  <si>
    <t>Simulation and Modeling Related to Computational Science and Robotics Technology</t>
  </si>
  <si>
    <t>Kojima, Fumio</t>
  </si>
  <si>
    <t>Ambient Intelligence and Smart Environments</t>
  </si>
  <si>
    <t>362.4048</t>
  </si>
  <si>
    <t>9781614991236</t>
  </si>
  <si>
    <t>9781614991229</t>
  </si>
  <si>
    <t>Situational Awareness for Assistive Technologies</t>
  </si>
  <si>
    <t>Bhatt, Mehul</t>
  </si>
  <si>
    <t>005.1/4</t>
  </si>
  <si>
    <t>9781614990284</t>
  </si>
  <si>
    <t>9781614990277</t>
  </si>
  <si>
    <t>Software Safety and Security</t>
  </si>
  <si>
    <t>Nipkow, Tobias</t>
  </si>
  <si>
    <t>539.7/216</t>
  </si>
  <si>
    <t>QC793.5.S724</t>
  </si>
  <si>
    <t>9781607503484</t>
  </si>
  <si>
    <t>9781586038847</t>
  </si>
  <si>
    <t>Strangeness and Spin in Fundamental Physics</t>
  </si>
  <si>
    <t>Anselmino, M.</t>
  </si>
  <si>
    <t>9781607506997</t>
  </si>
  <si>
    <t>9781607506980</t>
  </si>
  <si>
    <t>Koerten, Henk</t>
  </si>
  <si>
    <t>616.85/882</t>
  </si>
  <si>
    <t>RC553.A88</t>
  </si>
  <si>
    <t>9781614991656</t>
  </si>
  <si>
    <t>9781614991649</t>
  </si>
  <si>
    <t>Touching the Future Technology for Autism?</t>
  </si>
  <si>
    <t>Mintz, Joseph</t>
  </si>
  <si>
    <t>539.7/21</t>
  </si>
  <si>
    <t>QC175.16.E6</t>
  </si>
  <si>
    <t>9781607503187</t>
  </si>
  <si>
    <t>9781586038465</t>
  </si>
  <si>
    <t>Ultra-cold Fermi Gases</t>
  </si>
  <si>
    <t>Inguscio, M.</t>
  </si>
  <si>
    <t>005.275</t>
  </si>
  <si>
    <t>QA76.73.O213</t>
  </si>
  <si>
    <t>9781614990307</t>
  </si>
  <si>
    <t>9781614990291</t>
  </si>
  <si>
    <t>Using OpenCL</t>
  </si>
  <si>
    <t>Kowalik, Janusz</t>
  </si>
  <si>
    <r>
      <t>Competitive Enforcement</t>
    </r>
    <r>
      <rPr>
        <sz val="12"/>
        <color indexed="10"/>
        <rFont val="Arial Unicode MS"/>
        <family val="2"/>
        <charset val="136"/>
      </rPr>
      <t xml:space="preserve"> - Comparative analysis of Australian building regulatory enforcement regimes</t>
    </r>
    <phoneticPr fontId="2" type="noConversion"/>
  </si>
  <si>
    <r>
      <t>Development of Containerization</t>
    </r>
    <r>
      <rPr>
        <sz val="12"/>
        <color indexed="10"/>
        <rFont val="Arial Unicode MS"/>
        <family val="2"/>
        <charset val="136"/>
      </rPr>
      <t xml:space="preserve"> - Success through Vision, Drive and Technology</t>
    </r>
    <phoneticPr fontId="2" type="noConversion"/>
  </si>
  <si>
    <r>
      <t>How to Boil an Egg</t>
    </r>
    <r>
      <rPr>
        <sz val="12"/>
        <color indexed="10"/>
        <rFont val="Arial Unicode MS"/>
        <family val="2"/>
        <charset val="136"/>
      </rPr>
      <t xml:space="preserve"> - A Fresh Look at Sustainable Energy for Everyone</t>
    </r>
    <phoneticPr fontId="2" type="noConversion"/>
  </si>
  <si>
    <r>
      <t>Innovation for Sustainable Aviation in a Global Environment</t>
    </r>
    <r>
      <rPr>
        <sz val="12"/>
        <color indexed="10"/>
        <rFont val="Arial Unicode MS"/>
        <family val="2"/>
        <charset val="136"/>
      </rPr>
      <t xml:space="preserve"> - Proceedings of the Sixth European Aeronautics Days -Madrid, 30 March -1 April 2011</t>
    </r>
    <phoneticPr fontId="2" type="noConversion"/>
  </si>
  <si>
    <r>
      <t>The Impacts of Road Pricing on Businesses</t>
    </r>
    <r>
      <rPr>
        <sz val="12"/>
        <color indexed="10"/>
        <rFont val="Arial Unicode MS"/>
        <family val="2"/>
        <charset val="136"/>
      </rPr>
      <t xml:space="preserve"> - An Institutional Analysis across Economic Sectors</t>
    </r>
    <phoneticPr fontId="2" type="noConversion"/>
  </si>
  <si>
    <r>
      <t>Challenging Glass 3</t>
    </r>
    <r>
      <rPr>
        <sz val="12"/>
        <color indexed="10"/>
        <rFont val="Arial Unicode MS"/>
        <family val="2"/>
        <charset val="136"/>
      </rPr>
      <t xml:space="preserve"> - Conference on Architectural and Structural Applications of Glass</t>
    </r>
    <phoneticPr fontId="2" type="noConversion"/>
  </si>
  <si>
    <r>
      <t>Modern Blast Furnace Ironmaking</t>
    </r>
    <r>
      <rPr>
        <sz val="12"/>
        <color indexed="10"/>
        <rFont val="Arial Unicode MS"/>
        <family val="2"/>
        <charset val="136"/>
      </rPr>
      <t xml:space="preserve"> - An Introduction</t>
    </r>
    <phoneticPr fontId="2" type="noConversion"/>
  </si>
  <si>
    <r>
      <t>New Frontiers in Light Metals</t>
    </r>
    <r>
      <rPr>
        <sz val="12"/>
        <color indexed="10"/>
        <rFont val="Arial Unicode MS"/>
        <family val="2"/>
        <charset val="136"/>
      </rPr>
      <t xml:space="preserve"> - Proceedings of the 11th International Aluminium Conference INALCO 2010</t>
    </r>
    <phoneticPr fontId="2" type="noConversion"/>
  </si>
  <si>
    <r>
      <t>Taming Technology</t>
    </r>
    <r>
      <rPr>
        <sz val="12"/>
        <color indexed="10"/>
        <rFont val="Arial Unicode MS"/>
        <family val="2"/>
        <charset val="136"/>
      </rPr>
      <t xml:space="preserve"> - The Narrative Anchor Reconciling Time, Territory and Technology in Geoinformation Infrastructures</t>
    </r>
    <phoneticPr fontId="2" type="noConversion"/>
  </si>
  <si>
    <t>序號</t>
    <phoneticPr fontId="2" type="noConversion"/>
  </si>
  <si>
    <t>主題</t>
    <phoneticPr fontId="2" type="noConversion"/>
  </si>
  <si>
    <t>次主題</t>
    <phoneticPr fontId="2" type="noConversion"/>
  </si>
  <si>
    <t>電子書13碼ISBN</t>
    <phoneticPr fontId="2" type="noConversion"/>
  </si>
  <si>
    <t>題名</t>
    <phoneticPr fontId="2" type="noConversion"/>
  </si>
  <si>
    <t>版次</t>
    <phoneticPr fontId="2" type="noConversion"/>
  </si>
  <si>
    <t>出版者</t>
    <phoneticPr fontId="2" type="noConversion"/>
  </si>
  <si>
    <t>出版年</t>
    <phoneticPr fontId="2" type="noConversion"/>
  </si>
  <si>
    <t>序號</t>
    <phoneticPr fontId="2" type="noConversion"/>
  </si>
  <si>
    <t>主題</t>
    <phoneticPr fontId="2" type="noConversion"/>
  </si>
  <si>
    <t>次主題</t>
    <phoneticPr fontId="2" type="noConversion"/>
  </si>
  <si>
    <t>電子書13碼ISBN</t>
    <phoneticPr fontId="2" type="noConversion"/>
  </si>
  <si>
    <t>題名</t>
    <phoneticPr fontId="2" type="noConversion"/>
  </si>
  <si>
    <t>版次</t>
    <phoneticPr fontId="2" type="noConversion"/>
  </si>
  <si>
    <t>出版者</t>
    <phoneticPr fontId="2" type="noConversion"/>
  </si>
  <si>
    <t>出版年</t>
    <phoneticPr fontId="2" type="noConversion"/>
  </si>
  <si>
    <t>連結</t>
    <phoneticPr fontId="2" type="noConversion"/>
  </si>
  <si>
    <t>Language Communication</t>
  </si>
  <si>
    <t>808.5</t>
  </si>
  <si>
    <t>P117</t>
  </si>
  <si>
    <t>9781607509769</t>
  </si>
  <si>
    <t>9781607509752</t>
  </si>
  <si>
    <t>Reinterpreting Gesture as Language: Language in Action</t>
  </si>
  <si>
    <t>Rossini, N.</t>
  </si>
  <si>
    <t>9781607504443</t>
  </si>
  <si>
    <t>9781607500254</t>
  </si>
  <si>
    <t>Global e-Governance: Advancing e-Governance Through Innovation and Leadership</t>
  </si>
  <si>
    <t>Tubtimhin, J.</t>
  </si>
  <si>
    <t>9781607505051</t>
  </si>
  <si>
    <t>9781607505044</t>
  </si>
  <si>
    <t>The Innovative CIO and e-Participation in e-Government Initiatives</t>
  </si>
  <si>
    <t>Housing</t>
  </si>
  <si>
    <t>363.5/83</t>
  </si>
  <si>
    <t>HD7287.82.E85</t>
  </si>
  <si>
    <t>9781607503064</t>
  </si>
  <si>
    <t>9781586038304</t>
  </si>
  <si>
    <t>Home Ownership beyond Asset and Security: Perceptions of Housing Related Security and Insecurity in Eight European Countries</t>
  </si>
  <si>
    <t>Elsinga, M.</t>
  </si>
  <si>
    <t>306.36</t>
  </si>
  <si>
    <t>HD7288.85.E85</t>
  </si>
  <si>
    <t>9781607505099</t>
  </si>
  <si>
    <t>9781607500353</t>
  </si>
  <si>
    <t>Bridging the Gap between Social and Market Rented Housing in Six European Countries?</t>
  </si>
  <si>
    <t>Haffner, M. E. A.</t>
  </si>
  <si>
    <t>Housing, Urban Policy &amp; Urban Studies</t>
  </si>
  <si>
    <t>643/.12</t>
  </si>
  <si>
    <t>9781607505495</t>
  </si>
  <si>
    <t>9781607505488</t>
  </si>
  <si>
    <t>Home Ownership: Getting in, Getting from, Getting out III</t>
  </si>
  <si>
    <t>Doling, J. F.</t>
  </si>
  <si>
    <t>352.3/80285/46</t>
  </si>
  <si>
    <t>9781607504085</t>
  </si>
  <si>
    <t>9781586039738</t>
  </si>
  <si>
    <t>ICTs, Citizens and Governance: After the Hype!</t>
  </si>
  <si>
    <t>JF1525.O73</t>
  </si>
  <si>
    <t>9781607507277</t>
  </si>
  <si>
    <t>9781607507260</t>
  </si>
  <si>
    <t>Innovations in Public Governance</t>
  </si>
  <si>
    <t>Anttiroiko, A.V.</t>
  </si>
  <si>
    <t>351.5</t>
  </si>
  <si>
    <t>JQ24</t>
  </si>
  <si>
    <t>9781607507291</t>
  </si>
  <si>
    <t>9781607507284</t>
  </si>
  <si>
    <t>Innovative Trends in Public Governance in Asia</t>
  </si>
  <si>
    <t>333.72</t>
  </si>
  <si>
    <t>GE140</t>
  </si>
  <si>
    <t>9781607503972</t>
  </si>
  <si>
    <t>9781586039585</t>
  </si>
  <si>
    <t>Winning The Needed Change: Saving our Planet Earth: A Global Public Service</t>
  </si>
  <si>
    <t>Pagaza, I. Pichardo</t>
  </si>
  <si>
    <t>304.8/2</t>
  </si>
  <si>
    <t>JV6035</t>
  </si>
  <si>
    <t>9781607505990</t>
  </si>
  <si>
    <t>9781607505983</t>
  </si>
  <si>
    <t>National Approaches to the Administration of International Migration</t>
  </si>
  <si>
    <t>Arnold, P. E.</t>
  </si>
  <si>
    <t>410/.285</t>
  </si>
  <si>
    <t>P98</t>
  </si>
  <si>
    <t>9781607503941</t>
  </si>
  <si>
    <t>9781586039547</t>
  </si>
  <si>
    <t>Language Engineering for Lesser-Studied Languages</t>
  </si>
  <si>
    <t>Nirenburg, Sergei</t>
  </si>
  <si>
    <t>303.6/25</t>
  </si>
  <si>
    <t>9781607502821</t>
  </si>
  <si>
    <t>9781586037956</t>
  </si>
  <si>
    <t>Suicide as a Weapon</t>
  </si>
  <si>
    <t>Centre of Excellence Defence A</t>
  </si>
  <si>
    <t>363.32572</t>
  </si>
  <si>
    <t>HV6433.B35</t>
  </si>
  <si>
    <t>9781607503002</t>
  </si>
  <si>
    <t>9781586038236</t>
  </si>
  <si>
    <t>The Fight Against Terrorism and Crisis Management in the Western Balkans</t>
  </si>
  <si>
    <t>Prezelj, I.</t>
  </si>
  <si>
    <t>327.16</t>
  </si>
  <si>
    <t>QA76.9.D32</t>
  </si>
  <si>
    <t>9781607503194</t>
  </si>
  <si>
    <t>9781586038472</t>
  </si>
  <si>
    <t>Building and Using Datasets on Armed Conflicts</t>
  </si>
  <si>
    <t>Kauffmann, M.</t>
  </si>
  <si>
    <t>355.02/17</t>
  </si>
  <si>
    <t>U263</t>
  </si>
  <si>
    <t>9781607503613</t>
  </si>
  <si>
    <t>9781586038977</t>
  </si>
  <si>
    <t>Nuclear Doctrines and Strategies: National Policies and International Security</t>
  </si>
  <si>
    <t>Fitzpatrick, M.</t>
  </si>
  <si>
    <t>005.8</t>
  </si>
  <si>
    <t>QA76.9.A25</t>
  </si>
  <si>
    <t>9781607503835</t>
  </si>
  <si>
    <t>9781586039400</t>
  </si>
  <si>
    <t>Identity, Security and Democracy: The Wider Social and Ethical Implications of Automated Systems for Human Identification</t>
  </si>
  <si>
    <t>Mordini, E.</t>
  </si>
  <si>
    <t>304.2</t>
  </si>
  <si>
    <t>Q295</t>
  </si>
  <si>
    <t>9781607503989</t>
  </si>
  <si>
    <t>9781586039592</t>
  </si>
  <si>
    <t>Constructal Human Dynamics, Security and Sustainability</t>
  </si>
  <si>
    <t>Bejan, A.</t>
  </si>
  <si>
    <t>363.34525</t>
  </si>
  <si>
    <t>HV551.5.E85</t>
  </si>
  <si>
    <t>9781607503903</t>
  </si>
  <si>
    <t>9781586039486</t>
  </si>
  <si>
    <t>Optimisation of Disaster Forecasting and Prevention Measures in the Context of Human and Social Dynamics</t>
  </si>
  <si>
    <t>Apostol, Ion</t>
  </si>
  <si>
    <t>363.1207</t>
  </si>
  <si>
    <t>HE194</t>
  </si>
  <si>
    <t>9781607504221</t>
  </si>
  <si>
    <t>9781586039974</t>
  </si>
  <si>
    <t>Transportation Security Against Terrorism</t>
  </si>
  <si>
    <t>Tahmisoglu, M.</t>
  </si>
  <si>
    <t>QA76.9.D314</t>
  </si>
  <si>
    <t>9781607505174</t>
  </si>
  <si>
    <t>9781607500742</t>
  </si>
  <si>
    <t>Modelling Cyber Security: Approaches, Methodology, Strategies</t>
  </si>
  <si>
    <t>Gori, Umberto</t>
  </si>
  <si>
    <t>RA645.5</t>
  </si>
  <si>
    <t>9781607505037</t>
  </si>
  <si>
    <t>9781607505020</t>
  </si>
  <si>
    <t>Medical Response to Terror Threats</t>
  </si>
  <si>
    <t>Sharan, Yair</t>
  </si>
  <si>
    <t>TD170</t>
  </si>
  <si>
    <t>9781607505792</t>
  </si>
  <si>
    <t>9781607505785</t>
  </si>
  <si>
    <t>Achieving Environmental Security: Ecosystem Services and Human Welfare</t>
  </si>
  <si>
    <t>Liotta, P.h.</t>
  </si>
  <si>
    <t>616.85/21</t>
  </si>
  <si>
    <t>RC552.P67</t>
  </si>
  <si>
    <t>9781607505754</t>
  </si>
  <si>
    <t>9781607505747</t>
  </si>
  <si>
    <t>Protocol for Treatment of Post Traumatic Stress Disorder: See Far CBT Model: Beyond Cognitive Behavior Therapy</t>
  </si>
  <si>
    <t>Lahad, M.</t>
  </si>
  <si>
    <t>004.67/8019</t>
  </si>
  <si>
    <t>BF637.C45</t>
  </si>
  <si>
    <t>9781607506263</t>
  </si>
  <si>
    <t>9781607506256</t>
  </si>
  <si>
    <t>Internet Use in the Aftermath of Trauma</t>
  </si>
  <si>
    <t>Brunet, A.</t>
  </si>
  <si>
    <t>355/.03</t>
  </si>
  <si>
    <t>UA10.5</t>
  </si>
  <si>
    <t>9781607506539</t>
  </si>
  <si>
    <t>9781607506522</t>
  </si>
  <si>
    <t>Complex Societal Dynamics: Security Challenges and Opportunities</t>
  </si>
  <si>
    <t>Martinas, K.</t>
  </si>
  <si>
    <t>UA646.3</t>
  </si>
  <si>
    <t>9781607506706</t>
  </si>
  <si>
    <t>9781607506690</t>
  </si>
  <si>
    <t>Perceptions of NATO and the New Strategic Concept</t>
  </si>
  <si>
    <t>Rodrigues, L.</t>
  </si>
  <si>
    <t>364.106094</t>
  </si>
  <si>
    <t>HV6453.E9</t>
  </si>
  <si>
    <t>9781607507246</t>
  </si>
  <si>
    <t>9781607507239</t>
  </si>
  <si>
    <t>Human Trafficking, Smuggling and Illegal Immigration: International Management by Criminal Organizations</t>
  </si>
  <si>
    <t>Coen, M.</t>
  </si>
  <si>
    <t>353.9/5</t>
  </si>
  <si>
    <t>9781607507383</t>
  </si>
  <si>
    <t>9781607507376</t>
  </si>
  <si>
    <t>Stimulus for Human and Societal Dynamics in the Prevention of Catastrophes</t>
  </si>
  <si>
    <t>Avagyan, A.</t>
  </si>
  <si>
    <t>355</t>
  </si>
  <si>
    <t>JZ5588</t>
  </si>
  <si>
    <t>9781607507604</t>
  </si>
  <si>
    <t>9781607507598</t>
  </si>
  <si>
    <t>Global Security: A Vision for the Future: Addressing the Challenges and Opportunities for Research in the Information Age</t>
  </si>
  <si>
    <t>Géré, F.</t>
  </si>
  <si>
    <t>604.7</t>
  </si>
  <si>
    <t>HV6433.85</t>
  </si>
  <si>
    <t>9781607507444</t>
  </si>
  <si>
    <t>9781607507437</t>
  </si>
  <si>
    <t>Response to Nuclear and Radiological Terrorism</t>
  </si>
  <si>
    <t>Voica, D.R.</t>
  </si>
  <si>
    <t>353.1</t>
  </si>
  <si>
    <t>9781607507680</t>
  </si>
  <si>
    <t>9781607507673</t>
  </si>
  <si>
    <t>Theoretical and Technical Perspectives on Security Sector Governance from the Adriatic to the Caspian Sea</t>
  </si>
  <si>
    <t>Labarre, F.</t>
  </si>
  <si>
    <t>617.1/9</t>
  </si>
  <si>
    <t>RD96.7</t>
  </si>
  <si>
    <t>9781607507970</t>
  </si>
  <si>
    <t>9781607507963</t>
  </si>
  <si>
    <t>Coping with Blast-Related Traumatic Brain Injury in Returning Troops: Wounds of War III</t>
  </si>
  <si>
    <t>Wiederhold, B.K.</t>
  </si>
  <si>
    <t>9781607508243</t>
  </si>
  <si>
    <t>9781607508236</t>
  </si>
  <si>
    <t>Multi-Faceted Approach to Radicalization in Terrorist Organizations</t>
  </si>
  <si>
    <t>Bal, I.</t>
  </si>
  <si>
    <t>TK105.59</t>
  </si>
  <si>
    <t>9781607508281</t>
  </si>
  <si>
    <t>9781607508274</t>
  </si>
  <si>
    <t>Use of Risk Analysis in Computer-Aided Persuasion</t>
  </si>
  <si>
    <t>Duman, E.</t>
  </si>
  <si>
    <t>9781607509646</t>
  </si>
  <si>
    <t>9781607509639</t>
  </si>
  <si>
    <t>Analysis and Strategies to Counter the Terrorism Threat</t>
  </si>
  <si>
    <t>Ersen, M.U.</t>
  </si>
  <si>
    <t>362.88</t>
  </si>
  <si>
    <t>RC569.5.T47</t>
  </si>
  <si>
    <t>9781607502203</t>
  </si>
  <si>
    <t>9781586037048</t>
  </si>
  <si>
    <t>The Integration and Management of Traumatized People After Terrorist Attacks</t>
  </si>
  <si>
    <t>Begeç, S.</t>
  </si>
  <si>
    <t>Townplanning &amp; Architecture</t>
  </si>
  <si>
    <t>624.1/771</t>
  </si>
  <si>
    <t>TA658</t>
  </si>
  <si>
    <t>9781607502715</t>
  </si>
  <si>
    <t>9781586037819</t>
  </si>
  <si>
    <t>Free Form Structural Design: Schemes, Systems &amp; Prototypes of Structures for Irregular Shaped Buildings</t>
  </si>
  <si>
    <t>Veltkamp, M.</t>
  </si>
  <si>
    <t>307.120285</t>
  </si>
  <si>
    <t>HT165.5</t>
  </si>
  <si>
    <t>9781607502951</t>
  </si>
  <si>
    <t>9781586038175</t>
  </si>
  <si>
    <t>Urbanism on Track: Application of Tracking Technologies in Urbanism</t>
  </si>
  <si>
    <t>Schaick, J. van</t>
  </si>
  <si>
    <t>712.022/2</t>
  </si>
  <si>
    <t>SB472.7</t>
  </si>
  <si>
    <t>9781607508335</t>
  </si>
  <si>
    <t>9781607508328</t>
  </si>
  <si>
    <t>Exploring the Visual Landscape: Advances in Physiognomic Landscape Research in the Netherlands</t>
  </si>
  <si>
    <t xml:space="preserve">Steffen Nijhuis, Ron </t>
  </si>
  <si>
    <t>9781607505594</t>
  </si>
  <si>
    <t>9781607506805</t>
  </si>
  <si>
    <t>Air Transport and Operations: Proceedings of the First International Air Transport and Operations Symposium 2010</t>
  </si>
  <si>
    <t>Urban Policy &amp; Urban Studies</t>
  </si>
  <si>
    <t>307.1/216</t>
  </si>
  <si>
    <t>9781607504740</t>
  </si>
  <si>
    <t>9781607500773</t>
  </si>
  <si>
    <t>Urbanism: PhD Research 2008-2012</t>
  </si>
  <si>
    <t>van der Hoeven, F.D.</t>
  </si>
  <si>
    <t>Management Science, Social Sciences</t>
  </si>
  <si>
    <t>HD30.23</t>
  </si>
  <si>
    <t>9781607503125</t>
  </si>
  <si>
    <t>9781586038373</t>
  </si>
  <si>
    <t>Decision Enhancement Services: Rehearsing the Future for Decisions That Matter</t>
  </si>
  <si>
    <t>Keen, Peter G. W.</t>
  </si>
  <si>
    <t>Housing, Townplanning &amp; Architecture</t>
  </si>
  <si>
    <t>333.33094</t>
  </si>
  <si>
    <t>HD1395.5.E85</t>
  </si>
  <si>
    <t>9781607501565</t>
  </si>
  <si>
    <t>9781586035815</t>
  </si>
  <si>
    <t>Real Property Transactions: Procedures, Transaction Costs and Models</t>
  </si>
  <si>
    <t>Zevenbergen, J. A.</t>
  </si>
  <si>
    <t>Administrative Sciences, Information Sciences, Public Administration, Science &amp; Technology Policy, S</t>
  </si>
  <si>
    <t>378.154</t>
  </si>
  <si>
    <t>LA628</t>
  </si>
  <si>
    <t>9781607509844</t>
  </si>
  <si>
    <t>9781607509837</t>
  </si>
  <si>
    <t>Multinational Undergraduate Team Work: Excellence in International Capstone Projects</t>
  </si>
  <si>
    <t>Escudeiro, N.F.</t>
  </si>
  <si>
    <t>004.068/8</t>
  </si>
  <si>
    <t>9781607503996</t>
  </si>
  <si>
    <t>9781586039608</t>
  </si>
  <si>
    <t>Five Years of IT Management Improvement: Eight Cases from the Master of IT Management</t>
  </si>
  <si>
    <t>Mari, G. De</t>
  </si>
  <si>
    <t>332</t>
  </si>
  <si>
    <t>9781607508359</t>
  </si>
  <si>
    <t>9781607508342</t>
  </si>
  <si>
    <t>New Trends in Financial Engineering: Works under the Auspices of the World Class University Program of Ajou University</t>
  </si>
  <si>
    <t>Koo, H.K.</t>
  </si>
  <si>
    <t>307.1/216094</t>
  </si>
  <si>
    <t>HT169.E8</t>
  </si>
  <si>
    <t>9781607502272</t>
  </si>
  <si>
    <t>9781586037161</t>
  </si>
  <si>
    <t>What Makes a City? Planning for Quality of Place: The Case of High-Speed Train Station Area Development</t>
  </si>
  <si>
    <t>Trip, J. J.</t>
  </si>
  <si>
    <t>711.40951</t>
  </si>
  <si>
    <t>HT178.C55</t>
  </si>
  <si>
    <t>9781607502463</t>
  </si>
  <si>
    <t>9781586037475</t>
  </si>
  <si>
    <t>Shanghai Pudong: Urban Development in an Era of Global-Local Interaction</t>
  </si>
  <si>
    <t>Chen, Yawei</t>
  </si>
  <si>
    <t>Housing, Legislation &amp; Contracts, Sustainable Housing</t>
  </si>
  <si>
    <t>696</t>
  </si>
  <si>
    <t>TJ163.5.D86</t>
  </si>
  <si>
    <t>9781607502913</t>
  </si>
  <si>
    <t>9781586038113</t>
  </si>
  <si>
    <t>Energy Policy Instruments and Technical Change in the Residential Building Sector</t>
  </si>
  <si>
    <t>Beerepoot, Milou</t>
  </si>
  <si>
    <t>658.2/02</t>
  </si>
  <si>
    <t>TH3361</t>
  </si>
  <si>
    <t>9781607505907</t>
  </si>
  <si>
    <t>9781586038779</t>
  </si>
  <si>
    <t>The Purchasing of Maintenance Service Delivery in the Dutch Social Housing Sector: Optimising Commodity Strategies for Delivering Maintenance Services to Tenants</t>
  </si>
  <si>
    <t>Mossel, Johan Hendrik Van</t>
  </si>
  <si>
    <t>307.1/2094</t>
  </si>
  <si>
    <t>HT395.E85</t>
  </si>
  <si>
    <t>9781607503477</t>
  </si>
  <si>
    <t>9781586038823</t>
  </si>
  <si>
    <t>The Institutionalisation of European Spatial Planning</t>
  </si>
  <si>
    <t>Waterhout, Bas</t>
  </si>
  <si>
    <t>363.5/8509492</t>
  </si>
  <si>
    <t>HD7288.78.N4</t>
  </si>
  <si>
    <t>9781607504009</t>
  </si>
  <si>
    <t>9781586039615</t>
  </si>
  <si>
    <t>Performance Measurement in the Dutch Social Rented Sector</t>
  </si>
  <si>
    <t>Koopman, M.</t>
  </si>
  <si>
    <t>321</t>
  </si>
  <si>
    <t>HT169.I52</t>
  </si>
  <si>
    <t>9781607505914</t>
  </si>
  <si>
    <t>9781586039103</t>
  </si>
  <si>
    <t>Planning from the Bottom up: Democratic Decentralisation in Action</t>
  </si>
  <si>
    <t>Pal, Anirban</t>
  </si>
  <si>
    <t>353.5/5</t>
  </si>
  <si>
    <t>HG2040.5.E85</t>
  </si>
  <si>
    <t>9781607505921</t>
  </si>
  <si>
    <t>9781586039189</t>
  </si>
  <si>
    <t>On the Rationality of Borrowers' Behaviour: Comparing Risk Attitudes of Homeowners</t>
  </si>
  <si>
    <t>Neuteboom, Peter</t>
  </si>
  <si>
    <t>Housing, Sustainable Housing</t>
  </si>
  <si>
    <t>363.5</t>
  </si>
  <si>
    <t>HD7332.A3</t>
  </si>
  <si>
    <t>9781607504115</t>
  </si>
  <si>
    <t>9781586039776</t>
  </si>
  <si>
    <t>Towards a Sustainable Northern European Housing Stock: Figures, Facts and Future</t>
  </si>
  <si>
    <t>Itard, L.</t>
  </si>
  <si>
    <t>338.9</t>
  </si>
  <si>
    <t>HT169.9.D4</t>
  </si>
  <si>
    <t>9781607504122</t>
  </si>
  <si>
    <t>9781586039783</t>
  </si>
  <si>
    <t>New Instruments in Spatial Planning: An International Perspective on Non-Financial Compensation</t>
  </si>
  <si>
    <t>Janssen-Jansen, L.</t>
  </si>
  <si>
    <t>728</t>
  </si>
  <si>
    <t>GT170</t>
  </si>
  <si>
    <t>9781607503958</t>
  </si>
  <si>
    <t>9781586039554</t>
  </si>
  <si>
    <t>The Meaning of Dwelling Features: Conceptual and Methodological Issues</t>
  </si>
  <si>
    <t>Coolen, H.</t>
  </si>
  <si>
    <t>307.3416</t>
  </si>
  <si>
    <t>HT170</t>
  </si>
  <si>
    <t>9781607504290</t>
  </si>
  <si>
    <t>9781607500056</t>
  </si>
  <si>
    <t>Contracting for Better Places: A Relational Analysis of Development Agreements in Urban Development Projects</t>
  </si>
  <si>
    <t>Veen, M. Van Der</t>
  </si>
  <si>
    <t>HD7287</t>
  </si>
  <si>
    <t>9781607504337</t>
  </si>
  <si>
    <t>9781607500124</t>
  </si>
  <si>
    <t>The Meaning of Activities in the Dwelling and Residential Environment: A Structural Approach in People-Environment Relations</t>
  </si>
  <si>
    <t>Meesters, J.</t>
  </si>
  <si>
    <t>333.3/8094371</t>
  </si>
  <si>
    <t>HD7337.3.A3</t>
  </si>
  <si>
    <t>9781607505938</t>
  </si>
  <si>
    <t>9781607500582</t>
  </si>
  <si>
    <t>Housing Policy and Housing Finance in the Czech Republic During Transition: An Example of the Schism between the Still-Living Past and the Need of Reform</t>
  </si>
  <si>
    <t>Lux, Martin</t>
  </si>
  <si>
    <t>388.3</t>
  </si>
  <si>
    <t>HE5674.R36</t>
  </si>
  <si>
    <t>9781607505945</t>
  </si>
  <si>
    <t>9781607500643</t>
  </si>
  <si>
    <t>Built Environment and Car Travel: Analyses of Interdependencies</t>
  </si>
  <si>
    <t>Maat, K.</t>
  </si>
  <si>
    <t>577</t>
  </si>
  <si>
    <t>GE170</t>
  </si>
  <si>
    <t>9781607505952</t>
  </si>
  <si>
    <t>9781607500780</t>
  </si>
  <si>
    <t>Greening Governance: An Evolutionary Approach to Policy Making for a Sustainable Built Environment</t>
  </si>
  <si>
    <t>Bueren, Ellen van</t>
  </si>
  <si>
    <t>363.5/8</t>
  </si>
  <si>
    <t>HD7374.6.A3</t>
  </si>
  <si>
    <t>9781607505679</t>
  </si>
  <si>
    <t>9781607505662</t>
  </si>
  <si>
    <t>The 1996 Zambia National Housing Policy</t>
  </si>
  <si>
    <t>Makasa, P.</t>
  </si>
  <si>
    <t>Housing, Sustainable Housing, Urban Policy &amp; Urban Studies</t>
  </si>
  <si>
    <t>HT251</t>
  </si>
  <si>
    <t>9781607505563</t>
  </si>
  <si>
    <t>9781607505556</t>
  </si>
  <si>
    <t>Unequal Networks: Spatial Segregation, Relationships and Inequality in the City</t>
  </si>
  <si>
    <t>Eijk, G Van</t>
  </si>
  <si>
    <t>307.3/362</t>
  </si>
  <si>
    <t>HT153</t>
  </si>
  <si>
    <t>9781607506492</t>
  </si>
  <si>
    <t>9781607506485</t>
  </si>
  <si>
    <t>Puzzling Neighbourhood Effects: Spatial Selection, Ethnic Concentration and Neighbourhood Impacts</t>
  </si>
  <si>
    <t>Doff, W.</t>
  </si>
  <si>
    <t>307.3/.362</t>
  </si>
  <si>
    <t>9781607506560</t>
  </si>
  <si>
    <t>9781607506553</t>
  </si>
  <si>
    <t>Residential Self-Selection and Travel: The Relationship Between Travel-Related Attitudes, Built Environment Characteristics and Travel Behaviour</t>
  </si>
  <si>
    <t>Bohte, W.</t>
  </si>
  <si>
    <t>333.33/8</t>
  </si>
  <si>
    <t>9781607506669</t>
  </si>
  <si>
    <t>9781607506652</t>
  </si>
  <si>
    <t>Measuring and Explaining House Price Developments</t>
  </si>
  <si>
    <t>De Vries, P.</t>
  </si>
  <si>
    <t>720.47</t>
  </si>
  <si>
    <t>TH880</t>
  </si>
  <si>
    <t>9781607506744</t>
  </si>
  <si>
    <t>9781607506737</t>
  </si>
  <si>
    <t>Environmental Impacts During the Operational Phase of Residential Buildings</t>
  </si>
  <si>
    <t>Blom, I.</t>
  </si>
  <si>
    <t>363.5/85094</t>
  </si>
  <si>
    <t>HD7288.78.E85</t>
  </si>
  <si>
    <t>9781607506683</t>
  </si>
  <si>
    <t>9781607506676</t>
  </si>
  <si>
    <t>Divergence in European Welfare and Housing Systems</t>
  </si>
  <si>
    <t>Hoekstra, J. S. C. M.</t>
  </si>
  <si>
    <t>333.73/13</t>
  </si>
  <si>
    <t>HD1022.Z63</t>
  </si>
  <si>
    <t>9781607507475</t>
  </si>
  <si>
    <t>9781607507468</t>
  </si>
  <si>
    <t>Adapting Land Administration to the Institutional Framework of Customary Tenure: The Case of Peri-Urban Ghana</t>
  </si>
  <si>
    <t>Arko-Adjei, A.</t>
  </si>
  <si>
    <t>9781607507871</t>
  </si>
  <si>
    <t>9781607507864</t>
  </si>
  <si>
    <t>On Measuring and Explaining Neighbourhood Succes: A Behavioural Economic Approach</t>
  </si>
  <si>
    <t>Adriaanse, C.</t>
  </si>
  <si>
    <t>332.024</t>
  </si>
  <si>
    <t>HG179</t>
  </si>
  <si>
    <t>9781607507819</t>
  </si>
  <si>
    <t>9781607507802</t>
  </si>
  <si>
    <t>Housing Wealth in Retirement Strategies: Towards Understanding and New Hypotheses</t>
  </si>
  <si>
    <t>Toussaint, J.</t>
  </si>
  <si>
    <t>Sustainable Housing, Townplanning &amp; Architecture</t>
  </si>
  <si>
    <t>343.09/8</t>
  </si>
  <si>
    <t>HE5736</t>
  </si>
  <si>
    <t>9781607507727</t>
  </si>
  <si>
    <t>9781607507710</t>
  </si>
  <si>
    <t>Bicycle Commuting</t>
  </si>
  <si>
    <t>Heinen, E.</t>
  </si>
  <si>
    <t>Neurosciences</t>
  </si>
  <si>
    <t>616.831</t>
  </si>
  <si>
    <t>RC523</t>
  </si>
  <si>
    <t>9781607507338</t>
  </si>
  <si>
    <t>9781607507321</t>
  </si>
  <si>
    <t>Handbook of Animal Models in Alzheimer's Disease</t>
  </si>
  <si>
    <t>Casadesus, G.</t>
  </si>
  <si>
    <t>9781607507932</t>
  </si>
  <si>
    <t>9781607507925</t>
  </si>
  <si>
    <t>Handbook of Imaging the Alzheimer Brain</t>
  </si>
  <si>
    <t>Ashford, J.W.</t>
  </si>
  <si>
    <t>616.07/548</t>
  </si>
  <si>
    <t>RC78.7.N83</t>
  </si>
  <si>
    <t>9781607506959</t>
  </si>
  <si>
    <t>9781607506942</t>
  </si>
  <si>
    <t>Biomolecular NMR Spectroscopy</t>
  </si>
  <si>
    <t>Dingley, A.J.</t>
  </si>
  <si>
    <t>Biochemistry, Medicine &amp; Health</t>
  </si>
  <si>
    <t>9781607509660</t>
  </si>
  <si>
    <t>9781607509653</t>
  </si>
  <si>
    <t>Plasmonic Biosensors: An Integrated View of Refractometric Detection</t>
  </si>
  <si>
    <t>Dahlin, A.B.</t>
  </si>
  <si>
    <t>Biochemistry, Medicine &amp; Health, Rehabilitation &amp; Assistive Technology</t>
  </si>
  <si>
    <t>617/.03</t>
  </si>
  <si>
    <t>9781607503927</t>
  </si>
  <si>
    <t>9781586039509</t>
  </si>
  <si>
    <t>Dementia, Design and Technology: Time to Get Involved</t>
  </si>
  <si>
    <t>Topo, P.</t>
  </si>
  <si>
    <t>9781607507581</t>
  </si>
  <si>
    <t>9781607507574</t>
  </si>
  <si>
    <t>Selected Papers from the Japanese Conference on the Advancement of Assistive and Rehabilitation Technology: 23rd JCAART 2008, Niigata</t>
  </si>
  <si>
    <t>Ohnabe, H.</t>
  </si>
  <si>
    <t>Biochemistry, Medicine &amp; Health, Biochemistry, Medicine &amp; Health, Rehabilitation &amp; Assistive Technol</t>
  </si>
  <si>
    <t xml:space="preserve">HV1569.5 </t>
  </si>
  <si>
    <t>9781607508144</t>
  </si>
  <si>
    <t>9781607508137</t>
  </si>
  <si>
    <t>Everyday Technology for Independence and Care: AAATE 2011</t>
  </si>
  <si>
    <t>Gelderblom, G.J.</t>
  </si>
  <si>
    <t>612.1181</t>
  </si>
  <si>
    <t>QP105.15</t>
  </si>
  <si>
    <t>9781607502630</t>
  </si>
  <si>
    <t>9781586037710</t>
  </si>
  <si>
    <t>Handbook of Hemorheology and Hemodynamics</t>
  </si>
  <si>
    <t>Baskurt, O.K.</t>
  </si>
  <si>
    <t>616.7/223007548</t>
  </si>
  <si>
    <t>RC931.O67</t>
  </si>
  <si>
    <t>9781607502654</t>
  </si>
  <si>
    <t>9781586037734</t>
  </si>
  <si>
    <t>Osteoarthritis, Inflammation and Degradation: A Continuum</t>
  </si>
  <si>
    <t>Buckwalter, J.</t>
  </si>
  <si>
    <t>Biochemistry, Medicine &amp; Health, Computer Science, Neurosciences</t>
  </si>
  <si>
    <t>612.8/2</t>
  </si>
  <si>
    <t>QP357.5</t>
  </si>
  <si>
    <t>9781607504733</t>
  </si>
  <si>
    <t>9781607500919</t>
  </si>
  <si>
    <t>Neuroelectrodynamics: Understanding the Brain Language</t>
  </si>
  <si>
    <t>Aur, Dorian</t>
  </si>
  <si>
    <t>Biochemistry, Medicine &amp; Health, Biochemistry, Medicine &amp; Health</t>
  </si>
  <si>
    <t>615.2661</t>
  </si>
  <si>
    <t>QP913.Z6</t>
  </si>
  <si>
    <t>9781607508168</t>
  </si>
  <si>
    <t>9781607508151</t>
  </si>
  <si>
    <t>Zinc in Human Health</t>
  </si>
  <si>
    <t>Rink, L.</t>
  </si>
  <si>
    <t>Rehabilitation &amp; Assistive Technology, Social Sciences</t>
  </si>
  <si>
    <t>796.087</t>
  </si>
  <si>
    <t>GV709.3</t>
  </si>
  <si>
    <t>9781607502890</t>
  </si>
  <si>
    <t>9781586038083</t>
  </si>
  <si>
    <t>Amputee Sports for Victims of Terrorism</t>
  </si>
  <si>
    <t>572.8/845</t>
  </si>
  <si>
    <t>QH603.C43</t>
  </si>
  <si>
    <t>9781607503279</t>
  </si>
  <si>
    <t>9781586038571</t>
  </si>
  <si>
    <t>Nuclear Receptors as Molecular Targets for Cardiometabolic and Central Nervous System Diseases</t>
  </si>
  <si>
    <t>Junien, J.L.</t>
  </si>
  <si>
    <t>615.7</t>
  </si>
  <si>
    <t>RM345</t>
  </si>
  <si>
    <t>9781607506096</t>
  </si>
  <si>
    <t>9781607506010</t>
  </si>
  <si>
    <t>Pulmonary Arterial Hypertension: Focusing on a Future: Enhancing and Extending Life</t>
  </si>
  <si>
    <t>Antel, J.</t>
  </si>
  <si>
    <t>Biochemistry, Medicine &amp; Health, Computer &amp; Communication Sciences, Medical Informatics</t>
  </si>
  <si>
    <t xml:space="preserve">R855.2 </t>
  </si>
  <si>
    <t>9781607502425</t>
  </si>
  <si>
    <t>9781586037383</t>
  </si>
  <si>
    <t>From Genes to Personalized HealthCare: Grid Solutions for the Life Sciences: Proceedings of HealthGrid 2007</t>
  </si>
  <si>
    <t>Jacq, N.</t>
  </si>
  <si>
    <t>610.2856</t>
  </si>
  <si>
    <t>9781607502999</t>
  </si>
  <si>
    <t>9781586038229</t>
  </si>
  <si>
    <t>Medicine Meets Virtual Reality 16: parallel, combinatorial, convergent: NextMed by Design</t>
  </si>
  <si>
    <t>Westwood, J.D.</t>
  </si>
  <si>
    <t>R856.A2</t>
  </si>
  <si>
    <t>9781607503040</t>
  </si>
  <si>
    <t>9781586038281</t>
  </si>
  <si>
    <t>Medicine Meets Engineering: Proceedings of the 2nd Conference on Applied Biomechanics Regensburg</t>
  </si>
  <si>
    <t>Hammer, J.</t>
  </si>
  <si>
    <t>9781607503101</t>
  </si>
  <si>
    <t>9781586038359</t>
  </si>
  <si>
    <t>eHealth: Combining Health Telematics, Telemedicine, Biomedical Engineering and Bioinformatics to the Edge: Global Experts Summit Textbook</t>
  </si>
  <si>
    <t>Blobel, B.</t>
  </si>
  <si>
    <t>9781607504023</t>
  </si>
  <si>
    <t>9781586039646</t>
  </si>
  <si>
    <t>Medicine Meets Virtual Reality 17: NextMed: Design for/the Well Being</t>
  </si>
  <si>
    <t>651.5/04261</t>
  </si>
  <si>
    <t>9781607504139</t>
  </si>
  <si>
    <t>9781586039790</t>
  </si>
  <si>
    <t>Advances in Information Technology and Communication in Health</t>
  </si>
  <si>
    <t>McDaniel, James G.</t>
  </si>
  <si>
    <t>R855.3</t>
  </si>
  <si>
    <t>9781607504610</t>
  </si>
  <si>
    <t>9781607500506</t>
  </si>
  <si>
    <t>Strategy for the Future of Health</t>
  </si>
  <si>
    <t>Bushko, R.G.</t>
  </si>
  <si>
    <t>9781607504566</t>
  </si>
  <si>
    <t>9781607500445</t>
  </si>
  <si>
    <t>Medical Informatics in a United and Healthy Europe: Proceedings of MIE 2009</t>
  </si>
  <si>
    <t>Adlassnig, Klaus-Peter</t>
  </si>
  <si>
    <t>R858</t>
  </si>
  <si>
    <t>9781607504764</t>
  </si>
  <si>
    <t>9781607500926</t>
  </si>
  <si>
    <t>Health Informatics: An Overview</t>
  </si>
  <si>
    <t>Hovenga, E J S</t>
  </si>
  <si>
    <t>R856</t>
  </si>
  <si>
    <t>9781607505273</t>
  </si>
  <si>
    <t>9781607505266</t>
  </si>
  <si>
    <t>Basic Engineering for Medics and Biologists: An ESEM Primer</t>
  </si>
  <si>
    <t>Lee, T Clive</t>
  </si>
  <si>
    <t>362.11068</t>
  </si>
  <si>
    <t>RA963</t>
  </si>
  <si>
    <t>9781607505334</t>
  </si>
  <si>
    <t>9781607505327</t>
  </si>
  <si>
    <t>Engineering the System of Healthcare Delivery</t>
  </si>
  <si>
    <t>Rouse, W.B.</t>
  </si>
  <si>
    <t>9781607505617</t>
  </si>
  <si>
    <t>9781607505600</t>
  </si>
  <si>
    <t>Annual Review of Cybertherapy and Telemedicine 2010: Advanced Technologies in Behavioral, Social and Neurosciences</t>
  </si>
  <si>
    <t>9781607505655</t>
  </si>
  <si>
    <t>9781607505648</t>
  </si>
  <si>
    <t>Medical and Care Compunetics 6</t>
  </si>
  <si>
    <t>Bos, L.</t>
  </si>
  <si>
    <t>616.7/3</t>
  </si>
  <si>
    <t>9781607505730</t>
  </si>
  <si>
    <t>9781607505723</t>
  </si>
  <si>
    <t>Research into Spinal Deformities 7</t>
  </si>
  <si>
    <t>Aubin, Carl-Eric</t>
  </si>
  <si>
    <t>9781607505884</t>
  </si>
  <si>
    <t>9781607505877</t>
  </si>
  <si>
    <t>MEDINFO 2010: Proceedings of the 13th World Congress on Medical Informatics</t>
  </si>
  <si>
    <t>Safran, Charles</t>
  </si>
  <si>
    <t>362.1028</t>
  </si>
  <si>
    <t>9781607506591</t>
  </si>
  <si>
    <t>9781607506584</t>
  </si>
  <si>
    <t>Global Telehealth: Selected Papers from Global Telehealth 2010 (GT 2010)</t>
  </si>
  <si>
    <t>Smith, A. C.</t>
  </si>
  <si>
    <t>Biochemistry, Molecular, Cell</t>
  </si>
  <si>
    <t>511.35</t>
  </si>
  <si>
    <t>QH506</t>
  </si>
  <si>
    <t>9781607507048</t>
  </si>
  <si>
    <t>9781607507031</t>
  </si>
  <si>
    <t>Biological Petri Nets</t>
  </si>
  <si>
    <t>Wingender, E.</t>
  </si>
  <si>
    <t>Biochemistry, Medicine &amp; Health, Biochemistry, Molecular, Cell, Telemedicine</t>
  </si>
  <si>
    <t>9781607507062</t>
  </si>
  <si>
    <t>9781607507055</t>
  </si>
  <si>
    <t>Medicine Meets Virtual Reality 18: NextMed</t>
  </si>
  <si>
    <t>9781607507093</t>
  </si>
  <si>
    <t>9781607507086</t>
  </si>
  <si>
    <t>International Perspectives in Health Informatics</t>
  </si>
  <si>
    <t>Borycki, E.M.</t>
  </si>
  <si>
    <t>9781607507352</t>
  </si>
  <si>
    <t>9781607507345</t>
  </si>
  <si>
    <t>e-Health Across Borders Without Boundaries: E-salus trans confinia sine finibus</t>
  </si>
  <si>
    <t>Stoicu-Tivadar, L.</t>
  </si>
  <si>
    <t>9781607507406</t>
  </si>
  <si>
    <t>9781607507390</t>
  </si>
  <si>
    <t>Patient Safety Informatics: Adverse Drug Events, Human Factors and IT Tools for Patient Medication Safety</t>
  </si>
  <si>
    <t>Koutkias, V.</t>
  </si>
  <si>
    <t>9781607507666</t>
  </si>
  <si>
    <t>9781607507659</t>
  </si>
  <si>
    <t>Annual Review of Cybertherapy and Telemedicine 2011: Advanced Technologies in Behavioral, Social and Neurosciences</t>
  </si>
  <si>
    <t>9781607507918</t>
  </si>
  <si>
    <t>9781607507901</t>
  </si>
  <si>
    <t>Health Informatics: The Transformative Power of Innovation: Selected Papers from the 19th Australian National Health Informatics Conference (HIC 2011)</t>
  </si>
  <si>
    <t>Hansen, D.P.</t>
  </si>
  <si>
    <t>9781607508069</t>
  </si>
  <si>
    <t>9781607508052</t>
  </si>
  <si>
    <t>User Centred Networked Health Care: Proceedings of MIE 2011</t>
  </si>
  <si>
    <t>Moen, A.</t>
  </si>
  <si>
    <t>R859.2.E85</t>
  </si>
  <si>
    <t>9781607508106</t>
  </si>
  <si>
    <t>9781607508090</t>
  </si>
  <si>
    <t>Transatlantic Cooperation Surrounding Health Related Information and Communication Technology</t>
  </si>
  <si>
    <t>De Moor, G.J.E.</t>
  </si>
  <si>
    <t>R859.7.D42</t>
  </si>
  <si>
    <t>9781607508397</t>
  </si>
  <si>
    <t>9781607508380</t>
  </si>
  <si>
    <t>Data Mining to Determine Risk in Medical Decisions</t>
  </si>
  <si>
    <t>Cerrito, P.B.</t>
  </si>
  <si>
    <t>005.2/75</t>
  </si>
  <si>
    <t>QA76.642</t>
  </si>
  <si>
    <t>9781607505303</t>
  </si>
  <si>
    <t>9781607505297</t>
  </si>
  <si>
    <t>Parallel Computing: From Multicores and GPU's to Petascale</t>
  </si>
  <si>
    <t>Chapman, Barbara</t>
  </si>
  <si>
    <t>004/.3</t>
  </si>
  <si>
    <t>QA76.88</t>
  </si>
  <si>
    <t>9781607508038</t>
  </si>
  <si>
    <t>9781607508021</t>
  </si>
  <si>
    <t>High Performance Computing: From Grids and Clouds to Exascale</t>
  </si>
  <si>
    <t>Foster, I.</t>
  </si>
  <si>
    <t>362.82</t>
  </si>
  <si>
    <t>QA76.9.O43</t>
  </si>
  <si>
    <t>9781607506157</t>
  </si>
  <si>
    <t>9781607506140</t>
  </si>
  <si>
    <t>Ageing and Invisibility</t>
  </si>
  <si>
    <t>004.01/9</t>
  </si>
  <si>
    <t>QA76.9.A48</t>
  </si>
  <si>
    <t>9781607506393</t>
  </si>
  <si>
    <t>9781607506386</t>
  </si>
  <si>
    <t>Workshop Proceedings of the 6th International Conference on Intelligent Environments</t>
  </si>
  <si>
    <t>Lopez-cozar, R.</t>
  </si>
  <si>
    <t>9781607507314</t>
  </si>
  <si>
    <t>9781607507307</t>
  </si>
  <si>
    <t>Behaviour Monitoring and Interpretation - BMI: Well-Being</t>
  </si>
  <si>
    <t>Gottfried, B.</t>
  </si>
  <si>
    <t>9781607507956</t>
  </si>
  <si>
    <t>9781607507949</t>
  </si>
  <si>
    <t>Workshop Proceedings of the 7th International Conference on Intelligent Environments</t>
  </si>
  <si>
    <t>Augusto, J.C.</t>
  </si>
  <si>
    <t>9781607508373</t>
  </si>
  <si>
    <t>9781607508366</t>
  </si>
  <si>
    <t>Handbook of Ambient Assisted Living: Technology for Healthcare, Rehabilitation and Well-being</t>
  </si>
  <si>
    <t>305.26094</t>
  </si>
  <si>
    <t>9781607503811</t>
  </si>
  <si>
    <t>9781586039370</t>
  </si>
  <si>
    <t>Information and Communication Technologies for Active Ageing: Opportunities and Challenges for the European Union</t>
  </si>
  <si>
    <t>Cabrera, M.</t>
  </si>
  <si>
    <t>Architecture &amp; Design, Rehabilitation &amp; Assistive Technology</t>
  </si>
  <si>
    <t>696.182</t>
  </si>
  <si>
    <t>TH6498</t>
  </si>
  <si>
    <t>9781607507529</t>
  </si>
  <si>
    <t>9781607507512</t>
  </si>
  <si>
    <t>A Friendly Rest Room: Developing Toilets of the Future for Disabled and Elderly People</t>
  </si>
  <si>
    <t>Molenbroek, J.F.M.</t>
  </si>
  <si>
    <t>004.35</t>
  </si>
  <si>
    <t>9781607503682</t>
  </si>
  <si>
    <t>9781586039073</t>
  </si>
  <si>
    <t>Communicating Process Architectures 2008: WoTUG-31</t>
  </si>
  <si>
    <t>Welch, P.H.</t>
  </si>
  <si>
    <t>9781607507741</t>
  </si>
  <si>
    <t>9781607507734</t>
  </si>
  <si>
    <t>Communicating Process Architectures 2011: WoTUG-33</t>
  </si>
  <si>
    <t xml:space="preserve"> Welch, P.H.</t>
  </si>
  <si>
    <t>Engineering, Security &amp; Terrorism</t>
  </si>
  <si>
    <t>621.38</t>
  </si>
  <si>
    <t>9781607504856</t>
  </si>
  <si>
    <t>9781607504849</t>
  </si>
  <si>
    <t>Radio Frequency Identification System Security: RFIDsec'10 Asia Workshop Proceedings</t>
  </si>
  <si>
    <t>Li, Yingjiu</t>
  </si>
  <si>
    <t>Computer &amp; Communication Sciences, Computer Science, Security &amp; Terrorism, Social Sciences</t>
  </si>
  <si>
    <t>9781607507147</t>
  </si>
  <si>
    <t>9781607507130</t>
  </si>
  <si>
    <t>Formal Models and Techniques for Analyzing Security Protocols</t>
  </si>
  <si>
    <t>Cortier, V.</t>
  </si>
  <si>
    <t>Computer &amp; Communication Sciences, Computer Science, Security &amp; Terrorism</t>
  </si>
  <si>
    <t>621.3841</t>
  </si>
  <si>
    <t>9781607507222</t>
  </si>
  <si>
    <t>9781607507215</t>
  </si>
  <si>
    <t>Radio Frequency Identification System Security: RFIDsec'11 Asia Workshop Proceedings</t>
  </si>
  <si>
    <t>Li, T.</t>
  </si>
  <si>
    <t>9781607508441</t>
  </si>
  <si>
    <t>9781607508434</t>
  </si>
  <si>
    <t>Advanced Linear Cryptanalysis of Block and Stream Ciphers</t>
  </si>
  <si>
    <t>Junod, P.</t>
  </si>
  <si>
    <t>Environmental Sciences, Geosciences</t>
  </si>
  <si>
    <t>551.41</t>
  </si>
  <si>
    <t>GB450.2</t>
  </si>
  <si>
    <t>9781607504535</t>
  </si>
  <si>
    <t>9781607500414</t>
  </si>
  <si>
    <t>Dune Erosion During Storm Surges</t>
  </si>
  <si>
    <t>Vries, J S M van Thiel de</t>
  </si>
  <si>
    <t>GB451.2</t>
  </si>
  <si>
    <t>9781607505211</t>
  </si>
  <si>
    <t>9781607500698</t>
  </si>
  <si>
    <t>Modelling Coastal Vulnerability: Design and Evaluation of a Vulnerability Model for Tropical Storms and Floods</t>
  </si>
  <si>
    <t>Marchand, M.</t>
  </si>
  <si>
    <t>628.1</t>
  </si>
  <si>
    <t>QH545.D72</t>
  </si>
  <si>
    <t>9781607505235</t>
  </si>
  <si>
    <t>9781607500858</t>
  </si>
  <si>
    <t>Assessment of Effects of Chemical Contaminants in Dredged Material on Marine Ecosystems and Human Health</t>
  </si>
  <si>
    <t>Schipper, Cornelis Anton</t>
  </si>
  <si>
    <t>9781607503095</t>
  </si>
  <si>
    <t>9781586038335</t>
  </si>
  <si>
    <t>Artificial General Intelligence 2008: Proceedings of the First AGI Conference</t>
  </si>
  <si>
    <t>Wang, P.</t>
  </si>
  <si>
    <t>9781607503705</t>
  </si>
  <si>
    <t>9781586039165</t>
  </si>
  <si>
    <t>New Trends in Software Methodologies, Tools and Techniques: Proceedings of the seventh SoMeT_08</t>
  </si>
  <si>
    <t>Fujita, H.</t>
  </si>
  <si>
    <t>Artificial Intelligence, Cognitive Science, Computer &amp; Communication Sciences, Computer Science, Mat</t>
  </si>
  <si>
    <t>QA279.7</t>
  </si>
  <si>
    <t>9781607504061</t>
  </si>
  <si>
    <t>9781586039691</t>
  </si>
  <si>
    <t>The Logic of Adaptive Behavior: Knowledge Representation and Algorithms for Adaptive Sequential Decision Making under Uncertainty in First-Order and Relational Domains</t>
  </si>
  <si>
    <t>Otterlo, Martijn Van</t>
  </si>
  <si>
    <t>9781607505143</t>
  </si>
  <si>
    <t>9781607500674</t>
  </si>
  <si>
    <t>Design Problems, Frames and Innovative Solutions</t>
  </si>
  <si>
    <t>Dz?bor, Martin</t>
  </si>
  <si>
    <t>005.74</t>
  </si>
  <si>
    <t>9781607504771</t>
  </si>
  <si>
    <t>9781607500896</t>
  </si>
  <si>
    <t>Information Modelling and Knowledge Bases XXI</t>
  </si>
  <si>
    <t>Welzer, Tatjana</t>
  </si>
  <si>
    <t>511.3</t>
  </si>
  <si>
    <t>9781607500957</t>
  </si>
  <si>
    <t>9781607500940</t>
  </si>
  <si>
    <t>Conditional and Preferential Logics: Proof Methods and Theorem Proving</t>
  </si>
  <si>
    <t>Pozzato, Gian Luca</t>
  </si>
  <si>
    <t>005.1/12</t>
  </si>
  <si>
    <t>QA76.6</t>
  </si>
  <si>
    <t>9781607505440</t>
  </si>
  <si>
    <t>9781607505433</t>
  </si>
  <si>
    <t>Modular Ontologies: Proceedings of the Fourth International Workshop (WoMO 2010)</t>
  </si>
  <si>
    <t>Kutz, Oliver</t>
  </si>
  <si>
    <t>003/.54</t>
  </si>
  <si>
    <t>Q375</t>
  </si>
  <si>
    <t>9781607505587</t>
  </si>
  <si>
    <t>9781607505570</t>
  </si>
  <si>
    <t>Uncertainty Treatment Using Paraconsistent Logic: Introducing Paraconsistent Artificial Neural Networks</t>
  </si>
  <si>
    <t>Da Silva Filho, J.I.</t>
  </si>
  <si>
    <t>9781607505778</t>
  </si>
  <si>
    <t>9781607505761</t>
  </si>
  <si>
    <t>Bridging the Socio-technical Gap in Decision Support Systems: Challenges for the Next Decade</t>
  </si>
  <si>
    <t>Respício, Ana</t>
  </si>
  <si>
    <t>025.042/7</t>
  </si>
  <si>
    <t>9781607505815</t>
  </si>
  <si>
    <t>9781607505808</t>
  </si>
  <si>
    <t>Ontologies and Semantic Technologies for Intelligence</t>
  </si>
  <si>
    <t>Obrst, L.</t>
  </si>
  <si>
    <t>006.3/7</t>
  </si>
  <si>
    <t>TA1650</t>
  </si>
  <si>
    <t>9781607505976</t>
  </si>
  <si>
    <t>9781607505969</t>
  </si>
  <si>
    <t>Visual Affect Recognition</t>
  </si>
  <si>
    <t>Stathopoulou, Ioanna-Ourania</t>
  </si>
  <si>
    <t>9781607506065</t>
  </si>
  <si>
    <t>9781607506058</t>
  </si>
  <si>
    <t>ECAI 2010: 19th European Conference on Artificial Intelligence</t>
  </si>
  <si>
    <t>Coelho, Helder</t>
  </si>
  <si>
    <t>003.5</t>
  </si>
  <si>
    <t>9781607506195</t>
  </si>
  <si>
    <t>9781607506188</t>
  </si>
  <si>
    <t>Computational Models of Argument: Proceedings of COMMA 2010</t>
  </si>
  <si>
    <t>Baroni, P.</t>
  </si>
  <si>
    <t>005</t>
  </si>
  <si>
    <t>9781607506294</t>
  </si>
  <si>
    <t>9781607506287</t>
  </si>
  <si>
    <t>New Trends in Software Methodologies, Tools and Techniques: Proceedings of the 9th SoMeT_10</t>
  </si>
  <si>
    <t>006.3/5</t>
  </si>
  <si>
    <t>QA76.9.N38</t>
  </si>
  <si>
    <t>9781607506416</t>
  </si>
  <si>
    <t>9781607506409</t>
  </si>
  <si>
    <t>Human Language Technologies – The Baltic Perspective: Proceedings of the Fourth International Conference Baltic HLT 2010</t>
  </si>
  <si>
    <t>Skadina, I.</t>
  </si>
  <si>
    <t>QA76</t>
  </si>
  <si>
    <t>9781607506614</t>
  </si>
  <si>
    <t>9781607506607</t>
  </si>
  <si>
    <t>Biologically Inspired Cognitive Architectures 2010: Proceedings of the First Annual Meeting of the BICA Society</t>
  </si>
  <si>
    <t>Samsonovich, A. V.</t>
  </si>
  <si>
    <t>9781607506768</t>
  </si>
  <si>
    <t>9781607506751</t>
  </si>
  <si>
    <t>STAIRS 2010: Proceedings of the Fifth Starting AI Researchers' Symposium</t>
  </si>
  <si>
    <t>Agotnes, T.</t>
  </si>
  <si>
    <t>QA76.9.D3</t>
  </si>
  <si>
    <t>9781607506881</t>
  </si>
  <si>
    <t>9781607506874</t>
  </si>
  <si>
    <t>Databases and Information Systems VI: Selected Papers from the Ninth International Baltic Conference, DB&amp;IS 2010</t>
  </si>
  <si>
    <t>Barzdins, J.</t>
  </si>
  <si>
    <t>9781607506904</t>
  </si>
  <si>
    <t>9781607506898</t>
  </si>
  <si>
    <t>Information Modelling and Knowledge Bases XXII</t>
  </si>
  <si>
    <t>Heimbürger, A.</t>
  </si>
  <si>
    <t>006.3/2</t>
  </si>
  <si>
    <t xml:space="preserve">QA76.87 </t>
  </si>
  <si>
    <t>9781607506928</t>
  </si>
  <si>
    <t>9781607506911</t>
  </si>
  <si>
    <t>Neural Nets WIRN10: Proceedings of the 20th Italian Workshop on Neural Nets</t>
  </si>
  <si>
    <t>Apolloni, B</t>
  </si>
  <si>
    <t>9781607507543</t>
  </si>
  <si>
    <t>9781607507536</t>
  </si>
  <si>
    <t>Eleventh Scandinavian Conference on Artificial Intelligence: SCAI 2011</t>
  </si>
  <si>
    <t>Kofod-Petersen, A</t>
  </si>
  <si>
    <t>Artificial Intelligence, Computer &amp; Communication Sciences, Computer Science, Life &amp; Behavioural Sci</t>
  </si>
  <si>
    <t>006.301</t>
  </si>
  <si>
    <t>9781607507628</t>
  </si>
  <si>
    <t>9781607507611</t>
  </si>
  <si>
    <t>Biology, Computation and Linguistics: New Interdisciplinary Paradigms</t>
  </si>
  <si>
    <t>Bel-Enguix, G.</t>
  </si>
  <si>
    <t>Q387.5</t>
  </si>
  <si>
    <t>9781607507857</t>
  </si>
  <si>
    <t>9781607507840</t>
  </si>
  <si>
    <t>Formal Ontologies Meet Industry: Proceedings of the 5th International Workshop (FOMI 2011)</t>
  </si>
  <si>
    <t>Vermaas, P.E.</t>
  </si>
  <si>
    <t>9781607507994</t>
  </si>
  <si>
    <t>9781607507987</t>
  </si>
  <si>
    <t>Modular Ontologies: Proceedings of the Fifth International Workshop (WoMO 2011)</t>
  </si>
  <si>
    <t>Kutz, O.</t>
  </si>
  <si>
    <t>9781607508311</t>
  </si>
  <si>
    <t>9781607508304</t>
  </si>
  <si>
    <t>New Trends in Software Methodologies, Tools and Techniques: Proceedings of the Tenth SoMeT_11</t>
  </si>
  <si>
    <t>9781607508427</t>
  </si>
  <si>
    <t>9781607508410</t>
  </si>
  <si>
    <t>Artificial Intelligence Research and Development: Proceedings of the 14th International Conference of the Catalan Association for Artificial Intelligence</t>
  </si>
  <si>
    <t>Fernández, C.</t>
  </si>
  <si>
    <t>006.2</t>
  </si>
  <si>
    <t>Q336</t>
  </si>
  <si>
    <t>9781607509592</t>
  </si>
  <si>
    <t>9781607509585</t>
  </si>
  <si>
    <t>Biologically Inspired Cognitive Architectures 2011: Proceedings of the Second Annual Meeting of the BICA Society</t>
  </si>
  <si>
    <t>Samsonovich, A.V.</t>
  </si>
  <si>
    <t>9781607509721</t>
  </si>
  <si>
    <t>9781607509714</t>
  </si>
  <si>
    <t>Neural Nets WIRN11: Proceedings of the 21st Italian Workshop on Neural Nets</t>
  </si>
  <si>
    <t>Apolloni, B.</t>
  </si>
  <si>
    <t>Artificial Intelligence, Computer &amp; Communication Sciences, Computer &amp; Communication Sciences, Scien</t>
  </si>
  <si>
    <t>340/.1</t>
  </si>
  <si>
    <t>9781607509813</t>
  </si>
  <si>
    <t>9781607509806</t>
  </si>
  <si>
    <t>Legal Knowledge and Information Systems: JURIX 2011: The Twenty-Fourth Annual Conference</t>
  </si>
  <si>
    <t>Atkinson, K.M.</t>
  </si>
  <si>
    <t>343.09/99</t>
  </si>
  <si>
    <t>KJE929.A8</t>
  </si>
  <si>
    <t>9781607509882</t>
  </si>
  <si>
    <t>9781607509875</t>
  </si>
  <si>
    <t>From Information to Knowledge: Online Access to Legal Information: Methodologies, Trends and Perspectives</t>
  </si>
  <si>
    <t>Biasiotti, M.A.</t>
  </si>
  <si>
    <t>523.112</t>
  </si>
  <si>
    <t>QB858.7</t>
  </si>
  <si>
    <t>9781607508205</t>
  </si>
  <si>
    <t>9781607508199</t>
  </si>
  <si>
    <t>Astrophysics of Galaxy Clusters</t>
  </si>
  <si>
    <t>Cavaliere, A.</t>
  </si>
  <si>
    <t>530.143</t>
  </si>
  <si>
    <t>T174.7</t>
  </si>
  <si>
    <t>9781607507567</t>
  </si>
  <si>
    <t>9781607507550</t>
  </si>
  <si>
    <t>Nano Optics and Atomics: Transport of Light and Matter Waves</t>
  </si>
  <si>
    <t>Wiersma, D.S.</t>
  </si>
  <si>
    <t>530</t>
  </si>
  <si>
    <t>QC1</t>
  </si>
  <si>
    <t>9781607509745</t>
  </si>
  <si>
    <t>9781607509738</t>
  </si>
  <si>
    <t>From the Big Bang to the Nucleosynthesis</t>
  </si>
  <si>
    <t>Bracco, A.</t>
  </si>
  <si>
    <t xml:space="preserve">QA76.76 </t>
  </si>
  <si>
    <t>9781607501008</t>
  </si>
  <si>
    <t>9781607500995</t>
  </si>
  <si>
    <t>Logics and Languages for Reliability and Security</t>
  </si>
  <si>
    <t>Esparza, Javier</t>
  </si>
  <si>
    <t>Computer &amp; Communication Sciences, Security &amp; Terrorism</t>
  </si>
  <si>
    <t>004.1</t>
  </si>
  <si>
    <t>QA76.889</t>
  </si>
  <si>
    <t>9781607505471</t>
  </si>
  <si>
    <t>9781607505464</t>
  </si>
  <si>
    <t>Quantum Cryptography and Computing: Theory and Implementation</t>
  </si>
  <si>
    <t>Horodecki, Ryszard</t>
  </si>
  <si>
    <t>511/.6</t>
  </si>
  <si>
    <t>QA164</t>
  </si>
  <si>
    <t>9781607506638</t>
  </si>
  <si>
    <t>9781607506621</t>
  </si>
  <si>
    <t>Information Security, Coding Theory and Related Combinatorics: Information Coding and Combinatorics</t>
  </si>
  <si>
    <t>Crnković, D.</t>
  </si>
  <si>
    <t>9781607507116</t>
  </si>
  <si>
    <t>9781607507109</t>
  </si>
  <si>
    <t>Software and Systems Safety: Specification and Verification</t>
  </si>
  <si>
    <t>Broy, M.</t>
  </si>
  <si>
    <t>519.3</t>
  </si>
  <si>
    <t>QA402.5</t>
  </si>
  <si>
    <t>9781607507185</t>
  </si>
  <si>
    <t>9781607507178</t>
  </si>
  <si>
    <t>Combinatorial Optimization: Methods and Applications</t>
  </si>
  <si>
    <t>Chvátal, V.</t>
  </si>
  <si>
    <t>9781607508182</t>
  </si>
  <si>
    <t>9781607508175</t>
  </si>
  <si>
    <t>Software Agents, Agent Systems and their Applications</t>
  </si>
  <si>
    <t>Essaaidi, M.</t>
  </si>
  <si>
    <t>Biochemistry, Molecular, Cell, Social Sciences</t>
  </si>
  <si>
    <t>681.757</t>
  </si>
  <si>
    <t>9781607503286</t>
  </si>
  <si>
    <t>9781586038588</t>
  </si>
  <si>
    <t>Commercial and Pre-Commercial Cell Detection Technologies for Defence against Bioterror: Technology, Market and Society</t>
  </si>
  <si>
    <t>Lechuga, L.M.</t>
  </si>
  <si>
    <t>Environmental Sciences, Social Sciences, Urban Policy &amp; Urban Studies</t>
  </si>
  <si>
    <t>720</t>
  </si>
  <si>
    <t>HD108.6</t>
  </si>
  <si>
    <t>9781607505105</t>
  </si>
  <si>
    <t>9781607500469</t>
  </si>
  <si>
    <t>Building Safer Communities. Risk Governance, Spatial Planning and Responses to Natural Hazards</t>
  </si>
  <si>
    <t>Paleo, Urbano Fra</t>
  </si>
  <si>
    <t>Architecture &amp; Design, Townplanning &amp; Architecture</t>
  </si>
  <si>
    <t>792/.1</t>
  </si>
  <si>
    <t>NA2941</t>
  </si>
  <si>
    <t>9781607506720</t>
  </si>
  <si>
    <t>9781607506713</t>
  </si>
  <si>
    <t>The Future Envelope 3: Facades - The Making Of</t>
  </si>
  <si>
    <t>Knaack, U.</t>
  </si>
  <si>
    <t>658.5</t>
  </si>
  <si>
    <t>TS171.4</t>
  </si>
  <si>
    <t>9781607504252</t>
  </si>
  <si>
    <t>9781607500018</t>
  </si>
  <si>
    <t>The Global Studio: Linking Research, Teaching and Learning</t>
  </si>
  <si>
    <t>Bohemia, E.</t>
  </si>
  <si>
    <t>658.4/04</t>
  </si>
  <si>
    <t>HD69.P75</t>
  </si>
  <si>
    <t>9781607507017</t>
  </si>
  <si>
    <t>9781607507000</t>
  </si>
  <si>
    <t>Stakeholder-oriented Project Management: Tools and Concepts</t>
  </si>
  <si>
    <t>Van Gunsteren, L.A.</t>
  </si>
  <si>
    <t>ZA4228</t>
  </si>
  <si>
    <t>9781607504313</t>
  </si>
  <si>
    <t>9781607500070</t>
  </si>
  <si>
    <t>Towards the Future Internet: A European Research Perspective</t>
  </si>
  <si>
    <t>Tselentis, Georgios</t>
  </si>
  <si>
    <t>624.151</t>
  </si>
  <si>
    <t>QC173.4.I57</t>
  </si>
  <si>
    <t>9781607504917</t>
  </si>
  <si>
    <t>9781607504900</t>
  </si>
  <si>
    <t>Characterization and Behavior of Interfaces: Proceedings of Research Symposium on Characterization and Behavior of Interfaces, 21 September 2008, Atlanta, Georgia, USA</t>
  </si>
  <si>
    <t>Frost, J David</t>
  </si>
  <si>
    <t>Computer &amp; Communication Sciences, Geosciences</t>
  </si>
  <si>
    <t>624.1/510285|</t>
  </si>
  <si>
    <t>TA705</t>
  </si>
  <si>
    <t>9781607506171</t>
  </si>
  <si>
    <t>9781607506164</t>
  </si>
  <si>
    <t>Information Technology in Geo-Engineering: Proceedings of the 1st International Conference (ICITG) Shanghai</t>
  </si>
  <si>
    <t>Toll, D. G.</t>
  </si>
  <si>
    <t>Engineering, Environmental Sciences</t>
  </si>
  <si>
    <t>627</t>
  </si>
  <si>
    <t>TC530</t>
  </si>
  <si>
    <t>9781607505228</t>
  </si>
  <si>
    <t>9781607500681</t>
  </si>
  <si>
    <t>Risk and Decision Analysis in Maintenance Optimization and Flood Management</t>
  </si>
  <si>
    <t>Kallen, M. J.</t>
  </si>
  <si>
    <t>EARSeL, Environmental Sciences, Geosciences</t>
  </si>
  <si>
    <t>910</t>
  </si>
  <si>
    <t>GE160.E85</t>
  </si>
  <si>
    <t>9781607504948</t>
  </si>
  <si>
    <t>9781607504931</t>
  </si>
  <si>
    <t>Imagin[e,g] Europe: Proceedings of the 29th Symposium of the European Association of Remote Sensing Laboratories, Chania, Greece</t>
  </si>
  <si>
    <t>Manakos, Ioannis</t>
  </si>
  <si>
    <t>004.67/8</t>
  </si>
  <si>
    <t>TK5105.875.I57</t>
  </si>
  <si>
    <t>9781607505396</t>
  </si>
  <si>
    <t>9781607505389</t>
  </si>
  <si>
    <t>Towards the Future Internet: Emerging Trends from European Research</t>
  </si>
  <si>
    <t>624.1/5136</t>
  </si>
  <si>
    <t>TA710.A1</t>
  </si>
  <si>
    <t>9781607508014</t>
  </si>
  <si>
    <t>9781607508007</t>
  </si>
  <si>
    <t>Proceedings of the 15th European Conference on Soil Mechanics and Geotechnical Engineering: Geotechnics of Hard Soils - Weak Rocks (1, 2 and 3)</t>
  </si>
  <si>
    <t>Anagnostopoulos, A.</t>
  </si>
  <si>
    <t>624.1</t>
  </si>
  <si>
    <t>TA703.5</t>
  </si>
  <si>
    <t>9781607508083</t>
  </si>
  <si>
    <t>9781607508076</t>
  </si>
  <si>
    <t>Geotechnical Engineering: New Horizons: Proceedings of the 21st European Young Geotechnical Engineers' Conference Rotterdam 2011</t>
  </si>
  <si>
    <t>Barends, F.B.J.</t>
  </si>
  <si>
    <t>9781607507895</t>
  </si>
  <si>
    <t>9781607507888</t>
  </si>
  <si>
    <t>Introduction to Soft Soil Geotechnique: Content, Context and Application</t>
  </si>
  <si>
    <t>Engineering, Engineering</t>
  </si>
  <si>
    <t>621</t>
  </si>
  <si>
    <t>TJ163.12</t>
  </si>
  <si>
    <t>9781607508267</t>
  </si>
  <si>
    <t>9781607508250</t>
  </si>
  <si>
    <t>The Design of High Performance Mechatronics: High-Tech Functionality by Multidisciplinary System Integration</t>
  </si>
  <si>
    <t>Munnig Schmidt, R.</t>
  </si>
  <si>
    <t>9781607507789</t>
  </si>
  <si>
    <t>9781607507772</t>
  </si>
  <si>
    <t>Proceedings of the 15th African Regional Conference on Soil Mechanics and Geotechnical Engineering: Resource and Infrastructure Geotechnics in Africa: Putting Theory into Practice</t>
  </si>
  <si>
    <t>Jacobsz, S.W.</t>
  </si>
  <si>
    <t>Computer &amp; Communication Sciences, Intelligent Autonomous Systems, Robotics</t>
  </si>
  <si>
    <t>9781607506133</t>
  </si>
  <si>
    <t>9781607506126</t>
  </si>
  <si>
    <t>Intelligent Autonomous Systems 11: IAS-11</t>
  </si>
  <si>
    <t>Christensen, H. I.</t>
  </si>
  <si>
    <t>552</t>
  </si>
  <si>
    <t>QE461</t>
  </si>
  <si>
    <t>9781607504177</t>
  </si>
  <si>
    <t>9781586039882</t>
  </si>
  <si>
    <t>Metallogeny and Petrogenesis of Lamprophyres in the Mid-European Variscides: Post-Collisional Magmatism and Its Relationship to Late-Variscan Ore Forming Processes in the Erzgebirge (Bohemian Massif)</t>
  </si>
  <si>
    <t>Seifert, Th.</t>
  </si>
  <si>
    <t>621.384/135</t>
  </si>
  <si>
    <t>TK7871.67.U45</t>
  </si>
  <si>
    <t>9781607504870</t>
  </si>
  <si>
    <t>9781607504863</t>
  </si>
  <si>
    <t>Antennas for Ubiquitous Radio Services in a Wireless Information Society: Proceedings of the Symposium Concluding the Wide Band Sparse Element Array Antennas - WiSE project</t>
  </si>
  <si>
    <t>Lager, Ioan Ernest</t>
  </si>
  <si>
    <t>624.15136|</t>
  </si>
  <si>
    <t>TA710</t>
  </si>
  <si>
    <t>9781607508229</t>
  </si>
  <si>
    <t>9781607508212</t>
  </si>
  <si>
    <t>Deformation Characteristics of Geomaterials: Proceedings of the Fifth International Symposium on Deformation Characteristics of Geomaterials, IS-Seoul 2011, 1-3 September 2011, Seoul, Korea</t>
  </si>
  <si>
    <t>Chung, C.K.</t>
  </si>
  <si>
    <t>9781607505082</t>
  </si>
  <si>
    <t>9781607500315</t>
  </si>
  <si>
    <t>Proceedings of the 17th International Conference on Soil Mechanics and Geotechnical Engineering: The Academia and Practice of Geotechnical Engineering</t>
  </si>
  <si>
    <t>Hamza, Mamdouh</t>
  </si>
  <si>
    <t>EARSeL, Geosciences</t>
  </si>
  <si>
    <t>621.36/78</t>
  </si>
  <si>
    <t>G70.5.E85</t>
  </si>
  <si>
    <t>9781607504153</t>
  </si>
  <si>
    <t>9781586039868</t>
  </si>
  <si>
    <t>Remote Sensing for a Changing Europe: Proceedings of the 28th Symposium of the European Association of Remote Sensing Laboratories, Istanbul, Turkey, 2-5 June 2008</t>
  </si>
  <si>
    <t>Maktav, D.</t>
  </si>
  <si>
    <t>621.31/6015118</t>
  </si>
  <si>
    <t>TK7872.M25</t>
  </si>
  <si>
    <t>9781607506041</t>
  </si>
  <si>
    <t>9781607506034</t>
  </si>
  <si>
    <t>Computer Field Models of Electromagnetic Devices</t>
  </si>
  <si>
    <t>Wiak, S.</t>
  </si>
  <si>
    <t>620.11278</t>
  </si>
  <si>
    <t>9781607507505</t>
  </si>
  <si>
    <t>9781607507499</t>
  </si>
  <si>
    <t>Electromagnetic Nondestructive Evaluation (XIV)</t>
  </si>
  <si>
    <t>Chady, T.</t>
  </si>
  <si>
    <t>9781607509684</t>
  </si>
  <si>
    <t>9781607509677</t>
  </si>
  <si>
    <t>Electromagnetic Nondestructive Evaluation (XV)</t>
  </si>
  <si>
    <t>Rao, B.P.C.</t>
  </si>
  <si>
    <t>519.7/03</t>
  </si>
  <si>
    <t>T57.83</t>
  </si>
  <si>
    <t>9781607507703</t>
  </si>
  <si>
    <t>9781607507697</t>
  </si>
  <si>
    <t>Dynamic Programming and Inventory Control</t>
  </si>
  <si>
    <t>Bensoussan, A.</t>
  </si>
  <si>
    <t>693/.96</t>
  </si>
  <si>
    <t>TH1560</t>
  </si>
  <si>
    <t>9781607502234</t>
  </si>
  <si>
    <t>9781586037093</t>
  </si>
  <si>
    <t>EU COST C13 Glass and Interactive Building Envelopes: Final Report</t>
  </si>
  <si>
    <t>Crisinel, M.</t>
  </si>
  <si>
    <t>728.094</t>
  </si>
  <si>
    <t>NA7325</t>
  </si>
  <si>
    <t>9781607502418</t>
  </si>
  <si>
    <t>9781586037376</t>
  </si>
  <si>
    <t>COST C16 Improving the Quality of Existing Urban Building Envelopes: Facades and Roofs</t>
  </si>
  <si>
    <t>Braganca, L.</t>
  </si>
  <si>
    <t>690</t>
  </si>
  <si>
    <t>9781607502746</t>
  </si>
  <si>
    <t>9781586037857</t>
  </si>
  <si>
    <t>Portugal SB07: Sustainable Construction, Materials and Practices: Challenge of the Industry for the New Millennium</t>
  </si>
  <si>
    <t>615/.1</t>
  </si>
  <si>
    <t>RM301.28</t>
  </si>
  <si>
    <t>9781607503453</t>
  </si>
  <si>
    <t>9781586038809</t>
  </si>
  <si>
    <t>Drug Benefits and Risks: International Textbook of Clinical Pharmacology [Revised 2nd edition]</t>
  </si>
  <si>
    <t>Boxtel, Van</t>
  </si>
  <si>
    <t>9781607503422</t>
  </si>
  <si>
    <t>9781586038748</t>
  </si>
  <si>
    <t>Global Healthgrid: e-Science Meets Biomedical Informatics: Proceedings of HealthGrid 2008</t>
  </si>
  <si>
    <t>Solomonides, T.</t>
  </si>
  <si>
    <t>660/.284298</t>
  </si>
  <si>
    <t>TP156.C7</t>
  </si>
  <si>
    <t>9781607502784</t>
  </si>
  <si>
    <t>9781586037901</t>
  </si>
  <si>
    <t>BIWIC 2007 14th International Workshop on Industrial Crystallization</t>
  </si>
  <si>
    <t>Lewis, A.E.</t>
  </si>
  <si>
    <t>*贈送6筆</t>
    <phoneticPr fontId="11" type="noConversion"/>
  </si>
  <si>
    <t>Urbanisation</t>
  </si>
  <si>
    <t>728/.0470972</t>
  </si>
  <si>
    <t>9781607503583</t>
  </si>
  <si>
    <t>9781586038946</t>
  </si>
  <si>
    <t>environmental indicators for building design</t>
  </si>
  <si>
    <t>1</t>
  </si>
  <si>
    <t>Santin, Olivia Guerra</t>
  </si>
  <si>
    <t>2008</t>
  </si>
  <si>
    <t>Humanities and Social science</t>
  </si>
  <si>
    <t>332.1</t>
  </si>
  <si>
    <t>HG1615.25</t>
  </si>
  <si>
    <t>9781607504207</t>
  </si>
  <si>
    <t>9781586039929</t>
  </si>
  <si>
    <t>improving operational risk management</t>
  </si>
  <si>
    <t>Grinsven, J.H.M. Van</t>
  </si>
  <si>
    <t>2009</t>
  </si>
  <si>
    <t>Financial/Economics</t>
  </si>
  <si>
    <t>332.41</t>
  </si>
  <si>
    <t>HB201</t>
  </si>
  <si>
    <t>9781607504795</t>
  </si>
  <si>
    <t>9781607504788</t>
  </si>
  <si>
    <t>information asymmetries and the creation of economic value</t>
  </si>
  <si>
    <t>Roels, J A</t>
  </si>
  <si>
    <t>2010</t>
  </si>
  <si>
    <t>332.1068/1</t>
  </si>
  <si>
    <t>HG173</t>
  </si>
  <si>
    <t>9781607504757</t>
  </si>
  <si>
    <t>9781607500872</t>
  </si>
  <si>
    <t>risk management in financial institutions</t>
  </si>
  <si>
    <t>307.76094</t>
  </si>
  <si>
    <t>HT334.E85</t>
  </si>
  <si>
    <t>9781607502302</t>
  </si>
  <si>
    <t>9781586037246</t>
  </si>
  <si>
    <t>synergy in polycentric urban regions</t>
  </si>
  <si>
    <t>Meijers, E. J.</t>
  </si>
  <si>
    <t>2007</t>
  </si>
  <si>
    <t>Health Technology and Informatics</t>
  </si>
  <si>
    <t>615</t>
  </si>
  <si>
    <t>RM930</t>
  </si>
  <si>
    <t>9781607504382</t>
  </si>
  <si>
    <t>9781607500186</t>
  </si>
  <si>
    <t>advanced technologies in rehabilitation</t>
  </si>
  <si>
    <t>Gaggioli, A.</t>
  </si>
  <si>
    <t>9781607502883</t>
  </si>
  <si>
    <t>9781586038069</t>
  </si>
  <si>
    <t>current principles and practices of telemedicine and e-health</t>
  </si>
  <si>
    <t>Latifi, R.</t>
  </si>
  <si>
    <t>615/.7042</t>
  </si>
  <si>
    <t>RA975.5.P5</t>
  </si>
  <si>
    <t>9781607504559</t>
  </si>
  <si>
    <t>9781607500438</t>
  </si>
  <si>
    <t>detection and prevention of adverse drug events</t>
  </si>
  <si>
    <t>Beuscart, R.</t>
  </si>
  <si>
    <t>Life Science/Health Research</t>
  </si>
  <si>
    <t>612.76</t>
  </si>
  <si>
    <t>QP301</t>
  </si>
  <si>
    <t>9781607504979</t>
  </si>
  <si>
    <t>9781607504962</t>
  </si>
  <si>
    <t>exercise physiology: from a cellular to an integrative approach</t>
  </si>
  <si>
    <t>Connes, Philippe</t>
  </si>
  <si>
    <t>9781607505693</t>
  </si>
  <si>
    <t>9781607505686</t>
  </si>
  <si>
    <t>information technology in health care: socio-technical approaches 2010</t>
  </si>
  <si>
    <t>N?hr, Christian</t>
  </si>
  <si>
    <t>006.3/12</t>
  </si>
  <si>
    <t>QA76.9.D343</t>
  </si>
  <si>
    <t>9781607504726</t>
  </si>
  <si>
    <t>9781607500902</t>
  </si>
  <si>
    <t>adaptive stream mining: pattern learning and mining from evolving data streams</t>
  </si>
  <si>
    <t>Bifet, Albert</t>
  </si>
  <si>
    <t>QA76.9</t>
  </si>
  <si>
    <t>9781607504818</t>
  </si>
  <si>
    <t>9781607504801</t>
  </si>
  <si>
    <t>ambient intelligence perspectives ii</t>
  </si>
  <si>
    <t>C?ech, Pavel</t>
  </si>
  <si>
    <t>9781607506430</t>
  </si>
  <si>
    <t>9781607506423</t>
  </si>
  <si>
    <t>artificial intelligence research and development</t>
  </si>
  <si>
    <t>Alquezar, R.</t>
  </si>
  <si>
    <t>Assistive Technology Rsearch</t>
  </si>
  <si>
    <t>9781607504542</t>
  </si>
  <si>
    <t>9781607500421</t>
  </si>
  <si>
    <t>assistive technology from adapted equipment to inclusive environments</t>
  </si>
  <si>
    <t>Emiliani, P.L.</t>
  </si>
  <si>
    <t>9781607506331</t>
  </si>
  <si>
    <t>9781607506324</t>
  </si>
  <si>
    <t>data mining for business applications</t>
  </si>
  <si>
    <t>Soares, C.</t>
  </si>
  <si>
    <t>025.04</t>
  </si>
  <si>
    <t>9781607505358</t>
  </si>
  <si>
    <t>9781607505341</t>
  </si>
  <si>
    <t>formal ontology in information systems: proceedings of the sixth international conference (fois 2010)</t>
  </si>
  <si>
    <t>Galton, Antony</t>
  </si>
  <si>
    <t>Computer Science</t>
  </si>
  <si>
    <t>9781607505167</t>
  </si>
  <si>
    <t>9781607500735</t>
  </si>
  <si>
    <t>high speed and large scale scientific computing</t>
  </si>
  <si>
    <t>Gentzsch, Wolfgang</t>
  </si>
  <si>
    <t>9781607506829</t>
  </si>
  <si>
    <t>9781607506812</t>
  </si>
  <si>
    <t>legal knowledge and information systems jurix 2010</t>
  </si>
  <si>
    <t>Winkels, R. G. F.</t>
  </si>
  <si>
    <t>Human-Computer Interaction</t>
  </si>
  <si>
    <t>9781607504696</t>
  </si>
  <si>
    <t>9781607504689</t>
  </si>
  <si>
    <t>open systems science: from understanding principles to solving problems</t>
  </si>
  <si>
    <t>Tokoro, Mario</t>
  </si>
  <si>
    <t>physics</t>
  </si>
  <si>
    <t>539.7/7</t>
  </si>
  <si>
    <t>9781607506317</t>
  </si>
  <si>
    <t>9781607506300</t>
  </si>
  <si>
    <t>radiation and particle detectors</t>
  </si>
  <si>
    <t>Bertolucci, S.</t>
  </si>
  <si>
    <t>616</t>
  </si>
  <si>
    <t>9781607504702</t>
  </si>
  <si>
    <t>9781607500803</t>
  </si>
  <si>
    <t>rehabilitation: mobility, exercise and sports</t>
  </si>
  <si>
    <t>Woude, L H V van</t>
  </si>
  <si>
    <t>Information and Communication Security</t>
  </si>
  <si>
    <t>9781607506119</t>
  </si>
  <si>
    <t>9781607506102</t>
  </si>
  <si>
    <t>web intelligence and security</t>
  </si>
  <si>
    <t>Last, M.</t>
  </si>
  <si>
    <t>9781607506515</t>
  </si>
  <si>
    <t>9781607506508</t>
  </si>
  <si>
    <t>actual energy consumption in dwellings</t>
  </si>
  <si>
    <t>Santin, O. Guerra</t>
  </si>
  <si>
    <t>Human and Societal Dynamics</t>
  </si>
  <si>
    <t>9781607506089</t>
  </si>
  <si>
    <t>9781607506072</t>
  </si>
  <si>
    <t>intelligence cooperation practices in the 21st century: towards a culture of sharing</t>
  </si>
  <si>
    <t>Tuzuner, M.</t>
  </si>
  <si>
    <t>711/.4</t>
  </si>
  <si>
    <t>NA9010</t>
  </si>
  <si>
    <t>9781607504238</t>
  </si>
  <si>
    <t>9781586039998</t>
  </si>
  <si>
    <t>the urban project</t>
  </si>
  <si>
    <t>Duin, L. Van</t>
  </si>
  <si>
    <t>Pediatric</t>
  </si>
  <si>
    <t>618.92/0075</t>
  </si>
  <si>
    <t>RJ50</t>
  </si>
  <si>
    <t>9781607504955</t>
  </si>
  <si>
    <t>9781586039936</t>
  </si>
  <si>
    <t>clinical use of pediatric diagnostic tests</t>
  </si>
  <si>
    <t>2</t>
  </si>
  <si>
    <t>Gilbert-Barness, Enid</t>
  </si>
  <si>
    <t>616.075</t>
  </si>
  <si>
    <t>RC348</t>
  </si>
  <si>
    <t>9781607501794</t>
  </si>
  <si>
    <t>9781586036249</t>
  </si>
  <si>
    <t>differential diagnosis in neurology</t>
  </si>
  <si>
    <t>Schwartzman, R.J.</t>
  </si>
  <si>
    <t>2006</t>
  </si>
  <si>
    <t>9781607504450</t>
  </si>
  <si>
    <t>9781607500278</t>
  </si>
  <si>
    <t>healthgrid research, innovation and business case</t>
  </si>
  <si>
    <t>Pharmaceuticals</t>
  </si>
  <si>
    <t>615/.19</t>
  </si>
  <si>
    <t>RS401</t>
  </si>
  <si>
    <t>9781607503910</t>
  </si>
  <si>
    <t>9781586039493</t>
  </si>
  <si>
    <t>towards drugs of the future</t>
  </si>
  <si>
    <t>Kruse, C.G.</t>
  </si>
  <si>
    <t>Medicine/Health</t>
  </si>
  <si>
    <t>613.6/8</t>
  </si>
  <si>
    <t>RA783.5</t>
  </si>
  <si>
    <t>9781607505259</t>
  </si>
  <si>
    <t>9781607504832</t>
  </si>
  <si>
    <t>travel medicine</t>
  </si>
  <si>
    <t>Roukens, Anna Helena Elvire</t>
  </si>
  <si>
    <t>9781607504993</t>
  </si>
  <si>
    <t>9781607504986</t>
  </si>
  <si>
    <t>aaliance ambient assisted living roadmap</t>
  </si>
  <si>
    <t>Broek, Ger van den</t>
  </si>
  <si>
    <t>QH541.15.M3</t>
  </si>
  <si>
    <t>9781607504160</t>
  </si>
  <si>
    <t>9781586039875</t>
  </si>
  <si>
    <t>eco-hydrodynamic modelling of primary production in coastal waters and lakes using bloom</t>
  </si>
  <si>
    <t>Los, Hans</t>
  </si>
  <si>
    <t>9781607504092</t>
  </si>
  <si>
    <t>9781586039752</t>
  </si>
  <si>
    <t>finite-state methods and natural language processing</t>
  </si>
  <si>
    <t>Piskorski, Jakub</t>
  </si>
  <si>
    <t>9781607504481</t>
  </si>
  <si>
    <t>9781607500346</t>
  </si>
  <si>
    <t>intelligent environments 2009</t>
  </si>
  <si>
    <t>Callaghan, Vic</t>
  </si>
  <si>
    <t xml:space="preserve">530.8 </t>
  </si>
  <si>
    <t>QA465.I558</t>
  </si>
  <si>
    <t>9781607502739</t>
  </si>
  <si>
    <t>9781586037840</t>
  </si>
  <si>
    <t>metrology and fundamental constants</t>
  </si>
  <si>
    <t>Haensch, T.</t>
  </si>
  <si>
    <t>Architectural Engineering</t>
  </si>
  <si>
    <t>729/.1</t>
  </si>
  <si>
    <t>TH2235.F882</t>
  </si>
  <si>
    <t>9781607505242</t>
  </si>
  <si>
    <t>9781607500261</t>
  </si>
  <si>
    <t>the future envelope 2: architecture - climate - skin</t>
  </si>
  <si>
    <t>Knaack, Ulrich</t>
  </si>
  <si>
    <t>連結</t>
  </si>
  <si>
    <t>http://ebooks.windeal.com.tw/ios/showtoc.asp?isbn=9781607504788</t>
  </si>
  <si>
    <t>http://ebooks.windeal.com.tw/ios/showtoc.asp?isbn=9781607500872</t>
  </si>
  <si>
    <t>http://ebooks.windeal.com.tw/ios/showtoc.asp?isbn=9781607506072</t>
  </si>
  <si>
    <t>http://ebooks.windeal.com.tw/ios/showtoc.asp?isbn=9781586039929</t>
  </si>
  <si>
    <t>http://ebooks.windeal.com.tw/ios/showtoc.asp?isbn=9781586037246</t>
  </si>
  <si>
    <t>http://ebooks.windeal.com.tw/ios/showtoc.asp?isbn=9781586039998</t>
  </si>
  <si>
    <t>http://ebooks.windeal.com.tw/ios/showtoc.asp?isbn=9781586038946</t>
  </si>
  <si>
    <t>http://ebooks.windeal.com.tw/ios/showtoc.asp?isbn=9781607506508</t>
  </si>
  <si>
    <t>http://ebooks.windeal.com.tw/ios/showtoc.asp?isbn=9781586038069</t>
  </si>
  <si>
    <t>http://ebooks.windeal.com.tw/ios/showtoc.asp?isbn=9781607500278</t>
  </si>
  <si>
    <t>http://ebooks.windeal.com.tw/ios/showtoc.asp?isbn=9781607505686</t>
  </si>
  <si>
    <t>http://ebooks.windeal.com.tw/ios/showtoc.asp?isbn=9781607500438</t>
  </si>
  <si>
    <t>http://ebooks.windeal.com.tw/ios/showtoc.asp?isbn=9781607500186</t>
  </si>
  <si>
    <t>http://ebooks.windeal.com.tw/ios/showtoc.asp?isbn=9781607504962</t>
  </si>
  <si>
    <t>http://ebooks.windeal.com.tw/ios/showtoc.asp?isbn=9781586036249</t>
  </si>
  <si>
    <t>http://ebooks.windeal.com.tw/ios/showtoc.asp?isbn=9781607504832</t>
  </si>
  <si>
    <t>http://ebooks.windeal.com.tw/ios/showtoc.asp?isbn=9781586039936</t>
  </si>
  <si>
    <t>http://ebooks.windeal.com.tw/ios/showtoc.asp?isbn=9781586039493</t>
  </si>
  <si>
    <t>http://ebooks.windeal.com.tw/ios/showtoc.asp?isbn=9781607504986</t>
  </si>
  <si>
    <t>http://ebooks.windeal.com.tw/ios/showtoc.asp?isbn=9781607504801</t>
  </si>
  <si>
    <t>http://ebooks.windeal.com.tw/ios/showtoc.asp?isbn=9781607500346</t>
  </si>
  <si>
    <t>http://ebooks.windeal.com.tw/ios/showtoc.asp?isbn=9781607500261</t>
  </si>
  <si>
    <t>http://ebooks.windeal.com.tw/ios/showtoc.asp?isbn=9781607506812</t>
  </si>
  <si>
    <t>http://ebooks.windeal.com.tw/ios/showtoc.asp?isbn=9781607506423</t>
  </si>
  <si>
    <t>http://ebooks.windeal.com.tw/ios/showtoc.asp?isbn=9781607500902</t>
  </si>
  <si>
    <t>http://ebooks.windeal.com.tw/ios/showtoc.asp?isbn=9781607506324</t>
  </si>
  <si>
    <t>http://ebooks.windeal.com.tw/ios/showtoc.asp?isbn=9781586039752</t>
  </si>
  <si>
    <t>http://ebooks.windeal.com.tw/ios/showtoc.asp?isbn=9781607505341</t>
  </si>
  <si>
    <t>http://ebooks.windeal.com.tw/ios/showtoc.asp?isbn=9781607500421</t>
  </si>
  <si>
    <t>http://ebooks.windeal.com.tw/ios/showtoc.asp?isbn=9781607500803</t>
  </si>
  <si>
    <t>http://ebooks.windeal.com.tw/ios/showtoc.asp?isbn=9781607500735</t>
  </si>
  <si>
    <t>http://ebooks.windeal.com.tw/ios/showtoc.asp?isbn=9781586039875</t>
  </si>
  <si>
    <t>http://ebooks.windeal.com.tw/ios/showtoc.asp?isbn=9781607504689</t>
  </si>
  <si>
    <t>http://ebooks.windeal.com.tw/ios/showtoc.asp?isbn=9781607506102</t>
  </si>
  <si>
    <t>http://ebooks.windeal.com.tw/ios/showtoc.asp?isbn=9781586037840</t>
  </si>
  <si>
    <t>http://ebooks.windeal.com.tw/ios/showtoc.asp?isbn=9781607506300</t>
  </si>
  <si>
    <t>序號</t>
    <phoneticPr fontId="2" type="noConversion"/>
  </si>
  <si>
    <t>主題</t>
    <phoneticPr fontId="2" type="noConversion"/>
  </si>
  <si>
    <t>次主題</t>
    <phoneticPr fontId="2" type="noConversion"/>
  </si>
  <si>
    <t>杜威十進分類號</t>
    <phoneticPr fontId="2" type="noConversion"/>
  </si>
  <si>
    <t>國會分類號</t>
    <phoneticPr fontId="2" type="noConversion"/>
  </si>
  <si>
    <t>電子書13碼ISBN</t>
    <phoneticPr fontId="2" type="noConversion"/>
  </si>
  <si>
    <t>題名</t>
    <phoneticPr fontId="2" type="noConversion"/>
  </si>
  <si>
    <t>版次</t>
    <phoneticPr fontId="2" type="noConversion"/>
  </si>
  <si>
    <t>著者</t>
    <phoneticPr fontId="2" type="noConversion"/>
  </si>
  <si>
    <t>出版者</t>
    <phoneticPr fontId="2" type="noConversion"/>
  </si>
  <si>
    <t>出版年</t>
    <phoneticPr fontId="2" type="noConversion"/>
  </si>
  <si>
    <t>Arts &amp; Humanities</t>
  </si>
  <si>
    <t>501.4</t>
    <phoneticPr fontId="2" type="noConversion"/>
  </si>
  <si>
    <t>Z286</t>
  </si>
  <si>
    <t>9781586031480</t>
  </si>
  <si>
    <t>A Century of Science Publishing</t>
  </si>
  <si>
    <t>Fredriksson, E.H.</t>
  </si>
  <si>
    <t>Science</t>
  </si>
  <si>
    <t>523</t>
  </si>
  <si>
    <t>QC446.15</t>
    <phoneticPr fontId="2" type="noConversion"/>
  </si>
  <si>
    <t>9781586039905</t>
  </si>
  <si>
    <t>Atom Optics and Space Physics</t>
  </si>
  <si>
    <t>Arimondo, E.</t>
  </si>
  <si>
    <t>environment</t>
  </si>
  <si>
    <t>QH75</t>
    <phoneticPr fontId="2" type="noConversion"/>
  </si>
  <si>
    <t>9781607500308</t>
  </si>
  <si>
    <t>Catchment2Coast: A Systems Approach to Coupled River-Coastal Ecosystem Science and Management</t>
  </si>
  <si>
    <t>Monteiro, P.M.S.</t>
  </si>
  <si>
    <t>571</t>
  </si>
  <si>
    <t>QH573</t>
  </si>
  <si>
    <t>9781586035747</t>
  </si>
  <si>
    <t>Cell Biology and Instrumentation: UV Radiation, Nitric Oxide and Cell Death in Plants</t>
  </si>
  <si>
    <t>Blume, Y.</t>
  </si>
  <si>
    <t>QC794.6.C58</t>
    <phoneticPr fontId="2" type="noConversion"/>
  </si>
  <si>
    <t>9781607500391</t>
  </si>
  <si>
    <t>Quantum Coherence in Solid State Systems</t>
  </si>
  <si>
    <t>Deveaud-Plédran, B.</t>
    <phoneticPr fontId="2" type="noConversion"/>
  </si>
  <si>
    <t>Technology</t>
  </si>
  <si>
    <t>005.1/16</t>
    <phoneticPr fontId="2" type="noConversion"/>
  </si>
  <si>
    <t>QA76.612</t>
    <phoneticPr fontId="2" type="noConversion"/>
  </si>
  <si>
    <t>9781586039899</t>
  </si>
  <si>
    <t>A Class of Algorithms for Distributed Constraint Optimization</t>
  </si>
  <si>
    <t>Petcu, A.</t>
  </si>
  <si>
    <t>006</t>
  </si>
  <si>
    <t>9781586038311</t>
  </si>
  <si>
    <t>Adaptive Web Sites: A Knowledge Extraction from Web Data Approach</t>
  </si>
  <si>
    <t>Velásquez, J.D.</t>
    <phoneticPr fontId="2" type="noConversion"/>
  </si>
  <si>
    <t>006.3</t>
    <phoneticPr fontId="2" type="noConversion"/>
  </si>
  <si>
    <t>Q334</t>
    <phoneticPr fontId="2" type="noConversion"/>
  </si>
  <si>
    <t>9781586039363</t>
  </si>
  <si>
    <t>Advances in Technological Applications of Logical and Intelligent Systems: Selected Papers from the Sixth Congress on Logic Applied to Technology</t>
  </si>
  <si>
    <t>Lambert-Torres, G.</t>
  </si>
  <si>
    <t>Design</t>
  </si>
  <si>
    <t>629</t>
  </si>
  <si>
    <t>TL671</t>
  </si>
  <si>
    <t>9781586039707</t>
  </si>
  <si>
    <t>Aerodynamic Design of Transport Aircraft</t>
  </si>
  <si>
    <t>Obert, E.</t>
  </si>
  <si>
    <t>621.38</t>
    <phoneticPr fontId="2" type="noConversion"/>
  </si>
  <si>
    <t>TK5103.7</t>
    <phoneticPr fontId="2" type="noConversion"/>
  </si>
  <si>
    <t>9781607500193</t>
  </si>
  <si>
    <t>Algebraic Aspects of Digital Communications</t>
  </si>
  <si>
    <t>Shaska , T.</t>
  </si>
  <si>
    <t>519</t>
  </si>
  <si>
    <t>QA279</t>
  </si>
  <si>
    <t>9781586038212</t>
  </si>
  <si>
    <t>Approximation Methods for Efficient Learning of Bayesian Networks</t>
  </si>
  <si>
    <t>Riggelsen, C.</t>
  </si>
  <si>
    <t>006.3</t>
    <phoneticPr fontId="2" type="noConversion"/>
  </si>
  <si>
    <t>LB1028.43</t>
    <phoneticPr fontId="2" type="noConversion"/>
  </si>
  <si>
    <t>9781607500285</t>
  </si>
  <si>
    <t>Artificial Intelligence in Education: Building Learning Systems that Care: From Knowledge Representation to Affective Modelling</t>
  </si>
  <si>
    <t>Dimitrova, V.</t>
  </si>
  <si>
    <t>003.5</t>
    <phoneticPr fontId="2" type="noConversion"/>
  </si>
  <si>
    <t>Q335</t>
    <phoneticPr fontId="2" type="noConversion"/>
  </si>
  <si>
    <t>9781607500612</t>
  </si>
  <si>
    <t>Artificial Intelligence Research and Development: Proceedings of the 12th International Conference of the Catalan Association for Artificial Intelligence</t>
  </si>
  <si>
    <t>Sandri, S.</t>
  </si>
  <si>
    <t>9781607500483</t>
  </si>
  <si>
    <t>Behaviour Monitoring and Interpretation - BMI: Smart Environments</t>
  </si>
  <si>
    <t>Material science</t>
  </si>
  <si>
    <t>612.015</t>
    <phoneticPr fontId="2" type="noConversion"/>
  </si>
  <si>
    <t>QP519.9.I48</t>
    <phoneticPr fontId="2" type="noConversion"/>
  </si>
  <si>
    <t>9781607500452</t>
  </si>
  <si>
    <t>Biological and Biomedical Infrared Spectroscopy</t>
  </si>
  <si>
    <t>Barth, A.</t>
  </si>
  <si>
    <t>004</t>
    <phoneticPr fontId="2" type="noConversion"/>
  </si>
  <si>
    <t>QA76.58</t>
    <phoneticPr fontId="2" type="noConversion"/>
  </si>
  <si>
    <t>9781607500650</t>
  </si>
  <si>
    <t>Communicating Process Architectures 2009: WoTUG-32</t>
  </si>
  <si>
    <t>QA76.87</t>
    <phoneticPr fontId="2" type="noConversion"/>
  </si>
  <si>
    <t>9781607500100</t>
  </si>
  <si>
    <t>Computational Intelligence and Bioengineering: Essays in Memory of Antonina Starita</t>
  </si>
  <si>
    <t>Masulli, F.</t>
  </si>
  <si>
    <t>004</t>
    <phoneticPr fontId="2" type="noConversion"/>
  </si>
  <si>
    <t>QA76.9.D3</t>
    <phoneticPr fontId="2" type="noConversion"/>
  </si>
  <si>
    <t>9781586039394</t>
  </si>
  <si>
    <t>Databases and Information Systems V: Selected Papers from the Eighth International Baltic Conference, DB&amp;IS 2008</t>
  </si>
  <si>
    <t>Haav, H.-M.</t>
  </si>
  <si>
    <t>Architecture</t>
  </si>
  <si>
    <t>620</t>
  </si>
  <si>
    <t>TA174</t>
  </si>
  <si>
    <t>9781586039455</t>
  </si>
  <si>
    <t>Design Processes: What Architects &amp; Industrial Designers Can Teach Each Other About Managing the Design Process</t>
  </si>
  <si>
    <t>Poelman, W.</t>
  </si>
  <si>
    <t>005.8</t>
    <phoneticPr fontId="2" type="noConversion"/>
  </si>
  <si>
    <t>TA345</t>
    <phoneticPr fontId="2" type="noConversion"/>
  </si>
  <si>
    <t>9781586039769</t>
  </si>
  <si>
    <t>Engineering Methods and Tools for Software Safety and Security</t>
  </si>
  <si>
    <t>005.82</t>
    <phoneticPr fontId="2" type="noConversion"/>
  </si>
  <si>
    <t>QA76.9</t>
    <phoneticPr fontId="2" type="noConversion"/>
  </si>
  <si>
    <t>9781607500025</t>
  </si>
  <si>
    <t>Enhancing Cryptographic Primitives with Techniques from Error Correcting Codes</t>
  </si>
  <si>
    <t>Preneel, B.</t>
  </si>
  <si>
    <t>621.38223</t>
    <phoneticPr fontId="2" type="noConversion"/>
  </si>
  <si>
    <t>TK5101.A1</t>
    <phoneticPr fontId="2" type="noConversion"/>
  </si>
  <si>
    <t>9781607500148</t>
  </si>
  <si>
    <t>Feature Interactions in Software and Communication Systems X</t>
  </si>
  <si>
    <t>Nakamura, M.</t>
  </si>
  <si>
    <t>Informations and Communication Security</t>
  </si>
  <si>
    <t>9781586038434</t>
  </si>
  <si>
    <t>Formal Logical Methods for System Security and Correctness</t>
  </si>
  <si>
    <t>Grumberg, O.</t>
  </si>
  <si>
    <t>9781586038397</t>
  </si>
  <si>
    <t>High Performance Computing and Grids in Action</t>
  </si>
  <si>
    <t>Grandinetti, L.</t>
  </si>
  <si>
    <t>QA76.9.S88</t>
    <phoneticPr fontId="2" type="noConversion"/>
  </si>
  <si>
    <t>9781586039578</t>
  </si>
  <si>
    <t>Information Modelling and Knowledge Bases XX</t>
  </si>
  <si>
    <t>Kiyoki, Y.</t>
  </si>
  <si>
    <t>006.3/2</t>
    <phoneticPr fontId="2" type="noConversion"/>
  </si>
  <si>
    <t>QA76.9.D343</t>
    <phoneticPr fontId="2" type="noConversion"/>
  </si>
  <si>
    <t>9781586038984</t>
  </si>
  <si>
    <t>Mining Massive Data Sets for Security: Advances in Data Mining, Search, Social Networks and Text Mining, and their Applications to Security</t>
  </si>
  <si>
    <t>Fogelman-Souli矇, F.</t>
  </si>
  <si>
    <t>006.32</t>
    <phoneticPr fontId="2" type="noConversion"/>
  </si>
  <si>
    <t>9781586039844</t>
  </si>
  <si>
    <t>New Directions in Neural Networks: 18th Italian Workshop on Neural Networks: WIRN 2008</t>
  </si>
  <si>
    <t>005.1</t>
    <phoneticPr fontId="2" type="noConversion"/>
  </si>
  <si>
    <t>QA76.758</t>
    <phoneticPr fontId="2" type="noConversion"/>
  </si>
  <si>
    <t>9781607500490</t>
  </si>
  <si>
    <t>New Trends in Software Methodologies, Tools and Techniques: Proceedings of the Eighth SoMeT_09</t>
  </si>
  <si>
    <t>QA76.76</t>
    <phoneticPr fontId="2" type="noConversion"/>
  </si>
  <si>
    <t>9781607500131</t>
  </si>
  <si>
    <t>Ontology Representation: Design Patterns and Ontologies that Make Sense</t>
  </si>
  <si>
    <t>Hoekstra, R.</t>
  </si>
  <si>
    <t>9781586037963</t>
  </si>
  <si>
    <t>Parallel Computing: Architectures, Algorithms and Applications</t>
  </si>
  <si>
    <t>Bischof, C.</t>
  </si>
  <si>
    <t>004.6/52</t>
    <phoneticPr fontId="2" type="noConversion"/>
  </si>
  <si>
    <t>9781607500049</t>
  </si>
  <si>
    <t>Parallel Programming, Models and Applications in Grid and P2P Systems</t>
  </si>
  <si>
    <t>Xhafa, F.</t>
  </si>
  <si>
    <t>621.38</t>
    <phoneticPr fontId="2" type="noConversion"/>
  </si>
  <si>
    <t>TK5105.88815</t>
    <phoneticPr fontId="2" type="noConversion"/>
  </si>
  <si>
    <t>9781607500629</t>
  </si>
  <si>
    <t>Semantic Web Technologies for e-Learning</t>
  </si>
  <si>
    <t>Dicheva, D.</t>
  </si>
  <si>
    <t>651.8</t>
    <phoneticPr fontId="2" type="noConversion"/>
  </si>
  <si>
    <t>HF5548.34</t>
    <phoneticPr fontId="2" type="noConversion"/>
  </si>
  <si>
    <t>9781607500520</t>
  </si>
  <si>
    <t>Techniques and Applications for Mobile Commerce: Proceedings of TAMoCo 2009</t>
  </si>
  <si>
    <t>Agudo, J.E.</t>
  </si>
  <si>
    <t>355.4</t>
    <phoneticPr fontId="2" type="noConversion"/>
  </si>
  <si>
    <t>U163</t>
    <phoneticPr fontId="2" type="noConversion"/>
  </si>
  <si>
    <t>9781607500605</t>
  </si>
  <si>
    <t>The Virtual Battlefield: Perspectives on Cyber Warfare</t>
  </si>
  <si>
    <t>Czosseck, C.</t>
  </si>
  <si>
    <t>QA76.5915</t>
    <phoneticPr fontId="2" type="noConversion"/>
  </si>
  <si>
    <t>9781607500568</t>
  </si>
  <si>
    <t>Workshops Proceedings of the 5th International Conference on Intelligent Environments</t>
  </si>
  <si>
    <t>Schneider, M.</t>
  </si>
  <si>
    <t>Social Science</t>
  </si>
  <si>
    <t>362</t>
  </si>
  <si>
    <t>HV1568</t>
  </si>
  <si>
    <t>9781586039028</t>
  </si>
  <si>
    <t>Aging, Disability and Independence: Selected papers from the 4th International Conference on Aging, Disability and Independence</t>
  </si>
  <si>
    <t>Mann, W.C.</t>
  </si>
  <si>
    <t>307</t>
  </si>
  <si>
    <t>HT169</t>
  </si>
  <si>
    <t>9781586039448</t>
  </si>
  <si>
    <t>Improving Institutions for Green Landscapes in Metropolitan Areas</t>
  </si>
  <si>
    <t>Rij, E. Van</t>
  </si>
  <si>
    <t>電子書連結</t>
    <phoneticPr fontId="2" type="noConversion"/>
  </si>
  <si>
    <t>杜威十進分類號</t>
    <phoneticPr fontId="2" type="noConversion"/>
  </si>
  <si>
    <t>國會分類號</t>
    <phoneticPr fontId="2" type="noConversion"/>
  </si>
  <si>
    <t>著者</t>
    <phoneticPr fontId="2" type="noConversion"/>
  </si>
  <si>
    <t>9781586039462</t>
  </si>
  <si>
    <t>Ambient Intelligence Perspectives: Selected Papers from the first International Ambient Intelligence Forum 2008</t>
  </si>
  <si>
    <t>Mickulecký, P.</t>
  </si>
  <si>
    <t>http://ebooks.windeal.com.tw/ios/cover.asp?isbn=9781586039462</t>
    <phoneticPr fontId="2" type="noConversion"/>
  </si>
  <si>
    <t>363</t>
  </si>
  <si>
    <t>9781586036744</t>
  </si>
  <si>
    <t>An Inductive Logic Programming Approach to Statistical Relational Learning</t>
  </si>
  <si>
    <t>Kersting, K.</t>
  </si>
  <si>
    <t>http://ebooks.windeal.com.tw/ios/cover.asp?isbn=9781586036744</t>
    <phoneticPr fontId="2" type="noConversion"/>
  </si>
  <si>
    <t>NA1148</t>
  </si>
  <si>
    <t>9781607500209</t>
  </si>
  <si>
    <t>Analysing Buildings from Context to Detail in Time. ABCD Research Method</t>
  </si>
  <si>
    <t>Zijlstra, H.</t>
  </si>
  <si>
    <t>http://ebooks.windeal.com.tw/ios/cover.asp?isbn=9781607500209</t>
    <phoneticPr fontId="2" type="noConversion"/>
  </si>
  <si>
    <t>610</t>
  </si>
  <si>
    <t>9781586035501</t>
  </si>
  <si>
    <t>Applied Public Key Infrastructure: 4th International Workshop: IWAP 2005</t>
  </si>
  <si>
    <t>Zhou, J.</t>
  </si>
  <si>
    <t>http://ebooks.windeal.com.tw/ios/cover.asp?isbn=9781586035501</t>
    <phoneticPr fontId="2" type="noConversion"/>
  </si>
  <si>
    <t>9781586035600</t>
  </si>
  <si>
    <t>Artificial Intelligence Research and Development</t>
  </si>
  <si>
    <t>López, B.</t>
  </si>
  <si>
    <t>http://ebooks.windeal.com.tw/ios/cover.asp?isbn=9781586035600</t>
    <phoneticPr fontId="2" type="noConversion"/>
  </si>
  <si>
    <t>9781586039257</t>
  </si>
  <si>
    <t>Artificial Intelligence Research and Development: Proceedings of the 11th International Conference of the Catalan Association for Artificial Intelligence</t>
  </si>
  <si>
    <t>Alsinet, T.</t>
  </si>
  <si>
    <t>http://ebooks.windeal.com.tw/ios/cover.asp?isbn=9781586039257</t>
    <phoneticPr fontId="2" type="noConversion"/>
  </si>
  <si>
    <t>694 22</t>
  </si>
  <si>
    <t>TH1100</t>
  </si>
  <si>
    <t>9781586038205</t>
  </si>
  <si>
    <t>Cardboard in Architecture</t>
  </si>
  <si>
    <t>Eekhout, M.</t>
  </si>
  <si>
    <t>http://ebooks.windeal.com.tw/ios/cover.asp?isbn=9781586038205</t>
    <phoneticPr fontId="2" type="noConversion"/>
  </si>
  <si>
    <t>9781586036522</t>
  </si>
  <si>
    <t>Computational Models of Argument: Proceedings of COMMA 2006</t>
  </si>
  <si>
    <t>Dunne, P.E.</t>
  </si>
  <si>
    <t>http://ebooks.windeal.com.tw/ios/cover.asp?isbn=9781586036522</t>
    <phoneticPr fontId="2" type="noConversion"/>
  </si>
  <si>
    <t>TA417</t>
  </si>
  <si>
    <t>9781586038960</t>
  </si>
  <si>
    <t>Electromagnetic Nondestructive Evaluation (XI)</t>
  </si>
  <si>
    <t>Tamburrino, A.</t>
  </si>
  <si>
    <t>http://ebooks.windeal.com.tw/ios/cover.asp?isbn=9781586038960</t>
    <phoneticPr fontId="2" type="noConversion"/>
  </si>
  <si>
    <t>9781586035556</t>
  </si>
  <si>
    <t>Emerging Biological Threat</t>
  </si>
  <si>
    <t>Berencsi, G.</t>
  </si>
  <si>
    <t>http://ebooks.windeal.com.tw/ios/cover.asp?isbn=9781586035556</t>
    <phoneticPr fontId="2" type="noConversion"/>
  </si>
  <si>
    <t>387.5/44</t>
  </si>
  <si>
    <t>HE571</t>
  </si>
  <si>
    <t>9781586039431</t>
  </si>
  <si>
    <t>Shipping Innovation</t>
  </si>
  <si>
    <t>Wijnolst, N.</t>
  </si>
  <si>
    <t>http://ebooks.windeal.com.tw/ios/cover.asp?isbn=9781586039431</t>
    <phoneticPr fontId="2" type="noConversion"/>
  </si>
  <si>
    <t>9781607500476</t>
  </si>
  <si>
    <t>Formal Ontologies Meet Industry</t>
  </si>
  <si>
    <t>Ferrario, R.</t>
  </si>
  <si>
    <t>http://ebooks.windeal.com.tw/ios/cover.asp?isbn=9781607500476</t>
    <phoneticPr fontId="2" type="noConversion"/>
  </si>
  <si>
    <t>QA9.3</t>
  </si>
  <si>
    <t>9781586039295</t>
  </si>
  <si>
    <t>Handbook of Satisfiability</t>
  </si>
  <si>
    <t>Biere, A.</t>
  </si>
  <si>
    <t>http://ebooks.windeal.com.tw/ios/cover.asp?isbn=9781586039295</t>
    <phoneticPr fontId="2" type="noConversion"/>
  </si>
  <si>
    <t>005.8/2</t>
  </si>
  <si>
    <t>9781586039479</t>
  </si>
  <si>
    <t>Identity-Based Cryptography</t>
  </si>
  <si>
    <t>Joye, M.</t>
  </si>
  <si>
    <t>http://ebooks.windeal.com.tw/ios/cover.asp?isbn=9781586039479</t>
    <phoneticPr fontId="2" type="noConversion"/>
  </si>
  <si>
    <t>9781586039424</t>
  </si>
  <si>
    <t>Law, Ontologies and the Semantic Web: Channelling the Legal Information Flood</t>
  </si>
  <si>
    <t>Breuker, J.</t>
  </si>
  <si>
    <t>http://ebooks.windeal.com.tw/ios/cover.asp?isbn=9781586039424</t>
    <phoneticPr fontId="2" type="noConversion"/>
  </si>
  <si>
    <t>K213</t>
  </si>
  <si>
    <t>9781607500032</t>
  </si>
  <si>
    <t>Legal Theory, Sources of Law and the Semantic Web</t>
  </si>
  <si>
    <t>Boer, A.</t>
  </si>
  <si>
    <t>http://ebooks.windeal.com.tw/ios/cover.asp?isbn=9781607500032</t>
    <phoneticPr fontId="2" type="noConversion"/>
  </si>
  <si>
    <t>724/.6</t>
  </si>
  <si>
    <t>NA2543</t>
  </si>
  <si>
    <t>9781586039653</t>
  </si>
  <si>
    <t>Methodology for Product Development in Architecture</t>
  </si>
  <si>
    <t>http://ebooks.windeal.com.tw/ios/cover.asp?isbn=9781586039653</t>
    <phoneticPr fontId="2" type="noConversion"/>
  </si>
  <si>
    <t>QP519</t>
  </si>
  <si>
    <t>9781607500001</t>
  </si>
  <si>
    <t>Modern Techniques for Circular Dichroism and Synchrotron Radiation Circular Dichroism Spectroscopy</t>
  </si>
  <si>
    <t>Wallace, B.A.</t>
  </si>
  <si>
    <t>http://ebooks.windeal.com.tw/ios/cover.asp?isbn=9781607500001</t>
    <phoneticPr fontId="2" type="noConversion"/>
  </si>
  <si>
    <t>9781586039349</t>
  </si>
  <si>
    <t>Secure Telematic Applications for National Scale Projects</t>
  </si>
  <si>
    <t>Fontaine, J.-G.</t>
  </si>
  <si>
    <t>http://ebooks.windeal.com.tw/ios/cover.asp?isbn=9781586039349</t>
    <phoneticPr fontId="2" type="noConversion"/>
  </si>
  <si>
    <t>620/.5</t>
  </si>
  <si>
    <t>9781607500223</t>
  </si>
  <si>
    <t>Technoscience in Progress. Managing the Uncertainty of Nanotechnology</t>
  </si>
  <si>
    <t>Arnaldi, S.</t>
  </si>
  <si>
    <t>http://ebooks.windeal.com.tw/ios/cover.asp?isbn=9781607500223</t>
    <phoneticPr fontId="2" type="noConversion"/>
  </si>
  <si>
    <t>729</t>
  </si>
  <si>
    <t>TH2235</t>
  </si>
  <si>
    <t>9781586038274</t>
  </si>
  <si>
    <t>The Future Envelope 1: A Multidisciplinary Approach</t>
  </si>
  <si>
    <t>http://ebooks.windeal.com.tw/ios/cover.asp?isbn=9781586038274</t>
    <phoneticPr fontId="2" type="noConversion"/>
  </si>
  <si>
    <t>*增購</t>
    <phoneticPr fontId="15" type="noConversion"/>
  </si>
  <si>
    <t>序號</t>
    <phoneticPr fontId="2" type="noConversion"/>
  </si>
  <si>
    <t>主題</t>
    <phoneticPr fontId="2" type="noConversion"/>
  </si>
  <si>
    <t>次主題</t>
    <phoneticPr fontId="2" type="noConversion"/>
  </si>
  <si>
    <t>杜威分類號</t>
    <phoneticPr fontId="2" type="noConversion"/>
  </si>
  <si>
    <t>國會分類號</t>
    <phoneticPr fontId="2" type="noConversion"/>
  </si>
  <si>
    <t>題名</t>
    <phoneticPr fontId="2" type="noConversion"/>
  </si>
  <si>
    <t>版次</t>
    <phoneticPr fontId="2" type="noConversion"/>
  </si>
  <si>
    <t>著者</t>
    <phoneticPr fontId="2" type="noConversion"/>
  </si>
  <si>
    <t>出版者</t>
    <phoneticPr fontId="2" type="noConversion"/>
  </si>
  <si>
    <t>出版年</t>
    <phoneticPr fontId="2" type="noConversion"/>
  </si>
  <si>
    <t>連結</t>
    <phoneticPr fontId="2" type="noConversion"/>
  </si>
  <si>
    <t>Electronic engineering</t>
  </si>
  <si>
    <t>621.3</t>
  </si>
  <si>
    <t>TK5</t>
  </si>
  <si>
    <t>9781586038953</t>
  </si>
  <si>
    <t>Advanced Computer Techniques in Applied Electromagnetics</t>
  </si>
  <si>
    <t>Humanities&amp;Social Science</t>
  </si>
  <si>
    <t>320</t>
  </si>
  <si>
    <t>HE199.5.D3</t>
  </si>
  <si>
    <t>9781586038991</t>
  </si>
  <si>
    <t>Advanced Technologies and Methodologies for Risk Management in the Global Transport of Dangerous Goods</t>
  </si>
  <si>
    <t>Bersani, C.</t>
  </si>
  <si>
    <t>9781586038007</t>
  </si>
  <si>
    <t>Advances in Ambient Intelligence</t>
  </si>
  <si>
    <t>9781586035686</t>
  </si>
  <si>
    <t>Advances in Logic Based Intelligent Systems - Selected Papers of LAPTEC 2005</t>
  </si>
  <si>
    <t>Nakamatsu, K.</t>
  </si>
  <si>
    <t>620/.00452015118</t>
  </si>
  <si>
    <t>TA169</t>
  </si>
  <si>
    <t>9781586038656</t>
  </si>
  <si>
    <t>Advances in Mathematical Modeling for Reliability</t>
  </si>
  <si>
    <t>Bedford, T.</t>
  </si>
  <si>
    <t>9781586038908</t>
  </si>
  <si>
    <t>Applications of Data Mining in E-Business and Finance</t>
  </si>
  <si>
    <t>9781586037987</t>
  </si>
  <si>
    <t>Angulo, C.</t>
  </si>
  <si>
    <t>9781586038564</t>
  </si>
  <si>
    <t>Aspects of Network and Information Security</t>
  </si>
  <si>
    <t>Kranakis, E.</t>
  </si>
  <si>
    <t>Assistive Technology</t>
  </si>
  <si>
    <t>620.82</t>
  </si>
  <si>
    <t>TJ1195</t>
  </si>
  <si>
    <t>9781586037888</t>
  </si>
  <si>
    <t>Assessment of the Ergonomic Quality of Hand-Held Tools and Computer Input Devices</t>
  </si>
  <si>
    <t>Strasser, H.</t>
  </si>
  <si>
    <t>Biomedical Health Research</t>
  </si>
  <si>
    <t>610.72073</t>
  </si>
  <si>
    <t>R854.U5</t>
  </si>
  <si>
    <t>9781586038328</t>
  </si>
  <si>
    <t>Biomedicine in the Twentieth Century: Practices, Policies, and Politics</t>
  </si>
  <si>
    <t>C Hannaway</t>
  </si>
  <si>
    <t>652.80151</t>
  </si>
  <si>
    <t>9781586038786</t>
  </si>
  <si>
    <t>Boolean Functions in Cryptology and Information Security</t>
  </si>
  <si>
    <t>9781586038625</t>
  </si>
  <si>
    <t>Broadband Internet Deployment in Japan</t>
  </si>
  <si>
    <t>Esaki, H.</t>
  </si>
  <si>
    <t>613.2/84</t>
  </si>
  <si>
    <t>RM666.O45</t>
  </si>
  <si>
    <t>9781586037079</t>
  </si>
  <si>
    <t>Cardiovascular Benefits of Omega-3 Polyunsaturated Fatty Acids</t>
  </si>
  <si>
    <t>Maisch, B.</t>
  </si>
  <si>
    <t>681/.761</t>
  </si>
  <si>
    <t>9781586037918</t>
  </si>
  <si>
    <t>Challenges for Assistive Technology - AAATE 07</t>
  </si>
  <si>
    <t>Eizmendi, G.</t>
  </si>
  <si>
    <t>006.33</t>
  </si>
  <si>
    <t>9781586038816</t>
  </si>
  <si>
    <t>Collaborative Decision Making: Perspectives and Challenges</t>
  </si>
  <si>
    <t>Zaraté P.</t>
  </si>
  <si>
    <t>Health Informatics</t>
  </si>
  <si>
    <t>9781586039226</t>
  </si>
  <si>
    <t>Collaborative Patient Centred eHealth-Proceedings of the HIT@HealthCare 2008 joint event: 25th MIC Congress, 3rd International Congress Sixi, Special ISV-NVKVV Event, 8th Belgian eHealth Symposium</t>
  </si>
  <si>
    <t>Bellon, J.</t>
  </si>
  <si>
    <t>9781586038496</t>
  </si>
  <si>
    <t>Complexity and Security</t>
  </si>
  <si>
    <t>Ramsden, J.J.</t>
  </si>
  <si>
    <t xml:space="preserve">516.35
</t>
  </si>
  <si>
    <t xml:space="preserve">QA564
</t>
  </si>
  <si>
    <t>9781586035051</t>
  </si>
  <si>
    <t>Computational Commutative and Non-Commutative Algebraic Geometry</t>
  </si>
  <si>
    <t>Pfister, G.</t>
  </si>
  <si>
    <t>690.24</t>
  </si>
  <si>
    <t>9781586037345</t>
  </si>
  <si>
    <t>COST C16 Improving the Quality of Existing Urban Building Envelopes - State of the Art</t>
  </si>
  <si>
    <t>Andeweg, M.T.</t>
  </si>
  <si>
    <t>690.21</t>
  </si>
  <si>
    <t>NA2850</t>
  </si>
  <si>
    <t>9781586037369</t>
  </si>
  <si>
    <t>COST C16 Improving the Quality of Existing Urban Building Envelopes - Structures</t>
  </si>
  <si>
    <t>Di Giulio, R.</t>
  </si>
  <si>
    <t>9781586037352</t>
  </si>
  <si>
    <t>COST C16 Improving the Quality of Existing Urban Building Envelopes- Needs</t>
  </si>
  <si>
    <t>Melgaard, E.</t>
  </si>
  <si>
    <t>9781586038762</t>
  </si>
  <si>
    <t>Current Issues in Computing and Philosophy</t>
  </si>
  <si>
    <t>Briggle, A.</t>
  </si>
  <si>
    <t>621.38928</t>
  </si>
  <si>
    <t>TA1630</t>
  </si>
  <si>
    <t>9781586035365</t>
  </si>
  <si>
    <t>Data Fusion for Situation Monitoring, Incident Detection, Alert and Response Management</t>
  </si>
  <si>
    <t>Shahbazian, E.</t>
  </si>
  <si>
    <t>architecture/design</t>
  </si>
  <si>
    <t>384.534</t>
  </si>
  <si>
    <t>HD30.37</t>
  </si>
  <si>
    <t>9781586039196</t>
  </si>
  <si>
    <t>Designing Mobile Service Systems - Revised second edition</t>
  </si>
  <si>
    <t>Van De Kar, E.A.M.</t>
  </si>
  <si>
    <t>2008</t>
    <phoneticPr fontId="2" type="noConversion"/>
  </si>
  <si>
    <t xml:space="preserve">516.36
</t>
  </si>
  <si>
    <t xml:space="preserve">QA641
</t>
  </si>
  <si>
    <t>9781586035075</t>
  </si>
  <si>
    <t>Differential Geometry and Topology, Discrete and Computational Geometry</t>
  </si>
  <si>
    <t>Morvan, J.-M.</t>
  </si>
  <si>
    <t>TK7885</t>
  </si>
  <si>
    <t>9781586038915</t>
  </si>
  <si>
    <t>ECAI 2008 - 18th European Conference on Artificial Intelligence</t>
  </si>
  <si>
    <t>Ghallab, M.</t>
  </si>
  <si>
    <t>571.4/7</t>
  </si>
  <si>
    <t>QC665.E4</t>
  </si>
  <si>
    <t>9781586038601</t>
  </si>
  <si>
    <t>Electromagnetic Field, Health and Environment- Proceedings of EHE'07</t>
  </si>
  <si>
    <t>Krawczyk, A.</t>
  </si>
  <si>
    <t>9781586037802</t>
  </si>
  <si>
    <t>Emerging Artificial Intelligence Applications in Computer Engineering - Real Word AI Systems with Applications in eHealth, HCI, Information Retrieval and Pervasive Technologies</t>
  </si>
  <si>
    <t>Maglogiannis, I.</t>
  </si>
  <si>
    <t>Management</t>
  </si>
  <si>
    <t>302/.1</t>
  </si>
  <si>
    <t>B824.18</t>
  </si>
  <si>
    <t>9781586038502</t>
  </si>
  <si>
    <t>Enacting Intersubjectivity-A Cognitive and Social Perspective on the Study of Interactions</t>
  </si>
  <si>
    <t>Morganti, F.</t>
  </si>
  <si>
    <t>621.382</t>
  </si>
  <si>
    <t>TK5101.A1</t>
  </si>
  <si>
    <t>9781586038458</t>
  </si>
  <si>
    <t>Feature Interactions in Software and Communication Systems IX</t>
  </si>
  <si>
    <t>Du Bousquet, L.</t>
  </si>
  <si>
    <t>9781586038717</t>
  </si>
  <si>
    <t>Borgo, S.</t>
  </si>
  <si>
    <t>9781586039233</t>
  </si>
  <si>
    <t>Formal Ontology in Information Systems- Proceedings of the Fifth International Conference (FOIS 2008)</t>
  </si>
  <si>
    <t>Eschenbach, C.</t>
  </si>
  <si>
    <t>9781586036294</t>
  </si>
  <si>
    <t>Global Data Management</t>
  </si>
  <si>
    <t>Baldoni, R.</t>
  </si>
  <si>
    <t>610/.28</t>
  </si>
  <si>
    <t>9781586034542</t>
  </si>
  <si>
    <t>Global Health Informatics Education</t>
  </si>
  <si>
    <t>Hovenga, E.J.S.</t>
  </si>
  <si>
    <t>Communication</t>
  </si>
  <si>
    <t>TK5105.15</t>
  </si>
  <si>
    <t>9781586038618</t>
  </si>
  <si>
    <t>High Performance Multimedia :A Reader on the Technological, Cultural and Economic Dynamics of Multimedia</t>
  </si>
  <si>
    <t>Bruck, P.A.</t>
  </si>
  <si>
    <t>512/.3</t>
  </si>
  <si>
    <t>QA247.3</t>
  </si>
  <si>
    <t>9781586038557</t>
  </si>
  <si>
    <t>Higher-Dimensional Geometry over Finite Fields</t>
  </si>
  <si>
    <t>Kaledin, D.</t>
  </si>
  <si>
    <t>338.47355094</t>
  </si>
  <si>
    <t>UA646</t>
  </si>
  <si>
    <t>9781586035426</t>
  </si>
  <si>
    <t>IIAS/IISA Administration &amp; Service 1930-2005</t>
  </si>
  <si>
    <t>Rugge, F.</t>
  </si>
  <si>
    <t>9781586036263</t>
  </si>
  <si>
    <t>Information and Communication Technology and Public Innovation  - Assessing the ICT-Driven Modernization of Public Administration</t>
  </si>
  <si>
    <t>Bekkers, V.J.J.M.</t>
  </si>
  <si>
    <t>9781586036782</t>
  </si>
  <si>
    <t>Information Assurance and Computer Security</t>
  </si>
  <si>
    <t>Thomas, J.P.</t>
  </si>
  <si>
    <t>629.89263</t>
  </si>
  <si>
    <t>TJ217.5</t>
  </si>
  <si>
    <t>9781586038878</t>
  </si>
  <si>
    <t>Intelligent Autonomous Systems 10</t>
  </si>
  <si>
    <t>Burgard, W.</t>
  </si>
  <si>
    <t>677/.6</t>
  </si>
  <si>
    <t>T55.3.P75</t>
  </si>
  <si>
    <t>9781586035990</t>
  </si>
  <si>
    <t>Intelligent Textiles for Personal Protection and Safety</t>
  </si>
  <si>
    <t>Jayaraman, S.</t>
  </si>
  <si>
    <t>9781586036409</t>
  </si>
  <si>
    <t>Knowledge-Based Software Engineering - Proceedings of the Seventh Joint Conference on Knowledge-Based Software Engineering</t>
  </si>
  <si>
    <t>Tyugu, E.</t>
  </si>
  <si>
    <t>9781586039004</t>
  </si>
  <si>
    <t>Knowledge-Based Software Engineering- Proceedings of the Eighth Joint Conference on Knowledge-Based Software Engineering</t>
  </si>
  <si>
    <t>Virvou, M.</t>
  </si>
  <si>
    <t>9781586039301</t>
  </si>
  <si>
    <t>Legal Aspects of Combating Terrorism</t>
  </si>
  <si>
    <t>Centre of Excellence Defence Against Terrorism</t>
  </si>
  <si>
    <t>340.0285</t>
  </si>
  <si>
    <t>9781586038106</t>
  </si>
  <si>
    <t>Legal Knowledge and Information Systems- JURIX 2007: The Twentieth Annual Conference</t>
  </si>
  <si>
    <t>Lodder, A.R.</t>
  </si>
  <si>
    <t>363.69</t>
  </si>
  <si>
    <t>CC135</t>
  </si>
  <si>
    <t>9781586038533</t>
  </si>
  <si>
    <t>Fisch, S.</t>
  </si>
  <si>
    <t>JZ1318</t>
  </si>
  <si>
    <t>9781586035488</t>
  </si>
  <si>
    <t>New Technologies in Public Administration</t>
  </si>
  <si>
    <t>Petroni, G.</t>
  </si>
  <si>
    <t>006.7</t>
  </si>
  <si>
    <t>9781586039042</t>
  </si>
  <si>
    <t>New Trends in Multimedia and Network Information Systems</t>
  </si>
  <si>
    <t>Zgrzywa, A.</t>
  </si>
  <si>
    <t>363.179922</t>
  </si>
  <si>
    <t>TK9152.1645</t>
  </si>
  <si>
    <t>9781586037864</t>
  </si>
  <si>
    <t>Nuclear Security Culture: From National Best Practices to International Standards</t>
  </si>
  <si>
    <t>Khripunov, I.</t>
  </si>
  <si>
    <t>539.74</t>
  </si>
  <si>
    <t>QC793.3.S8</t>
  </si>
  <si>
    <t>9781586038854</t>
  </si>
  <si>
    <t>Nuclear Structure far from Stability: New Physics and New Technology</t>
  </si>
  <si>
    <t>Covello, A.</t>
  </si>
  <si>
    <t>9781586037727</t>
  </si>
  <si>
    <t>Nursing Informatics 2020: Towards Defining Our Own Future- Proceedings of NI2006 Post Congress Conference</t>
  </si>
  <si>
    <t>Murray, P.</t>
  </si>
  <si>
    <t>9781586038182</t>
  </si>
  <si>
    <t>Ontology Learning and Population: Bridging the Gap between Text and Knowledge</t>
  </si>
  <si>
    <t>Buitelaar, P.</t>
  </si>
  <si>
    <t>9781586038922</t>
  </si>
  <si>
    <t>Organizational and Psychological Aspects of Terrorism</t>
  </si>
  <si>
    <t>681.761</t>
  </si>
  <si>
    <t>9781586036256</t>
  </si>
  <si>
    <t>Proof Technology and Computation</t>
  </si>
  <si>
    <t>Spies, K.</t>
  </si>
  <si>
    <t>572.633</t>
  </si>
  <si>
    <t>QD431.25.S85</t>
  </si>
  <si>
    <t>9781586037925</t>
  </si>
  <si>
    <t>Protein Folding and Drug Design</t>
  </si>
  <si>
    <t>Broglia, R.A.</t>
  </si>
  <si>
    <t>004.65</t>
  </si>
  <si>
    <t>9781586036119</t>
  </si>
  <si>
    <t>Quantum Information Processing - From Theory to Experiment</t>
  </si>
  <si>
    <t>Angelakis, D.G.</t>
  </si>
  <si>
    <t>HV6773</t>
  </si>
  <si>
    <t>9781586038366</t>
  </si>
  <si>
    <t>Responses to Cyber Terrorism</t>
  </si>
  <si>
    <t>904</t>
  </si>
  <si>
    <t>HV</t>
  </si>
  <si>
    <t>9781586038441</t>
  </si>
  <si>
    <t>Risk Assessment as a Basis for the Forecast and Prevention of Catastrophies</t>
  </si>
  <si>
    <t>Apostol, I.</t>
  </si>
  <si>
    <t>363.34</t>
  </si>
  <si>
    <t>9781586036393</t>
    <phoneticPr fontId="2" type="noConversion"/>
  </si>
  <si>
    <t>Rob Milne : A Tribute to a Pioneering AI Scientist, Entrepreneur and Mountaineer</t>
  </si>
  <si>
    <t>Bundy, A.</t>
  </si>
  <si>
    <t>005.756</t>
  </si>
  <si>
    <t>9781586035938</t>
  </si>
  <si>
    <t>Science and Society in the Face of the New Security Threats</t>
  </si>
  <si>
    <t>Sharpe, M.</t>
  </si>
  <si>
    <t>507.2</t>
  </si>
  <si>
    <t>Q179.9</t>
  </si>
  <si>
    <t>9781586037215</t>
  </si>
  <si>
    <t>Science Education: Models and Networking of Student Research Training under 21</t>
  </si>
  <si>
    <t>Csermely, P.</t>
  </si>
  <si>
    <t>9781586036317</t>
    <phoneticPr fontId="2" type="noConversion"/>
  </si>
  <si>
    <t>Scientific Networking and the Global Health Network Supercourse</t>
  </si>
  <si>
    <t>Laporte, R.</t>
  </si>
  <si>
    <t>621.389280285</t>
  </si>
  <si>
    <t>9781586038489</t>
  </si>
  <si>
    <t>Security Informatics and Terrorism: Patrolling the Web - Social and Technical Problems of Detecting and Controlling Terrorists' Use of the World Wide Web</t>
  </si>
  <si>
    <t>Gal, C.S.</t>
  </si>
  <si>
    <t>9781586037871</t>
  </si>
  <si>
    <t>Social and Psychological Effects of Radiological Terrorism</t>
  </si>
  <si>
    <t>303.625</t>
  </si>
  <si>
    <t>9781586038519</t>
  </si>
  <si>
    <t>Social Dynamics of Global Terrorism and Prevention Policies</t>
  </si>
  <si>
    <t>N. Çabuk Kaya, A. Erdemir</t>
  </si>
  <si>
    <t>711.3094</t>
  </si>
  <si>
    <t>HT395.E8</t>
  </si>
  <si>
    <t>9781586036560</t>
  </si>
  <si>
    <t>Spatial Planning Systems in Western Europe:An Overview</t>
  </si>
  <si>
    <t>Larsson, G.</t>
  </si>
  <si>
    <t>9781586038939</t>
  </si>
  <si>
    <t>STAIRS 2008- Proceedings of the Fourth Starting AI Researchers' Symposium</t>
  </si>
  <si>
    <t>Cesta, A.</t>
  </si>
  <si>
    <t>201.5</t>
  </si>
  <si>
    <t>BL980.A38</t>
  </si>
  <si>
    <t>9781586037796</t>
  </si>
  <si>
    <t>Strengthening Religious Tolerance for a Secure Civil Society in Albania and the Southern Balkans</t>
  </si>
  <si>
    <t>Pettifer, J.</t>
  </si>
  <si>
    <t>9781586038861</t>
  </si>
  <si>
    <t>Suicide Bombers: The Psychological, Religious and Other Imperatives</t>
  </si>
  <si>
    <t>LB1028.43</t>
  </si>
  <si>
    <t>9781586037970</t>
  </si>
  <si>
    <t>Supporting Learning Flow through Integrative Technologies</t>
  </si>
  <si>
    <t>Hirashima, T.</t>
  </si>
  <si>
    <t>658.8/72</t>
  </si>
  <si>
    <t>HF5548.34</t>
  </si>
  <si>
    <t>9781586038267</t>
  </si>
  <si>
    <t>Techniques and Applications for Mobile Commerce - Proceedings of TAMoCo 2008</t>
  </si>
  <si>
    <t>Branki, C.</t>
  </si>
  <si>
    <t>362.198/97</t>
  </si>
  <si>
    <t>RC952.A2</t>
  </si>
  <si>
    <t>9781586038151</t>
  </si>
  <si>
    <t>Technology and Aging - Selected Papers from the 2007 International Conference on Technology and Aging</t>
  </si>
  <si>
    <t>Mihailidis, A.</t>
  </si>
  <si>
    <t>9781586038670</t>
  </si>
  <si>
    <t>Tenth Scandinavian Conference on Artificial Intelligence- SCAI 2008</t>
  </si>
  <si>
    <t>Holst, A.</t>
  </si>
  <si>
    <t>004.019</t>
  </si>
  <si>
    <t>QA76.9.H85</t>
  </si>
  <si>
    <t>9781586038694</t>
  </si>
  <si>
    <t>The Human-Dimensions of Human-Computer Interaction - Balancing the HCI Equation</t>
  </si>
  <si>
    <t>McKay, E.</t>
  </si>
  <si>
    <t>658.4/038</t>
  </si>
  <si>
    <t>HD69.C6</t>
  </si>
  <si>
    <t>9781586038700</t>
  </si>
  <si>
    <t>The Knowledge Creation Potential of Management Consulting</t>
  </si>
  <si>
    <t>Ciampi, F.</t>
  </si>
  <si>
    <t>004.36</t>
  </si>
  <si>
    <t>LB1044.87</t>
  </si>
  <si>
    <t>9781586038298</t>
  </si>
  <si>
    <t>The Learning Grid Handbook- Concepts, Technologies and Applications</t>
  </si>
  <si>
    <t>Salerno, S.</t>
  </si>
  <si>
    <t>320.947</t>
  </si>
  <si>
    <t>HN670.22.A8</t>
  </si>
  <si>
    <t>9781586035471</t>
  </si>
  <si>
    <t>The World We Could Win- Administering Global Governance</t>
  </si>
  <si>
    <t>Fraser-Moleketi, G.</t>
  </si>
  <si>
    <t>616.8</t>
  </si>
  <si>
    <t>RC553.C64</t>
  </si>
  <si>
    <t>9781586037024</t>
  </si>
  <si>
    <t>Thinking about Cognition: Concepts, Targets and Therapeutics</t>
  </si>
  <si>
    <t xml:space="preserve">668.411
</t>
  </si>
  <si>
    <t xml:space="preserve">TP1142
</t>
  </si>
  <si>
    <t>9781586035341</t>
  </si>
  <si>
    <t>Towards the Learning Grid - Advances in Human Learning Services</t>
  </si>
  <si>
    <t>Ritrovato, P.</t>
  </si>
  <si>
    <t>327.1/747</t>
  </si>
  <si>
    <t>JZ5687</t>
  </si>
  <si>
    <t>9781586038243</t>
  </si>
  <si>
    <t>Tuning Priorities in Nuclear Arms Control and Non-Proliferation - Comparing Approaches of Russia and the West</t>
  </si>
  <si>
    <t>Nikitin, A.</t>
  </si>
  <si>
    <t>9781586036034</t>
  </si>
  <si>
    <t>Urban Transformations and Sustainability :Progress of Research Issues in Urbanism 2005</t>
  </si>
  <si>
    <t>Van Der Hoeven, F.</t>
  </si>
  <si>
    <t>HT165.53.N4</t>
  </si>
  <si>
    <t>9781586037994</t>
  </si>
  <si>
    <t>Urbanism Laboratory for Cities and Regions:Progress of Research Issues in Urbanism 2007</t>
  </si>
  <si>
    <t xml:space="preserve">Q334
</t>
  </si>
  <si>
    <t>9781586035709</t>
  </si>
  <si>
    <t>Verification of Infinite-State Systems with Applications to Security</t>
  </si>
  <si>
    <t>Clarke, E.</t>
  </si>
  <si>
    <t>681/.2</t>
  </si>
  <si>
    <t>TK7872 .D48</t>
  </si>
  <si>
    <t>9781586038137</t>
  </si>
  <si>
    <t>Wireless Sensor Network Security</t>
  </si>
  <si>
    <t>Lopez, J.</t>
  </si>
  <si>
    <t>Life science</t>
  </si>
  <si>
    <t>9781586036669</t>
  </si>
  <si>
    <t>Dynamics of Speech Production and Perception</t>
  </si>
  <si>
    <t>Divenyi, P.L.</t>
  </si>
  <si>
    <t>338.9/27091822</t>
  </si>
  <si>
    <t>Q180.E9</t>
  </si>
  <si>
    <t>9781586036928</t>
  </si>
  <si>
    <t>World Heritage Site Olinda in Brazil:Proposals for intervention</t>
  </si>
  <si>
    <t>Meurs, P.</t>
  </si>
  <si>
    <t>電子書ISBN</t>
    <phoneticPr fontId="2" type="noConversion"/>
  </si>
  <si>
    <t>National Approaches to the Governance of Historical Heritage over Time. A Comparative Report- Cahier d'Histoire de l'Administration N簞 9</t>
  </si>
  <si>
    <t>NO.</t>
  </si>
  <si>
    <t>Title</t>
  </si>
  <si>
    <t>Editor(Last Name)</t>
  </si>
  <si>
    <t>Print ISBN</t>
  </si>
  <si>
    <t>E-ISBN</t>
  </si>
  <si>
    <t>Year</t>
  </si>
  <si>
    <t>Multi-Relational Data Mining</t>
  </si>
  <si>
    <t>Arno J. Knobbe</t>
  </si>
  <si>
    <t>9781586036614</t>
  </si>
  <si>
    <t>Ontology and the Semantic Web {Frontiers in artificial intelligence and applications, 0922-6389 ; v. 156}</t>
  </si>
  <si>
    <t>Robert M. Colomb</t>
  </si>
  <si>
    <t>9781586037291</t>
  </si>
  <si>
    <t>3</t>
  </si>
  <si>
    <t>Information modelling and knowledge bases XVIII {Frontiers in artificial intelligence and applications, 0922-6389 ; v. 154}</t>
  </si>
  <si>
    <t>Marie Duží, Hannu Jaakkola, Yasushi Kiyoki, Hannu Kangassalo</t>
  </si>
  <si>
    <t>9781586037109</t>
  </si>
  <si>
    <t>4</t>
  </si>
  <si>
    <t>Advances in Artificial General Intelligence: Concepts, Architectures and Algorithms</t>
  </si>
  <si>
    <t>Ben Goertzel, Pei Wang</t>
  </si>
  <si>
    <t>9781586037581</t>
  </si>
  <si>
    <t>5</t>
  </si>
  <si>
    <t xml:space="preserve">Affective and emotional aspects of human-computer interaction : Game-based and innovative learning approaches </t>
  </si>
  <si>
    <t xml:space="preserve">Maja Pivec </t>
  </si>
  <si>
    <t>9781586035723</t>
  </si>
  <si>
    <t>6</t>
  </si>
  <si>
    <t>Advances in multiple criteria decision making and human systems management : Knowledge and wisdom : in honor of Professor Milan Zeleny</t>
  </si>
  <si>
    <t>Yong Shi, David L. Olson, Antonie Stam</t>
  </si>
  <si>
    <t>9781586037482</t>
  </si>
  <si>
    <t>7</t>
  </si>
  <si>
    <t>Databases and information systems IV : Selected papers from the Seventh International Baltic Conference, DB&amp;IS'2006 {Frontiers in artificial intelligence and applications ; v. 155}</t>
  </si>
  <si>
    <t>Olegas Vasilecas, Johann Eder, Albertas Caplinskas</t>
  </si>
  <si>
    <t>9781586037154</t>
  </si>
  <si>
    <t>8</t>
  </si>
  <si>
    <t>Open Design : A Stakeholder-oriented Approach in Architecture, Urban Planning, and Project Management</t>
  </si>
  <si>
    <t>R. Binnekamp, L.A. van Gunsteren, P.-P. van Loon</t>
  </si>
  <si>
    <t>9781586036508</t>
  </si>
  <si>
    <t>9</t>
  </si>
  <si>
    <t xml:space="preserve">Artificial intelligence in education : Building technology rich learning contexts that work </t>
  </si>
  <si>
    <t>Rosemary Luckin, Kenneth R. Koedinger, Jim Greer</t>
  </si>
  <si>
    <t>9781586037642</t>
  </si>
  <si>
    <t>10</t>
  </si>
  <si>
    <t>Integrated Intelligent Systems for Engineering Design</t>
  </si>
  <si>
    <t>Xuan F. Zha, R.J. Howlett</t>
  </si>
  <si>
    <t>9781586036751</t>
  </si>
  <si>
    <t>11</t>
  </si>
  <si>
    <t>Multiple access channels : Theory and practice {NATO security through science series. D, Information and communication security, 1574-5589 ; v. 10}</t>
  </si>
  <si>
    <t xml:space="preserve">Ezio Biglieri, László Györfi </t>
  </si>
  <si>
    <t>9781586037284</t>
  </si>
  <si>
    <t>12</t>
  </si>
  <si>
    <t>Software System Reliability and Security</t>
  </si>
  <si>
    <t xml:space="preserve">Manfred Broy, Johannes Grünbauer, Tony Hoare </t>
  </si>
  <si>
    <t>9781586037314</t>
  </si>
  <si>
    <t>13</t>
  </si>
  <si>
    <t>Promoting Independence for Older Persons with Disabilities: Selected Papers from the 2006 International Conference on Aging, Disability and Independence</t>
  </si>
  <si>
    <t>William C. Mann, Abdelsalam Helal</t>
  </si>
  <si>
    <t>9781586035877</t>
  </si>
  <si>
    <t>14</t>
  </si>
  <si>
    <t xml:space="preserve">Cyberwar-netwar : Security in the information age </t>
  </si>
  <si>
    <t>Fernando Duarte Carvalho, Eduardo Mateus da Silva</t>
  </si>
  <si>
    <t>9781586036126</t>
  </si>
  <si>
    <t>15</t>
  </si>
  <si>
    <t xml:space="preserve">Information technology in health care 2007 : Proceedings of the 3rd international conference on information technology in health care : socio-technical approaches </t>
  </si>
  <si>
    <t>Johanna I. Westbrook, Enrico W. Coiera, Joanne L. Callen, Jos Aarts</t>
  </si>
  <si>
    <t>9781586037772</t>
  </si>
  <si>
    <t>16</t>
  </si>
  <si>
    <t>Advances in intelligent IT : Active media technology 2006 {Frontiers in artificial intelligence and applications, 0922-6389 ; v. 138}</t>
  </si>
  <si>
    <t>Yuefeng Li, Mark Looi, Ning Zhong</t>
  </si>
  <si>
    <t>9781586036157</t>
  </si>
  <si>
    <t>17</t>
  </si>
  <si>
    <t>Artificial Intelligence Research and Development, Volume 146</t>
  </si>
  <si>
    <t>Monique Polit, Thierry Talbert, Beatriz López, Joaquim Meléndez</t>
  </si>
  <si>
    <t>9781586036638</t>
  </si>
  <si>
    <t>18</t>
  </si>
  <si>
    <t>Physics and theoretical computer science : From numbers and languages to (quantum) cryptography security {NATO security through science series. D, Information and communication security, 1574-5589 ; v. 7}</t>
  </si>
  <si>
    <t xml:space="preserve">Jean-Pierre Gazeau, Jaroslav Nešetřil, Branislav Rovan </t>
  </si>
  <si>
    <t>9781586037062</t>
  </si>
  <si>
    <t>19</t>
  </si>
  <si>
    <t>Communicating process architectures 2007 : WoTUG-30 : proceedings of the 30th WoTUG Technical Meeting, 8-11 July 2007, University of Surrey, Guildford, United Kingdom {Concurrent systems engineering series, 1383-7575 ; v. 65}</t>
  </si>
  <si>
    <t>Alistair A. McEwan, Steve Schneider, Wilson Ifill, Peter Welch</t>
  </si>
  <si>
    <t>9781586037673</t>
  </si>
  <si>
    <t>20</t>
  </si>
  <si>
    <t xml:space="preserve">Towards social stability and democratic governance in Central Eurasia : Challenges to regional security </t>
  </si>
  <si>
    <t>Irina Morozova</t>
  </si>
  <si>
    <t>9781586035457</t>
  </si>
  <si>
    <t>2005</t>
  </si>
  <si>
    <t>21</t>
  </si>
  <si>
    <t>Developments in e-Government</t>
  </si>
  <si>
    <t xml:space="preserve">David Griffin, Philippa Trevorrow, Edward Halpin </t>
  </si>
  <si>
    <t>9781586037253</t>
  </si>
  <si>
    <t>22</t>
  </si>
  <si>
    <t xml:space="preserve">E-governance : A global perspective on a new paradigm </t>
  </si>
  <si>
    <t>Toshio Obi</t>
  </si>
  <si>
    <t>9781586037765</t>
  </si>
  <si>
    <t>23</t>
  </si>
  <si>
    <t>Organizing Innovation</t>
  </si>
  <si>
    <t>Veenswijk, M.</t>
  </si>
  <si>
    <t>9781586035785</t>
  </si>
  <si>
    <t>24</t>
  </si>
  <si>
    <t xml:space="preserve">Learning by effective utilization of technologies : Facilitating intercultural understanding </t>
  </si>
  <si>
    <t>Riichiro Mizoguchi, Pierre Dillenbourg, Zhiting Zhu</t>
  </si>
  <si>
    <t>9781586036874</t>
  </si>
  <si>
    <t>25</t>
  </si>
  <si>
    <t xml:space="preserve">Artificial intelligence in education : Supporting learning through intelligent and socially informed technology </t>
  </si>
  <si>
    <t>Chee-Kit Looi, Gord McCalla, Bert Bredeweg, Joost Breuker</t>
  </si>
  <si>
    <t>9781586035303</t>
  </si>
  <si>
    <t>26</t>
  </si>
  <si>
    <t>Design for Emergence</t>
  </si>
  <si>
    <t>Yanna Vogiazou</t>
  </si>
  <si>
    <t>9781586037017</t>
  </si>
  <si>
    <t>27</t>
  </si>
  <si>
    <t>Software Engineering: Evolution and Emerging Technologies</t>
  </si>
  <si>
    <t>Krzysztof Zieliński, Tomasz Szmuc</t>
  </si>
  <si>
    <t>9781586035594</t>
  </si>
  <si>
    <t>28</t>
  </si>
  <si>
    <t>Algorithms and architectures of artificial intelligence {Frontiers in artificial intelligence and applications, 0922-6389 ; v. 159}</t>
  </si>
  <si>
    <t>Enn Tyugu</t>
  </si>
  <si>
    <t>9781586037703</t>
  </si>
  <si>
    <t>29</t>
  </si>
  <si>
    <t>New trends in software methodologies, tools and techniques : [proceedings of the sixth SoMET-07] {Frontiers in artificial intelligence and applications, 0922-6389 ; v. 161}</t>
  </si>
  <si>
    <t>Edited by Hamido Fujita, Domenico Pisanelli</t>
  </si>
  <si>
    <t>9781586037949</t>
  </si>
  <si>
    <t>30</t>
  </si>
  <si>
    <t>Advances and Challenges in Multisensor Data and Information Processing</t>
  </si>
  <si>
    <t xml:space="preserve">Eric Lefebvre </t>
  </si>
  <si>
    <t>9781586037277</t>
  </si>
  <si>
    <t>31</t>
  </si>
  <si>
    <t>Electromagnetic Nondestructive Evaluation (X)</t>
  </si>
  <si>
    <t>Seiki Takahashi, Hiroaki Kikuchi</t>
  </si>
  <si>
    <t>9781586037529</t>
  </si>
  <si>
    <t>32</t>
  </si>
  <si>
    <t>Electromagnetic Fields in Mechatronics, Electrical and Electronic Engineering</t>
  </si>
  <si>
    <t>Andrzej Krawczyk, Sławomir Wiak, Xose M. Lopez-Fernandez</t>
  </si>
  <si>
    <t>9781586036270</t>
  </si>
  <si>
    <t>33</t>
  </si>
  <si>
    <t>Leading the Web in Concurrent Engineering</t>
  </si>
  <si>
    <t>Parisa Ghodous, Rose Dieng-Kuntz, Geilson Loureiro</t>
  </si>
  <si>
    <t>9781586036515</t>
  </si>
  <si>
    <t>34</t>
  </si>
  <si>
    <t>Intelligent autonomous systems 9 : IAS-9</t>
  </si>
  <si>
    <t>Tamio Arai, Rolf Pfeifer, Tucker Balch, Hiroshi Yokoi</t>
  </si>
  <si>
    <t>9781586035952</t>
  </si>
  <si>
    <t>35</t>
  </si>
  <si>
    <t>Home Ownership. Getting in, Getting from, Getting Out. Part II</t>
  </si>
  <si>
    <t>J. Doling, M. Elsinga</t>
  </si>
  <si>
    <t>9781586036348</t>
  </si>
  <si>
    <t>36</t>
  </si>
  <si>
    <t>Fighting Terrorism in the Liberal State:An Integrated Model of Research, Intelligence and International Law</t>
  </si>
  <si>
    <t>Samuel Peleg, Wilhelm Kempf</t>
  </si>
  <si>
    <t>9781586036003</t>
  </si>
  <si>
    <t>37</t>
  </si>
  <si>
    <t xml:space="preserve">media : The terrorists' battlefield </t>
  </si>
  <si>
    <t>Centre of Excellence Defence Against Terrorism, Ankara, Turkey</t>
  </si>
  <si>
    <t>9781586037307</t>
  </si>
  <si>
    <t>38</t>
  </si>
  <si>
    <t>Understanding Terrorism: Analysis of Sociological and Psychological Aspects</t>
  </si>
  <si>
    <t>Suleyman Ozeren, Ismail Dincer Gunes, Diab M. Al-Badayneh</t>
  </si>
  <si>
    <t>9781586037543</t>
  </si>
  <si>
    <t>39</t>
  </si>
  <si>
    <t xml:space="preserve">Towards sustainable and scalable educational innovations informed by the learning sciences : Sharing good practices of research, experimentation and innovation </t>
  </si>
  <si>
    <t>Chee-Kit Looi, David Jonassen, Mitsuru Ikeda</t>
  </si>
  <si>
    <t>9781586035730</t>
  </si>
  <si>
    <t>40</t>
  </si>
  <si>
    <t>Cooperative systems design : Seamless integration of artifacts and conversations - enhanced concepts of infrastructure for communication {Frontiers in artificial intelligence and applications, 0922-6389 ; v. 137}</t>
  </si>
  <si>
    <t>Parina Hassanaly, Thomas Herrmann, Gabriele Kunau, Manuel Zacklad</t>
  </si>
  <si>
    <t>9781586036041</t>
  </si>
  <si>
    <t>41</t>
  </si>
  <si>
    <t>Legal Knowledge and Information Systems</t>
  </si>
  <si>
    <t>Tom M. van Engers</t>
  </si>
  <si>
    <t>9781586036980</t>
  </si>
  <si>
    <t>42</t>
  </si>
  <si>
    <t>Self-Organization and Autonomic Informatics</t>
  </si>
  <si>
    <t>Hans Czap, Rainer Unland, Cherif Branki, Huaglory Tianfield</t>
  </si>
  <si>
    <t>9781586035778</t>
  </si>
  <si>
    <t>43</t>
  </si>
  <si>
    <t>Security and Embedded Systems</t>
  </si>
  <si>
    <t>Dimitrios N. Serpanos, Ran Giladi</t>
  </si>
  <si>
    <t>9781586035808</t>
  </si>
  <si>
    <t>44</t>
  </si>
  <si>
    <t>Smart Homes and Beyond</t>
  </si>
  <si>
    <t>Chris Nugent, Juan Carlos Augusto</t>
  </si>
  <si>
    <t>9781586036232</t>
  </si>
  <si>
    <t>45</t>
  </si>
  <si>
    <t>Formal Ontology in Information Systems</t>
  </si>
  <si>
    <t>Brandon Bennett, Christiane Fellbaum</t>
  </si>
  <si>
    <t>9781586036850</t>
  </si>
  <si>
    <t>46</t>
  </si>
  <si>
    <t>Fundamentals of verbal and nonverbal communication and the biometric issue {NATO security through science series. E, Human and societal dynamics, 1574-5597 ; v. 18}</t>
  </si>
  <si>
    <t>Anna Esposito, Maja Bratanić, Eric Keller, Maria Marinaro</t>
  </si>
  <si>
    <t>9781586037338</t>
  </si>
  <si>
    <t>47</t>
  </si>
  <si>
    <t>process for developing a common vocabulary in the information security area {NATO science for peace and security series. E, Human and societal dynamics ; v. 23}</t>
  </si>
  <si>
    <t>Jan von Knop, Alexey A. Salnikov, Valeriy V. Yaschenko</t>
  </si>
  <si>
    <t>9781586037567</t>
  </si>
  <si>
    <t>48</t>
  </si>
  <si>
    <t>Quantum communication and security {NATO security through science series. D, Information and communication security, 1874-6268 ; v. 11}</t>
  </si>
  <si>
    <r>
      <t xml:space="preserve">Edited by Marek </t>
    </r>
    <r>
      <rPr>
        <sz val="11"/>
        <rFont val="Times New Roman"/>
        <family val="1"/>
      </rPr>
      <t>Ż</t>
    </r>
    <r>
      <rPr>
        <sz val="11"/>
        <color indexed="8"/>
        <rFont val="新細明體"/>
        <family val="1"/>
        <charset val="136"/>
      </rPr>
      <t>ukowski, Sergei Kilin, Janusz Kowalik</t>
    </r>
  </si>
  <si>
    <t>9781586037499</t>
  </si>
  <si>
    <t>49</t>
  </si>
  <si>
    <t>Computational Models of Risks to Infrastructure</t>
  </si>
  <si>
    <t>Skanata, D.</t>
  </si>
  <si>
    <t>9781586037666</t>
  </si>
  <si>
    <t>50</t>
  </si>
  <si>
    <t>Scientific Support for the Decision Making in the Security Sector</t>
  </si>
  <si>
    <t>Kounchev, O.</t>
  </si>
  <si>
    <t>9781586037604</t>
  </si>
  <si>
    <t>51</t>
  </si>
  <si>
    <t>Medicine Meets Virtual Reality 15</t>
  </si>
  <si>
    <t xml:space="preserve">James D. Westwood, Randy S. Haluck, Helene M. Hoffman, Greg T. Mogel, Roger Phillips, Richard A. Robb, Kirby G. Vosburgh </t>
  </si>
  <si>
    <t>9781586037130</t>
  </si>
  <si>
    <t>52</t>
  </si>
  <si>
    <t>ECAI 2006</t>
  </si>
  <si>
    <t>Brewka, G.</t>
  </si>
  <si>
    <t>9781586036423</t>
  </si>
  <si>
    <t>53</t>
  </si>
  <si>
    <t xml:space="preserve">National counter-terrorism strategies : Legal, institutional, and public policy dimensions in the US, UK, France, Turkey and Russia </t>
  </si>
  <si>
    <t>Robert W. Orttung, Andrey Makarychev</t>
  </si>
  <si>
    <t>9781586036959</t>
  </si>
  <si>
    <t>54</t>
  </si>
  <si>
    <t xml:space="preserve">Invisible threats : Financial and information technology crimes and national security </t>
  </si>
  <si>
    <t>Umberto Gori, Ivo Paparela</t>
  </si>
  <si>
    <t>9781586036645</t>
  </si>
  <si>
    <t>55</t>
  </si>
  <si>
    <t>From Communication to Presence</t>
  </si>
  <si>
    <t>Giuseppe Riva, M. Teresa Anguera, Brenda K. Wiederhold, Fabrizia Mantovani</t>
  </si>
  <si>
    <t>9781586036621</t>
  </si>
  <si>
    <t>56</t>
  </si>
  <si>
    <t>Promoting the Psychosocial Well Being of Children Following War and Terrorism</t>
  </si>
  <si>
    <t>Matthew J. Friedman, Anica Mikus-Kos</t>
  </si>
  <si>
    <t>9781586035587</t>
  </si>
  <si>
    <t>Environmental Sciences, Geographic Information Science, Urban Policy &amp; Urban Studies</t>
  </si>
  <si>
    <t>338.96707</t>
    <phoneticPr fontId="2" type="noConversion"/>
  </si>
  <si>
    <t>HC800.Z9</t>
    <phoneticPr fontId="2" type="noConversion"/>
  </si>
  <si>
    <t>Evaluation of Innovative Land Tools in Sub-Saharan Africa: Three Cases from a Peri-Urban Context</t>
  </si>
  <si>
    <t>Asperen, Paul van</t>
  </si>
  <si>
    <t>363.3</t>
    <phoneticPr fontId="2" type="noConversion"/>
  </si>
  <si>
    <t>HC79.C3</t>
    <phoneticPr fontId="2" type="noConversion"/>
  </si>
  <si>
    <t>Critical Infrastructure Protection</t>
  </si>
  <si>
    <t>Edwards, Matthew</t>
  </si>
  <si>
    <t>362.1028</t>
    <phoneticPr fontId="2" type="noConversion"/>
  </si>
  <si>
    <t>R119.9</t>
    <phoneticPr fontId="2" type="noConversion"/>
  </si>
  <si>
    <t>Annual Review of Cybertherapy and Telemedicine 2014: Positive Change: Connecting the Virtual and the Real</t>
  </si>
  <si>
    <t>610.285</t>
    <phoneticPr fontId="2" type="noConversion"/>
  </si>
  <si>
    <t>R858.A2</t>
    <phoneticPr fontId="2" type="noConversion"/>
  </si>
  <si>
    <t>Medicine Meets Virtual Reality 21: NextMed/MMVR21</t>
  </si>
  <si>
    <t>610.28/4</t>
    <phoneticPr fontId="2" type="noConversion"/>
  </si>
  <si>
    <t>R857.B54</t>
    <phoneticPr fontId="2" type="noConversion"/>
  </si>
  <si>
    <t>pHealth 2014: Proceedings of the 11th International Conference on Wearable Micro and Nano Technologies for Personalized Health, 11&amp;ndash;13 June 2014, Vienna, Austria</t>
  </si>
  <si>
    <t>Biochemistry, Medicine &amp; Health, Engineering, Mathematics, Medical Informatics</t>
  </si>
  <si>
    <t>620.00151</t>
    <phoneticPr fontId="2" type="noConversion"/>
  </si>
  <si>
    <t>TA330</t>
    <phoneticPr fontId="2" type="noConversion"/>
  </si>
  <si>
    <t>A Math Primer for Engineers</t>
  </si>
  <si>
    <t>Cryer, Colin Walker</t>
  </si>
  <si>
    <t>616.8/31</t>
    <phoneticPr fontId="2" type="noConversion"/>
  </si>
  <si>
    <t>RC523</t>
    <phoneticPr fontId="2" type="noConversion"/>
  </si>
  <si>
    <t>Alzheimer's Disease: Advances for a New Century</t>
  </si>
  <si>
    <t>Perry, George</t>
  </si>
  <si>
    <t>658.4038011</t>
    <phoneticPr fontId="2" type="noConversion"/>
  </si>
  <si>
    <t>T58.6</t>
    <phoneticPr fontId="2" type="noConversion"/>
  </si>
  <si>
    <t>Integrating Information Technology and Management for Quality of Care</t>
  </si>
  <si>
    <t>Electronics/Mechanics, Engineering</t>
  </si>
  <si>
    <t>621.3</t>
    <phoneticPr fontId="2" type="noConversion"/>
  </si>
  <si>
    <t>TJ163.12</t>
    <phoneticPr fontId="2" type="noConversion"/>
  </si>
  <si>
    <t>Schmidt, Robert Munnig</t>
  </si>
  <si>
    <t>658.4030285</t>
    <phoneticPr fontId="2" type="noConversion"/>
  </si>
  <si>
    <t>T58.62</t>
    <phoneticPr fontId="2" type="noConversion"/>
  </si>
  <si>
    <t>DSS 2.0: Supporting Decision Making with New Technologies</t>
  </si>
  <si>
    <t>Phillips-Wren, Gloria</t>
  </si>
  <si>
    <t>006.7</t>
    <phoneticPr fontId="2" type="noConversion"/>
  </si>
  <si>
    <t>QA76.76.I59</t>
    <phoneticPr fontId="2" type="noConversion"/>
  </si>
  <si>
    <t>Intelligent Interactive Multimedia Systems and Services: Proceedings of the 6th International Conference on Intelligent Interactive Multimedia Systems and Services (IIMSS2013)</t>
  </si>
  <si>
    <t>Tsihrintzis, George A.</t>
  </si>
  <si>
    <t>340/.1</t>
    <phoneticPr fontId="2" type="noConversion"/>
  </si>
  <si>
    <t>K212</t>
    <phoneticPr fontId="2" type="noConversion"/>
  </si>
  <si>
    <t>Legal Knowledge and Information Systems: JURIX 2014: The Twenty-Seventh Annual Conference</t>
  </si>
  <si>
    <t>Hoekstra, Rinke</t>
  </si>
  <si>
    <t>005.1</t>
    <phoneticPr fontId="2" type="noConversion"/>
  </si>
  <si>
    <t>QA76.758</t>
    <phoneticPr fontId="2" type="noConversion"/>
  </si>
  <si>
    <t>New Trends in Software Methodologies, Tools and Techniques: Proceedings of the Thirteenth SoMeT_14</t>
  </si>
  <si>
    <t>Computer Science, Computer Security</t>
  </si>
  <si>
    <t>621.3841/92</t>
    <phoneticPr fontId="2" type="noConversion"/>
  </si>
  <si>
    <t>TK6570.I34</t>
    <phoneticPr fontId="2" type="noConversion"/>
  </si>
  <si>
    <t>Radio Frequency Identification System Security: RFIDsec'14 Asia Workshop Proceedings</t>
  </si>
  <si>
    <t>Applied Physics, Physics &amp; Instrumentation</t>
  </si>
  <si>
    <t>535/.470287</t>
    <phoneticPr fontId="2" type="noConversion"/>
  </si>
  <si>
    <t>QC410.9</t>
    <phoneticPr fontId="2" type="noConversion"/>
  </si>
  <si>
    <t>Atom Interferometry</t>
  </si>
  <si>
    <t>Tino, Guglielmo M.</t>
  </si>
  <si>
    <t>620.1/1278</t>
    <phoneticPr fontId="2" type="noConversion"/>
  </si>
  <si>
    <t>TA417.3</t>
    <phoneticPr fontId="2" type="noConversion"/>
  </si>
  <si>
    <t>Electromagnetic Nondestructive Evaluation (XVII)</t>
  </si>
  <si>
    <t>Capova, Klara</t>
  </si>
  <si>
    <t>389.1</t>
    <phoneticPr fontId="2" type="noConversion"/>
  </si>
  <si>
    <t>QC88</t>
    <phoneticPr fontId="2" type="noConversion"/>
  </si>
  <si>
    <t>Metrology and Physical Constants</t>
  </si>
  <si>
    <t>Bava, E.</t>
  </si>
  <si>
    <t>502.8/2</t>
    <phoneticPr fontId="2" type="noConversion"/>
  </si>
  <si>
    <t>QH201</t>
    <phoneticPr fontId="2" type="noConversion"/>
  </si>
  <si>
    <t>Microscopy Applied to Biophotonics</t>
  </si>
  <si>
    <t>Pavone, F.S.</t>
  </si>
  <si>
    <t>541/.345</t>
    <phoneticPr fontId="2" type="noConversion"/>
  </si>
  <si>
    <t>QD549</t>
    <phoneticPr fontId="2" type="noConversion"/>
  </si>
  <si>
    <t>Physics of Complex Colloids</t>
  </si>
  <si>
    <t>Bechinger, C.</t>
  </si>
  <si>
    <t>Semantic Web</t>
  </si>
  <si>
    <t>025.042/7</t>
    <phoneticPr fontId="2" type="noConversion"/>
  </si>
  <si>
    <t>Z666.73.L56</t>
    <phoneticPr fontId="2" type="noConversion"/>
  </si>
  <si>
    <t>Reasoning Techniques for the Web of Data</t>
  </si>
  <si>
    <t>Hogan, Aidan</t>
  </si>
  <si>
    <t>621.31</t>
    <phoneticPr fontId="2" type="noConversion"/>
  </si>
  <si>
    <t>TK3105</t>
    <phoneticPr fontId="2" type="noConversion"/>
  </si>
  <si>
    <t>Semantic Service Integration for Smart Grids</t>
  </si>
  <si>
    <t>Rohjans, Sebastian</t>
  </si>
  <si>
    <t>006.3</t>
    <phoneticPr fontId="2" type="noConversion"/>
  </si>
  <si>
    <t>Q334</t>
    <phoneticPr fontId="2" type="noConversion"/>
  </si>
  <si>
    <t>Smart Digital Futures 2014</t>
  </si>
  <si>
    <t>Neves-Silva, Rui</t>
  </si>
  <si>
    <t>http://ebooks.windeal.com.tw/ios/cover.asp?isbn=9781614994435</t>
  </si>
  <si>
    <t>http://ebooks.windeal.com.tw/ios/cover.asp?isbn=9781614993568</t>
  </si>
  <si>
    <t>http://ebooks.windeal.com.tw/ios/cover.asp?isbn=9781614994008</t>
  </si>
  <si>
    <t>http://ebooks.windeal.com.tw/ios/cover.asp?isbn=9781614993742</t>
  </si>
  <si>
    <t>http://ebooks.windeal.com.tw/ios/cover.asp?isbn=9781614993926</t>
  </si>
  <si>
    <t>http://ebooks.windeal.com.tw/ios/cover.asp?isbn=9781614992981</t>
  </si>
  <si>
    <t>http://ebooks.windeal.com.tw/ios/cover.asp?isbn=9781614991533</t>
  </si>
  <si>
    <t>http://ebooks.windeal.com.tw/ios/cover.asp?isbn=9781614994220</t>
  </si>
  <si>
    <t>http://ebooks.windeal.com.tw/ios/cover.asp?isbn=9781614993674</t>
  </si>
  <si>
    <t>http://ebooks.windeal.com.tw/ios/cover.asp?isbn=9781614993988</t>
  </si>
  <si>
    <t>http://ebooks.windeal.com.tw/ios/cover.asp?isbn=9781614992615</t>
  </si>
  <si>
    <t>http://ebooks.windeal.com.tw/ios/cover.asp?isbn=9781614994671</t>
  </si>
  <si>
    <t>http://ebooks.windeal.com.tw/ios/cover.asp?isbn=9781614994336</t>
  </si>
  <si>
    <t>http://ebooks.windeal.com.tw/ios/cover.asp?isbn=9781614994619</t>
  </si>
  <si>
    <t>http://ebooks.windeal.com.tw/ios/cover.asp?isbn=9781614994473</t>
  </si>
  <si>
    <t>http://ebooks.windeal.com.tw/ios/cover.asp?isbn=9781614994060</t>
  </si>
  <si>
    <t>http://ebooks.windeal.com.tw/ios/cover.asp?isbn=9781614993254</t>
  </si>
  <si>
    <t>http://ebooks.windeal.com.tw/ios/cover.asp?isbn=9781614994121</t>
  </si>
  <si>
    <t>http://ebooks.windeal.com.tw/ios/cover.asp?isbn=9781614992776</t>
  </si>
  <si>
    <t>http://ebooks.windeal.com.tw/ios/cover.asp?isbn=9781614993827</t>
  </si>
  <si>
    <t>http://ebooks.windeal.com.tw/ios/cover.asp?isbn=9781614991854</t>
  </si>
  <si>
    <t>http://ebooks.windeal.com.tw/ios/cover.asp?isbn=9781614994046</t>
  </si>
  <si>
    <t>363.32</t>
    <phoneticPr fontId="2" type="noConversion"/>
  </si>
  <si>
    <t>HV6431</t>
    <phoneticPr fontId="2" type="noConversion"/>
  </si>
  <si>
    <t>Perseverance of Terrorism: Focus on Leaders</t>
  </si>
  <si>
    <t>Milosevic, Marko</t>
  </si>
  <si>
    <t>http://ebooks.windeal.com.tw/ios/cover.asp?isbn=9781614993865</t>
    <phoneticPr fontId="2" type="noConversion"/>
  </si>
  <si>
    <t>616.02/774</t>
    <phoneticPr fontId="2" type="noConversion"/>
  </si>
  <si>
    <t>QH588.S83</t>
    <phoneticPr fontId="2" type="noConversion"/>
  </si>
  <si>
    <t>Regenerative Medicine and Cell Therapy</t>
  </si>
  <si>
    <t>Stoltz, Jean-François</t>
  </si>
  <si>
    <t>http://ebooks.windeal.com.tw/ios/cover.asp?isbn=9781614990758</t>
    <phoneticPr fontId="2" type="noConversion"/>
  </si>
  <si>
    <t>006.3/3</t>
    <phoneticPr fontId="2" type="noConversion"/>
  </si>
  <si>
    <t>QA76.9.S88</t>
    <phoneticPr fontId="2" type="noConversion"/>
  </si>
  <si>
    <t>Information Modelling and Knowledge Bases XXIV</t>
  </si>
  <si>
    <t>Vojtáš, Peter</t>
  </si>
  <si>
    <t>http://ebooks.windeal.com.tw/ios/cover.asp?isbn=9781614991762</t>
    <phoneticPr fontId="2" type="noConversion"/>
  </si>
  <si>
    <r>
      <rPr>
        <sz val="12"/>
        <color indexed="8"/>
        <rFont val="新細明體"/>
        <family val="1"/>
        <charset val="136"/>
      </rPr>
      <t>主題</t>
    </r>
  </si>
  <si>
    <r>
      <rPr>
        <sz val="12"/>
        <color indexed="8"/>
        <rFont val="新細明體"/>
        <family val="1"/>
        <charset val="136"/>
      </rPr>
      <t>次主題</t>
    </r>
  </si>
  <si>
    <r>
      <rPr>
        <sz val="12"/>
        <rFont val="新細明體"/>
        <family val="1"/>
        <charset val="136"/>
      </rPr>
      <t>杜威十進分類號</t>
    </r>
  </si>
  <si>
    <r>
      <rPr>
        <sz val="12"/>
        <rFont val="新細明體"/>
        <family val="1"/>
        <charset val="136"/>
      </rPr>
      <t>國會分類號</t>
    </r>
  </si>
  <si>
    <r>
      <rPr>
        <sz val="12"/>
        <color indexed="8"/>
        <rFont val="新細明體"/>
        <family val="1"/>
        <charset val="136"/>
      </rPr>
      <t>電子書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新細明體"/>
        <family val="1"/>
        <charset val="136"/>
      </rPr>
      <t>碼</t>
    </r>
    <r>
      <rPr>
        <sz val="12"/>
        <color indexed="8"/>
        <rFont val="Times New Roman"/>
        <family val="1"/>
      </rPr>
      <t>ISBN</t>
    </r>
  </si>
  <si>
    <r>
      <rPr>
        <sz val="12"/>
        <color indexed="8"/>
        <rFont val="新細明體"/>
        <family val="1"/>
        <charset val="136"/>
      </rPr>
      <t>紙本</t>
    </r>
    <r>
      <rPr>
        <sz val="12"/>
        <color indexed="8"/>
        <rFont val="Times New Roman"/>
        <family val="1"/>
      </rPr>
      <t>ISBN</t>
    </r>
  </si>
  <si>
    <r>
      <rPr>
        <sz val="12"/>
        <color indexed="8"/>
        <rFont val="新細明體"/>
        <family val="1"/>
        <charset val="136"/>
      </rPr>
      <t>題名</t>
    </r>
  </si>
  <si>
    <r>
      <rPr>
        <sz val="12"/>
        <color indexed="8"/>
        <rFont val="新細明體"/>
        <family val="1"/>
        <charset val="136"/>
      </rPr>
      <t>冊數</t>
    </r>
  </si>
  <si>
    <r>
      <rPr>
        <sz val="12"/>
        <color indexed="8"/>
        <rFont val="新細明體"/>
        <family val="1"/>
        <charset val="136"/>
      </rPr>
      <t>版次</t>
    </r>
  </si>
  <si>
    <r>
      <rPr>
        <sz val="12"/>
        <color indexed="8"/>
        <rFont val="新細明體"/>
        <family val="1"/>
        <charset val="136"/>
      </rPr>
      <t>出版者</t>
    </r>
  </si>
  <si>
    <r>
      <rPr>
        <sz val="12"/>
        <color indexed="8"/>
        <rFont val="新細明體"/>
        <family val="1"/>
        <charset val="136"/>
      </rPr>
      <t>連結</t>
    </r>
    <phoneticPr fontId="2" type="noConversion"/>
  </si>
  <si>
    <r>
      <rPr>
        <sz val="12"/>
        <color indexed="8"/>
        <rFont val="新細明體"/>
        <family val="1"/>
        <charset val="136"/>
      </rPr>
      <t>總冊數</t>
    </r>
    <phoneticPr fontId="2" type="noConversion"/>
  </si>
  <si>
    <r>
      <rPr>
        <sz val="12"/>
        <color indexed="8"/>
        <rFont val="新細明體"/>
        <family val="1"/>
        <charset val="136"/>
      </rPr>
      <t>序號</t>
    </r>
    <phoneticPr fontId="2" type="noConversion"/>
  </si>
  <si>
    <t>作者</t>
    <phoneticPr fontId="23" type="noConversion"/>
  </si>
  <si>
    <t>出版年</t>
    <phoneticPr fontId="23" type="noConversion"/>
  </si>
  <si>
    <r>
      <rPr>
        <sz val="12"/>
        <color indexed="8"/>
        <rFont val="新細明體"/>
        <family val="1"/>
        <charset val="136"/>
      </rPr>
      <t>序號</t>
    </r>
    <phoneticPr fontId="2" type="noConversion"/>
  </si>
  <si>
    <r>
      <rPr>
        <sz val="12"/>
        <color indexed="8"/>
        <rFont val="新細明體"/>
        <family val="1"/>
        <charset val="136"/>
      </rPr>
      <t>電子</t>
    </r>
    <r>
      <rPr>
        <sz val="12"/>
        <color indexed="8"/>
        <rFont val="Times New Roman"/>
        <family val="1"/>
      </rPr>
      <t>ISBN</t>
    </r>
    <phoneticPr fontId="2" type="noConversion"/>
  </si>
  <si>
    <r>
      <rPr>
        <sz val="12"/>
        <color indexed="8"/>
        <rFont val="新細明體"/>
        <family val="1"/>
        <charset val="136"/>
      </rPr>
      <t>作者</t>
    </r>
  </si>
  <si>
    <r>
      <rPr>
        <sz val="12"/>
        <rFont val="新細明體"/>
        <family val="1"/>
        <charset val="136"/>
      </rPr>
      <t>出版者</t>
    </r>
  </si>
  <si>
    <r>
      <rPr>
        <sz val="12"/>
        <rFont val="新細明體"/>
        <family val="1"/>
        <charset val="136"/>
      </rPr>
      <t>連結</t>
    </r>
    <phoneticPr fontId="2" type="noConversion"/>
  </si>
  <si>
    <r>
      <rPr>
        <sz val="12"/>
        <rFont val="新細明體"/>
        <family val="1"/>
        <charset val="136"/>
      </rPr>
      <t>備註</t>
    </r>
    <phoneticPr fontId="2" type="noConversion"/>
  </si>
  <si>
    <t>Architecture &amp; Design, Townplanning &amp; Architecture, Urban Policy &amp; Urban Studies</t>
  </si>
  <si>
    <t>NA9010</t>
    <phoneticPr fontId="2" type="noConversion"/>
  </si>
  <si>
    <t>9781614993667</t>
    <phoneticPr fontId="2" type="noConversion"/>
  </si>
  <si>
    <t>New Urban Configurations</t>
  </si>
  <si>
    <t>Cavallo, Roberto</t>
  </si>
  <si>
    <t>http://ebooks.windeal.com.tw/ios/cover.asp?isbn=9781614993650</t>
    <phoneticPr fontId="2" type="noConversion"/>
  </si>
  <si>
    <r>
      <rPr>
        <sz val="12"/>
        <color indexed="10"/>
        <rFont val="新細明體"/>
        <family val="1"/>
        <charset val="136"/>
      </rPr>
      <t>後續擴充</t>
    </r>
    <phoneticPr fontId="29" type="noConversion"/>
  </si>
  <si>
    <t>341.4/5</t>
    <phoneticPr fontId="2" type="noConversion"/>
  </si>
  <si>
    <t>HV6433.785</t>
    <phoneticPr fontId="2" type="noConversion"/>
  </si>
  <si>
    <t>9781614995364</t>
    <phoneticPr fontId="2" type="noConversion"/>
  </si>
  <si>
    <t>Strengthening Maritime Security Through Cooperation</t>
  </si>
  <si>
    <t>Chapsos, Ioannis</t>
  </si>
  <si>
    <t>http://ebooks.windeal.com.tw/ios/cover.asp?isbn=9781614995357</t>
    <phoneticPr fontId="2" type="noConversion"/>
  </si>
  <si>
    <t>Biochemistry</t>
  </si>
  <si>
    <t>9781614995388</t>
  </si>
  <si>
    <t>9781614995371</t>
  </si>
  <si>
    <t>Enabling Health Informatics Applications</t>
  </si>
  <si>
    <t>http://ebooks.windeal.com.tw/ios/cover.asp?isbn=9781614995371</t>
  </si>
  <si>
    <t>9781614992660</t>
  </si>
  <si>
    <t>9781614992653</t>
  </si>
  <si>
    <t>Health Informatics: Digital Health Service Delivery: The Future Is Now!: Selected Papers from the 21st Australian National Health Informatics Conference (HIC 2013)</t>
  </si>
  <si>
    <t>Grain, Heather</t>
  </si>
  <si>
    <t>http://ebooks.windeal.com.tw/ios/cover.asp?isbn=9781614992653</t>
  </si>
  <si>
    <t>616.8/31</t>
  </si>
  <si>
    <t>9781614995425</t>
  </si>
  <si>
    <t>9781614995418</t>
  </si>
  <si>
    <t>Handbook of Depression in Alzheimer's Disease</t>
  </si>
  <si>
    <t>Smith, Gwenn S.</t>
  </si>
  <si>
    <t>http://ebooks.windeal.com.tw/ios/cover.asp?isbn=9781614995418</t>
  </si>
  <si>
    <t>620.001/171</t>
  </si>
  <si>
    <t>T57.6</t>
  </si>
  <si>
    <t>9781614995227</t>
  </si>
  <si>
    <t>9781614995210</t>
  </si>
  <si>
    <t>New Trends on System Sciences and Engineering - Proceedings of ICSSE 2015</t>
  </si>
  <si>
    <t>http://ebooks.windeal.com.tw/ios/cover.asp?isbn=9781614995210</t>
  </si>
  <si>
    <t>T58.6</t>
    <phoneticPr fontId="2" type="noConversion"/>
  </si>
  <si>
    <t>9781614995036</t>
    <phoneticPr fontId="2" type="noConversion"/>
  </si>
  <si>
    <t>Advances in Digital Technologies - Proceedings of the 6th International Conference on Applications of Digital Information and Web Technologies 2015</t>
  </si>
  <si>
    <t>Mizera-Pietraszko, Jolanta</t>
  </si>
  <si>
    <t>http://ebooks.windeal.com.tw/ios/cover.asp?isbn=9781614995029</t>
    <phoneticPr fontId="2" type="noConversion"/>
  </si>
  <si>
    <r>
      <rPr>
        <sz val="12"/>
        <color indexed="10"/>
        <rFont val="新細明體"/>
        <family val="1"/>
        <charset val="136"/>
      </rPr>
      <t>後續擴充</t>
    </r>
    <phoneticPr fontId="29" type="noConversion"/>
  </si>
  <si>
    <t>006.3</t>
    <phoneticPr fontId="2" type="noConversion"/>
  </si>
  <si>
    <t>TA347.A78</t>
    <phoneticPr fontId="2" type="noConversion"/>
  </si>
  <si>
    <t>9781614994527</t>
    <phoneticPr fontId="2" type="noConversion"/>
  </si>
  <si>
    <t>Artificial Intelligence Research and Development: Recent Advances and Applications</t>
  </si>
  <si>
    <t>Museros, Lledó</t>
  </si>
  <si>
    <t>http://ebooks.windeal.com.tw/ios/cover.asp?isbn=9781614994510</t>
    <phoneticPr fontId="2" type="noConversion"/>
  </si>
  <si>
    <t>006.332</t>
    <phoneticPr fontId="2" type="noConversion"/>
  </si>
  <si>
    <t>Q387</t>
    <phoneticPr fontId="2" type="noConversion"/>
  </si>
  <si>
    <t>9781614994381</t>
    <phoneticPr fontId="2" type="noConversion"/>
  </si>
  <si>
    <t>Formal Ontology in Information Systems: Proceedings of the Eighth International Conference (FOIS 2014)</t>
  </si>
  <si>
    <t>Garbacz, Pawel</t>
  </si>
  <si>
    <t>http://ebooks.windeal.com.tw/ios/cover.asp?isbn=9781614994374</t>
    <phoneticPr fontId="2" type="noConversion"/>
  </si>
  <si>
    <t>25.04/27</t>
  </si>
  <si>
    <t>9781614993445</t>
  </si>
  <si>
    <t>9781607507161</t>
  </si>
  <si>
    <t>Process-oriented Semantic Web Search</t>
  </si>
  <si>
    <t>Thanh, Tran Duc</t>
  </si>
  <si>
    <t>http://ebooks.windeal.com.tw/ios/cover.asp?isbn=9781607507161</t>
  </si>
  <si>
    <t>9781614993438</t>
  </si>
  <si>
    <t>9781607506799</t>
  </si>
  <si>
    <t>Semantic Web Technologies for Enterprise 2.0</t>
  </si>
  <si>
    <t>Passant, Alexandre</t>
  </si>
  <si>
    <t>http://ebooks.windeal.com.tw/ios/cover.asp?isbn=9781607506799</t>
  </si>
  <si>
    <t>005.7</t>
  </si>
  <si>
    <t>QA76.9.B45</t>
  </si>
  <si>
    <t>9781614995838</t>
  </si>
  <si>
    <t>9781614995821</t>
  </si>
  <si>
    <t>Big Data and High Performance Computing</t>
  </si>
  <si>
    <t>Grandinetti, Lucio</t>
  </si>
  <si>
    <t>http://ebooks.windeal.com.tw/ios/cover.asp?isbn=9781614995821</t>
  </si>
  <si>
    <t>624.1/510285</t>
    <phoneticPr fontId="2" type="noConversion"/>
  </si>
  <si>
    <t>TA705</t>
    <phoneticPr fontId="2" type="noConversion"/>
  </si>
  <si>
    <t>9781614994176</t>
    <phoneticPr fontId="2" type="noConversion"/>
  </si>
  <si>
    <t>Information Technology in Geo-Engineering: Proceedings of the 2nd International Conference (ICITG), Durham, UK</t>
  </si>
  <si>
    <t>Toll, David G.</t>
  </si>
  <si>
    <t>http://ebooks.windeal.com.tw/ios/cover.asp?isbn=9781614994169</t>
    <phoneticPr fontId="2" type="noConversion"/>
  </si>
  <si>
    <r>
      <rPr>
        <sz val="12"/>
        <color indexed="10"/>
        <rFont val="新細明體"/>
        <family val="1"/>
        <charset val="136"/>
      </rPr>
      <t>後續擴充</t>
    </r>
    <phoneticPr fontId="29" type="noConversion"/>
  </si>
  <si>
    <t>005.1/4</t>
    <phoneticPr fontId="2" type="noConversion"/>
  </si>
  <si>
    <t>QA76.76.V47</t>
    <phoneticPr fontId="2" type="noConversion"/>
  </si>
  <si>
    <t>9781614994954</t>
    <phoneticPr fontId="2" type="noConversion"/>
  </si>
  <si>
    <t>Dependable Software Systems Engineering</t>
  </si>
  <si>
    <t>Irlbeck, Maximilian</t>
  </si>
  <si>
    <t>http://ebooks.windeal.com.tw/ios/cover.asp?isbn=9781614994947</t>
    <phoneticPr fontId="2" type="noConversion"/>
  </si>
  <si>
    <r>
      <rPr>
        <sz val="12"/>
        <color indexed="10"/>
        <rFont val="新細明體"/>
        <family val="1"/>
        <charset val="136"/>
      </rPr>
      <t>後續擴充</t>
    </r>
    <phoneticPr fontId="29" type="noConversion"/>
  </si>
  <si>
    <t>9781614993810</t>
  </si>
  <si>
    <t>9781614993803</t>
  </si>
  <si>
    <t>Parallel Computing: Accelerating Computational Science and Engineering (CSE)</t>
  </si>
  <si>
    <t>Bader, Michael</t>
  </si>
  <si>
    <t>http://ebooks.windeal.com.tw/ios/cover.asp?isbn=9781614993803</t>
  </si>
  <si>
    <t>629.2/31</t>
  </si>
  <si>
    <t>TL6</t>
  </si>
  <si>
    <t>9781614995760</t>
  </si>
  <si>
    <t>9781614995753</t>
  </si>
  <si>
    <t>Advanced Autonomous Vehicle Design for Severe Environments</t>
  </si>
  <si>
    <t>Vantsevich, Vladimir V.</t>
  </si>
  <si>
    <t>http://ebooks.windeal.com.tw/ios/cover.asp?isbn=9781614995753</t>
  </si>
  <si>
    <t>Electronics/Mechanics</t>
  </si>
  <si>
    <t>a620.1/1278</t>
  </si>
  <si>
    <t>9781614995098</t>
  </si>
  <si>
    <t>9781614995081</t>
  </si>
  <si>
    <t>Electromagnetic Nondestructive Evaluation (XVIII)</t>
  </si>
  <si>
    <t>Chen, Zhenmao</t>
  </si>
  <si>
    <t>http://ebooks.windeal.com.tw/ios/cover.asp?isbn=9781614995081</t>
  </si>
  <si>
    <t>9781614993049</t>
  </si>
  <si>
    <t>9781614993032</t>
  </si>
  <si>
    <t>Assistive Technology: From Research to Practice</t>
  </si>
  <si>
    <t>Encarnação, Pedro</t>
  </si>
  <si>
    <t>http://ebooks.windeal.com.tw/ios/cover.asp?isbn=9781614993032</t>
  </si>
  <si>
    <t>9781614995012</t>
  </si>
  <si>
    <t>9781614995005</t>
  </si>
  <si>
    <t>The Semantic Web in Earth and Space Science. Current Status and Future Directions</t>
  </si>
  <si>
    <t>Narock, Tom</t>
  </si>
  <si>
    <t>http://ebooks.windeal.com.tw/ios/cover.asp?isbn=9781614995005</t>
  </si>
  <si>
    <t>9781614993490</t>
  </si>
  <si>
    <t>9781614993186</t>
  </si>
  <si>
    <t>From People to Entities: New Semantic Search Paradigms for the Web</t>
  </si>
  <si>
    <t>Demartini, Gianluca</t>
  </si>
  <si>
    <t>http://ebooks.windeal.com.tw/ios/cover.asp?isbn=9781614993186</t>
  </si>
  <si>
    <t>9781614993797</t>
  </si>
  <si>
    <t>9781614993780</t>
  </si>
  <si>
    <t>Perspectives on Ontology Learning</t>
  </si>
  <si>
    <t>Lehmann, Jens</t>
  </si>
  <si>
    <t>http://ebooks.windeal.com.tw/ios/cover.asp?isbn=9781614993780</t>
  </si>
  <si>
    <t>出版年</t>
    <phoneticPr fontId="29" type="noConversion"/>
  </si>
  <si>
    <t>Architecture for Psychiatric Environments and Therapeutic Spaces</t>
  </si>
  <si>
    <t>1st</t>
  </si>
  <si>
    <t>Chrysikou, Evangelia</t>
  </si>
  <si>
    <t>Intelligent Systems and Applications: Proceedings of the International Computer Symposium (ICS) held at Taichung, Taiwan, December 12-14, 2014</t>
    <phoneticPr fontId="2" type="noConversion"/>
  </si>
  <si>
    <t>Chu, William Cheng-Chung</t>
  </si>
  <si>
    <t>Water: Fundamentals as the Basis for Understanding the Environment and Promoting Technology</t>
  </si>
  <si>
    <t>Debenedetti, Pablo G.</t>
  </si>
  <si>
    <t>Self Healing Materials: Pioneering Research in the Netherlands</t>
  </si>
  <si>
    <t>Zwaag, Sybrand van der</t>
  </si>
  <si>
    <t>Artificial Intelligence Research and Development: Proceedings of the 18th International Conference of the Catalan Association for Artificial Intelligence</t>
  </si>
  <si>
    <t>Armengol, Eva</t>
  </si>
  <si>
    <t>Recent Advances in Ambient Assisted Living: Bridging Assistive Technologies, e-Health and Personalized Health Care</t>
  </si>
  <si>
    <t>Chen, Wei</t>
  </si>
  <si>
    <t>Parallel Computing: On the Road to Exascale</t>
  </si>
  <si>
    <t>Joubert, Gerhard R.</t>
  </si>
  <si>
    <t>Medicine Meets Virtual Reality 22: NextMed/MMVR22</t>
    <phoneticPr fontId="2" type="noConversion"/>
  </si>
  <si>
    <t>Integrating Relational Databases with the Semantic Web</t>
  </si>
  <si>
    <t>Sequeda, Juan Federico</t>
  </si>
  <si>
    <t>Grid and Cloud Computing: Concepts and Practical Applications</t>
  </si>
  <si>
    <t>Carminati, F.</t>
  </si>
  <si>
    <t>Frontiers in Modern Optics</t>
  </si>
  <si>
    <t>Faccio, D.</t>
  </si>
  <si>
    <t>Communicating (with) Care: A Linguistic Approach to the Study of Doctor-Patient Interactions</t>
  </si>
  <si>
    <t>Bigi, Sarah</t>
  </si>
  <si>
    <t>Advances in Manufacturing Technology XXX: Proceedings of the 14th International Conference on Manufacturing Research, Incorporating the 31st National Conference on Manufacturing Research, September 6-8, 2016, Loughborough University, UK</t>
    <phoneticPr fontId="2" type="noConversion"/>
  </si>
  <si>
    <t>Goh, Yee Mey</t>
  </si>
  <si>
    <t>New Trends in Software Methodologies, Tools and Techniques: Proceedings of the Fifteenth SoMeT_16</t>
  </si>
  <si>
    <t>Populating a Linked Data Entity Name System: A Big Data Solution to Unsupervised Instance Matching</t>
  </si>
  <si>
    <t>Kejriwal, Mayank</t>
  </si>
  <si>
    <t>Information Modelling and Knowledge Bases XXVIII</t>
  </si>
  <si>
    <t>A Multinational Telemedicine Systems for Disaster Response: Opportunities and Challenges</t>
  </si>
  <si>
    <t>Doarn, Charles R.</t>
  </si>
  <si>
    <r>
      <t xml:space="preserve">B101010 </t>
    </r>
    <r>
      <rPr>
        <sz val="12"/>
        <color indexed="8"/>
        <rFont val="新細明體"/>
        <family val="1"/>
        <charset val="136"/>
      </rPr>
      <t>醫學工程</t>
    </r>
  </si>
  <si>
    <r>
      <t xml:space="preserve">E06 </t>
    </r>
    <r>
      <rPr>
        <sz val="12"/>
        <color indexed="8"/>
        <rFont val="新細明體"/>
        <family val="1"/>
        <charset val="136"/>
      </rPr>
      <t>材料工程</t>
    </r>
  </si>
  <si>
    <r>
      <t xml:space="preserve">E08 </t>
    </r>
    <r>
      <rPr>
        <sz val="12"/>
        <color indexed="8"/>
        <rFont val="新細明體"/>
        <family val="1"/>
        <charset val="136"/>
      </rPr>
      <t>資訊</t>
    </r>
  </si>
  <si>
    <r>
      <t xml:space="preserve">E11 </t>
    </r>
    <r>
      <rPr>
        <sz val="12"/>
        <color indexed="8"/>
        <rFont val="新細明體"/>
        <family val="1"/>
        <charset val="136"/>
      </rPr>
      <t>環境工程</t>
    </r>
  </si>
  <si>
    <r>
      <t xml:space="preserve">E60 </t>
    </r>
    <r>
      <rPr>
        <sz val="12"/>
        <color indexed="8"/>
        <rFont val="新細明體"/>
        <family val="1"/>
        <charset val="136"/>
      </rPr>
      <t>生產自動化技術</t>
    </r>
  </si>
  <si>
    <r>
      <t xml:space="preserve">H12 </t>
    </r>
    <r>
      <rPr>
        <sz val="12"/>
        <color indexed="8"/>
        <rFont val="新細明體"/>
        <family val="1"/>
        <charset val="136"/>
      </rPr>
      <t>心理學</t>
    </r>
  </si>
  <si>
    <r>
      <t xml:space="preserve">H23 </t>
    </r>
    <r>
      <rPr>
        <sz val="12"/>
        <color indexed="8"/>
        <rFont val="新細明體"/>
        <family val="1"/>
        <charset val="136"/>
      </rPr>
      <t>藝術學</t>
    </r>
  </si>
  <si>
    <r>
      <t xml:space="preserve">M03 </t>
    </r>
    <r>
      <rPr>
        <sz val="12"/>
        <color indexed="8"/>
        <rFont val="新細明體"/>
        <family val="1"/>
        <charset val="136"/>
      </rPr>
      <t>物理</t>
    </r>
  </si>
  <si>
    <r>
      <rPr>
        <sz val="12"/>
        <color theme="0"/>
        <rFont val="新細明體"/>
        <family val="1"/>
        <charset val="136"/>
      </rPr>
      <t>序號</t>
    </r>
    <phoneticPr fontId="2" type="noConversion"/>
  </si>
  <si>
    <r>
      <rPr>
        <sz val="12"/>
        <color theme="0"/>
        <rFont val="新細明體"/>
        <family val="1"/>
        <charset val="136"/>
      </rPr>
      <t>主題</t>
    </r>
  </si>
  <si>
    <r>
      <rPr>
        <sz val="12"/>
        <color theme="0"/>
        <rFont val="新細明體"/>
        <family val="1"/>
        <charset val="136"/>
      </rPr>
      <t>次主題</t>
    </r>
  </si>
  <si>
    <r>
      <rPr>
        <sz val="12"/>
        <color theme="0"/>
        <rFont val="新細明體"/>
        <family val="1"/>
        <charset val="136"/>
      </rPr>
      <t>電子書</t>
    </r>
    <r>
      <rPr>
        <sz val="12"/>
        <color theme="0"/>
        <rFont val="Times New Roman"/>
        <family val="1"/>
      </rPr>
      <t>13</t>
    </r>
    <r>
      <rPr>
        <sz val="12"/>
        <color theme="0"/>
        <rFont val="新細明體"/>
        <family val="1"/>
        <charset val="136"/>
      </rPr>
      <t>碼</t>
    </r>
    <r>
      <rPr>
        <sz val="12"/>
        <color theme="0"/>
        <rFont val="Times New Roman"/>
        <family val="1"/>
      </rPr>
      <t>ISBN</t>
    </r>
  </si>
  <si>
    <r>
      <rPr>
        <sz val="12"/>
        <color theme="0"/>
        <rFont val="新細明體"/>
        <family val="1"/>
        <charset val="136"/>
      </rPr>
      <t>紙本</t>
    </r>
    <r>
      <rPr>
        <sz val="12"/>
        <color theme="0"/>
        <rFont val="Times New Roman"/>
        <family val="1"/>
      </rPr>
      <t>ISBN</t>
    </r>
  </si>
  <si>
    <r>
      <rPr>
        <sz val="12"/>
        <color theme="0"/>
        <rFont val="新細明體"/>
        <family val="1"/>
        <charset val="136"/>
      </rPr>
      <t>題名</t>
    </r>
  </si>
  <si>
    <r>
      <rPr>
        <sz val="12"/>
        <color theme="0"/>
        <rFont val="新細明體"/>
        <family val="1"/>
        <charset val="136"/>
      </rPr>
      <t>冊數</t>
    </r>
  </si>
  <si>
    <r>
      <rPr>
        <sz val="12"/>
        <color theme="0"/>
        <rFont val="新細明體"/>
        <family val="1"/>
        <charset val="136"/>
      </rPr>
      <t>版次</t>
    </r>
  </si>
  <si>
    <r>
      <rPr>
        <sz val="12"/>
        <color theme="0"/>
        <rFont val="新細明體"/>
        <family val="1"/>
        <charset val="136"/>
      </rPr>
      <t>作者</t>
    </r>
  </si>
  <si>
    <r>
      <rPr>
        <sz val="12"/>
        <color theme="0"/>
        <rFont val="新細明體"/>
        <family val="1"/>
        <charset val="136"/>
      </rPr>
      <t>出版者</t>
    </r>
  </si>
  <si>
    <r>
      <rPr>
        <sz val="12"/>
        <color theme="0"/>
        <rFont val="新細明體"/>
        <family val="1"/>
        <charset val="136"/>
      </rPr>
      <t>出版年</t>
    </r>
  </si>
  <si>
    <r>
      <rPr>
        <sz val="12"/>
        <color theme="0"/>
        <rFont val="新細明體"/>
        <family val="1"/>
        <charset val="136"/>
      </rPr>
      <t>連結</t>
    </r>
    <phoneticPr fontId="2" type="noConversion"/>
  </si>
  <si>
    <t>序號</t>
    <phoneticPr fontId="2" type="noConversion"/>
  </si>
  <si>
    <t>書目序號(本欄請勿異動刪除)</t>
    <phoneticPr fontId="2" type="noConversion"/>
  </si>
  <si>
    <t>原始美金單價</t>
  </si>
  <si>
    <t>聯盟美金價格</t>
  </si>
  <si>
    <t>新聯盟美金報價(未稅)</t>
    <phoneticPr fontId="2" type="noConversion"/>
  </si>
  <si>
    <t>語文別</t>
  </si>
  <si>
    <t>廠商</t>
  </si>
  <si>
    <t>備註</t>
  </si>
  <si>
    <t>連結</t>
    <phoneticPr fontId="2" type="noConversion"/>
  </si>
  <si>
    <t>BEA00011</t>
  </si>
  <si>
    <t>9781614996132</t>
  </si>
  <si>
    <t>9781614996125</t>
  </si>
  <si>
    <t>Countering Terrorist Recruitment in the Context of Armed Counter-Terrorism Operations</t>
  </si>
  <si>
    <t>2016</t>
  </si>
  <si>
    <t>http://ebooks.windeal.com.tw/ios/cover.asp?isbn=9781614996125</t>
    <phoneticPr fontId="2" type="noConversion"/>
  </si>
  <si>
    <t>BEA00012</t>
  </si>
  <si>
    <t>9781614996415</t>
  </si>
  <si>
    <t>9781614996408</t>
  </si>
  <si>
    <t>International Crisis Management: NATO, EU, OSCE and Civil Society - Collected Essays on Best Practices and Lessons Learned</t>
  </si>
  <si>
    <t>Goda, Samuel</t>
  </si>
  <si>
    <t>http://ebooks.windeal.com.tw/ios/cover.asp?isbn=9781614996408</t>
    <phoneticPr fontId="2" type="noConversion"/>
  </si>
  <si>
    <t>BEA00013</t>
  </si>
  <si>
    <t>9781614996514</t>
  </si>
  <si>
    <t>9781614996507</t>
  </si>
  <si>
    <t>Countering Hybrid Threats: Lessons Learned from Ukraine</t>
  </si>
  <si>
    <t>Iancu, Niculae</t>
  </si>
  <si>
    <t>http://ebooks.windeal.com.tw/ios/cover.asp?isbn=9781614996507</t>
    <phoneticPr fontId="2" type="noConversion"/>
  </si>
  <si>
    <t>BEA00026</t>
  </si>
  <si>
    <t>9781614996156</t>
  </si>
  <si>
    <t>9781614996149</t>
  </si>
  <si>
    <t>Non-Proliferation, Safety and Nuclear Security: Collected Essays on Technologies and International Policies</t>
  </si>
  <si>
    <t>Gerlini, Matteo</t>
  </si>
  <si>
    <t>http://ebooks.windeal.com.tw/ios/cover.asp?isbn=9781614996149</t>
    <phoneticPr fontId="2" type="noConversion"/>
  </si>
  <si>
    <t>BEA00032</t>
  </si>
  <si>
    <t>9781614997108</t>
  </si>
  <si>
    <t>9781614997092</t>
  </si>
  <si>
    <t>Addressing Security Risks at the Ukrainian Border Through Best Practices on Good Governance</t>
  </si>
  <si>
    <t>Kęsek, Rafał</t>
  </si>
  <si>
    <t>http://ebooks.windeal.com.tw/ios/cover.asp?isbn=9781614997092</t>
    <phoneticPr fontId="2" type="noConversion"/>
  </si>
  <si>
    <t>BET00001</t>
  </si>
  <si>
    <t>9781614996071</t>
  </si>
  <si>
    <t>9781614996064</t>
  </si>
  <si>
    <t>Semantic and Fuzzy Modelling for Human Behaviour Recognition in Smart Spaces: A Case Study on Ambient Assisted Living</t>
  </si>
  <si>
    <t>Rodríguez, Natalia A. Díaz</t>
  </si>
  <si>
    <t>http://ebooks.windeal.com.tw/ios/cover.asp?isbn=9781614996064</t>
    <phoneticPr fontId="2" type="noConversion"/>
  </si>
  <si>
    <t>BET00078</t>
  </si>
  <si>
    <t>9781614995180</t>
  </si>
  <si>
    <t>9781614995173</t>
  </si>
  <si>
    <t>Saline Groundwater: Surface Water Interaction in Coastal Lowlands</t>
  </si>
  <si>
    <t>Delsman, Joost Reinbert</t>
  </si>
  <si>
    <t>2015</t>
  </si>
  <si>
    <t>http://ebooks.windeal.com.tw/ios/cover.asp?isbn=9781614995173</t>
    <phoneticPr fontId="2" type="noConversion"/>
  </si>
  <si>
    <r>
      <t xml:space="preserve">H14 </t>
    </r>
    <r>
      <rPr>
        <sz val="12"/>
        <rFont val="新細明體"/>
        <family val="1"/>
        <charset val="136"/>
      </rPr>
      <t>政治學</t>
    </r>
  </si>
  <si>
    <r>
      <rPr>
        <sz val="12"/>
        <rFont val="新細明體"/>
        <family val="1"/>
        <charset val="136"/>
      </rPr>
      <t>西文</t>
    </r>
  </si>
  <si>
    <r>
      <rPr>
        <sz val="12"/>
        <rFont val="新細明體"/>
        <family val="1"/>
        <charset val="136"/>
      </rPr>
      <t>文道國際</t>
    </r>
  </si>
  <si>
    <r>
      <t xml:space="preserve">E08 </t>
    </r>
    <r>
      <rPr>
        <sz val="12"/>
        <rFont val="新細明體"/>
        <family val="1"/>
        <charset val="136"/>
      </rPr>
      <t>資訊</t>
    </r>
  </si>
  <si>
    <r>
      <t xml:space="preserve">E11 </t>
    </r>
    <r>
      <rPr>
        <sz val="12"/>
        <rFont val="新細明體"/>
        <family val="1"/>
        <charset val="136"/>
      </rPr>
      <t>環境工程</t>
    </r>
  </si>
  <si>
    <t>Medicine Meets Virtual Reality 20: NextMed/MMVR20</t>
  </si>
  <si>
    <t>http://ebooks.windeal.com.tw/ios/cover.asp?isbn=9781614992080</t>
    <phoneticPr fontId="2" type="noConversion"/>
  </si>
  <si>
    <t>Assistive Technology: Building Bridges</t>
  </si>
  <si>
    <t>Sik-Lányi, Cecilia</t>
  </si>
  <si>
    <t>http://ebooks.windeal.com.tw/ios/cover.asp?isbn=9781614995654</t>
    <phoneticPr fontId="2" type="noConversion"/>
  </si>
  <si>
    <t>New Frontiers in High Performance Computing and Big Data</t>
  </si>
  <si>
    <t>Fox, Geoffrey</t>
  </si>
  <si>
    <t>http://ebooks.windeal.com.tw/ios/cover.asp?isbn=9781614998150</t>
    <phoneticPr fontId="2" type="noConversion"/>
  </si>
  <si>
    <t>Deep Learning for Image Processing Applications</t>
  </si>
  <si>
    <t>Hemanth, D. Jude</t>
  </si>
  <si>
    <t>http://ebooks.windeal.com.tw/ios/cover.asp?isbn=9781614998211</t>
    <phoneticPr fontId="2" type="noConversion"/>
  </si>
  <si>
    <t>Advances in Digital Technologies - Proceedings of the 8th International Conference on Applications of Digital Information and Web Technologies ICADIWT 2017</t>
  </si>
  <si>
    <t>http://ebooks.windeal.com.tw/ios/cover.asp?isbn=9781614997726</t>
    <phoneticPr fontId="2" type="noConversion"/>
  </si>
  <si>
    <t>State of the Art in AI Applied to Ambient Intelligence</t>
  </si>
  <si>
    <t>Aztiria, Asier</t>
  </si>
  <si>
    <t>http://ebooks.windeal.com.tw/ios/cover.asp?isbn=9781614998037</t>
    <phoneticPr fontId="2" type="noConversion"/>
  </si>
  <si>
    <t>Fuzzy Systems and Data Mining III - Proceedings of FSDM 2017</t>
  </si>
  <si>
    <t>Tallón-Ballesteros, Antonio J.</t>
  </si>
  <si>
    <t>http://ebooks.windeal.com.tw/ios/cover.asp?isbn=9781614998273</t>
    <phoneticPr fontId="2" type="noConversion"/>
  </si>
  <si>
    <t>Recent Advances in Artificial Intelligence Research and Development - Proceedings of the 20th International Conference of the Catalan Association for Artificial Intelligence, Deltebre, Terres de l'Ebre, Spain, October 25-27, 2017</t>
  </si>
  <si>
    <t>Aguiló, Isabel</t>
  </si>
  <si>
    <t>http://ebooks.windeal.com.tw/ios/cover.asp?isbn=9781614998051</t>
    <phoneticPr fontId="2" type="noConversion"/>
  </si>
  <si>
    <t>Probabilistic Semantic Web - Reasoning and Learning</t>
  </si>
  <si>
    <t>Zese, Riccardo</t>
  </si>
  <si>
    <t>http://ebooks.windeal.com.tw/ios/cover.asp?isbn=9781614997337</t>
    <phoneticPr fontId="2" type="noConversion"/>
  </si>
  <si>
    <t>Semantic Data Mining - An Ontology-Based Approach</t>
  </si>
  <si>
    <t>http://ebooks.windeal.com.tw/ios/cover.asp?isbn=9781614997450</t>
    <phoneticPr fontId="2" type="noConversion"/>
  </si>
  <si>
    <t>Semantic Sentiment Analysis in Social Streams</t>
  </si>
  <si>
    <t>Saif, Hassan</t>
  </si>
  <si>
    <t>http://ebooks.windeal.com.tw/ios/cover.asp?isbn=9781614997504</t>
    <phoneticPr fontId="2" type="noConversion"/>
  </si>
  <si>
    <t>Artificial Intelligence Research and Development: Proceedings of the 16th International Conference of the Catalan Association for Artificial Intelligence</t>
  </si>
  <si>
    <t>Gibert, Karina</t>
  </si>
  <si>
    <t>http://ebooks.windeal.com.tw/ios/cover.asp?isbn=9781614993193</t>
    <phoneticPr fontId="2" type="noConversion"/>
  </si>
  <si>
    <t>Advances in Digital Technologies: Proceedings of the 7th International Conference on Applications of Digital Information and Web Technologies 2016</t>
  </si>
  <si>
    <t>http://ebooks.windeal.com.tw/ios/cover.asp?isbn=9781614996361</t>
    <phoneticPr fontId="2" type="noConversion"/>
  </si>
  <si>
    <t>Artificial Intelligence Research and Development: Proceedings of the 19th International Conference of the Catalan Association for Artificial Intelligence, Barcelona, Catalonia, Spain, October 19-21, 2016</t>
  </si>
  <si>
    <t>Nebot, Àngela</t>
  </si>
  <si>
    <t>http://ebooks.windeal.com.tw/ios/cover.asp?isbn=9781614996958</t>
    <phoneticPr fontId="2" type="noConversion"/>
  </si>
  <si>
    <t>Ontology Engineering with Ontology Design Patterns: Foundations and Applications</t>
  </si>
  <si>
    <t>Hitzler, Pascal</t>
  </si>
  <si>
    <t>http://ebooks.windeal.com.tw/ios/cover.asp?isbn=9781614996750</t>
    <phoneticPr fontId="2" type="noConversion"/>
  </si>
  <si>
    <t>Publishing and Consuming Linked Data: Optimizing for the Unknown</t>
  </si>
  <si>
    <t>Rietveld, Laurens</t>
  </si>
  <si>
    <t>http://ebooks.windeal.com.tw/ios/cover.asp?isbn=9781614996224</t>
    <phoneticPr fontId="2" type="noConversion"/>
  </si>
  <si>
    <t>Querying a Web of Linked Data: Foundations and Query Execution</t>
  </si>
  <si>
    <t>Hartig, Olaf</t>
  </si>
  <si>
    <t>http://ebooks.windeal.com.tw/ios/cover.asp?isbn=9781614996309</t>
    <phoneticPr fontId="2" type="noConversion"/>
  </si>
  <si>
    <t>Case Studies in Advanced Engineering Design: Proceedings of the 1st International Symposium</t>
  </si>
  <si>
    <t>Spitas, Christos</t>
  </si>
  <si>
    <t>http://ebooks.windeal.com.tw/ios/cover.asp?isbn=9781614992417</t>
    <phoneticPr fontId="2" type="noConversion"/>
  </si>
  <si>
    <t>Surface and Sub-surface Water in Asia - ISSUES and Perspectives</t>
  </si>
  <si>
    <t>Subramanian, V.</t>
  </si>
  <si>
    <t>http://ebooks.windeal.com.tw/ios/cover.asp?isbn=9781614995395</t>
    <phoneticPr fontId="2" type="noConversion"/>
  </si>
  <si>
    <t>Physics of Metal-Nonmetal Transitions</t>
  </si>
  <si>
    <t>Yonezawa, Fumiko</t>
  </si>
  <si>
    <t>http://ebooks.windeal.com.tw/ios/cover.asp?isbn=9781614997863</t>
    <phoneticPr fontId="2" type="noConversion"/>
  </si>
  <si>
    <t>West European housing systems in a comparative perspective</t>
  </si>
  <si>
    <t>Heijden, Harry van der</t>
  </si>
  <si>
    <t>http://ebooks.windeal.com.tw/ios/cover.asp?isbn=9781614991946</t>
    <phoneticPr fontId="2" type="noConversion"/>
  </si>
  <si>
    <t>Semantic Search for Novel Information</t>
  </si>
  <si>
    <t>Färber, Michael</t>
  </si>
  <si>
    <t>http://ebooks.windeal.com.tw/ios/cover.asp?isbn=9781614997740</t>
    <phoneticPr fontId="2" type="noConversion"/>
  </si>
  <si>
    <t>Ławrynowicz, Agnieszka</t>
  </si>
  <si>
    <r>
      <rPr>
        <sz val="12"/>
        <rFont val="新細明體"/>
        <family val="1"/>
        <charset val="136"/>
      </rPr>
      <t>無光碟附件</t>
    </r>
  </si>
  <si>
    <r>
      <t xml:space="preserve">B1020D8 </t>
    </r>
    <r>
      <rPr>
        <sz val="12"/>
        <color indexed="8"/>
        <rFont val="新細明體"/>
        <family val="1"/>
        <charset val="136"/>
      </rPr>
      <t>復健科</t>
    </r>
  </si>
  <si>
    <r>
      <t xml:space="preserve">E09 </t>
    </r>
    <r>
      <rPr>
        <sz val="12"/>
        <color indexed="8"/>
        <rFont val="新細明體"/>
        <family val="1"/>
        <charset val="136"/>
      </rPr>
      <t>土木、水利、工程</t>
    </r>
  </si>
  <si>
    <r>
      <t xml:space="preserve">E08 </t>
    </r>
    <r>
      <rPr>
        <sz val="12"/>
        <rFont val="新細明體"/>
        <family val="1"/>
        <charset val="136"/>
      </rPr>
      <t>資訊</t>
    </r>
    <phoneticPr fontId="38" type="noConversion"/>
  </si>
  <si>
    <r>
      <t xml:space="preserve">H17 </t>
    </r>
    <r>
      <rPr>
        <sz val="12"/>
        <rFont val="新細明體"/>
        <family val="1"/>
        <charset val="136"/>
      </rPr>
      <t>社會學</t>
    </r>
    <phoneticPr fontId="38" type="noConversion"/>
  </si>
  <si>
    <r>
      <rPr>
        <sz val="12"/>
        <color theme="0"/>
        <rFont val="新細明體"/>
        <family val="1"/>
        <charset val="136"/>
      </rPr>
      <t>次主題</t>
    </r>
    <phoneticPr fontId="2" type="noConversion"/>
  </si>
  <si>
    <r>
      <rPr>
        <sz val="12"/>
        <color theme="0"/>
        <rFont val="新細明體"/>
        <family val="1"/>
        <charset val="136"/>
      </rPr>
      <t>附件</t>
    </r>
  </si>
  <si>
    <r>
      <rPr>
        <sz val="12"/>
        <color theme="0"/>
        <rFont val="新細明體"/>
        <family val="1"/>
        <charset val="136"/>
      </rPr>
      <t>平台</t>
    </r>
    <phoneticPr fontId="2" type="noConversion"/>
  </si>
  <si>
    <r>
      <rPr>
        <sz val="12"/>
        <color theme="0"/>
        <rFont val="新細明體"/>
        <family val="1"/>
        <charset val="136"/>
      </rPr>
      <t>連結</t>
    </r>
    <phoneticPr fontId="2" type="noConversion"/>
  </si>
  <si>
    <r>
      <rPr>
        <sz val="12"/>
        <color theme="0"/>
        <rFont val="新細明體"/>
        <family val="1"/>
        <charset val="136"/>
      </rPr>
      <t>序號</t>
    </r>
    <phoneticPr fontId="2" type="noConversion"/>
  </si>
  <si>
    <t>出版年</t>
    <phoneticPr fontId="38" type="noConversion"/>
  </si>
  <si>
    <t>Countering Radicalisation and Violent Extremism Among Youth to Prevent Terrorism</t>
  </si>
  <si>
    <t>Lombardi, Marco</t>
  </si>
  <si>
    <t>http://ebooks.windeal.com.tw/ios/cover.asp?isbn=9781614994695</t>
    <phoneticPr fontId="2" type="noConversion"/>
  </si>
  <si>
    <t>Not Only Syria? The Phenomenon of Foreign Fighters in a Comparative Perspective</t>
  </si>
  <si>
    <t>Rekawek, Kacper</t>
  </si>
  <si>
    <t>http://ebooks.windeal.com.tw/ios/cover.asp?isbn=9781614997566</t>
    <phoneticPr fontId="2" type="noConversion"/>
  </si>
  <si>
    <t>Participatory Design &amp; Health Information Technology</t>
  </si>
  <si>
    <t>Kanstrup, Anne Marie</t>
  </si>
  <si>
    <t>http://ebooks.windeal.com.tw/ios/cover.asp?isbn=9781614997399</t>
    <phoneticPr fontId="2" type="noConversion"/>
  </si>
  <si>
    <t>Data, Informatics and Technology: An Inspiration for Improved Healthcare</t>
  </si>
  <si>
    <t>Hasman, Arie</t>
  </si>
  <si>
    <t>http://ebooks.windeal.com.tw/ios/cover.asp?isbn=9781614998792</t>
    <phoneticPr fontId="2" type="noConversion"/>
  </si>
  <si>
    <t>Thirteenth Scandinavian Conference on Artificial Intelligence: SCAI 2015</t>
  </si>
  <si>
    <t>Nowaczyk, Sławomir</t>
  </si>
  <si>
    <t>http://ebooks.windeal.com.tw/ios/cover.asp?isbn=9781614995883</t>
    <phoneticPr fontId="2" type="noConversion"/>
  </si>
  <si>
    <t>The Protection of Critical Energy Infrastructure Against Emerging Security Challenges</t>
  </si>
  <si>
    <t>Niglia, Alessandro</t>
  </si>
  <si>
    <t>http://ebooks.windeal.com.tw/ios/cover.asp?isbn=9781614995715</t>
    <phoneticPr fontId="2" type="noConversion"/>
  </si>
  <si>
    <t>What Social Robots Can and Should Do: Proceedings of Robophilosophy 2016 / TRANSOR 2016</t>
  </si>
  <si>
    <t>Seibt, Johanna</t>
  </si>
  <si>
    <t>http://ebooks.windeal.com.tw/ios/cover.asp?isbn=9781614997078</t>
    <phoneticPr fontId="2" type="noConversion"/>
  </si>
  <si>
    <t>Electromagnetic Nondestructive Evaluation (XIX)</t>
  </si>
  <si>
    <t>Yusa, Noritaka</t>
  </si>
  <si>
    <t>http://ebooks.windeal.com.tw/ios/cover.asp?isbn=9781614996385</t>
    <phoneticPr fontId="2" type="noConversion"/>
  </si>
  <si>
    <t>Pretschner, Alexander</t>
  </si>
  <si>
    <t>NATO Science for Peace and Security Series - D: Information and Communication Security, Volume 50</t>
  </si>
  <si>
    <t>http://ebooks.windeal.com.tw/ios/cover.asp?isbn=9781614998099</t>
    <phoneticPr fontId="2" type="noConversion"/>
  </si>
  <si>
    <t>New Trends in Intelligent Software Methodologies, Tools and Techniques: Proceedings of the 16th International Conference (SoMeT_17)</t>
  </si>
  <si>
    <t>http://ebooks.windeal.com.tw/ios/cover.asp?isbn=9781614997993</t>
    <phoneticPr fontId="2" type="noConversion"/>
  </si>
  <si>
    <t>Information Technology and Intelligent Transportation Systems: Proceedings of the 2nd International Conference on Information Technology and Intelligent Transportation Systems (ITITS 2017), Xi'an, China, June 10, 2017</t>
  </si>
  <si>
    <t>Balas, Valentina Emilia</t>
  </si>
  <si>
    <t>http://ebooks.windeal.com.tw/ios/cover.asp?isbn=9781614997849</t>
    <phoneticPr fontId="2" type="noConversion"/>
  </si>
  <si>
    <t>Envisioning Robots in Society: Power, Politics, and Public Space - Proceedings of Robophilosophy 2018 / TRANSOR 2018</t>
  </si>
  <si>
    <t>Coeckelbergh, Mark</t>
  </si>
  <si>
    <t>http://ebooks.windeal.com.tw/ios/cover.asp?isbn=9781614999300</t>
    <phoneticPr fontId="2" type="noConversion"/>
  </si>
  <si>
    <t>Fuzzy Systems and Data Mining IV: Proceedings of FSDM 2018</t>
  </si>
  <si>
    <t>http://ebooks.windeal.com.tw/ios/cover.asp?isbn=9781614999263</t>
    <phoneticPr fontId="2" type="noConversion"/>
  </si>
  <si>
    <t>Query Processing over Graph-structured Data on the Web</t>
  </si>
  <si>
    <t>Deibe, Maribel Acosta</t>
  </si>
  <si>
    <t>http://ebooks.windeal.com.tw/ios/cover.asp?isbn=9781614999157</t>
    <phoneticPr fontId="2" type="noConversion"/>
  </si>
  <si>
    <t>Artificial Intelligence Research and Development: Current Challenges, New Trends and Applications</t>
  </si>
  <si>
    <t>Falomir, Zoe</t>
  </si>
  <si>
    <t>http://ebooks.windeal.com.tw/ios/cover.asp?isbn=9781614999171</t>
    <phoneticPr fontId="2" type="noConversion"/>
  </si>
  <si>
    <t>New Trends in Intelligent Software Methodologies, Tools and Techniques: Proceedings of the 17th International Conference SoMeT_18</t>
  </si>
  <si>
    <t>http://ebooks.windeal.com.tw/ios/cover.asp?isbn=9781614998990</t>
    <phoneticPr fontId="2" type="noConversion"/>
  </si>
  <si>
    <t>Big Data and HPC: Ecosystem and Convergence</t>
  </si>
  <si>
    <t>http://ebooks.windeal.com.tw/ios/cover.asp?isbn=9781614998815</t>
    <phoneticPr fontId="2" type="noConversion"/>
  </si>
  <si>
    <t>Inference and Learning Systems for Uncertain Relational Data</t>
  </si>
  <si>
    <t>Cota, Giuseppe</t>
  </si>
  <si>
    <t>http://ebooks.windeal.com.tw/ios/cover.asp?isbn=9781614998914</t>
    <phoneticPr fontId="2" type="noConversion"/>
  </si>
  <si>
    <t>Application of Semantic Technology in Biodiversity Science</t>
  </si>
  <si>
    <t>Thessen, Anne E.</t>
  </si>
  <si>
    <t>http://ebooks.windeal.com.tw/ios/cover.asp?isbn=9781614998532</t>
    <phoneticPr fontId="2" type="noConversion"/>
  </si>
  <si>
    <t>Explaining Data Patterns using Knowledge from the Web of Data</t>
  </si>
  <si>
    <t>Tiddi, Ilaria</t>
  </si>
  <si>
    <t>http://ebooks.windeal.com.tw/ios/cover.asp?isbn=9781614998594</t>
    <phoneticPr fontId="2" type="noConversion"/>
  </si>
  <si>
    <t>Data Intensive Computing Applications for Big Data</t>
  </si>
  <si>
    <t>Mittal, Mamta</t>
  </si>
  <si>
    <t>http://ebooks.windeal.com.tw/ios/cover.asp?isbn=9781614998136</t>
    <phoneticPr fontId="2" type="noConversion"/>
  </si>
  <si>
    <t>連結</t>
    <phoneticPr fontId="2" type="noConversion"/>
  </si>
  <si>
    <t>Computational Social Science and Complex Systems</t>
  </si>
  <si>
    <t>Kertész, János</t>
  </si>
  <si>
    <t>http://ebooks.windeal.com.tw/ios/cover.asp?isbn=9781643680361</t>
    <phoneticPr fontId="2" type="noConversion"/>
  </si>
  <si>
    <t>Cyber Defense - Policies, Operations and Capacity Building - CYDEF 2018</t>
  </si>
  <si>
    <t>Gaycken, Sandro</t>
  </si>
  <si>
    <t>http://ebooks.windeal.com.tw/ios/cover.asp?isbn=9781643680002</t>
    <phoneticPr fontId="2" type="noConversion"/>
  </si>
  <si>
    <t>Defense against Terrorism - Enhancing Resilience of Democratic Institutions and Rule of Law</t>
  </si>
  <si>
    <t>Coen, Myrianne</t>
  </si>
  <si>
    <t>http://ebooks.windeal.com.tw/ios/cover.asp?isbn=9781614999522</t>
    <phoneticPr fontId="2" type="noConversion"/>
  </si>
  <si>
    <t>Challenges in Strategic Communication and Fighting Propaganda in Eastern Europe - Solutions for a Future Common Project</t>
  </si>
  <si>
    <t>Sultănescu, Dan</t>
  </si>
  <si>
    <t>http://ebooks.windeal.com.tw/ios/cover.asp?isbn=9781614999423</t>
    <phoneticPr fontId="2" type="noConversion"/>
  </si>
  <si>
    <t>Enhancing Women's Roles in Preventing and Countering Violent Extremism (P/CVE)</t>
  </si>
  <si>
    <t>Zeiger, Sara</t>
  </si>
  <si>
    <t>http://ebooks.windeal.com.tw/ios/cover.asp?isbn=9781614999461</t>
    <phoneticPr fontId="2" type="noConversion"/>
  </si>
  <si>
    <t>Senior Leadership Roundtable on Military and Defence Aspects of Border Security in South East Europe</t>
  </si>
  <si>
    <t>Lochard, Itamara V.</t>
  </si>
  <si>
    <t>http://ebooks.windeal.com.tw/ios/cover.asp?isbn=9781614999072</t>
    <phoneticPr fontId="2" type="noConversion"/>
  </si>
  <si>
    <t>Black Swan Events on NATO's Eastern Flank</t>
  </si>
  <si>
    <t>Ducaru, Sorin</t>
  </si>
  <si>
    <t>http://ebooks.windeal.com.tw/ios/cover.asp?isbn=9781614999447</t>
    <phoneticPr fontId="2" type="noConversion"/>
  </si>
  <si>
    <t>Nautical and Maritime Culture, from the Past to the Future - Proceedings of the 3rd International Conference on Nautical and Maritime Culture</t>
  </si>
  <si>
    <t>Fasano, Ernesto</t>
  </si>
  <si>
    <t>http://ebooks.windeal.com.tw/ios/cover.asp?isbn=9781643680385</t>
    <phoneticPr fontId="2" type="noConversion"/>
  </si>
  <si>
    <r>
      <t xml:space="preserve">H17 </t>
    </r>
    <r>
      <rPr>
        <sz val="12"/>
        <rFont val="新細明體"/>
        <family val="1"/>
        <charset val="136"/>
      </rPr>
      <t>社會學</t>
    </r>
  </si>
  <si>
    <r>
      <t xml:space="preserve">E80 </t>
    </r>
    <r>
      <rPr>
        <sz val="12"/>
        <rFont val="新細明體"/>
        <family val="1"/>
        <charset val="136"/>
      </rPr>
      <t>海洋工程</t>
    </r>
  </si>
  <si>
    <r>
      <rPr>
        <sz val="12"/>
        <color theme="0"/>
        <rFont val="新細明體"/>
        <family val="1"/>
        <charset val="136"/>
      </rPr>
      <t>序號</t>
    </r>
    <phoneticPr fontId="2" type="noConversion"/>
  </si>
  <si>
    <r>
      <rPr>
        <sz val="12"/>
        <color theme="0"/>
        <rFont val="新細明體"/>
        <family val="1"/>
        <charset val="136"/>
      </rPr>
      <t>次主題</t>
    </r>
    <phoneticPr fontId="2" type="noConversion"/>
  </si>
  <si>
    <r>
      <rPr>
        <sz val="12"/>
        <color theme="0"/>
        <rFont val="新細明體"/>
        <family val="1"/>
        <charset val="136"/>
      </rPr>
      <t>備註</t>
    </r>
    <phoneticPr fontId="2" type="noConversion"/>
  </si>
  <si>
    <r>
      <rPr>
        <sz val="12"/>
        <color indexed="8"/>
        <rFont val="新細明體"/>
        <family val="1"/>
        <charset val="136"/>
      </rPr>
      <t>無光碟附件</t>
    </r>
  </si>
  <si>
    <r>
      <t xml:space="preserve">E10 </t>
    </r>
    <r>
      <rPr>
        <sz val="12"/>
        <color indexed="8"/>
        <rFont val="新細明體"/>
        <family val="1"/>
        <charset val="136"/>
      </rPr>
      <t>能源科技</t>
    </r>
  </si>
  <si>
    <r>
      <t xml:space="preserve">E18 </t>
    </r>
    <r>
      <rPr>
        <sz val="12"/>
        <color indexed="8"/>
        <rFont val="新細明體"/>
        <family val="1"/>
        <charset val="136"/>
      </rPr>
      <t>電力工程</t>
    </r>
  </si>
  <si>
    <r>
      <t xml:space="preserve">H14 </t>
    </r>
    <r>
      <rPr>
        <sz val="12"/>
        <color indexed="8"/>
        <rFont val="新細明體"/>
        <family val="1"/>
        <charset val="136"/>
      </rPr>
      <t>政治學</t>
    </r>
  </si>
  <si>
    <r>
      <t xml:space="preserve">H17 </t>
    </r>
    <r>
      <rPr>
        <sz val="12"/>
        <color indexed="8"/>
        <rFont val="新細明體"/>
        <family val="1"/>
        <charset val="136"/>
      </rPr>
      <t>社會學</t>
    </r>
  </si>
  <si>
    <r>
      <rPr>
        <sz val="12"/>
        <color theme="0"/>
        <rFont val="新細明體"/>
        <family val="1"/>
        <charset val="136"/>
      </rPr>
      <t>序號</t>
    </r>
    <phoneticPr fontId="2" type="noConversion"/>
  </si>
  <si>
    <r>
      <rPr>
        <sz val="12"/>
        <color theme="0"/>
        <rFont val="新細明體"/>
        <family val="1"/>
        <charset val="136"/>
      </rPr>
      <t>電子書</t>
    </r>
    <r>
      <rPr>
        <sz val="12"/>
        <color theme="0"/>
        <rFont val="Calibri"/>
        <family val="2"/>
      </rPr>
      <t>13</t>
    </r>
    <r>
      <rPr>
        <sz val="12"/>
        <color theme="0"/>
        <rFont val="新細明體"/>
        <family val="1"/>
        <charset val="136"/>
      </rPr>
      <t>碼</t>
    </r>
    <r>
      <rPr>
        <sz val="12"/>
        <color theme="0"/>
        <rFont val="Calibri"/>
        <family val="2"/>
      </rPr>
      <t>ISBN</t>
    </r>
  </si>
  <si>
    <r>
      <rPr>
        <sz val="12"/>
        <color theme="0"/>
        <rFont val="新細明體"/>
        <family val="1"/>
        <charset val="136"/>
      </rPr>
      <t>紙本</t>
    </r>
    <r>
      <rPr>
        <sz val="12"/>
        <color theme="0"/>
        <rFont val="Calibri"/>
        <family val="2"/>
      </rPr>
      <t>ISBN</t>
    </r>
  </si>
  <si>
    <r>
      <rPr>
        <sz val="12"/>
        <color theme="0"/>
        <rFont val="新細明體"/>
        <family val="1"/>
        <charset val="136"/>
      </rPr>
      <t>連結</t>
    </r>
    <phoneticPr fontId="2" type="noConversion"/>
  </si>
  <si>
    <t>Handbook of Traumatic Brain Injury and Neurodegeneration</t>
  </si>
  <si>
    <t>Castellani, Rudy J.</t>
  </si>
  <si>
    <t>http://ebooks.windeal.com.tw/ios/cover.asp?isbn=9781643680644</t>
    <phoneticPr fontId="2" type="noConversion"/>
  </si>
  <si>
    <t>Health Literacy in Clinical Practice and Public Health - New Initiatives and Lessons Learned at the Intersection with other Disciplines</t>
  </si>
  <si>
    <t>Logan, Robert A.</t>
  </si>
  <si>
    <t>http://ebooks.windeal.com.tw/ios/cover.asp?isbn=9781643680743</t>
    <phoneticPr fontId="2" type="noConversion"/>
  </si>
  <si>
    <t>Health Information Management: Empowering Public Health</t>
  </si>
  <si>
    <t>http://ebooks.windeal.com.tw/ios/cover.asp?isbn=9781643681269</t>
    <phoneticPr fontId="2" type="noConversion"/>
  </si>
  <si>
    <t>Critical Infrastructure Protection Against Hybrid Warfare Security Related Challenges</t>
  </si>
  <si>
    <t>http://ebooks.windeal.com.tw/ios/cover.asp?isbn=9781614996989</t>
    <phoneticPr fontId="2" type="noConversion"/>
  </si>
  <si>
    <t>Advances in Manufacturing Technology XXXII: Proceedings of the 16th International Conference on Manufacturing Research, incorporating the 33rd National Conference on Manufacturing Research, September 11-13, 2018, University of Skövde, Sweden</t>
  </si>
  <si>
    <t>Thorvald, Peter</t>
  </si>
  <si>
    <t>http://ebooks.windeal.com.tw/ios/cover.asp?isbn=9781614999010</t>
    <phoneticPr fontId="2" type="noConversion"/>
  </si>
  <si>
    <t>Technology and Science for the Ships of the Future: Proceedings of NAV 2018: 19th International Conference on Ship &amp; Maritime Research</t>
  </si>
  <si>
    <t>Marinò, Alberto</t>
  </si>
  <si>
    <t>http://ebooks.windeal.com.tw/ios/cover.asp?isbn=9781614998693</t>
    <phoneticPr fontId="2" type="noConversion"/>
  </si>
  <si>
    <t>Agriculture and Environment Perspectives in Intelligent Systems</t>
  </si>
  <si>
    <t>Muñoz, Andrés</t>
  </si>
  <si>
    <t>http://ebooks.windeal.com.tw/ios/cover.asp?isbn=9781614999683</t>
    <phoneticPr fontId="2" type="noConversion"/>
  </si>
  <si>
    <t>The Design of High Performance Mechatronics - High-Tech Functionality by Multidisciplinary System Integration</t>
  </si>
  <si>
    <t>3rd Revised Edition</t>
  </si>
  <si>
    <t>http://ebooks.windeal.com.tw/ios/cover.asp?isbn=9781643680507</t>
    <phoneticPr fontId="2" type="noConversion"/>
  </si>
  <si>
    <t>Advances in Edge Computing: Massive Parallel Processing and Applications</t>
  </si>
  <si>
    <t>Xhafa, Fatos</t>
  </si>
  <si>
    <t>http://ebooks.windeal.com.tw/ios/cover.asp?isbn=9781643680620</t>
    <phoneticPr fontId="2" type="noConversion"/>
  </si>
  <si>
    <t>Security and Privacy in the Internet of Things: Challenges and Solutions</t>
  </si>
  <si>
    <t>Hernández Ramos, José Luis</t>
  </si>
  <si>
    <t>http://ebooks.windeal.com.tw/ios/cover.asp?isbn=9781643680521</t>
    <phoneticPr fontId="2" type="noConversion"/>
  </si>
  <si>
    <t>Information Technology and Intelligent Transportation Systems</t>
  </si>
  <si>
    <t>Jain, Lakhmi C.</t>
  </si>
  <si>
    <t>http://ebooks.windeal.com.tw/ios/cover.asp?isbn=9781643680606</t>
    <phoneticPr fontId="2" type="noConversion"/>
  </si>
  <si>
    <t>Knowledge Graphs for eXplainable Artificial Intelligence: Foundations, Applications and Challenges</t>
  </si>
  <si>
    <t>http://ebooks.windeal.com.tw/ios/cover.asp?isbn=9781643680804</t>
    <phoneticPr fontId="2" type="noConversion"/>
  </si>
  <si>
    <t>Innovative Trends in Personalized Software Engineering and Information Systems - The Case of Intelligent and Adaptive E-learning Systems</t>
  </si>
  <si>
    <t>Troussas, Christos</t>
  </si>
  <si>
    <t>http://ebooks.windeal.com.tw/ios/cover.asp?isbn=9781643680965</t>
    <phoneticPr fontId="2" type="noConversion"/>
  </si>
  <si>
    <t>Gravitational Waves and Cosmology</t>
  </si>
  <si>
    <t>Coccia, Eugenio</t>
  </si>
  <si>
    <t>http://ebooks.windeal.com.tw/ios/cover.asp?isbn=9781643680941</t>
    <phoneticPr fontId="2" type="noConversion"/>
  </si>
  <si>
    <t>Knowledge Innovation Through Intelligent Software Methodologies, Tools and Techniques - Proceedings of the 19th International Conference on New Trends in Intelligent Software Methodologies, Tools and Techniques (SoMeT_20)</t>
  </si>
  <si>
    <t>http://ebooks.windeal.com.tw/ios/cover.asp?isbn=9781643681146</t>
    <phoneticPr fontId="2" type="noConversion"/>
  </si>
  <si>
    <t>Applications and Practices in Ontology Design, Extraction, and Reasoning</t>
  </si>
  <si>
    <t>http://ebooks.windeal.com.tw/ios/cover.asp?isbn=9781643681429</t>
    <phoneticPr fontId="2" type="noConversion"/>
  </si>
  <si>
    <t>E08 資訊</t>
  </si>
  <si>
    <t>Advances in Ontology Design and Patterns</t>
  </si>
  <si>
    <t>Hammar, Karl</t>
  </si>
  <si>
    <t>無光碟附件</t>
  </si>
  <si>
    <t>http://ebooks.windeal.com.tw/ios/cover.asp?isbn=9781614998259</t>
    <phoneticPr fontId="2" type="noConversion"/>
  </si>
  <si>
    <t>E60 生產自動化技術</t>
  </si>
  <si>
    <t>Advances in Manufacturing Technology XXXIII - Proceedings of the 17th International Conference on Manufacturing Research, incorporating the 34th National Conference on Manufacturing Research, 10-12 September 2019, Queen's University, Belfast, UK</t>
  </si>
  <si>
    <t>Jin, Yan</t>
  </si>
  <si>
    <t>IOS Press</t>
    <phoneticPr fontId="38" type="noConversion"/>
  </si>
  <si>
    <t>http://ebooks.windeal.com.tw/ios/cover.asp?isbn=9781643680088</t>
    <phoneticPr fontId="2" type="noConversion"/>
  </si>
  <si>
    <t>Advancing Technology Industrialization Through Intelligent Software Methodologies, Tools and Techniques</t>
  </si>
  <si>
    <t>http://ebooks.windeal.com.tw/ios/cover.asp?isbn=9781643680125</t>
    <phoneticPr fontId="2" type="noConversion"/>
  </si>
  <si>
    <t>附件</t>
  </si>
  <si>
    <t>備註</t>
    <phoneticPr fontId="2" type="noConversion"/>
  </si>
  <si>
    <t>B1020B2 精神科</t>
  </si>
  <si>
    <t>B101009 公共衛生及環境醫學</t>
  </si>
  <si>
    <t>E03 造船工程</t>
  </si>
  <si>
    <t>E11 環境工程</t>
  </si>
  <si>
    <t>E61 控制工程</t>
  </si>
  <si>
    <t>M03 物理</t>
  </si>
  <si>
    <r>
      <rPr>
        <sz val="10"/>
        <rFont val="新細明體"/>
        <family val="1"/>
        <charset val="136"/>
      </rPr>
      <t>序號</t>
    </r>
    <phoneticPr fontId="2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</si>
  <si>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</si>
  <si>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</si>
  <si>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</si>
  <si>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</si>
  <si>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</si>
  <si>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</si>
  <si>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</si>
  <si>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</si>
  <si>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</si>
  <si>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</si>
  <si>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</si>
  <si>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2" type="noConversion"/>
  </si>
  <si>
    <r>
      <t xml:space="preserve">B101010 </t>
    </r>
    <r>
      <rPr>
        <sz val="10"/>
        <rFont val="新細明體"/>
        <family val="1"/>
        <charset val="136"/>
      </rPr>
      <t>醫學工程</t>
    </r>
  </si>
  <si>
    <t>9781614997900</t>
  </si>
  <si>
    <t>9781614997894</t>
  </si>
  <si>
    <t>Health Literacy: New Directions in Research, Theory and Practice</t>
  </si>
  <si>
    <r>
      <rPr>
        <sz val="10"/>
        <rFont val="新細明體"/>
        <family val="1"/>
        <charset val="136"/>
      </rPr>
      <t>無光碟附件</t>
    </r>
  </si>
  <si>
    <t>http://ebooks.windeal.com.tw/ios/cover.asp?isbn=9781614997894</t>
    <phoneticPr fontId="2" type="noConversion"/>
  </si>
  <si>
    <r>
      <t xml:space="preserve">B1020D7 </t>
    </r>
    <r>
      <rPr>
        <sz val="10"/>
        <rFont val="新細明體"/>
        <family val="1"/>
        <charset val="136"/>
      </rPr>
      <t>病理及法醫</t>
    </r>
  </si>
  <si>
    <t>9781614997184</t>
  </si>
  <si>
    <t>9781614997177</t>
  </si>
  <si>
    <t>Metabolic Diseases: Foundations of Clinical Management, Genetics, and Pathology</t>
  </si>
  <si>
    <t>http://ebooks.windeal.com.tw/ios/cover.asp?isbn=9781614997177</t>
    <phoneticPr fontId="2" type="noConversion"/>
  </si>
  <si>
    <r>
      <t xml:space="preserve">E08 </t>
    </r>
    <r>
      <rPr>
        <sz val="10"/>
        <rFont val="新細明體"/>
        <family val="1"/>
        <charset val="136"/>
      </rPr>
      <t>資訊</t>
    </r>
  </si>
  <si>
    <t>9781614999294</t>
  </si>
  <si>
    <t>9781614999287</t>
  </si>
  <si>
    <t>Applications of Intelligent Systems - Proceedings of the 1st International APPIS Conference 2018</t>
  </si>
  <si>
    <t>Petkov, Nicolai</t>
  </si>
  <si>
    <t>http://ebooks.windeal.com.tw/ios/cover.asp?isbn=9781614999287</t>
    <phoneticPr fontId="2" type="noConversion"/>
  </si>
  <si>
    <t>9781643680194</t>
  </si>
  <si>
    <t>9781643680187</t>
  </si>
  <si>
    <t>Fuzzy Systems and Data Mining V - Proceedings of FSDM 2019</t>
  </si>
  <si>
    <t>http://ebooks.windeal.com.tw/ios/cover.asp?isbn=9781643680187</t>
    <phoneticPr fontId="2" type="noConversion"/>
  </si>
  <si>
    <t>9781643680156</t>
  </si>
  <si>
    <t>9781643680149</t>
  </si>
  <si>
    <t>Artificial Intelligence Research and Development - Proceedings of the 22nd International Conference of the Catalan Association for Artificial Intelligence</t>
  </si>
  <si>
    <t>Sabater-Mir, Jordi</t>
  </si>
  <si>
    <t>http://ebooks.windeal.com.tw/ios/cover.asp?isbn=9781643680149</t>
    <phoneticPr fontId="2" type="noConversion"/>
  </si>
  <si>
    <t>9781643681757</t>
  </si>
  <si>
    <t>9781643681740</t>
  </si>
  <si>
    <t>Advances in Pattern-Based Ontology Engineering</t>
  </si>
  <si>
    <t>Blomqvist, Eva</t>
  </si>
  <si>
    <t>http://ebooks.windeal.com.tw/ios/cover.asp?isbn=9781643681740</t>
    <phoneticPr fontId="2" type="noConversion"/>
  </si>
  <si>
    <r>
      <t xml:space="preserve">M03 </t>
    </r>
    <r>
      <rPr>
        <sz val="10"/>
        <rFont val="新細明體"/>
        <family val="1"/>
        <charset val="136"/>
      </rPr>
      <t>物理</t>
    </r>
  </si>
  <si>
    <t>9781643681733</t>
  </si>
  <si>
    <t>9781643681726</t>
  </si>
  <si>
    <t>Advances in Thermoelectricity: Foundational Issues, Materials and Nanotechnology</t>
  </si>
  <si>
    <t>Narducci, Dario</t>
  </si>
  <si>
    <t>http://ebooks.windeal.com.tw/ios/cover.asp?isbn=9781643681726</t>
    <phoneticPr fontId="2" type="noConversion"/>
  </si>
  <si>
    <r>
      <t xml:space="preserve">E71 </t>
    </r>
    <r>
      <rPr>
        <sz val="10"/>
        <rFont val="新細明體"/>
        <family val="1"/>
        <charset val="136"/>
      </rPr>
      <t>航太科技</t>
    </r>
  </si>
  <si>
    <t>9781643681894</t>
  </si>
  <si>
    <t>9781643681887</t>
  </si>
  <si>
    <t>Modern Technologies Enabling Safe and Secure UAV Operation in Urban Airspace</t>
  </si>
  <si>
    <t>Śniatała, Paweł</t>
  </si>
  <si>
    <t>http://ebooks.windeal.com.tw/ios/cover.asp?isbn=9781643681887</t>
    <phoneticPr fontId="2" type="noConversion"/>
  </si>
  <si>
    <t>Multi-modal Data Fusion based on Embeddings</t>
  </si>
  <si>
    <t>Thoma, Steffen</t>
  </si>
  <si>
    <t>IOS Press</t>
    <phoneticPr fontId="57" type="noConversion"/>
  </si>
  <si>
    <t>http://ebooks.windeal.com.tw/ios/cover.asp?isbn=9781643680286</t>
    <phoneticPr fontId="57" type="noConversion"/>
  </si>
  <si>
    <r>
      <t xml:space="preserve">E08 </t>
    </r>
    <r>
      <rPr>
        <sz val="10"/>
        <color theme="1"/>
        <rFont val="新細明體"/>
        <family val="1"/>
        <charset val="136"/>
      </rPr>
      <t>資訊</t>
    </r>
  </si>
  <si>
    <r>
      <rPr>
        <sz val="10"/>
        <rFont val="新細明體"/>
        <family val="1"/>
        <charset val="136"/>
      </rPr>
      <t>序號</t>
    </r>
    <phoneticPr fontId="57" type="noConversion"/>
  </si>
  <si>
    <r>
      <rPr>
        <sz val="10"/>
        <rFont val="新細明體"/>
        <family val="1"/>
        <charset val="136"/>
      </rPr>
      <t>備註</t>
    </r>
    <phoneticPr fontId="57" type="noConversion"/>
  </si>
  <si>
    <r>
      <rPr>
        <b/>
        <sz val="10"/>
        <color indexed="13"/>
        <rFont val="新細明體"/>
        <family val="1"/>
        <charset val="136"/>
      </rPr>
      <t>連結</t>
    </r>
    <phoneticPr fontId="2" type="noConversion"/>
  </si>
  <si>
    <r>
      <t xml:space="preserve">B1020B2 </t>
    </r>
    <r>
      <rPr>
        <sz val="10"/>
        <rFont val="新細明體"/>
        <family val="1"/>
        <charset val="136"/>
      </rPr>
      <t>精神科</t>
    </r>
  </si>
  <si>
    <t>9781643681597</t>
  </si>
  <si>
    <t>9781643681580</t>
  </si>
  <si>
    <t>Alzheimer's Disease and Air Pollution - The Development and Progression of a Fatal Disease from Childhood and the Opportunities for Early Prevention</t>
  </si>
  <si>
    <t>Calderón-Garcidueñas, Lilian</t>
  </si>
  <si>
    <t>http://ebooks.windeal.com.tw/ios/cover.asp?isbn=9781643681580</t>
    <phoneticPr fontId="57" type="noConversion"/>
  </si>
  <si>
    <r>
      <t xml:space="preserve">E50 </t>
    </r>
    <r>
      <rPr>
        <sz val="10"/>
        <rFont val="新細明體"/>
        <family val="1"/>
        <charset val="136"/>
      </rPr>
      <t>工業工程與管理</t>
    </r>
  </si>
  <si>
    <t>9781614999737</t>
  </si>
  <si>
    <t>9781614999720</t>
  </si>
  <si>
    <t>Transforming Ergonomics with Personalized Health and Intelligent Workplaces</t>
  </si>
  <si>
    <t>Vega-Barbas, Mario</t>
  </si>
  <si>
    <t>http://ebooks.windeal.com.tw/ios/cover.asp?isbn=9781614999720</t>
    <phoneticPr fontId="57" type="noConversion"/>
  </si>
  <si>
    <t>9781643681610</t>
  </si>
  <si>
    <t>9781643681603</t>
  </si>
  <si>
    <t>Biere, Armin</t>
  </si>
  <si>
    <t>http://ebooks.windeal.com.tw/ios/cover.asp?isbn=9781643681603</t>
    <phoneticPr fontId="57" type="noConversion"/>
  </si>
  <si>
    <t>9781643682594</t>
  </si>
  <si>
    <t>9781643682587</t>
  </si>
  <si>
    <t>Abstraction in Ontology-based Data Management</t>
  </si>
  <si>
    <t>Cima, Gianluca</t>
  </si>
  <si>
    <t>http://ebooks.windeal.com.tw/ios/cover.asp?isbn=9781643682587</t>
    <phoneticPr fontId="57" type="noConversion"/>
  </si>
  <si>
    <r>
      <t xml:space="preserve">E03 </t>
    </r>
    <r>
      <rPr>
        <sz val="10"/>
        <rFont val="新細明體"/>
        <family val="1"/>
        <charset val="136"/>
      </rPr>
      <t>造船工程</t>
    </r>
  </si>
  <si>
    <t>9781643682976</t>
  </si>
  <si>
    <t>9781643682969</t>
  </si>
  <si>
    <t>Technology and Science for the Ships of the Future - Proceedings of NAV 2022: 20th International Conference on Ship &amp; Maritime Research</t>
  </si>
  <si>
    <t>Rizzuto, Enrico</t>
  </si>
  <si>
    <t>http://ebooks.windeal.com.tw/ios/cover.asp?isbn=9781643682969</t>
    <phoneticPr fontId="57" type="noConversion"/>
  </si>
  <si>
    <t>9781643683256</t>
  </si>
  <si>
    <t>9781643683249</t>
  </si>
  <si>
    <t>Semantics of Belief Change Operators for Intelligent Agents: Iteration, Postulates, and Realizability</t>
  </si>
  <si>
    <t>Sauerwald, Kai</t>
  </si>
  <si>
    <t>http://ebooks.windeal.com.tw/ios/cover.asp?isbn=9781643683249</t>
    <phoneticPr fontId="57" type="noConversion"/>
  </si>
  <si>
    <t>9781643683430</t>
  </si>
  <si>
    <t>9781643683423</t>
  </si>
  <si>
    <t>Deep Learning with Relational Logic Representations</t>
  </si>
  <si>
    <t>Šír, Gustav</t>
  </si>
  <si>
    <t>http://ebooks.windeal.com.tw/ios/cover.asp?isbn=9781643683423</t>
    <phoneticPr fontId="5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</si>
</sst>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#######"/>
    <numFmt numFmtId="177" formatCode="0.00_ "/>
    <numFmt numFmtId="178" formatCode="0_ "/>
    <numFmt numFmtId="179" formatCode="&quot;$&quot;#,##0.00"/>
  </numFmts>
  <fonts count="65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Arial Unicode MS"/>
      <family val="2"/>
      <charset val="136"/>
    </font>
    <font>
      <sz val="12"/>
      <name val="Arial Unicode MS"/>
      <family val="2"/>
      <charset val="136"/>
    </font>
    <font>
      <sz val="12"/>
      <color indexed="12"/>
      <name val="Arial Unicode MS"/>
      <family val="2"/>
      <charset val="136"/>
    </font>
    <font>
      <sz val="12"/>
      <color indexed="10"/>
      <name val="Arial Unicode MS"/>
      <family val="2"/>
      <charset val="136"/>
    </font>
    <font>
      <sz val="12"/>
      <color indexed="8"/>
      <name val="Arial Unicode MS"/>
      <family val="2"/>
      <charset val="136"/>
    </font>
    <font>
      <sz val="9"/>
      <name val="新細明體"/>
      <family val="1"/>
      <charset val="136"/>
    </font>
    <font>
      <b/>
      <sz val="12"/>
      <color indexed="13"/>
      <name val="Arial Unicode MS"/>
      <family val="2"/>
      <charset val="136"/>
    </font>
    <font>
      <b/>
      <sz val="12"/>
      <name val="Arial Unicode MS"/>
      <family val="2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Arial Unicode MS"/>
      <family val="2"/>
      <charset val="136"/>
    </font>
    <font>
      <sz val="9"/>
      <name val="新細明體"/>
      <family val="1"/>
      <charset val="136"/>
    </font>
    <font>
      <b/>
      <sz val="10"/>
      <name val="Arial"/>
      <family val="2"/>
    </font>
    <font>
      <sz val="11"/>
      <color indexed="8"/>
      <name val="新細明體"/>
      <family val="1"/>
      <charset val="136"/>
    </font>
    <font>
      <sz val="11"/>
      <name val="Arial"/>
      <family val="2"/>
    </font>
    <font>
      <sz val="11"/>
      <name val="Times New Roman"/>
      <family val="1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/>
      <sz val="12"/>
      <color indexed="12"/>
      <name val="Times New Roman"/>
      <family val="1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10"/>
      <name val="Times New Roman"/>
      <family val="1"/>
    </font>
    <font>
      <sz val="12"/>
      <color theme="1"/>
      <name val="Arial Unicode MS"/>
      <family val="2"/>
      <charset val="136"/>
    </font>
    <font>
      <sz val="11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9"/>
      <name val="新細明體"/>
      <family val="1"/>
      <charset val="136"/>
      <scheme val="minor"/>
    </font>
    <font>
      <sz val="12"/>
      <color theme="0"/>
      <name val="新細明體"/>
      <family val="1"/>
      <charset val="136"/>
    </font>
    <font>
      <sz val="12"/>
      <color theme="0"/>
      <name val="Times New Roman"/>
      <family val="1"/>
    </font>
    <font>
      <b/>
      <sz val="12"/>
      <color theme="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u/>
      <sz val="12"/>
      <color indexed="12"/>
      <name val="Calibri"/>
      <family val="2"/>
    </font>
    <font>
      <sz val="12"/>
      <color theme="0"/>
      <name val="Calibri"/>
      <family val="2"/>
    </font>
    <font>
      <sz val="12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u/>
      <sz val="12"/>
      <color indexed="12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sz val="10"/>
      <color indexed="8"/>
      <name val="Times New Roman"/>
      <family val="1"/>
    </font>
    <font>
      <u/>
      <sz val="10"/>
      <color indexed="12"/>
      <name val="Times New Roman"/>
      <family val="1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</font>
    <font>
      <sz val="10"/>
      <color theme="1"/>
      <name val="Times New Roman"/>
      <family val="1"/>
    </font>
    <font>
      <u/>
      <sz val="10"/>
      <color theme="10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0"/>
      <color indexed="13"/>
      <name val="Times New Roman"/>
      <family val="1"/>
    </font>
    <font>
      <b/>
      <sz val="10"/>
      <color indexed="13"/>
      <name val="新細明體"/>
      <family val="1"/>
      <charset val="136"/>
    </font>
    <font>
      <u/>
      <sz val="10"/>
      <color rgb="FF0000FF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1" fillId="0" borderId="0">
      <alignment vertical="center"/>
    </xf>
  </cellStyleXfs>
  <cellXfs count="314">
    <xf numFmtId="0" fontId="0" fillId="0" borderId="0" xfId="0">
      <alignment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2" fillId="0" borderId="0" xfId="0" applyFo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49" fontId="7" fillId="0" borderId="2" xfId="0" applyNumberFormat="1" applyFont="1" applyFill="1" applyBorder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1" xfId="1" applyFont="1" applyFill="1" applyBorder="1" applyAlignment="1"/>
    <xf numFmtId="49" fontId="10" fillId="0" borderId="1" xfId="1" applyNumberFormat="1" applyFont="1" applyFill="1" applyBorder="1" applyAlignment="1"/>
    <xf numFmtId="49" fontId="7" fillId="0" borderId="0" xfId="0" applyNumberFormat="1" applyFont="1" applyAlignment="1">
      <alignment vertical="center"/>
    </xf>
    <xf numFmtId="0" fontId="8" fillId="0" borderId="1" xfId="1" applyFont="1" applyFill="1" applyBorder="1" applyAlignment="1">
      <alignment horizontal="right"/>
    </xf>
    <xf numFmtId="0" fontId="9" fillId="0" borderId="1" xfId="1" applyFont="1" applyFill="1" applyBorder="1" applyAlignment="1"/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horizontal="right" vertical="center"/>
    </xf>
    <xf numFmtId="0" fontId="10" fillId="0" borderId="5" xfId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6" fillId="0" borderId="1" xfId="1" applyFont="1" applyFill="1" applyBorder="1" applyAlignment="1"/>
    <xf numFmtId="49" fontId="6" fillId="0" borderId="1" xfId="1" applyNumberFormat="1" applyFont="1" applyFill="1" applyBorder="1" applyAlignment="1"/>
    <xf numFmtId="0" fontId="8" fillId="0" borderId="1" xfId="1" quotePrefix="1" applyFont="1" applyFill="1" applyBorder="1" applyAlignment="1"/>
    <xf numFmtId="0" fontId="32" fillId="0" borderId="0" xfId="0" applyFont="1" applyFill="1" applyAlignment="1">
      <alignment horizontal="center" vertical="center"/>
    </xf>
    <xf numFmtId="0" fontId="6" fillId="0" borderId="5" xfId="1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horizontal="center"/>
    </xf>
    <xf numFmtId="0" fontId="32" fillId="0" borderId="0" xfId="0" applyFont="1" applyFill="1">
      <alignment vertical="center"/>
    </xf>
    <xf numFmtId="0" fontId="6" fillId="0" borderId="4" xfId="1" applyFont="1" applyFill="1" applyBorder="1" applyAlignment="1"/>
    <xf numFmtId="49" fontId="6" fillId="0" borderId="4" xfId="1" applyNumberFormat="1" applyFont="1" applyFill="1" applyBorder="1" applyAlignment="1"/>
    <xf numFmtId="0" fontId="6" fillId="0" borderId="5" xfId="1" applyFont="1" applyFill="1" applyBorder="1" applyAlignment="1"/>
    <xf numFmtId="49" fontId="6" fillId="0" borderId="5" xfId="1" applyNumberFormat="1" applyFont="1" applyFill="1" applyBorder="1" applyAlignment="1"/>
    <xf numFmtId="0" fontId="12" fillId="0" borderId="5" xfId="1" applyFont="1" applyFill="1" applyBorder="1" applyAlignment="1">
      <alignment horizontal="right"/>
    </xf>
    <xf numFmtId="0" fontId="6" fillId="0" borderId="1" xfId="1" applyNumberFormat="1" applyFont="1" applyFill="1" applyBorder="1" applyAlignment="1">
      <alignment horizontal="center"/>
    </xf>
    <xf numFmtId="178" fontId="32" fillId="0" borderId="0" xfId="0" applyNumberFormat="1" applyFont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178" fontId="6" fillId="0" borderId="4" xfId="1" applyNumberFormat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7" fillId="0" borderId="2" xfId="0" applyFont="1" applyBorder="1" applyAlignment="1" applyProtection="1">
      <alignment horizontal="center" vertical="center"/>
    </xf>
    <xf numFmtId="49" fontId="32" fillId="0" borderId="2" xfId="0" applyNumberFormat="1" applyFont="1" applyBorder="1" applyAlignment="1" applyProtection="1">
      <alignment horizontal="left" vertical="center"/>
    </xf>
    <xf numFmtId="49" fontId="32" fillId="0" borderId="2" xfId="0" applyNumberFormat="1" applyFont="1" applyBorder="1" applyAlignment="1" applyProtection="1">
      <alignment horizontal="center" vertical="center"/>
    </xf>
    <xf numFmtId="178" fontId="16" fillId="0" borderId="2" xfId="2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49" fontId="32" fillId="0" borderId="0" xfId="0" applyNumberFormat="1" applyFont="1" applyAlignment="1" applyProtection="1">
      <alignment horizontal="left" vertical="center"/>
    </xf>
    <xf numFmtId="177" fontId="32" fillId="0" borderId="0" xfId="0" applyNumberFormat="1" applyFont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177" fontId="7" fillId="0" borderId="3" xfId="0" applyNumberFormat="1" applyFont="1" applyFill="1" applyBorder="1" applyAlignment="1" applyProtection="1">
      <alignment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177" fontId="13" fillId="0" borderId="3" xfId="0" applyNumberFormat="1" applyFont="1" applyFill="1" applyBorder="1" applyAlignment="1" applyProtection="1">
      <alignment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7" xfId="2" applyFont="1" applyBorder="1" applyAlignment="1" applyProtection="1">
      <alignment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right" vertical="center" wrapText="1"/>
    </xf>
    <xf numFmtId="0" fontId="16" fillId="0" borderId="12" xfId="2" applyFont="1" applyBorder="1" applyAlignment="1" applyProtection="1">
      <alignment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8" xfId="2" applyBorder="1" applyAlignment="1" applyProtection="1">
      <alignment vertical="center"/>
    </xf>
    <xf numFmtId="49" fontId="33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34" fillId="0" borderId="8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0" fontId="3" fillId="0" borderId="14" xfId="2" applyBorder="1" applyAlignment="1" applyProtection="1">
      <alignment vertical="center"/>
    </xf>
    <xf numFmtId="49" fontId="33" fillId="0" borderId="14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176" fontId="2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/>
    </xf>
    <xf numFmtId="49" fontId="26" fillId="0" borderId="2" xfId="0" applyNumberFormat="1" applyFont="1" applyFill="1" applyBorder="1">
      <alignment vertical="center"/>
    </xf>
    <xf numFmtId="176" fontId="26" fillId="0" borderId="2" xfId="0" applyNumberFormat="1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35" fillId="2" borderId="2" xfId="0" applyFont="1" applyFill="1" applyBorder="1" applyAlignment="1">
      <alignment horizontal="center" vertical="center"/>
    </xf>
    <xf numFmtId="176" fontId="26" fillId="2" borderId="2" xfId="0" applyNumberFormat="1" applyFont="1" applyFill="1" applyBorder="1">
      <alignment vertical="center"/>
    </xf>
    <xf numFmtId="0" fontId="26" fillId="2" borderId="2" xfId="0" applyFont="1" applyFill="1" applyBorder="1">
      <alignment vertical="center"/>
    </xf>
    <xf numFmtId="176" fontId="26" fillId="2" borderId="2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center" vertical="center"/>
    </xf>
    <xf numFmtId="0" fontId="35" fillId="0" borderId="0" xfId="0" applyFo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49" fontId="26" fillId="0" borderId="11" xfId="0" applyNumberFormat="1" applyFont="1" applyFill="1" applyBorder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26" fillId="0" borderId="0" xfId="0" applyNumberFormat="1" applyFont="1">
      <alignment vertical="center"/>
    </xf>
    <xf numFmtId="0" fontId="25" fillId="0" borderId="0" xfId="0" applyFont="1" applyAlignment="1">
      <alignment horizontal="center" vertical="center"/>
    </xf>
    <xf numFmtId="49" fontId="26" fillId="2" borderId="2" xfId="0" applyNumberFormat="1" applyFont="1" applyFill="1" applyBorder="1">
      <alignment vertical="center"/>
    </xf>
    <xf numFmtId="0" fontId="27" fillId="0" borderId="7" xfId="0" applyFont="1" applyFill="1" applyBorder="1" applyAlignment="1">
      <alignment horizontal="left" vertical="center"/>
    </xf>
    <xf numFmtId="0" fontId="28" fillId="2" borderId="2" xfId="2" applyFont="1" applyFill="1" applyBorder="1" applyAlignment="1" applyProtection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8" xfId="0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49" fontId="25" fillId="0" borderId="2" xfId="0" applyNumberFormat="1" applyFont="1" applyBorder="1" applyAlignment="1">
      <alignment horizontal="left" vertical="center"/>
    </xf>
    <xf numFmtId="176" fontId="25" fillId="0" borderId="2" xfId="0" applyNumberFormat="1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8" fillId="0" borderId="2" xfId="2" applyFont="1" applyBorder="1" applyAlignment="1" applyProtection="1">
      <alignment horizontal="left" vertical="center"/>
    </xf>
    <xf numFmtId="0" fontId="36" fillId="0" borderId="0" xfId="0" applyFont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49" fontId="26" fillId="0" borderId="2" xfId="0" applyNumberFormat="1" applyFont="1" applyFill="1" applyBorder="1" applyAlignment="1">
      <alignment horizontal="left" vertical="center"/>
    </xf>
    <xf numFmtId="176" fontId="26" fillId="0" borderId="2" xfId="0" applyNumberFormat="1" applyFont="1" applyFill="1" applyBorder="1" applyAlignment="1">
      <alignment horizontal="left" vertical="center"/>
    </xf>
    <xf numFmtId="179" fontId="37" fillId="0" borderId="2" xfId="2" applyNumberFormat="1" applyFont="1" applyBorder="1" applyAlignment="1" applyProtection="1">
      <alignment horizontal="left" vertical="center"/>
    </xf>
    <xf numFmtId="0" fontId="36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49" fontId="26" fillId="0" borderId="2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176" fontId="25" fillId="0" borderId="2" xfId="0" applyNumberFormat="1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6" fontId="25" fillId="0" borderId="11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176" fontId="40" fillId="0" borderId="3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40" fillId="0" borderId="3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vertical="center"/>
    </xf>
    <xf numFmtId="49" fontId="26" fillId="0" borderId="2" xfId="0" applyNumberFormat="1" applyFont="1" applyFill="1" applyBorder="1" applyAlignment="1">
      <alignment vertical="center"/>
    </xf>
    <xf numFmtId="49" fontId="26" fillId="0" borderId="2" xfId="0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vertical="center"/>
    </xf>
    <xf numFmtId="0" fontId="26" fillId="3" borderId="2" xfId="0" applyFont="1" applyFill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176" fontId="39" fillId="0" borderId="2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0" fillId="0" borderId="0" xfId="0" applyFont="1" applyFill="1">
      <alignment vertical="center"/>
    </xf>
    <xf numFmtId="0" fontId="28" fillId="0" borderId="2" xfId="2" applyFont="1" applyFill="1" applyBorder="1" applyAlignment="1" applyProtection="1">
      <alignment horizontal="left" vertical="center"/>
    </xf>
    <xf numFmtId="0" fontId="28" fillId="0" borderId="11" xfId="2" applyFont="1" applyFill="1" applyBorder="1" applyAlignment="1" applyProtection="1">
      <alignment horizontal="left" vertical="center"/>
    </xf>
    <xf numFmtId="0" fontId="35" fillId="0" borderId="0" xfId="0" applyFont="1" applyAlignment="1">
      <alignment horizontal="left" vertical="center"/>
    </xf>
    <xf numFmtId="0" fontId="3" fillId="0" borderId="2" xfId="2" applyFont="1" applyBorder="1" applyAlignment="1" applyProtection="1">
      <alignment horizontal="left" vertical="center"/>
    </xf>
    <xf numFmtId="0" fontId="41" fillId="0" borderId="2" xfId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176" fontId="26" fillId="0" borderId="2" xfId="0" applyNumberFormat="1" applyFont="1" applyBorder="1" applyAlignment="1">
      <alignment horizontal="center" vertical="center"/>
    </xf>
    <xf numFmtId="0" fontId="28" fillId="0" borderId="2" xfId="2" applyFont="1" applyBorder="1" applyAlignment="1" applyProtection="1">
      <alignment vertical="center"/>
    </xf>
    <xf numFmtId="0" fontId="0" fillId="0" borderId="2" xfId="0" applyBorder="1">
      <alignment vertical="center"/>
    </xf>
    <xf numFmtId="0" fontId="26" fillId="0" borderId="11" xfId="0" applyFont="1" applyBorder="1" applyAlignment="1">
      <alignment vertical="center"/>
    </xf>
    <xf numFmtId="176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8" fillId="0" borderId="11" xfId="2" applyFont="1" applyBorder="1" applyAlignment="1" applyProtection="1">
      <alignment vertical="center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6" fillId="0" borderId="2" xfId="0" applyFont="1" applyFill="1" applyBorder="1">
      <alignment vertical="center"/>
    </xf>
    <xf numFmtId="0" fontId="26" fillId="0" borderId="2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 horizontal="right" vertical="center" wrapText="1"/>
    </xf>
    <xf numFmtId="0" fontId="26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 applyProtection="1">
      <alignment vertical="center" wrapText="1"/>
      <protection locked="0"/>
    </xf>
    <xf numFmtId="0" fontId="26" fillId="0" borderId="6" xfId="0" applyFont="1" applyFill="1" applyBorder="1" applyAlignment="1">
      <alignment horizontal="center" vertical="center"/>
    </xf>
    <xf numFmtId="0" fontId="3" fillId="0" borderId="7" xfId="2" applyFont="1" applyFill="1" applyBorder="1" applyAlignment="1" applyProtection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1" xfId="0" applyFont="1" applyFill="1" applyBorder="1">
      <alignment vertical="center"/>
    </xf>
    <xf numFmtId="176" fontId="26" fillId="0" borderId="11" xfId="0" applyNumberFormat="1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/>
    </xf>
    <xf numFmtId="0" fontId="3" fillId="0" borderId="12" xfId="2" applyFont="1" applyFill="1" applyBorder="1" applyAlignment="1" applyProtection="1">
      <alignment horizontal="left" vertical="center"/>
    </xf>
    <xf numFmtId="0" fontId="40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9" xfId="1" applyFont="1" applyFill="1" applyBorder="1" applyAlignment="1">
      <alignment horizontal="center"/>
    </xf>
    <xf numFmtId="0" fontId="39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left" vertical="center"/>
    </xf>
    <xf numFmtId="176" fontId="44" fillId="0" borderId="2" xfId="0" applyNumberFormat="1" applyFont="1" applyFill="1" applyBorder="1" applyAlignment="1">
      <alignment horizontal="left" vertical="center"/>
    </xf>
    <xf numFmtId="0" fontId="44" fillId="0" borderId="2" xfId="0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left" vertical="center"/>
    </xf>
    <xf numFmtId="0" fontId="45" fillId="0" borderId="0" xfId="0" applyFont="1" applyFill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right" vertical="center" wrapText="1"/>
    </xf>
    <xf numFmtId="0" fontId="44" fillId="0" borderId="0" xfId="0" applyFont="1" applyFill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 applyProtection="1">
      <alignment vertical="center" wrapText="1"/>
      <protection locked="0"/>
    </xf>
    <xf numFmtId="0" fontId="44" fillId="0" borderId="0" xfId="0" applyFont="1" applyFill="1" applyAlignment="1">
      <alignment horizontal="left" vertical="center"/>
    </xf>
    <xf numFmtId="0" fontId="44" fillId="0" borderId="6" xfId="0" applyFont="1" applyFill="1" applyBorder="1" applyAlignment="1">
      <alignment horizontal="center" vertical="center"/>
    </xf>
    <xf numFmtId="0" fontId="46" fillId="0" borderId="7" xfId="2" applyFont="1" applyFill="1" applyBorder="1" applyAlignment="1" applyProtection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176" fontId="44" fillId="0" borderId="11" xfId="0" applyNumberFormat="1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/>
    </xf>
    <xf numFmtId="0" fontId="46" fillId="0" borderId="12" xfId="2" applyFont="1" applyFill="1" applyBorder="1" applyAlignment="1" applyProtection="1">
      <alignment horizontal="left" vertical="center"/>
    </xf>
    <xf numFmtId="0" fontId="47" fillId="0" borderId="8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176" fontId="47" fillId="0" borderId="3" xfId="0" applyNumberFormat="1" applyFont="1" applyFill="1" applyBorder="1" applyAlignment="1">
      <alignment horizontal="center" vertical="center" wrapText="1"/>
    </xf>
    <xf numFmtId="0" fontId="47" fillId="0" borderId="3" xfId="0" applyFont="1" applyFill="1" applyBorder="1" applyAlignment="1" applyProtection="1">
      <alignment horizontal="center" vertical="center" wrapText="1"/>
      <protection locked="0"/>
    </xf>
    <xf numFmtId="0" fontId="47" fillId="0" borderId="9" xfId="1" applyFont="1" applyFill="1" applyBorder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49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horizontal="left" vertical="center"/>
    </xf>
    <xf numFmtId="176" fontId="49" fillId="0" borderId="2" xfId="0" applyNumberFormat="1" applyFont="1" applyBorder="1" applyAlignment="1">
      <alignment horizontal="center" vertical="center"/>
    </xf>
    <xf numFmtId="0" fontId="49" fillId="0" borderId="2" xfId="0" applyFont="1" applyBorder="1" applyAlignment="1">
      <alignment horizontal="left" vertical="center" wrapText="1"/>
    </xf>
    <xf numFmtId="0" fontId="49" fillId="0" borderId="2" xfId="0" applyFont="1" applyBorder="1" applyAlignment="1">
      <alignment vertical="center"/>
    </xf>
    <xf numFmtId="0" fontId="49" fillId="0" borderId="2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49" fillId="0" borderId="6" xfId="0" applyFont="1" applyBorder="1" applyAlignment="1">
      <alignment horizontal="center" vertical="center"/>
    </xf>
    <xf numFmtId="0" fontId="50" fillId="0" borderId="7" xfId="2" applyFont="1" applyBorder="1" applyAlignment="1" applyProtection="1">
      <alignment horizontal="left" vertical="center"/>
    </xf>
    <xf numFmtId="0" fontId="48" fillId="4" borderId="8" xfId="0" applyFont="1" applyFill="1" applyBorder="1" applyAlignment="1">
      <alignment horizontal="center" vertical="center" wrapText="1"/>
    </xf>
    <xf numFmtId="0" fontId="48" fillId="4" borderId="3" xfId="0" applyFont="1" applyFill="1" applyBorder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176" fontId="48" fillId="5" borderId="3" xfId="0" applyNumberFormat="1" applyFont="1" applyFill="1" applyBorder="1" applyAlignment="1">
      <alignment horizontal="center" vertical="center" wrapText="1"/>
    </xf>
    <xf numFmtId="0" fontId="48" fillId="5" borderId="3" xfId="0" applyFont="1" applyFill="1" applyBorder="1" applyAlignment="1" applyProtection="1">
      <alignment horizontal="center" vertical="center" wrapText="1"/>
      <protection locked="0"/>
    </xf>
    <xf numFmtId="0" fontId="51" fillId="6" borderId="9" xfId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2" xfId="2" applyFont="1" applyBorder="1" applyAlignment="1" applyProtection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 wrapText="1"/>
    </xf>
    <xf numFmtId="0" fontId="52" fillId="4" borderId="2" xfId="0" applyFont="1" applyFill="1" applyBorder="1" applyAlignment="1">
      <alignment horizontal="center" vertical="center" wrapText="1"/>
    </xf>
    <xf numFmtId="176" fontId="52" fillId="4" borderId="2" xfId="0" applyNumberFormat="1" applyFont="1" applyFill="1" applyBorder="1" applyAlignment="1">
      <alignment horizontal="center" vertical="center" wrapText="1"/>
    </xf>
    <xf numFmtId="0" fontId="52" fillId="4" borderId="2" xfId="0" applyFont="1" applyFill="1" applyBorder="1" applyAlignment="1" applyProtection="1">
      <alignment horizontal="center" vertical="center" wrapText="1"/>
      <protection locked="0"/>
    </xf>
    <xf numFmtId="0" fontId="54" fillId="7" borderId="2" xfId="1" applyFont="1" applyFill="1" applyBorder="1" applyAlignment="1">
      <alignment horizontal="left"/>
    </xf>
    <xf numFmtId="0" fontId="52" fillId="0" borderId="2" xfId="0" applyFont="1" applyBorder="1" applyAlignment="1">
      <alignment horizontal="center" vertical="center"/>
    </xf>
    <xf numFmtId="0" fontId="52" fillId="0" borderId="2" xfId="0" applyFont="1" applyBorder="1" applyAlignment="1">
      <alignment vertical="center"/>
    </xf>
    <xf numFmtId="0" fontId="52" fillId="0" borderId="2" xfId="0" applyFont="1" applyBorder="1" applyAlignment="1" applyProtection="1">
      <alignment vertical="center"/>
      <protection locked="0"/>
    </xf>
    <xf numFmtId="49" fontId="52" fillId="0" borderId="2" xfId="0" applyNumberFormat="1" applyFont="1" applyBorder="1" applyAlignment="1">
      <alignment vertical="center"/>
    </xf>
    <xf numFmtId="0" fontId="52" fillId="0" borderId="2" xfId="0" applyFont="1" applyBorder="1" applyAlignment="1">
      <alignment vertical="center" wrapText="1"/>
    </xf>
    <xf numFmtId="0" fontId="55" fillId="0" borderId="2" xfId="0" applyFont="1" applyBorder="1" applyAlignment="1">
      <alignment horizontal="left" vertical="center"/>
    </xf>
    <xf numFmtId="0" fontId="56" fillId="0" borderId="2" xfId="2" applyFont="1" applyBorder="1" applyAlignment="1" applyProtection="1">
      <alignment horizontal="left" vertical="center"/>
    </xf>
    <xf numFmtId="0" fontId="55" fillId="0" borderId="0" xfId="0" applyFont="1">
      <alignment vertical="center"/>
    </xf>
    <xf numFmtId="0" fontId="59" fillId="0" borderId="15" xfId="0" applyFont="1" applyBorder="1" applyAlignment="1">
      <alignment horizontal="center" vertical="center"/>
    </xf>
    <xf numFmtId="0" fontId="59" fillId="0" borderId="15" xfId="0" applyFont="1" applyBorder="1">
      <alignment vertical="center"/>
    </xf>
    <xf numFmtId="176" fontId="59" fillId="0" borderId="15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>
      <alignment vertical="center"/>
    </xf>
    <xf numFmtId="0" fontId="60" fillId="0" borderId="15" xfId="2" applyFont="1" applyBorder="1" applyAlignment="1" applyProtection="1">
      <alignment vertical="center" wrapText="1"/>
    </xf>
    <xf numFmtId="0" fontId="52" fillId="8" borderId="16" xfId="0" applyFont="1" applyFill="1" applyBorder="1" applyAlignment="1">
      <alignment horizontal="center" vertical="center" wrapText="1"/>
    </xf>
    <xf numFmtId="176" fontId="52" fillId="8" borderId="16" xfId="0" applyNumberFormat="1" applyFont="1" applyFill="1" applyBorder="1" applyAlignment="1">
      <alignment horizontal="center" vertical="center" wrapText="1"/>
    </xf>
    <xf numFmtId="0" fontId="52" fillId="8" borderId="16" xfId="0" applyFont="1" applyFill="1" applyBorder="1" applyAlignment="1" applyProtection="1">
      <alignment horizontal="center" vertical="center" wrapText="1"/>
      <protection locked="0"/>
    </xf>
    <xf numFmtId="0" fontId="62" fillId="7" borderId="16" xfId="1" applyFont="1" applyFill="1" applyBorder="1" applyAlignment="1">
      <alignment horizontal="left"/>
    </xf>
    <xf numFmtId="0" fontId="5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6" xfId="3" applyFont="1" applyBorder="1">
      <alignment vertical="center"/>
    </xf>
    <xf numFmtId="49" fontId="52" fillId="0" borderId="16" xfId="3" applyNumberFormat="1" applyFont="1" applyBorder="1" applyAlignment="1">
      <alignment horizontal="center" vertical="center"/>
    </xf>
    <xf numFmtId="0" fontId="52" fillId="0" borderId="16" xfId="3" applyFont="1" applyBorder="1" applyAlignment="1">
      <alignment vertical="center" wrapText="1"/>
    </xf>
    <xf numFmtId="0" fontId="52" fillId="0" borderId="16" xfId="3" applyFont="1" applyBorder="1" applyAlignment="1">
      <alignment horizontal="center" vertical="center"/>
    </xf>
    <xf numFmtId="0" fontId="64" fillId="0" borderId="16" xfId="2" applyFont="1" applyBorder="1" applyAlignment="1" applyProtection="1">
      <alignment horizontal="righ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59" fillId="0" borderId="0" xfId="0" applyFont="1">
      <alignment vertical="center"/>
    </xf>
  </cellXfs>
  <cellStyles count="4">
    <cellStyle name="一般" xfId="0" builtinId="0"/>
    <cellStyle name="一般 2" xfId="3" xr:uid="{B6DD407F-2BE1-4CE9-BC90-1FF4F269A5E1}"/>
    <cellStyle name="一般_Sheet3" xfId="1" xr:uid="{00000000-0005-0000-0000-000001000000}"/>
    <cellStyle name="超連結" xfId="2" builtinId="8"/>
  </cellStyles>
  <dxfs count="314"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新細明體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00###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00###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76" formatCode="000###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76" formatCode="000###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47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新細明體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76" formatCode="000#######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76" formatCode="000#######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vertAlign val="baseline"/>
        <sz val="12"/>
        <name val="Times New Roman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00#######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00#######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rial Unicode MS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 Unicode MS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rial Unicode MS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rial Unicode MS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rial Unicode MS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strike val="0"/>
        <outline val="0"/>
        <shadow val="0"/>
        <vertAlign val="baseline"/>
        <sz val="12"/>
        <name val="Arial Unicode MS"/>
        <scheme val="none"/>
      </font>
      <numFmt numFmtId="178" formatCode="0_ 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2"/>
        <name val="Arial Unicode MS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2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2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2"/>
        <name val="Arial Unicode MS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2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2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2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2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2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2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font>
        <strike val="0"/>
        <outline val="0"/>
        <shadow val="0"/>
        <vertAlign val="baseline"/>
        <sz val="12"/>
        <name val="Arial Unicode MS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Arial Unicode MS"/>
        <scheme val="none"/>
      </font>
      <numFmt numFmtId="178" formatCode="0_ 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Arial Unicode MS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新細明體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新細明體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新細明體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新細明體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00000000}" name="表格36" displayName="表格36" ref="A1:F57" totalsRowShown="0" headerRowDxfId="313" dataDxfId="311" headerRowBorderDxfId="312" tableBorderDxfId="310">
  <tableColumns count="6">
    <tableColumn id="1" xr3:uid="{00000000-0010-0000-0000-000001000000}" name="NO." dataDxfId="309"/>
    <tableColumn id="2" xr3:uid="{00000000-0010-0000-0000-000002000000}" name="Title" dataDxfId="308" dataCellStyle="超連結"/>
    <tableColumn id="3" xr3:uid="{00000000-0010-0000-0000-000003000000}" name="Editor(Last Name)" dataDxfId="307"/>
    <tableColumn id="4" xr3:uid="{00000000-0010-0000-0000-000004000000}" name="Print ISBN" dataDxfId="306"/>
    <tableColumn id="5" xr3:uid="{00000000-0010-0000-0000-000005000000}" name="E-ISBN" dataDxfId="305"/>
    <tableColumn id="6" xr3:uid="{00000000-0010-0000-0000-000006000000}" name="Year" dataDxfId="30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09000000}" name="表格55" displayName="表格55" ref="A1:N27" totalsRowShown="0" headerRowDxfId="169" dataDxfId="167" headerRowBorderDxfId="168" tableBorderDxfId="166" totalsRowBorderDxfId="165">
  <tableColumns count="14">
    <tableColumn id="1" xr3:uid="{00000000-0010-0000-0900-000001000000}" name="序號" dataDxfId="164"/>
    <tableColumn id="2" xr3:uid="{00000000-0010-0000-0900-000002000000}" name="主題" dataDxfId="163"/>
    <tableColumn id="3" xr3:uid="{00000000-0010-0000-0900-000003000000}" name="次主題" dataDxfId="162"/>
    <tableColumn id="4" xr3:uid="{00000000-0010-0000-0900-000004000000}" name="杜威十進分類號" dataDxfId="161"/>
    <tableColumn id="5" xr3:uid="{00000000-0010-0000-0900-000005000000}" name="國會分類號" dataDxfId="160"/>
    <tableColumn id="6" xr3:uid="{00000000-0010-0000-0900-000006000000}" name="電子書13碼ISBN" dataDxfId="159"/>
    <tableColumn id="7" xr3:uid="{00000000-0010-0000-0900-000007000000}" name="紙本ISBN" dataDxfId="158"/>
    <tableColumn id="8" xr3:uid="{00000000-0010-0000-0900-000008000000}" name="題名" dataDxfId="157"/>
    <tableColumn id="9" xr3:uid="{00000000-0010-0000-0900-000009000000}" name="冊數" dataDxfId="156"/>
    <tableColumn id="10" xr3:uid="{00000000-0010-0000-0900-00000A000000}" name="版次" dataDxfId="155"/>
    <tableColumn id="11" xr3:uid="{00000000-0010-0000-0900-00000B000000}" name="作者" dataDxfId="154"/>
    <tableColumn id="12" xr3:uid="{00000000-0010-0000-0900-00000C000000}" name="出版者" dataDxfId="153"/>
    <tableColumn id="13" xr3:uid="{00000000-0010-0000-0900-00000D000000}" name="出版年" dataDxfId="152"/>
    <tableColumn id="14" xr3:uid="{00000000-0010-0000-0900-00000E000000}" name="連結" dataDxfId="15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0A000000}" name="表格1" displayName="表格1" ref="A1:O22" totalsRowShown="0" headerRowDxfId="150" dataDxfId="148" headerRowBorderDxfId="149" tableBorderDxfId="147">
  <sortState xmlns:xlrd2="http://schemas.microsoft.com/office/spreadsheetml/2017/richdata2" ref="A2:O22">
    <sortCondition ref="B2:B22"/>
    <sortCondition ref="C2:C22"/>
    <sortCondition descending="1" ref="M2:M22"/>
  </sortState>
  <tableColumns count="15">
    <tableColumn id="1" xr3:uid="{00000000-0010-0000-0A00-000001000000}" name="序號" dataDxfId="146"/>
    <tableColumn id="2" xr3:uid="{00000000-0010-0000-0A00-000002000000}" name="主題" dataDxfId="145"/>
    <tableColumn id="3" xr3:uid="{00000000-0010-0000-0A00-000003000000}" name="次主題" dataDxfId="144"/>
    <tableColumn id="4" xr3:uid="{00000000-0010-0000-0A00-000004000000}" name="杜威十進分類號" dataDxfId="143"/>
    <tableColumn id="5" xr3:uid="{00000000-0010-0000-0A00-000005000000}" name="國會分類號" dataDxfId="142"/>
    <tableColumn id="6" xr3:uid="{00000000-0010-0000-0A00-000006000000}" name="電子ISBN" dataDxfId="141"/>
    <tableColumn id="7" xr3:uid="{00000000-0010-0000-0A00-000007000000}" name="紙本ISBN" dataDxfId="140"/>
    <tableColumn id="8" xr3:uid="{00000000-0010-0000-0A00-000008000000}" name="題名" dataDxfId="139"/>
    <tableColumn id="9" xr3:uid="{00000000-0010-0000-0A00-000009000000}" name="冊數" dataDxfId="138"/>
    <tableColumn id="10" xr3:uid="{00000000-0010-0000-0A00-00000A000000}" name="版次" dataDxfId="137"/>
    <tableColumn id="11" xr3:uid="{00000000-0010-0000-0A00-00000B000000}" name="作者" dataDxfId="136"/>
    <tableColumn id="12" xr3:uid="{00000000-0010-0000-0A00-00000C000000}" name="出版者" dataDxfId="135"/>
    <tableColumn id="13" xr3:uid="{00000000-0010-0000-0A00-00000D000000}" name="出版年" dataDxfId="134"/>
    <tableColumn id="14" xr3:uid="{00000000-0010-0000-0A00-00000E000000}" name="連結" dataDxfId="133" dataCellStyle="超連結"/>
    <tableColumn id="15" xr3:uid="{00000000-0010-0000-0A00-00000F000000}" name="備註" dataDxfId="13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0B000000}" name="表格88" displayName="表格88" ref="A1:L18" totalsRowShown="0" headerRowDxfId="124" dataDxfId="122" headerRowBorderDxfId="123" tableBorderDxfId="121" totalsRowBorderDxfId="120">
  <autoFilter ref="A1:L18" xr:uid="{00000000-0009-0000-0100-00005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B00-000001000000}" name="序號" dataDxfId="119"/>
    <tableColumn id="2" xr3:uid="{00000000-0010-0000-0B00-000002000000}" name="主題" dataDxfId="118"/>
    <tableColumn id="3" xr3:uid="{00000000-0010-0000-0B00-000003000000}" name="次主題" dataDxfId="117"/>
    <tableColumn id="4" xr3:uid="{00000000-0010-0000-0B00-000004000000}" name="電子書13碼ISBN" dataDxfId="116"/>
    <tableColumn id="5" xr3:uid="{00000000-0010-0000-0B00-000005000000}" name="紙本ISBN" dataDxfId="115"/>
    <tableColumn id="6" xr3:uid="{00000000-0010-0000-0B00-000006000000}" name="題名" dataDxfId="114"/>
    <tableColumn id="7" xr3:uid="{00000000-0010-0000-0B00-000007000000}" name="冊數" dataDxfId="113"/>
    <tableColumn id="8" xr3:uid="{00000000-0010-0000-0B00-000008000000}" name="版次" dataDxfId="112"/>
    <tableColumn id="9" xr3:uid="{00000000-0010-0000-0B00-000009000000}" name="作者" dataDxfId="111"/>
    <tableColumn id="10" xr3:uid="{00000000-0010-0000-0B00-00000A000000}" name="出版者" dataDxfId="110"/>
    <tableColumn id="11" xr3:uid="{00000000-0010-0000-0B00-00000B000000}" name="出版年" dataDxfId="109"/>
    <tableColumn id="12" xr3:uid="{00000000-0010-0000-0B00-00000C000000}" name="連結" dataDxfId="108" dataCellStyle="超連結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C000000}" name="表格4" displayName="表格4" ref="A20:T27" totalsRowShown="0" headerRowDxfId="107" dataDxfId="106" tableBorderDxfId="105">
  <tableColumns count="20">
    <tableColumn id="1" xr3:uid="{00000000-0010-0000-0C00-000001000000}" name="序號" dataDxfId="104"/>
    <tableColumn id="2" xr3:uid="{00000000-0010-0000-0C00-000002000000}" name="主題" dataDxfId="103"/>
    <tableColumn id="3" xr3:uid="{00000000-0010-0000-0C00-000003000000}" name="次主題" dataDxfId="102"/>
    <tableColumn id="4" xr3:uid="{00000000-0010-0000-0C00-000004000000}" name="電子書13碼ISBN" dataDxfId="101"/>
    <tableColumn id="5" xr3:uid="{00000000-0010-0000-0C00-000005000000}" name="紙本ISBN" dataDxfId="100"/>
    <tableColumn id="6" xr3:uid="{00000000-0010-0000-0C00-000006000000}" name="題名" dataDxfId="99"/>
    <tableColumn id="7" xr3:uid="{00000000-0010-0000-0C00-000007000000}" name="冊數" dataDxfId="98"/>
    <tableColumn id="8" xr3:uid="{00000000-0010-0000-0C00-000008000000}" name="版次" dataDxfId="97"/>
    <tableColumn id="9" xr3:uid="{00000000-0010-0000-0C00-000009000000}" name="作者" dataDxfId="96"/>
    <tableColumn id="10" xr3:uid="{00000000-0010-0000-0C00-00000A000000}" name="出版者" dataDxfId="95"/>
    <tableColumn id="11" xr3:uid="{00000000-0010-0000-0C00-00000B000000}" name="出版年" dataDxfId="94"/>
    <tableColumn id="12" xr3:uid="{00000000-0010-0000-0C00-00000C000000}" name="連結" dataDxfId="93" dataCellStyle="超連結"/>
    <tableColumn id="13" xr3:uid="{00000000-0010-0000-0C00-00000D000000}" name="原始美金單價" dataDxfId="92"/>
    <tableColumn id="14" xr3:uid="{00000000-0010-0000-0C00-00000E000000}" name="聯盟美金價格" dataDxfId="91"/>
    <tableColumn id="15" xr3:uid="{00000000-0010-0000-0C00-00000F000000}" name="新聯盟美金報價(未稅)" dataDxfId="90"/>
    <tableColumn id="16" xr3:uid="{00000000-0010-0000-0C00-000010000000}" name="語文別" dataDxfId="89"/>
    <tableColumn id="17" xr3:uid="{00000000-0010-0000-0C00-000011000000}" name="廠商" dataDxfId="88"/>
    <tableColumn id="18" xr3:uid="{00000000-0010-0000-0C00-000012000000}" name="平台" dataDxfId="87"/>
    <tableColumn id="19" xr3:uid="{00000000-0010-0000-0C00-000013000000}" name="備註" dataDxfId="86"/>
    <tableColumn id="20" xr3:uid="{00000000-0010-0000-0C00-000014000000}" name="書目序號(本欄請勿異動刪除)" dataDxfId="85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D000000}" name="表格7" displayName="表格7" ref="A1:N23" totalsRowShown="0" headerRowDxfId="77" dataDxfId="76" tableBorderDxfId="75">
  <tableColumns count="14">
    <tableColumn id="1" xr3:uid="{00000000-0010-0000-0D00-000001000000}" name="序號" dataDxfId="74"/>
    <tableColumn id="2" xr3:uid="{00000000-0010-0000-0D00-000002000000}" name="主題" dataDxfId="73"/>
    <tableColumn id="3" xr3:uid="{00000000-0010-0000-0D00-000003000000}" name="次主題" dataDxfId="72"/>
    <tableColumn id="4" xr3:uid="{00000000-0010-0000-0D00-000004000000}" name="電子書13碼ISBN" dataDxfId="71"/>
    <tableColumn id="5" xr3:uid="{00000000-0010-0000-0D00-000005000000}" name="紙本ISBN" dataDxfId="70"/>
    <tableColumn id="6" xr3:uid="{00000000-0010-0000-0D00-000006000000}" name="題名" dataDxfId="69"/>
    <tableColumn id="7" xr3:uid="{00000000-0010-0000-0D00-000007000000}" name="冊數" dataDxfId="68"/>
    <tableColumn id="8" xr3:uid="{00000000-0010-0000-0D00-000008000000}" name="版次" dataDxfId="67"/>
    <tableColumn id="9" xr3:uid="{00000000-0010-0000-0D00-000009000000}" name="作者" dataDxfId="66"/>
    <tableColumn id="10" xr3:uid="{00000000-0010-0000-0D00-00000A000000}" name="出版者" dataDxfId="65"/>
    <tableColumn id="11" xr3:uid="{00000000-0010-0000-0D00-00000B000000}" name="出版年" dataDxfId="64"/>
    <tableColumn id="12" xr3:uid="{00000000-0010-0000-0D00-00000C000000}" name="附件" dataDxfId="63"/>
    <tableColumn id="13" xr3:uid="{00000000-0010-0000-0D00-00000D000000}" name="平台" dataDxfId="62"/>
    <tableColumn id="14" xr3:uid="{00000000-0010-0000-0D00-00000E000000}" name="連結" dataDxfId="61" dataCellStyle="超連結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E000000}" name="表格5" displayName="表格5" ref="A1:N22" totalsRowShown="0" headerRowDxfId="58" headerRowBorderDxfId="57" tableBorderDxfId="56" totalsRowBorderDxfId="55">
  <autoFilter ref="A1:N22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E00-000001000000}" name="序號" dataDxfId="54"/>
    <tableColumn id="2" xr3:uid="{00000000-0010-0000-0E00-000002000000}" name="主題" dataDxfId="53"/>
    <tableColumn id="3" xr3:uid="{00000000-0010-0000-0E00-000003000000}" name="次主題" dataDxfId="52"/>
    <tableColumn id="4" xr3:uid="{00000000-0010-0000-0E00-000004000000}" name="電子書13碼ISBN" dataDxfId="51"/>
    <tableColumn id="5" xr3:uid="{00000000-0010-0000-0E00-000005000000}" name="紙本ISBN" dataDxfId="50"/>
    <tableColumn id="6" xr3:uid="{00000000-0010-0000-0E00-000006000000}" name="題名" dataDxfId="49"/>
    <tableColumn id="7" xr3:uid="{00000000-0010-0000-0E00-000007000000}" name="冊數" dataDxfId="48"/>
    <tableColumn id="8" xr3:uid="{00000000-0010-0000-0E00-000008000000}" name="版次" dataDxfId="47"/>
    <tableColumn id="9" xr3:uid="{00000000-0010-0000-0E00-000009000000}" name="作者" dataDxfId="46"/>
    <tableColumn id="10" xr3:uid="{00000000-0010-0000-0E00-00000A000000}" name="出版者" dataDxfId="45"/>
    <tableColumn id="11" xr3:uid="{00000000-0010-0000-0E00-00000B000000}" name="出版年" dataDxfId="44"/>
    <tableColumn id="12" xr3:uid="{00000000-0010-0000-0E00-00000C000000}" name="附件" dataDxfId="43"/>
    <tableColumn id="13" xr3:uid="{00000000-0010-0000-0E00-00000D000000}" name="備註" dataDxfId="42"/>
    <tableColumn id="14" xr3:uid="{00000000-0010-0000-0E00-00000E000000}" name="連結" dataDxfId="41" dataCellStyle="超連結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F000000}" name="表格_2" displayName="表格_2" ref="A1:N9" totalsRowShown="0" headerRowDxfId="39" dataDxfId="37" headerRowBorderDxfId="38" tableBorderDxfId="36" totalsRowBorderDxfId="35">
  <autoFilter ref="A1:N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F00-000001000000}" name="序號" dataDxfId="34"/>
    <tableColumn id="2" xr3:uid="{00000000-0010-0000-0F00-000002000000}" name="主題" dataDxfId="33"/>
    <tableColumn id="3" xr3:uid="{00000000-0010-0000-0F00-000003000000}" name="次主題" dataDxfId="32"/>
    <tableColumn id="4" xr3:uid="{00000000-0010-0000-0F00-000004000000}" name="電子書13碼ISBN" dataDxfId="31"/>
    <tableColumn id="5" xr3:uid="{00000000-0010-0000-0F00-000005000000}" name="紙本ISBN" dataDxfId="30"/>
    <tableColumn id="6" xr3:uid="{00000000-0010-0000-0F00-000006000000}" name="題名" dataDxfId="29"/>
    <tableColumn id="7" xr3:uid="{00000000-0010-0000-0F00-000007000000}" name="冊數" dataDxfId="28"/>
    <tableColumn id="8" xr3:uid="{00000000-0010-0000-0F00-000008000000}" name="版次" dataDxfId="27"/>
    <tableColumn id="9" xr3:uid="{00000000-0010-0000-0F00-000009000000}" name="作者" dataDxfId="26"/>
    <tableColumn id="10" xr3:uid="{00000000-0010-0000-0F00-00000A000000}" name="出版者" dataDxfId="25"/>
    <tableColumn id="11" xr3:uid="{00000000-0010-0000-0F00-00000B000000}" name="出版年" dataDxfId="24"/>
    <tableColumn id="12" xr3:uid="{00000000-0010-0000-0F00-00000C000000}" name="附件" dataDxfId="23"/>
    <tableColumn id="13" xr3:uid="{00000000-0010-0000-0F00-00000D000000}" name="備註" dataDxfId="22"/>
    <tableColumn id="14" xr3:uid="{00000000-0010-0000-0F00-00000E000000}" name="連結" dataDxfId="21" dataCellStyle="超連結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DE321A4-306D-490C-A59D-3CEC1C01F864}" name="表格8" displayName="表格8" ref="A1:N20" totalsRowShown="0" headerRowDxfId="18" dataDxfId="16" headerRowBorderDxfId="17" tableBorderDxfId="15" totalsRowBorderDxfId="14">
  <sortState xmlns:xlrd2="http://schemas.microsoft.com/office/spreadsheetml/2017/richdata2" ref="A2:N20">
    <sortCondition ref="C2:C20"/>
  </sortState>
  <tableColumns count="14">
    <tableColumn id="1" xr3:uid="{5E1F94AD-1CFF-4E7C-BAD3-E817A6A0C6A4}" name="序號" dataDxfId="13"/>
    <tableColumn id="2" xr3:uid="{3FAAC5C1-641D-4EA0-B5D4-4D4797BC90D4}" name="主題" dataDxfId="12"/>
    <tableColumn id="3" xr3:uid="{A86287E4-F8D8-4FE9-A208-65D900A04724}" name="次主題" dataDxfId="11"/>
    <tableColumn id="4" xr3:uid="{5FE63DD7-EE59-45A2-8E3A-0CE2EF94505B}" name="電子書13碼ISBN" dataDxfId="10"/>
    <tableColumn id="5" xr3:uid="{29443428-A5F7-4BFA-AA0B-FA678901A2FA}" name="紙本ISBN" dataDxfId="9"/>
    <tableColumn id="6" xr3:uid="{25BC8A01-8646-40A4-B5A2-3773E2AD2D90}" name="題名" dataDxfId="8"/>
    <tableColumn id="7" xr3:uid="{4C4090B9-44B5-4FA5-983B-1C66BDBA94D1}" name="冊數" dataDxfId="7"/>
    <tableColumn id="8" xr3:uid="{1ACB80AA-4586-4EF2-BA47-EA65AAFFB887}" name="版次" dataDxfId="6"/>
    <tableColumn id="9" xr3:uid="{27E2DD11-84EE-4FF0-8D00-A6CC534E8B9F}" name="作者" dataDxfId="5"/>
    <tableColumn id="10" xr3:uid="{853381E0-0965-411E-9F76-076763C13019}" name="出版者" dataDxfId="4"/>
    <tableColumn id="11" xr3:uid="{B944C4FE-F663-4130-A086-D3AC8EAB4515}" name="出版年" dataDxfId="3"/>
    <tableColumn id="12" xr3:uid="{9DB72977-87E8-4D7A-89B2-03D216C34DF1}" name="附件" dataDxfId="2"/>
    <tableColumn id="13" xr3:uid="{14A6A7DD-955C-4508-BC83-08D26879A48C}" name="備註" dataDxfId="1"/>
    <tableColumn id="14" xr3:uid="{F1ABC0F0-636F-443A-8D00-9B61C3393FFF}" name="連結" dataDxfId="0" dataCellStyle="超連結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1000000}" name="表格27" displayName="表格27" ref="A1:L87" totalsRowShown="0" headerRowDxfId="303" headerRowBorderDxfId="302" tableBorderDxfId="301" totalsRowBorderDxfId="300">
  <tableColumns count="12">
    <tableColumn id="1" xr3:uid="{00000000-0010-0000-0100-000001000000}" name="序號" dataDxfId="299"/>
    <tableColumn id="2" xr3:uid="{00000000-0010-0000-0100-000002000000}" name="主題" dataDxfId="298"/>
    <tableColumn id="3" xr3:uid="{00000000-0010-0000-0100-000003000000}" name="次主題" dataDxfId="297"/>
    <tableColumn id="4" xr3:uid="{00000000-0010-0000-0100-000004000000}" name="杜威分類號" dataDxfId="296"/>
    <tableColumn id="5" xr3:uid="{00000000-0010-0000-0100-000005000000}" name="國會分類號" dataDxfId="295"/>
    <tableColumn id="6" xr3:uid="{00000000-0010-0000-0100-000006000000}" name="電子書ISBN" dataDxfId="294"/>
    <tableColumn id="7" xr3:uid="{00000000-0010-0000-0100-000007000000}" name="題名" dataDxfId="293"/>
    <tableColumn id="8" xr3:uid="{00000000-0010-0000-0100-000008000000}" name="版次" dataDxfId="292"/>
    <tableColumn id="9" xr3:uid="{00000000-0010-0000-0100-000009000000}" name="著者" dataDxfId="291"/>
    <tableColumn id="10" xr3:uid="{00000000-0010-0000-0100-00000A000000}" name="出版者" dataDxfId="290"/>
    <tableColumn id="11" xr3:uid="{00000000-0010-0000-0100-00000B000000}" name="出版年" dataDxfId="289"/>
    <tableColumn id="12" xr3:uid="{00000000-0010-0000-0100-00000C000000}" name="連結" dataDxfId="288" dataCellStyle="超連結">
      <calculatedColumnFormula>HYPERLINK(CONCATENATE("http://ebooks.windeal.com.tw/ios/cover.asp?isbn=",F2))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2000000}" name="表格17" displayName="表格17" ref="A1:L38" totalsRowShown="0" headerRowDxfId="287" headerRowBorderDxfId="286" tableBorderDxfId="285">
  <tableColumns count="12">
    <tableColumn id="1" xr3:uid="{00000000-0010-0000-0200-000001000000}" name="序號" dataDxfId="284"/>
    <tableColumn id="2" xr3:uid="{00000000-0010-0000-0200-000002000000}" name="主題" dataDxfId="283"/>
    <tableColumn id="3" xr3:uid="{00000000-0010-0000-0200-000003000000}" name="次主題" dataDxfId="282"/>
    <tableColumn id="4" xr3:uid="{00000000-0010-0000-0200-000004000000}" name="杜威十進分類號" dataDxfId="281"/>
    <tableColumn id="5" xr3:uid="{00000000-0010-0000-0200-000005000000}" name="國會分類號" dataDxfId="280"/>
    <tableColumn id="6" xr3:uid="{00000000-0010-0000-0200-000006000000}" name="電子書13碼ISBN" dataDxfId="279"/>
    <tableColumn id="7" xr3:uid="{00000000-0010-0000-0200-000007000000}" name="題名" dataDxfId="278"/>
    <tableColumn id="8" xr3:uid="{00000000-0010-0000-0200-000008000000}" name="版次" dataDxfId="277"/>
    <tableColumn id="9" xr3:uid="{00000000-0010-0000-0200-000009000000}" name="著者" dataDxfId="276"/>
    <tableColumn id="10" xr3:uid="{00000000-0010-0000-0200-00000A000000}" name="出版者" dataDxfId="275"/>
    <tableColumn id="11" xr3:uid="{00000000-0010-0000-0200-00000B000000}" name="出版年" dataDxfId="274"/>
    <tableColumn id="12" xr3:uid="{00000000-0010-0000-0200-00000C000000}" name="電子書連結" dataDxfId="273" dataCellStyle="超連結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表格19" displayName="表格19" ref="A42:L64" totalsRowShown="0" headerRowDxfId="272" dataDxfId="270" headerRowBorderDxfId="271" tableBorderDxfId="269">
  <tableColumns count="12">
    <tableColumn id="1" xr3:uid="{00000000-0010-0000-0300-000001000000}" name="序號" dataDxfId="268"/>
    <tableColumn id="2" xr3:uid="{00000000-0010-0000-0300-000002000000}" name="主題" dataDxfId="267"/>
    <tableColumn id="3" xr3:uid="{00000000-0010-0000-0300-000003000000}" name="次主題" dataDxfId="266"/>
    <tableColumn id="4" xr3:uid="{00000000-0010-0000-0300-000004000000}" name="杜威十進分類號" dataDxfId="265"/>
    <tableColumn id="5" xr3:uid="{00000000-0010-0000-0300-000005000000}" name="國會分類號" dataDxfId="264"/>
    <tableColumn id="6" xr3:uid="{00000000-0010-0000-0300-000006000000}" name="電子書13碼ISBN" dataDxfId="263"/>
    <tableColumn id="7" xr3:uid="{00000000-0010-0000-0300-000007000000}" name="題名" dataDxfId="262"/>
    <tableColumn id="8" xr3:uid="{00000000-0010-0000-0300-000008000000}" name="版次" dataDxfId="261"/>
    <tableColumn id="9" xr3:uid="{00000000-0010-0000-0300-000009000000}" name="著者" dataDxfId="260"/>
    <tableColumn id="10" xr3:uid="{00000000-0010-0000-0300-00000A000000}" name="出版者" dataDxfId="259"/>
    <tableColumn id="11" xr3:uid="{00000000-0010-0000-0300-00000B000000}" name="出版年" dataDxfId="258"/>
    <tableColumn id="12" xr3:uid="{00000000-0010-0000-0300-00000C000000}" name="電子書連結" dataDxfId="257" dataCellStyle="超連結"/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表格11" displayName="表格11" ref="A1:N38" totalsRowShown="0" headerRowDxfId="256" dataDxfId="255" headerRowCellStyle="一般_Sheet3" dataCellStyle="一般_Sheet3">
  <tableColumns count="14">
    <tableColumn id="1" xr3:uid="{00000000-0010-0000-0400-000001000000}" name="序號" dataDxfId="254" dataCellStyle="一般_Sheet3"/>
    <tableColumn id="2" xr3:uid="{00000000-0010-0000-0400-000002000000}" name="主題" dataDxfId="253" dataCellStyle="一般_Sheet3"/>
    <tableColumn id="3" xr3:uid="{00000000-0010-0000-0400-000003000000}" name="次主題" dataDxfId="252" dataCellStyle="一般_Sheet3"/>
    <tableColumn id="4" xr3:uid="{00000000-0010-0000-0400-000004000000}" name="杜威十進分類號" dataDxfId="251" dataCellStyle="一般_Sheet3"/>
    <tableColumn id="5" xr3:uid="{00000000-0010-0000-0400-000005000000}" name="國會分類號" dataDxfId="250" dataCellStyle="一般_Sheet3"/>
    <tableColumn id="6" xr3:uid="{00000000-0010-0000-0400-000006000000}" name="電子書13碼ISBN" dataDxfId="249" dataCellStyle="一般_Sheet3"/>
    <tableColumn id="7" xr3:uid="{00000000-0010-0000-0400-000007000000}" name="紙本ISBN" dataDxfId="248" dataCellStyle="一般_Sheet3"/>
    <tableColumn id="8" xr3:uid="{00000000-0010-0000-0400-000008000000}" name="題名" dataDxfId="247" dataCellStyle="一般_Sheet3"/>
    <tableColumn id="9" xr3:uid="{00000000-0010-0000-0400-000009000000}" name="冊數" dataDxfId="246" dataCellStyle="一般_Sheet3"/>
    <tableColumn id="10" xr3:uid="{00000000-0010-0000-0400-00000A000000}" name="版次" dataDxfId="245" dataCellStyle="一般_Sheet3"/>
    <tableColumn id="11" xr3:uid="{00000000-0010-0000-0400-00000B000000}" name="著者" dataDxfId="244" dataCellStyle="一般_Sheet3"/>
    <tableColumn id="12" xr3:uid="{00000000-0010-0000-0400-00000C000000}" name="出版者" dataDxfId="243" dataCellStyle="一般_Sheet3"/>
    <tableColumn id="13" xr3:uid="{00000000-0010-0000-0400-00000D000000}" name="出版年" dataDxfId="242" dataCellStyle="一般_Sheet3"/>
    <tableColumn id="14" xr3:uid="{00000000-0010-0000-0400-00000E000000}" name="連結" dataDxfId="24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表格6" displayName="表格6" ref="A1:N198" totalsRowShown="0" headerRowDxfId="240" dataDxfId="238" headerRowBorderDxfId="239" tableBorderDxfId="237" headerRowCellStyle="一般_Sheet3" dataCellStyle="一般_Sheet3">
  <tableColumns count="14">
    <tableColumn id="1" xr3:uid="{00000000-0010-0000-0500-000001000000}" name="序號" dataDxfId="236" dataCellStyle="一般_Sheet3"/>
    <tableColumn id="2" xr3:uid="{00000000-0010-0000-0500-000002000000}" name="主題" dataDxfId="235" dataCellStyle="一般_Sheet3"/>
    <tableColumn id="3" xr3:uid="{00000000-0010-0000-0500-000003000000}" name="次主題" dataDxfId="234" dataCellStyle="一般_Sheet3"/>
    <tableColumn id="4" xr3:uid="{00000000-0010-0000-0500-000004000000}" name="杜威十進分類號" dataDxfId="233" dataCellStyle="一般_Sheet3"/>
    <tableColumn id="5" xr3:uid="{00000000-0010-0000-0500-000005000000}" name="國會分類號" dataDxfId="232" dataCellStyle="一般_Sheet3"/>
    <tableColumn id="6" xr3:uid="{00000000-0010-0000-0500-000006000000}" name="電子書13碼ISBN" dataDxfId="231" dataCellStyle="一般_Sheet3"/>
    <tableColumn id="7" xr3:uid="{00000000-0010-0000-0500-000007000000}" name="紙本ISBN" dataDxfId="230" dataCellStyle="一般_Sheet3"/>
    <tableColumn id="8" xr3:uid="{00000000-0010-0000-0500-000008000000}" name="題名" dataDxfId="229" dataCellStyle="一般_Sheet3"/>
    <tableColumn id="9" xr3:uid="{00000000-0010-0000-0500-000009000000}" name="冊數" dataDxfId="228" dataCellStyle="一般_Sheet3"/>
    <tableColumn id="10" xr3:uid="{00000000-0010-0000-0500-00000A000000}" name="版次" dataDxfId="227" dataCellStyle="一般_Sheet3"/>
    <tableColumn id="11" xr3:uid="{00000000-0010-0000-0500-00000B000000}" name="著者" dataDxfId="226" dataCellStyle="一般_Sheet3"/>
    <tableColumn id="12" xr3:uid="{00000000-0010-0000-0500-00000C000000}" name="出版者" dataDxfId="225" dataCellStyle="一般_Sheet3"/>
    <tableColumn id="13" xr3:uid="{00000000-0010-0000-0500-00000D000000}" name="出版年" dataDxfId="224"/>
    <tableColumn id="14" xr3:uid="{00000000-0010-0000-0500-00000E000000}" name="連結" dataDxfId="223" dataCellStyle="一般_Sheet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表格10" displayName="表格10" ref="A202:N208" totalsRowShown="0" headerRowDxfId="222" dataDxfId="220" headerRowBorderDxfId="221" tableBorderDxfId="219" headerRowCellStyle="一般_Sheet3" dataCellStyle="一般_Sheet3">
  <tableColumns count="14">
    <tableColumn id="1" xr3:uid="{00000000-0010-0000-0600-000001000000}" name="序號" dataDxfId="218" dataCellStyle="一般_Sheet3"/>
    <tableColumn id="2" xr3:uid="{00000000-0010-0000-0600-000002000000}" name="主題" dataDxfId="217" dataCellStyle="一般_Sheet3"/>
    <tableColumn id="3" xr3:uid="{00000000-0010-0000-0600-000003000000}" name="次主題" dataDxfId="216" dataCellStyle="一般_Sheet3"/>
    <tableColumn id="4" xr3:uid="{00000000-0010-0000-0600-000004000000}" name="杜威十進分類號" dataDxfId="215" dataCellStyle="一般_Sheet3"/>
    <tableColumn id="5" xr3:uid="{00000000-0010-0000-0600-000005000000}" name="國會分類號" dataDxfId="214" dataCellStyle="一般_Sheet3"/>
    <tableColumn id="6" xr3:uid="{00000000-0010-0000-0600-000006000000}" name="電子書13碼ISBN" dataDxfId="213" dataCellStyle="一般_Sheet3"/>
    <tableColumn id="7" xr3:uid="{00000000-0010-0000-0600-000007000000}" name="紙本ISBN" dataDxfId="212" dataCellStyle="一般_Sheet3"/>
    <tableColumn id="8" xr3:uid="{00000000-0010-0000-0600-000008000000}" name="題名" dataDxfId="211" dataCellStyle="一般_Sheet3"/>
    <tableColumn id="9" xr3:uid="{00000000-0010-0000-0600-000009000000}" name="冊數" dataDxfId="210" dataCellStyle="一般_Sheet3"/>
    <tableColumn id="10" xr3:uid="{00000000-0010-0000-0600-00000A000000}" name="版次" dataDxfId="209" dataCellStyle="一般_Sheet3"/>
    <tableColumn id="11" xr3:uid="{00000000-0010-0000-0600-00000B000000}" name="著者" dataDxfId="208" dataCellStyle="一般_Sheet3"/>
    <tableColumn id="12" xr3:uid="{00000000-0010-0000-0600-00000C000000}" name="出版者" dataDxfId="207" dataCellStyle="一般_Sheet3"/>
    <tableColumn id="13" xr3:uid="{00000000-0010-0000-0600-00000D000000}" name="出版年" dataDxfId="206"/>
    <tableColumn id="14" xr3:uid="{00000000-0010-0000-0600-00000E000000}" name="連結" dataDxfId="205" dataCellStyle="一般_Sheet3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表格3" displayName="表格3" ref="C1:N115" totalsRowShown="0" headerRowDxfId="204" dataDxfId="202" headerRowBorderDxfId="203" tableBorderDxfId="201" headerRowCellStyle="一般_Sheet3" dataCellStyle="一般_Sheet3">
  <tableColumns count="12">
    <tableColumn id="1" xr3:uid="{00000000-0010-0000-0700-000001000000}" name="次主題" dataDxfId="200" dataCellStyle="一般_Sheet3"/>
    <tableColumn id="2" xr3:uid="{00000000-0010-0000-0700-000002000000}" name="杜威十進分類號" dataDxfId="199" dataCellStyle="一般_Sheet3"/>
    <tableColumn id="3" xr3:uid="{00000000-0010-0000-0700-000003000000}" name="國會分類號" dataDxfId="198" dataCellStyle="一般_Sheet3"/>
    <tableColumn id="4" xr3:uid="{00000000-0010-0000-0700-000004000000}" name="電子書13碼ISBN" dataDxfId="197" dataCellStyle="一般_Sheet3"/>
    <tableColumn id="5" xr3:uid="{00000000-0010-0000-0700-000005000000}" name="紙本ISBN" dataDxfId="196" dataCellStyle="一般_Sheet3"/>
    <tableColumn id="6" xr3:uid="{00000000-0010-0000-0700-000006000000}" name="題名" dataDxfId="195" dataCellStyle="一般_Sheet3"/>
    <tableColumn id="7" xr3:uid="{00000000-0010-0000-0700-000007000000}" name="冊數" dataDxfId="194" dataCellStyle="一般_Sheet3"/>
    <tableColumn id="8" xr3:uid="{00000000-0010-0000-0700-000008000000}" name="版次" dataDxfId="193" dataCellStyle="一般_Sheet3"/>
    <tableColumn id="9" xr3:uid="{00000000-0010-0000-0700-000009000000}" name="著者" dataDxfId="192" dataCellStyle="一般_Sheet3"/>
    <tableColumn id="10" xr3:uid="{00000000-0010-0000-0700-00000A000000}" name="出版者" dataDxfId="191" dataCellStyle="一般_Sheet3"/>
    <tableColumn id="11" xr3:uid="{00000000-0010-0000-0700-00000B000000}" name="出版年" dataDxfId="190"/>
    <tableColumn id="12" xr3:uid="{00000000-0010-0000-0700-00000C000000}" name="連結" dataDxfId="189" dataCellStyle="一般_Sheet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8000000}" name="表格2" displayName="表格2" ref="A1:N25" totalsRowShown="0" headerRowDxfId="188" dataDxfId="186" headerRowBorderDxfId="187" tableBorderDxfId="185">
  <tableColumns count="14">
    <tableColumn id="1" xr3:uid="{00000000-0010-0000-0800-000001000000}" name="序號" dataDxfId="184"/>
    <tableColumn id="2" xr3:uid="{00000000-0010-0000-0800-000002000000}" name="主題" dataDxfId="183"/>
    <tableColumn id="3" xr3:uid="{00000000-0010-0000-0800-000003000000}" name="次主題" dataDxfId="182"/>
    <tableColumn id="4" xr3:uid="{00000000-0010-0000-0800-000004000000}" name="杜威十進分類號" dataDxfId="181"/>
    <tableColumn id="5" xr3:uid="{00000000-0010-0000-0800-000005000000}" name="國會分類號" dataDxfId="180"/>
    <tableColumn id="6" xr3:uid="{00000000-0010-0000-0800-000006000000}" name="電子書13碼ISBN" dataDxfId="179"/>
    <tableColumn id="7" xr3:uid="{00000000-0010-0000-0800-000007000000}" name="紙本ISBN" dataDxfId="178"/>
    <tableColumn id="8" xr3:uid="{00000000-0010-0000-0800-000008000000}" name="題名" dataDxfId="177"/>
    <tableColumn id="9" xr3:uid="{00000000-0010-0000-0800-000009000000}" name="出版年" dataDxfId="176"/>
    <tableColumn id="10" xr3:uid="{00000000-0010-0000-0800-00000A000000}" name="版次" dataDxfId="175"/>
    <tableColumn id="11" xr3:uid="{00000000-0010-0000-0800-00000B000000}" name="作者" dataDxfId="174"/>
    <tableColumn id="12" xr3:uid="{00000000-0010-0000-0800-00000C000000}" name="出版者" dataDxfId="173"/>
    <tableColumn id="13" xr3:uid="{00000000-0010-0000-0800-00000D000000}" name="冊數" dataDxfId="172"/>
    <tableColumn id="14" xr3:uid="{00000000-0010-0000-0800-00000E000000}" name="連結" dataDxfId="17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books.windeal.com.tw/ios/cover.asp?isbn=9781586035877" TargetMode="External"/><Relationship Id="rId18" Type="http://schemas.openxmlformats.org/officeDocument/2006/relationships/hyperlink" Target="http://ebooks.windeal.com.tw/ios/cover.asp?isbn=9781586037062" TargetMode="External"/><Relationship Id="rId26" Type="http://schemas.openxmlformats.org/officeDocument/2006/relationships/hyperlink" Target="http://ebooks.windeal.com.tw/ios/cover.asp?isbn=9781586037017" TargetMode="External"/><Relationship Id="rId39" Type="http://schemas.openxmlformats.org/officeDocument/2006/relationships/hyperlink" Target="http://ebooks.windeal.com.tw/ios/cover.asp?isbn=9781586035730" TargetMode="External"/><Relationship Id="rId21" Type="http://schemas.openxmlformats.org/officeDocument/2006/relationships/hyperlink" Target="http://ebooks.windeal.com.tw/ios/cover.asp?isbn=9781586037253" TargetMode="External"/><Relationship Id="rId34" Type="http://schemas.openxmlformats.org/officeDocument/2006/relationships/hyperlink" Target="http://ebooks.windeal.com.tw/ios/cover.asp?isbn=9781586035952" TargetMode="External"/><Relationship Id="rId42" Type="http://schemas.openxmlformats.org/officeDocument/2006/relationships/hyperlink" Target="http://ebooks.windeal.com.tw/ios/cover.asp?isbn=9781586035778" TargetMode="External"/><Relationship Id="rId47" Type="http://schemas.openxmlformats.org/officeDocument/2006/relationships/hyperlink" Target="http://ebooks.windeal.com.tw/ios/cover.asp?isbn=9781586037567" TargetMode="External"/><Relationship Id="rId50" Type="http://schemas.openxmlformats.org/officeDocument/2006/relationships/hyperlink" Target="http://ebooks.windeal.com.tw/ios/cover.asp?isbn=9781586037604" TargetMode="External"/><Relationship Id="rId55" Type="http://schemas.openxmlformats.org/officeDocument/2006/relationships/hyperlink" Target="http://ebooks.windeal.com.tw/ios/cover.asp?isbn=9781586036621" TargetMode="External"/><Relationship Id="rId7" Type="http://schemas.openxmlformats.org/officeDocument/2006/relationships/hyperlink" Target="http://ebooks.windeal.com.tw/ios/cover.asp?isbn=9781586037154" TargetMode="External"/><Relationship Id="rId2" Type="http://schemas.openxmlformats.org/officeDocument/2006/relationships/hyperlink" Target="http://ebooks.windeal.com.tw/ios/cover.asp?isbn=9781586037291" TargetMode="External"/><Relationship Id="rId16" Type="http://schemas.openxmlformats.org/officeDocument/2006/relationships/hyperlink" Target="http://ebooks.windeal.com.tw/ios/cover.asp?isbn=9781586036157" TargetMode="External"/><Relationship Id="rId29" Type="http://schemas.openxmlformats.org/officeDocument/2006/relationships/hyperlink" Target="http://ebooks.windeal.com.tw/ios/cover.asp?isbn=9781586037949" TargetMode="External"/><Relationship Id="rId11" Type="http://schemas.openxmlformats.org/officeDocument/2006/relationships/hyperlink" Target="http://ebooks.windeal.com.tw/ios/cover.asp?isbn=9781586037284" TargetMode="External"/><Relationship Id="rId24" Type="http://schemas.openxmlformats.org/officeDocument/2006/relationships/hyperlink" Target="http://ebooks.windeal.com.tw/ios/cover.asp?isbn=9781586036874" TargetMode="External"/><Relationship Id="rId32" Type="http://schemas.openxmlformats.org/officeDocument/2006/relationships/hyperlink" Target="http://ebooks.windeal.com.tw/ios/cover.asp?isbn=9781586036270" TargetMode="External"/><Relationship Id="rId37" Type="http://schemas.openxmlformats.org/officeDocument/2006/relationships/hyperlink" Target="http://ebooks.windeal.com.tw/ios/cover.asp?isbn=9781586037307" TargetMode="External"/><Relationship Id="rId40" Type="http://schemas.openxmlformats.org/officeDocument/2006/relationships/hyperlink" Target="http://ebooks.windeal.com.tw/ios/cover.asp?isbn=9781586036041" TargetMode="External"/><Relationship Id="rId45" Type="http://schemas.openxmlformats.org/officeDocument/2006/relationships/hyperlink" Target="http://ebooks.windeal.com.tw/ios/cover.asp?isbn=9781586036850" TargetMode="External"/><Relationship Id="rId53" Type="http://schemas.openxmlformats.org/officeDocument/2006/relationships/hyperlink" Target="http://ebooks.windeal.com.tw/ios/cover.asp?isbn=9781586036959" TargetMode="External"/><Relationship Id="rId58" Type="http://schemas.openxmlformats.org/officeDocument/2006/relationships/table" Target="../tables/table1.xml"/><Relationship Id="rId5" Type="http://schemas.openxmlformats.org/officeDocument/2006/relationships/hyperlink" Target="http://ebooks.windeal.com.tw/ios/cover.asp?isbn=9781586035723" TargetMode="External"/><Relationship Id="rId19" Type="http://schemas.openxmlformats.org/officeDocument/2006/relationships/hyperlink" Target="http://ebooks.windeal.com.tw/ios/cover.asp?isbn=9781586037673" TargetMode="External"/><Relationship Id="rId4" Type="http://schemas.openxmlformats.org/officeDocument/2006/relationships/hyperlink" Target="http://ebooks.windeal.com.tw/ios/cover.asp?isbn=9781586037581" TargetMode="External"/><Relationship Id="rId9" Type="http://schemas.openxmlformats.org/officeDocument/2006/relationships/hyperlink" Target="http://ebooks.windeal.com.tw/ios/cover.asp?isbn=9781586037642" TargetMode="External"/><Relationship Id="rId14" Type="http://schemas.openxmlformats.org/officeDocument/2006/relationships/hyperlink" Target="http://ebooks.windeal.com.tw/ios/cover.asp?isbn=9781586036126" TargetMode="External"/><Relationship Id="rId22" Type="http://schemas.openxmlformats.org/officeDocument/2006/relationships/hyperlink" Target="http://ebooks.windeal.com.tw/ios/cover.asp?isbn=9781586037765" TargetMode="External"/><Relationship Id="rId27" Type="http://schemas.openxmlformats.org/officeDocument/2006/relationships/hyperlink" Target="http://ebooks.windeal.com.tw/ios/cover.asp?isbn=9781586035594" TargetMode="External"/><Relationship Id="rId30" Type="http://schemas.openxmlformats.org/officeDocument/2006/relationships/hyperlink" Target="http://ebooks.windeal.com.tw/ios/cover.asp?isbn=9781586037277" TargetMode="External"/><Relationship Id="rId35" Type="http://schemas.openxmlformats.org/officeDocument/2006/relationships/hyperlink" Target="http://ebooks.windeal.com.tw/ios/cover.asp?isbn=9781586036348" TargetMode="External"/><Relationship Id="rId43" Type="http://schemas.openxmlformats.org/officeDocument/2006/relationships/hyperlink" Target="http://ebooks.windeal.com.tw/ios/cover.asp?isbn=9781586035808" TargetMode="External"/><Relationship Id="rId48" Type="http://schemas.openxmlformats.org/officeDocument/2006/relationships/hyperlink" Target="http://ebooks.windeal.com.tw/ios/cover.asp?isbn=9781586037499" TargetMode="External"/><Relationship Id="rId56" Type="http://schemas.openxmlformats.org/officeDocument/2006/relationships/hyperlink" Target="http://ebooks.windeal.com.tw/ios/cover.asp?isbn=9781586035587" TargetMode="External"/><Relationship Id="rId8" Type="http://schemas.openxmlformats.org/officeDocument/2006/relationships/hyperlink" Target="http://ebooks.windeal.com.tw/ios/cover.asp?isbn=9781586036508" TargetMode="External"/><Relationship Id="rId51" Type="http://schemas.openxmlformats.org/officeDocument/2006/relationships/hyperlink" Target="http://ebooks.windeal.com.tw/ios/cover.asp?isbn=9781586037130" TargetMode="External"/><Relationship Id="rId3" Type="http://schemas.openxmlformats.org/officeDocument/2006/relationships/hyperlink" Target="http://ebooks.windeal.com.tw/ios/cover.asp?isbn=9781586037109" TargetMode="External"/><Relationship Id="rId12" Type="http://schemas.openxmlformats.org/officeDocument/2006/relationships/hyperlink" Target="http://ebooks.windeal.com.tw/ios/cover.asp?isbn=9781586037314" TargetMode="External"/><Relationship Id="rId17" Type="http://schemas.openxmlformats.org/officeDocument/2006/relationships/hyperlink" Target="http://ebooks.windeal.com.tw/ios/cover.asp?isbn=9781586036638" TargetMode="External"/><Relationship Id="rId25" Type="http://schemas.openxmlformats.org/officeDocument/2006/relationships/hyperlink" Target="http://ebooks.windeal.com.tw/ios/cover.asp?isbn=9781586035303" TargetMode="External"/><Relationship Id="rId33" Type="http://schemas.openxmlformats.org/officeDocument/2006/relationships/hyperlink" Target="http://ebooks.windeal.com.tw/ios/cover.asp?isbn=9781586036515" TargetMode="External"/><Relationship Id="rId38" Type="http://schemas.openxmlformats.org/officeDocument/2006/relationships/hyperlink" Target="http://ebooks.windeal.com.tw/ios/cover.asp?isbn=9781586037543" TargetMode="External"/><Relationship Id="rId46" Type="http://schemas.openxmlformats.org/officeDocument/2006/relationships/hyperlink" Target="http://ebooks.windeal.com.tw/ios/cover.asp?isbn=9781586037338" TargetMode="External"/><Relationship Id="rId20" Type="http://schemas.openxmlformats.org/officeDocument/2006/relationships/hyperlink" Target="http://ebooks.windeal.com.tw/ios/cover.asp?isbn=9781586035457" TargetMode="External"/><Relationship Id="rId41" Type="http://schemas.openxmlformats.org/officeDocument/2006/relationships/hyperlink" Target="http://ebooks.windeal.com.tw/ios/cover.asp?isbn=9781586036980" TargetMode="External"/><Relationship Id="rId54" Type="http://schemas.openxmlformats.org/officeDocument/2006/relationships/hyperlink" Target="http://ebooks.windeal.com.tw/ios/cover.asp?isbn=9781586036645" TargetMode="External"/><Relationship Id="rId1" Type="http://schemas.openxmlformats.org/officeDocument/2006/relationships/hyperlink" Target="http://ebooks.windeal.com.tw/ios/cover.asp?isbn=9781586036614" TargetMode="External"/><Relationship Id="rId6" Type="http://schemas.openxmlformats.org/officeDocument/2006/relationships/hyperlink" Target="http://ebooks.windeal.com.tw/ios/cover.asp?isbn=9781586037482" TargetMode="External"/><Relationship Id="rId15" Type="http://schemas.openxmlformats.org/officeDocument/2006/relationships/hyperlink" Target="http://ebooks.windeal.com.tw/ios/cover.asp?isbn=9781586037772" TargetMode="External"/><Relationship Id="rId23" Type="http://schemas.openxmlformats.org/officeDocument/2006/relationships/hyperlink" Target="http://ebooks.windeal.com.tw/ios/cover.asp?isbn=9781586035785" TargetMode="External"/><Relationship Id="rId28" Type="http://schemas.openxmlformats.org/officeDocument/2006/relationships/hyperlink" Target="http://ebooks.windeal.com.tw/ios/cover.asp?isbn=9781586037703" TargetMode="External"/><Relationship Id="rId36" Type="http://schemas.openxmlformats.org/officeDocument/2006/relationships/hyperlink" Target="http://ebooks.windeal.com.tw/ios/cover.asp?isbn=9781586036003" TargetMode="External"/><Relationship Id="rId49" Type="http://schemas.openxmlformats.org/officeDocument/2006/relationships/hyperlink" Target="http://ebooks.windeal.com.tw/ios/cover.asp?isbn=9781586037666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ebooks.windeal.com.tw/ios/cover.asp?isbn=9781586036751" TargetMode="External"/><Relationship Id="rId31" Type="http://schemas.openxmlformats.org/officeDocument/2006/relationships/hyperlink" Target="http://ebooks.windeal.com.tw/ios/cover.asp?isbn=9781586037529" TargetMode="External"/><Relationship Id="rId44" Type="http://schemas.openxmlformats.org/officeDocument/2006/relationships/hyperlink" Target="http://ebooks.windeal.com.tw/ios/cover.asp?isbn=9781586036232" TargetMode="External"/><Relationship Id="rId52" Type="http://schemas.openxmlformats.org/officeDocument/2006/relationships/hyperlink" Target="http://ebooks.windeal.com.tw/ios/cover.asp?isbn=9781586036423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ebooks.windeal.com.tw/ios/cover.asp?isbn=9781614996507" TargetMode="External"/><Relationship Id="rId7" Type="http://schemas.openxmlformats.org/officeDocument/2006/relationships/hyperlink" Target="http://ebooks.windeal.com.tw/ios/cover.asp?isbn=9781614995173" TargetMode="External"/><Relationship Id="rId2" Type="http://schemas.openxmlformats.org/officeDocument/2006/relationships/hyperlink" Target="http://ebooks.windeal.com.tw/ios/cover.asp?isbn=9781614996408" TargetMode="External"/><Relationship Id="rId1" Type="http://schemas.openxmlformats.org/officeDocument/2006/relationships/hyperlink" Target="http://ebooks.windeal.com.tw/ios/cover.asp?isbn=9781614996125" TargetMode="External"/><Relationship Id="rId6" Type="http://schemas.openxmlformats.org/officeDocument/2006/relationships/hyperlink" Target="http://ebooks.windeal.com.tw/ios/cover.asp?isbn=9781614996064" TargetMode="External"/><Relationship Id="rId5" Type="http://schemas.openxmlformats.org/officeDocument/2006/relationships/hyperlink" Target="http://ebooks.windeal.com.tw/ios/cover.asp?isbn=9781614997092" TargetMode="External"/><Relationship Id="rId10" Type="http://schemas.openxmlformats.org/officeDocument/2006/relationships/table" Target="../tables/table13.xml"/><Relationship Id="rId4" Type="http://schemas.openxmlformats.org/officeDocument/2006/relationships/hyperlink" Target="http://ebooks.windeal.com.tw/ios/cover.asp?isbn=9781614996149" TargetMode="External"/><Relationship Id="rId9" Type="http://schemas.openxmlformats.org/officeDocument/2006/relationships/table" Target="../tables/table1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ebooks.windeal.com.tw/ios/cover.asp?isbn=9781614998051" TargetMode="External"/><Relationship Id="rId13" Type="http://schemas.openxmlformats.org/officeDocument/2006/relationships/hyperlink" Target="http://ebooks.windeal.com.tw/ios/cover.asp?isbn=9781614996361" TargetMode="External"/><Relationship Id="rId18" Type="http://schemas.openxmlformats.org/officeDocument/2006/relationships/hyperlink" Target="http://ebooks.windeal.com.tw/ios/cover.asp?isbn=9781614992417" TargetMode="External"/><Relationship Id="rId3" Type="http://schemas.openxmlformats.org/officeDocument/2006/relationships/hyperlink" Target="http://ebooks.windeal.com.tw/ios/cover.asp?isbn=9781614998150" TargetMode="External"/><Relationship Id="rId21" Type="http://schemas.openxmlformats.org/officeDocument/2006/relationships/hyperlink" Target="http://ebooks.windeal.com.tw/ios/cover.asp?isbn=9781614991946" TargetMode="External"/><Relationship Id="rId7" Type="http://schemas.openxmlformats.org/officeDocument/2006/relationships/hyperlink" Target="http://ebooks.windeal.com.tw/ios/cover.asp?isbn=9781614998273" TargetMode="External"/><Relationship Id="rId12" Type="http://schemas.openxmlformats.org/officeDocument/2006/relationships/hyperlink" Target="http://ebooks.windeal.com.tw/ios/cover.asp?isbn=9781614993193" TargetMode="External"/><Relationship Id="rId17" Type="http://schemas.openxmlformats.org/officeDocument/2006/relationships/hyperlink" Target="http://ebooks.windeal.com.tw/ios/cover.asp?isbn=9781614996309" TargetMode="External"/><Relationship Id="rId2" Type="http://schemas.openxmlformats.org/officeDocument/2006/relationships/hyperlink" Target="http://ebooks.windeal.com.tw/ios/cover.asp?isbn=9781614995654" TargetMode="External"/><Relationship Id="rId16" Type="http://schemas.openxmlformats.org/officeDocument/2006/relationships/hyperlink" Target="http://ebooks.windeal.com.tw/ios/cover.asp?isbn=9781614996224" TargetMode="External"/><Relationship Id="rId20" Type="http://schemas.openxmlformats.org/officeDocument/2006/relationships/hyperlink" Target="http://ebooks.windeal.com.tw/ios/cover.asp?isbn=9781614997863" TargetMode="External"/><Relationship Id="rId1" Type="http://schemas.openxmlformats.org/officeDocument/2006/relationships/hyperlink" Target="http://ebooks.windeal.com.tw/ios/cover.asp?isbn=9781614992080" TargetMode="External"/><Relationship Id="rId6" Type="http://schemas.openxmlformats.org/officeDocument/2006/relationships/hyperlink" Target="http://ebooks.windeal.com.tw/ios/cover.asp?isbn=9781614998037" TargetMode="External"/><Relationship Id="rId11" Type="http://schemas.openxmlformats.org/officeDocument/2006/relationships/hyperlink" Target="http://ebooks.windeal.com.tw/ios/cover.asp?isbn=9781614997504" TargetMode="External"/><Relationship Id="rId5" Type="http://schemas.openxmlformats.org/officeDocument/2006/relationships/hyperlink" Target="http://ebooks.windeal.com.tw/ios/cover.asp?isbn=9781614997726" TargetMode="External"/><Relationship Id="rId15" Type="http://schemas.openxmlformats.org/officeDocument/2006/relationships/hyperlink" Target="http://ebooks.windeal.com.tw/ios/cover.asp?isbn=9781614996750" TargetMode="External"/><Relationship Id="rId23" Type="http://schemas.openxmlformats.org/officeDocument/2006/relationships/table" Target="../tables/table14.xml"/><Relationship Id="rId10" Type="http://schemas.openxmlformats.org/officeDocument/2006/relationships/hyperlink" Target="http://ebooks.windeal.com.tw/ios/cover.asp?isbn=9781614997450" TargetMode="External"/><Relationship Id="rId19" Type="http://schemas.openxmlformats.org/officeDocument/2006/relationships/hyperlink" Target="http://ebooks.windeal.com.tw/ios/cover.asp?isbn=9781614995395" TargetMode="External"/><Relationship Id="rId4" Type="http://schemas.openxmlformats.org/officeDocument/2006/relationships/hyperlink" Target="http://ebooks.windeal.com.tw/ios/cover.asp?isbn=9781614998211" TargetMode="External"/><Relationship Id="rId9" Type="http://schemas.openxmlformats.org/officeDocument/2006/relationships/hyperlink" Target="http://ebooks.windeal.com.tw/ios/cover.asp?isbn=9781614997337" TargetMode="External"/><Relationship Id="rId14" Type="http://schemas.openxmlformats.org/officeDocument/2006/relationships/hyperlink" Target="http://ebooks.windeal.com.tw/ios/cover.asp?isbn=9781614996958" TargetMode="External"/><Relationship Id="rId22" Type="http://schemas.openxmlformats.org/officeDocument/2006/relationships/hyperlink" Target="http://ebooks.windeal.com.tw/ios/cover.asp?isbn=9781614997740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ebooks.windeal.com.tw/ios/cover.asp?isbn=9781614996385" TargetMode="External"/><Relationship Id="rId13" Type="http://schemas.openxmlformats.org/officeDocument/2006/relationships/hyperlink" Target="http://ebooks.windeal.com.tw/ios/cover.asp?isbn=9781614999263" TargetMode="External"/><Relationship Id="rId18" Type="http://schemas.openxmlformats.org/officeDocument/2006/relationships/hyperlink" Target="http://ebooks.windeal.com.tw/ios/cover.asp?isbn=9781614998914" TargetMode="External"/><Relationship Id="rId3" Type="http://schemas.openxmlformats.org/officeDocument/2006/relationships/hyperlink" Target="http://ebooks.windeal.com.tw/ios/cover.asp?isbn=9781614997399" TargetMode="External"/><Relationship Id="rId21" Type="http://schemas.openxmlformats.org/officeDocument/2006/relationships/hyperlink" Target="http://ebooks.windeal.com.tw/ios/cover.asp?isbn=9781614998136" TargetMode="External"/><Relationship Id="rId7" Type="http://schemas.openxmlformats.org/officeDocument/2006/relationships/hyperlink" Target="http://ebooks.windeal.com.tw/ios/cover.asp?isbn=9781614997078" TargetMode="External"/><Relationship Id="rId12" Type="http://schemas.openxmlformats.org/officeDocument/2006/relationships/hyperlink" Target="http://ebooks.windeal.com.tw/ios/cover.asp?isbn=9781614999300" TargetMode="External"/><Relationship Id="rId17" Type="http://schemas.openxmlformats.org/officeDocument/2006/relationships/hyperlink" Target="http://ebooks.windeal.com.tw/ios/cover.asp?isbn=9781614998815" TargetMode="External"/><Relationship Id="rId2" Type="http://schemas.openxmlformats.org/officeDocument/2006/relationships/hyperlink" Target="http://ebooks.windeal.com.tw/ios/cover.asp?isbn=9781614997566" TargetMode="External"/><Relationship Id="rId16" Type="http://schemas.openxmlformats.org/officeDocument/2006/relationships/hyperlink" Target="http://ebooks.windeal.com.tw/ios/cover.asp?isbn=9781614998990" TargetMode="External"/><Relationship Id="rId20" Type="http://schemas.openxmlformats.org/officeDocument/2006/relationships/hyperlink" Target="http://ebooks.windeal.com.tw/ios/cover.asp?isbn=9781614998594" TargetMode="External"/><Relationship Id="rId1" Type="http://schemas.openxmlformats.org/officeDocument/2006/relationships/hyperlink" Target="http://ebooks.windeal.com.tw/ios/cover.asp?isbn=9781614994695" TargetMode="External"/><Relationship Id="rId6" Type="http://schemas.openxmlformats.org/officeDocument/2006/relationships/hyperlink" Target="http://ebooks.windeal.com.tw/ios/cover.asp?isbn=9781614995715" TargetMode="External"/><Relationship Id="rId11" Type="http://schemas.openxmlformats.org/officeDocument/2006/relationships/hyperlink" Target="http://ebooks.windeal.com.tw/ios/cover.asp?isbn=9781614997849" TargetMode="External"/><Relationship Id="rId5" Type="http://schemas.openxmlformats.org/officeDocument/2006/relationships/hyperlink" Target="http://ebooks.windeal.com.tw/ios/cover.asp?isbn=9781614995883" TargetMode="External"/><Relationship Id="rId15" Type="http://schemas.openxmlformats.org/officeDocument/2006/relationships/hyperlink" Target="http://ebooks.windeal.com.tw/ios/cover.asp?isbn=9781614999171" TargetMode="External"/><Relationship Id="rId10" Type="http://schemas.openxmlformats.org/officeDocument/2006/relationships/hyperlink" Target="http://ebooks.windeal.com.tw/ios/cover.asp?isbn=9781614997993" TargetMode="External"/><Relationship Id="rId19" Type="http://schemas.openxmlformats.org/officeDocument/2006/relationships/hyperlink" Target="http://ebooks.windeal.com.tw/ios/cover.asp?isbn=9781614998532" TargetMode="External"/><Relationship Id="rId4" Type="http://schemas.openxmlformats.org/officeDocument/2006/relationships/hyperlink" Target="http://ebooks.windeal.com.tw/ios/cover.asp?isbn=9781614998792" TargetMode="External"/><Relationship Id="rId9" Type="http://schemas.openxmlformats.org/officeDocument/2006/relationships/hyperlink" Target="http://ebooks.windeal.com.tw/ios/cover.asp?isbn=9781614998099" TargetMode="External"/><Relationship Id="rId14" Type="http://schemas.openxmlformats.org/officeDocument/2006/relationships/hyperlink" Target="http://ebooks.windeal.com.tw/ios/cover.asp?isbn=9781614999157" TargetMode="External"/><Relationship Id="rId22" Type="http://schemas.openxmlformats.org/officeDocument/2006/relationships/table" Target="../tables/table15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ebooks.windeal.com.tw/ios/cover.asp?isbn=9781643680385" TargetMode="External"/><Relationship Id="rId3" Type="http://schemas.openxmlformats.org/officeDocument/2006/relationships/hyperlink" Target="http://ebooks.windeal.com.tw/ios/cover.asp?isbn=9781614999522" TargetMode="External"/><Relationship Id="rId7" Type="http://schemas.openxmlformats.org/officeDocument/2006/relationships/hyperlink" Target="http://ebooks.windeal.com.tw/ios/cover.asp?isbn=9781614999447" TargetMode="External"/><Relationship Id="rId2" Type="http://schemas.openxmlformats.org/officeDocument/2006/relationships/hyperlink" Target="http://ebooks.windeal.com.tw/ios/cover.asp?isbn=9781643680002" TargetMode="External"/><Relationship Id="rId1" Type="http://schemas.openxmlformats.org/officeDocument/2006/relationships/hyperlink" Target="http://ebooks.windeal.com.tw/ios/cover.asp?isbn=9781643680361" TargetMode="External"/><Relationship Id="rId6" Type="http://schemas.openxmlformats.org/officeDocument/2006/relationships/hyperlink" Target="http://ebooks.windeal.com.tw/ios/cover.asp?isbn=9781614999072" TargetMode="External"/><Relationship Id="rId5" Type="http://schemas.openxmlformats.org/officeDocument/2006/relationships/hyperlink" Target="http://ebooks.windeal.com.tw/ios/cover.asp?isbn=9781614999461" TargetMode="External"/><Relationship Id="rId4" Type="http://schemas.openxmlformats.org/officeDocument/2006/relationships/hyperlink" Target="http://ebooks.windeal.com.tw/ios/cover.asp?isbn=9781614999423" TargetMode="External"/><Relationship Id="rId9" Type="http://schemas.openxmlformats.org/officeDocument/2006/relationships/table" Target="../tables/table16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ebooks.windeal.com.tw/ios/cover.asp?isbn=9781643680507" TargetMode="External"/><Relationship Id="rId13" Type="http://schemas.openxmlformats.org/officeDocument/2006/relationships/hyperlink" Target="http://ebooks.windeal.com.tw/ios/cover.asp?isbn=9781643680941" TargetMode="External"/><Relationship Id="rId18" Type="http://schemas.openxmlformats.org/officeDocument/2006/relationships/hyperlink" Target="http://ebooks.windeal.com.tw/ios/cover.asp?isbn=9781643680088" TargetMode="External"/><Relationship Id="rId3" Type="http://schemas.openxmlformats.org/officeDocument/2006/relationships/hyperlink" Target="http://ebooks.windeal.com.tw/ios/cover.asp?isbn=9781643681269" TargetMode="External"/><Relationship Id="rId7" Type="http://schemas.openxmlformats.org/officeDocument/2006/relationships/hyperlink" Target="http://ebooks.windeal.com.tw/ios/cover.asp?isbn=9781614999683" TargetMode="External"/><Relationship Id="rId12" Type="http://schemas.openxmlformats.org/officeDocument/2006/relationships/hyperlink" Target="http://ebooks.windeal.com.tw/ios/cover.asp?isbn=9781643680965" TargetMode="External"/><Relationship Id="rId17" Type="http://schemas.openxmlformats.org/officeDocument/2006/relationships/hyperlink" Target="http://ebooks.windeal.com.tw/ios/cover.asp?isbn=9781614998259" TargetMode="External"/><Relationship Id="rId2" Type="http://schemas.openxmlformats.org/officeDocument/2006/relationships/hyperlink" Target="http://ebooks.windeal.com.tw/ios/cover.asp?isbn=9781643680743" TargetMode="External"/><Relationship Id="rId16" Type="http://schemas.openxmlformats.org/officeDocument/2006/relationships/hyperlink" Target="http://ebooks.windeal.com.tw/ios/cover.asp?isbn=9781643680804" TargetMode="External"/><Relationship Id="rId20" Type="http://schemas.openxmlformats.org/officeDocument/2006/relationships/table" Target="../tables/table17.xml"/><Relationship Id="rId1" Type="http://schemas.openxmlformats.org/officeDocument/2006/relationships/hyperlink" Target="http://ebooks.windeal.com.tw/ios/cover.asp?isbn=9781643680644" TargetMode="External"/><Relationship Id="rId6" Type="http://schemas.openxmlformats.org/officeDocument/2006/relationships/hyperlink" Target="http://ebooks.windeal.com.tw/ios/cover.asp?isbn=9781614998693" TargetMode="External"/><Relationship Id="rId11" Type="http://schemas.openxmlformats.org/officeDocument/2006/relationships/hyperlink" Target="http://ebooks.windeal.com.tw/ios/cover.asp?isbn=9781643680606" TargetMode="External"/><Relationship Id="rId5" Type="http://schemas.openxmlformats.org/officeDocument/2006/relationships/hyperlink" Target="http://ebooks.windeal.com.tw/ios/cover.asp?isbn=9781614999010" TargetMode="External"/><Relationship Id="rId15" Type="http://schemas.openxmlformats.org/officeDocument/2006/relationships/hyperlink" Target="http://ebooks.windeal.com.tw/ios/cover.asp?isbn=9781643681429" TargetMode="External"/><Relationship Id="rId10" Type="http://schemas.openxmlformats.org/officeDocument/2006/relationships/hyperlink" Target="http://ebooks.windeal.com.tw/ios/cover.asp?isbn=9781643680521" TargetMode="External"/><Relationship Id="rId19" Type="http://schemas.openxmlformats.org/officeDocument/2006/relationships/hyperlink" Target="http://ebooks.windeal.com.tw/ios/cover.asp?isbn=9781643680125" TargetMode="External"/><Relationship Id="rId4" Type="http://schemas.openxmlformats.org/officeDocument/2006/relationships/hyperlink" Target="http://ebooks.windeal.com.tw/ios/cover.asp?isbn=9781614996989" TargetMode="External"/><Relationship Id="rId9" Type="http://schemas.openxmlformats.org/officeDocument/2006/relationships/hyperlink" Target="http://ebooks.windeal.com.tw/ios/cover.asp?isbn=9781643680620" TargetMode="External"/><Relationship Id="rId14" Type="http://schemas.openxmlformats.org/officeDocument/2006/relationships/hyperlink" Target="http://ebooks.windeal.com.tw/ios/cover.asp?isbn=9781643681146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ebooks.windeal.com.tw/ios/cover.asp?isbn=9781643681887" TargetMode="External"/><Relationship Id="rId3" Type="http://schemas.openxmlformats.org/officeDocument/2006/relationships/hyperlink" Target="http://ebooks.windeal.com.tw/ios/cover.asp?isbn=9781614999287" TargetMode="External"/><Relationship Id="rId7" Type="http://schemas.openxmlformats.org/officeDocument/2006/relationships/hyperlink" Target="http://ebooks.windeal.com.tw/ios/cover.asp?isbn=9781643681726" TargetMode="External"/><Relationship Id="rId2" Type="http://schemas.openxmlformats.org/officeDocument/2006/relationships/hyperlink" Target="http://ebooks.windeal.com.tw/ios/cover.asp?isbn=9781614997177" TargetMode="External"/><Relationship Id="rId1" Type="http://schemas.openxmlformats.org/officeDocument/2006/relationships/hyperlink" Target="http://ebooks.windeal.com.tw/ios/cover.asp?isbn=9781614997894" TargetMode="External"/><Relationship Id="rId6" Type="http://schemas.openxmlformats.org/officeDocument/2006/relationships/hyperlink" Target="http://ebooks.windeal.com.tw/ios/cover.asp?isbn=9781643681740" TargetMode="External"/><Relationship Id="rId5" Type="http://schemas.openxmlformats.org/officeDocument/2006/relationships/hyperlink" Target="http://ebooks.windeal.com.tw/ios/cover.asp?isbn=9781643680149" TargetMode="External"/><Relationship Id="rId4" Type="http://schemas.openxmlformats.org/officeDocument/2006/relationships/hyperlink" Target="http://ebooks.windeal.com.tw/ios/cover.asp?isbn=9781643680187" TargetMode="External"/><Relationship Id="rId9" Type="http://schemas.openxmlformats.org/officeDocument/2006/relationships/hyperlink" Target="http://ebooks.windeal.com.tw/ios/cover.asp?isbn=9781643680286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ebooks.windeal.com.tw/ios/cover.asp?isbn=9781643681603" TargetMode="External"/><Relationship Id="rId7" Type="http://schemas.openxmlformats.org/officeDocument/2006/relationships/hyperlink" Target="http://ebooks.windeal.com.tw/ios/cover.asp?isbn=9781643683423" TargetMode="External"/><Relationship Id="rId2" Type="http://schemas.openxmlformats.org/officeDocument/2006/relationships/hyperlink" Target="http://ebooks.windeal.com.tw/ios/cover.asp?isbn=9781614999720" TargetMode="External"/><Relationship Id="rId1" Type="http://schemas.openxmlformats.org/officeDocument/2006/relationships/hyperlink" Target="http://ebooks.windeal.com.tw/ios/cover.asp?isbn=9781643681580" TargetMode="External"/><Relationship Id="rId6" Type="http://schemas.openxmlformats.org/officeDocument/2006/relationships/hyperlink" Target="http://ebooks.windeal.com.tw/ios/cover.asp?isbn=9781643683249" TargetMode="External"/><Relationship Id="rId5" Type="http://schemas.openxmlformats.org/officeDocument/2006/relationships/hyperlink" Target="http://ebooks.windeal.com.tw/ios/cover.asp?isbn=9781643682969" TargetMode="External"/><Relationship Id="rId4" Type="http://schemas.openxmlformats.org/officeDocument/2006/relationships/hyperlink" Target="http://ebooks.windeal.com.tw/ios/cover.asp?isbn=978164368258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ebooks.windeal.com.tw/ios/cover.asp?isbn=9781586036522" TargetMode="External"/><Relationship Id="rId13" Type="http://schemas.openxmlformats.org/officeDocument/2006/relationships/hyperlink" Target="http://ebooks.windeal.com.tw/ios/cover.asp?isbn=9781586039295" TargetMode="External"/><Relationship Id="rId18" Type="http://schemas.openxmlformats.org/officeDocument/2006/relationships/hyperlink" Target="http://ebooks.windeal.com.tw/ios/cover.asp?isbn=9781607500001" TargetMode="External"/><Relationship Id="rId3" Type="http://schemas.openxmlformats.org/officeDocument/2006/relationships/hyperlink" Target="http://ebooks.windeal.com.tw/ios/cover.asp?isbn=9781607500209" TargetMode="External"/><Relationship Id="rId21" Type="http://schemas.openxmlformats.org/officeDocument/2006/relationships/hyperlink" Target="http://ebooks.windeal.com.tw/ios/cover.asp?isbn=9781586038274" TargetMode="External"/><Relationship Id="rId7" Type="http://schemas.openxmlformats.org/officeDocument/2006/relationships/hyperlink" Target="http://ebooks.windeal.com.tw/ios/cover.asp?isbn=9781586038205" TargetMode="External"/><Relationship Id="rId12" Type="http://schemas.openxmlformats.org/officeDocument/2006/relationships/hyperlink" Target="http://ebooks.windeal.com.tw/ios/cover.asp?isbn=9781607500476" TargetMode="External"/><Relationship Id="rId17" Type="http://schemas.openxmlformats.org/officeDocument/2006/relationships/hyperlink" Target="http://ebooks.windeal.com.tw/ios/cover.asp?isbn=9781586039653" TargetMode="External"/><Relationship Id="rId2" Type="http://schemas.openxmlformats.org/officeDocument/2006/relationships/hyperlink" Target="http://ebooks.windeal.com.tw/ios/cover.asp?isbn=9781586036744" TargetMode="External"/><Relationship Id="rId16" Type="http://schemas.openxmlformats.org/officeDocument/2006/relationships/hyperlink" Target="http://ebooks.windeal.com.tw/ios/cover.asp?isbn=9781607500032" TargetMode="External"/><Relationship Id="rId20" Type="http://schemas.openxmlformats.org/officeDocument/2006/relationships/hyperlink" Target="http://ebooks.windeal.com.tw/ios/cover.asp?isbn=9781607500223" TargetMode="External"/><Relationship Id="rId1" Type="http://schemas.openxmlformats.org/officeDocument/2006/relationships/hyperlink" Target="http://ebooks.windeal.com.tw/ios/cover.asp?isbn=9781586039462" TargetMode="External"/><Relationship Id="rId6" Type="http://schemas.openxmlformats.org/officeDocument/2006/relationships/hyperlink" Target="http://ebooks.windeal.com.tw/ios/cover.asp?isbn=9781586039257" TargetMode="External"/><Relationship Id="rId11" Type="http://schemas.openxmlformats.org/officeDocument/2006/relationships/hyperlink" Target="http://ebooks.windeal.com.tw/ios/cover.asp?isbn=9781586039431" TargetMode="External"/><Relationship Id="rId5" Type="http://schemas.openxmlformats.org/officeDocument/2006/relationships/hyperlink" Target="http://ebooks.windeal.com.tw/ios/cover.asp?isbn=9781586035600" TargetMode="External"/><Relationship Id="rId15" Type="http://schemas.openxmlformats.org/officeDocument/2006/relationships/hyperlink" Target="http://ebooks.windeal.com.tw/ios/cover.asp?isbn=9781586039424" TargetMode="External"/><Relationship Id="rId23" Type="http://schemas.openxmlformats.org/officeDocument/2006/relationships/table" Target="../tables/table4.xml"/><Relationship Id="rId10" Type="http://schemas.openxmlformats.org/officeDocument/2006/relationships/hyperlink" Target="http://ebooks.windeal.com.tw/ios/cover.asp?isbn=9781586035556" TargetMode="External"/><Relationship Id="rId19" Type="http://schemas.openxmlformats.org/officeDocument/2006/relationships/hyperlink" Target="http://ebooks.windeal.com.tw/ios/cover.asp?isbn=9781586039349" TargetMode="External"/><Relationship Id="rId4" Type="http://schemas.openxmlformats.org/officeDocument/2006/relationships/hyperlink" Target="http://ebooks.windeal.com.tw/ios/cover.asp?isbn=9781586035501" TargetMode="External"/><Relationship Id="rId9" Type="http://schemas.openxmlformats.org/officeDocument/2006/relationships/hyperlink" Target="http://ebooks.windeal.com.tw/ios/cover.asp?isbn=9781586038960" TargetMode="External"/><Relationship Id="rId14" Type="http://schemas.openxmlformats.org/officeDocument/2006/relationships/hyperlink" Target="http://ebooks.windeal.com.tw/ios/cover.asp?isbn=9781586039479" TargetMode="External"/><Relationship Id="rId22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ebooks.windeal.com.tw/ios/cover.asp?isbn=9781614991762" TargetMode="External"/><Relationship Id="rId2" Type="http://schemas.openxmlformats.org/officeDocument/2006/relationships/hyperlink" Target="http://ebooks.windeal.com.tw/ios/cover.asp?isbn=9781614990758" TargetMode="External"/><Relationship Id="rId1" Type="http://schemas.openxmlformats.org/officeDocument/2006/relationships/hyperlink" Target="http://ebooks.windeal.com.tw/ios/cover.asp?isbn=9781614993865" TargetMode="External"/><Relationship Id="rId4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ebooks.windeal.com.tw/ios/cover.asp?isbn=9781614993186" TargetMode="External"/><Relationship Id="rId13" Type="http://schemas.openxmlformats.org/officeDocument/2006/relationships/hyperlink" Target="http://ebooks.windeal.com.tw/ios/cover.asp?isbn=9781607506799" TargetMode="External"/><Relationship Id="rId3" Type="http://schemas.openxmlformats.org/officeDocument/2006/relationships/hyperlink" Target="http://ebooks.windeal.com.tw/ios/cover.asp?isbn=9781614992653" TargetMode="External"/><Relationship Id="rId7" Type="http://schemas.openxmlformats.org/officeDocument/2006/relationships/hyperlink" Target="http://ebooks.windeal.com.tw/ios/cover.asp?isbn=9781614995081" TargetMode="External"/><Relationship Id="rId12" Type="http://schemas.openxmlformats.org/officeDocument/2006/relationships/hyperlink" Target="http://ebooks.windeal.com.tw/ios/cover.asp?isbn=9781607507161" TargetMode="External"/><Relationship Id="rId2" Type="http://schemas.openxmlformats.org/officeDocument/2006/relationships/hyperlink" Target="http://ebooks.windeal.com.tw/ios/cover.asp?isbn=9781614995418" TargetMode="External"/><Relationship Id="rId16" Type="http://schemas.openxmlformats.org/officeDocument/2006/relationships/table" Target="../tables/table11.xml"/><Relationship Id="rId1" Type="http://schemas.openxmlformats.org/officeDocument/2006/relationships/hyperlink" Target="http://ebooks.windeal.com.tw/ios/cover.asp?isbn=9781614995371" TargetMode="External"/><Relationship Id="rId6" Type="http://schemas.openxmlformats.org/officeDocument/2006/relationships/hyperlink" Target="http://ebooks.windeal.com.tw/ios/cover.asp?isbn=9781614995821" TargetMode="External"/><Relationship Id="rId11" Type="http://schemas.openxmlformats.org/officeDocument/2006/relationships/hyperlink" Target="http://ebooks.windeal.com.tw/ios/cover.asp?isbn=9781614993780" TargetMode="External"/><Relationship Id="rId5" Type="http://schemas.openxmlformats.org/officeDocument/2006/relationships/hyperlink" Target="http://ebooks.windeal.com.tw/ios/cover.asp?isbn=9781614993032" TargetMode="External"/><Relationship Id="rId15" Type="http://schemas.openxmlformats.org/officeDocument/2006/relationships/hyperlink" Target="http://ebooks.windeal.com.tw/ios/cover.asp?isbn=9781614995357" TargetMode="External"/><Relationship Id="rId10" Type="http://schemas.openxmlformats.org/officeDocument/2006/relationships/hyperlink" Target="http://ebooks.windeal.com.tw/ios/cover.asp?isbn=9781614993803" TargetMode="External"/><Relationship Id="rId4" Type="http://schemas.openxmlformats.org/officeDocument/2006/relationships/hyperlink" Target="http://ebooks.windeal.com.tw/ios/cover.asp?isbn=9781614995753" TargetMode="External"/><Relationship Id="rId9" Type="http://schemas.openxmlformats.org/officeDocument/2006/relationships/hyperlink" Target="http://ebooks.windeal.com.tw/ios/cover.asp?isbn=9781614995210" TargetMode="External"/><Relationship Id="rId14" Type="http://schemas.openxmlformats.org/officeDocument/2006/relationships/hyperlink" Target="http://ebooks.windeal.com.tw/ios/cover.asp?isbn=9781614995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workbookViewId="0">
      <selection activeCell="G6" sqref="G6"/>
    </sheetView>
  </sheetViews>
  <sheetFormatPr defaultColWidth="92.88671875" defaultRowHeight="20.100000000000001" customHeight="1"/>
  <cols>
    <col min="1" max="1" width="5.6640625" style="84" customWidth="1"/>
    <col min="2" max="2" width="50.6640625" style="84" customWidth="1"/>
    <col min="3" max="3" width="30.21875" style="84" customWidth="1"/>
    <col min="4" max="5" width="13.109375" style="84" bestFit="1" customWidth="1"/>
    <col min="6" max="6" width="6.33203125" style="84" customWidth="1"/>
    <col min="7" max="16384" width="92.88671875" style="84"/>
  </cols>
  <sheetData>
    <row r="1" spans="1:6" s="81" customFormat="1" ht="20.100000000000001" customHeight="1">
      <c r="A1" s="79" t="s">
        <v>2824</v>
      </c>
      <c r="B1" s="79" t="s">
        <v>2825</v>
      </c>
      <c r="C1" s="79" t="s">
        <v>2826</v>
      </c>
      <c r="D1" s="79" t="s">
        <v>2827</v>
      </c>
      <c r="E1" s="80" t="s">
        <v>2828</v>
      </c>
      <c r="F1" s="86" t="s">
        <v>2829</v>
      </c>
    </row>
    <row r="2" spans="1:6" ht="20.100000000000001" customHeight="1">
      <c r="A2" s="85" t="s">
        <v>1943</v>
      </c>
      <c r="B2" s="82" t="s">
        <v>2830</v>
      </c>
      <c r="C2" s="83" t="s">
        <v>2831</v>
      </c>
      <c r="D2" s="83" t="s">
        <v>2832</v>
      </c>
      <c r="E2" s="83" t="s">
        <v>2832</v>
      </c>
      <c r="F2" s="87" t="s">
        <v>2090</v>
      </c>
    </row>
    <row r="3" spans="1:6" ht="20.100000000000001" customHeight="1">
      <c r="A3" s="85" t="s">
        <v>2082</v>
      </c>
      <c r="B3" s="82" t="s">
        <v>2833</v>
      </c>
      <c r="C3" s="83" t="s">
        <v>2834</v>
      </c>
      <c r="D3" s="83" t="s">
        <v>2835</v>
      </c>
      <c r="E3" s="83" t="s">
        <v>2835</v>
      </c>
      <c r="F3" s="87" t="s">
        <v>1973</v>
      </c>
    </row>
    <row r="4" spans="1:6" ht="20.100000000000001" customHeight="1">
      <c r="A4" s="85" t="s">
        <v>2836</v>
      </c>
      <c r="B4" s="82" t="s">
        <v>2837</v>
      </c>
      <c r="C4" s="83" t="s">
        <v>2838</v>
      </c>
      <c r="D4" s="83" t="s">
        <v>2839</v>
      </c>
      <c r="E4" s="83" t="s">
        <v>2839</v>
      </c>
      <c r="F4" s="87" t="s">
        <v>1973</v>
      </c>
    </row>
    <row r="5" spans="1:6" ht="20.100000000000001" customHeight="1">
      <c r="A5" s="85" t="s">
        <v>2840</v>
      </c>
      <c r="B5" s="82" t="s">
        <v>2841</v>
      </c>
      <c r="C5" s="83" t="s">
        <v>2842</v>
      </c>
      <c r="D5" s="83" t="s">
        <v>2843</v>
      </c>
      <c r="E5" s="83" t="s">
        <v>2843</v>
      </c>
      <c r="F5" s="87" t="s">
        <v>1973</v>
      </c>
    </row>
    <row r="6" spans="1:6" ht="20.100000000000001" customHeight="1">
      <c r="A6" s="85" t="s">
        <v>2844</v>
      </c>
      <c r="B6" s="82" t="s">
        <v>2845</v>
      </c>
      <c r="C6" s="83" t="s">
        <v>2846</v>
      </c>
      <c r="D6" s="83" t="s">
        <v>2847</v>
      </c>
      <c r="E6" s="83" t="s">
        <v>2847</v>
      </c>
      <c r="F6" s="87" t="s">
        <v>2090</v>
      </c>
    </row>
    <row r="7" spans="1:6" ht="20.100000000000001" customHeight="1">
      <c r="A7" s="85" t="s">
        <v>2848</v>
      </c>
      <c r="B7" s="82" t="s">
        <v>2849</v>
      </c>
      <c r="C7" s="83" t="s">
        <v>2850</v>
      </c>
      <c r="D7" s="83" t="s">
        <v>2851</v>
      </c>
      <c r="E7" s="83" t="s">
        <v>2851</v>
      </c>
      <c r="F7" s="87" t="s">
        <v>1973</v>
      </c>
    </row>
    <row r="8" spans="1:6" ht="20.100000000000001" customHeight="1">
      <c r="A8" s="85" t="s">
        <v>2852</v>
      </c>
      <c r="B8" s="82" t="s">
        <v>2853</v>
      </c>
      <c r="C8" s="83" t="s">
        <v>2854</v>
      </c>
      <c r="D8" s="83" t="s">
        <v>2855</v>
      </c>
      <c r="E8" s="83" t="s">
        <v>2855</v>
      </c>
      <c r="F8" s="87" t="s">
        <v>1973</v>
      </c>
    </row>
    <row r="9" spans="1:6" ht="20.100000000000001" customHeight="1">
      <c r="A9" s="85" t="s">
        <v>2856</v>
      </c>
      <c r="B9" s="82" t="s">
        <v>2857</v>
      </c>
      <c r="C9" s="83" t="s">
        <v>2858</v>
      </c>
      <c r="D9" s="83" t="s">
        <v>2859</v>
      </c>
      <c r="E9" s="83" t="s">
        <v>2859</v>
      </c>
      <c r="F9" s="87" t="s">
        <v>2090</v>
      </c>
    </row>
    <row r="10" spans="1:6" ht="20.100000000000001" customHeight="1">
      <c r="A10" s="85" t="s">
        <v>2860</v>
      </c>
      <c r="B10" s="82" t="s">
        <v>2861</v>
      </c>
      <c r="C10" s="83" t="s">
        <v>2862</v>
      </c>
      <c r="D10" s="83" t="s">
        <v>2863</v>
      </c>
      <c r="E10" s="83" t="s">
        <v>2863</v>
      </c>
      <c r="F10" s="87" t="s">
        <v>1973</v>
      </c>
    </row>
    <row r="11" spans="1:6" ht="20.100000000000001" customHeight="1">
      <c r="A11" s="85" t="s">
        <v>2864</v>
      </c>
      <c r="B11" s="82" t="s">
        <v>2865</v>
      </c>
      <c r="C11" s="83" t="s">
        <v>2866</v>
      </c>
      <c r="D11" s="83" t="s">
        <v>2867</v>
      </c>
      <c r="E11" s="83" t="s">
        <v>2867</v>
      </c>
      <c r="F11" s="87" t="s">
        <v>2090</v>
      </c>
    </row>
    <row r="12" spans="1:6" ht="20.100000000000001" customHeight="1">
      <c r="A12" s="85" t="s">
        <v>2868</v>
      </c>
      <c r="B12" s="82" t="s">
        <v>2869</v>
      </c>
      <c r="C12" s="83" t="s">
        <v>2870</v>
      </c>
      <c r="D12" s="83" t="s">
        <v>2871</v>
      </c>
      <c r="E12" s="83" t="s">
        <v>2871</v>
      </c>
      <c r="F12" s="87" t="s">
        <v>1973</v>
      </c>
    </row>
    <row r="13" spans="1:6" ht="20.100000000000001" customHeight="1">
      <c r="A13" s="85" t="s">
        <v>2872</v>
      </c>
      <c r="B13" s="82" t="s">
        <v>2873</v>
      </c>
      <c r="C13" s="83" t="s">
        <v>2874</v>
      </c>
      <c r="D13" s="83" t="s">
        <v>2875</v>
      </c>
      <c r="E13" s="83" t="s">
        <v>2875</v>
      </c>
      <c r="F13" s="87" t="s">
        <v>1973</v>
      </c>
    </row>
    <row r="14" spans="1:6" ht="20.100000000000001" customHeight="1">
      <c r="A14" s="85" t="s">
        <v>2876</v>
      </c>
      <c r="B14" s="82" t="s">
        <v>2877</v>
      </c>
      <c r="C14" s="83" t="s">
        <v>2878</v>
      </c>
      <c r="D14" s="83" t="s">
        <v>2879</v>
      </c>
      <c r="E14" s="83" t="s">
        <v>2879</v>
      </c>
      <c r="F14" s="87" t="s">
        <v>2090</v>
      </c>
    </row>
    <row r="15" spans="1:6" ht="20.100000000000001" customHeight="1">
      <c r="A15" s="85" t="s">
        <v>2880</v>
      </c>
      <c r="B15" s="82" t="s">
        <v>2881</v>
      </c>
      <c r="C15" s="83" t="s">
        <v>2882</v>
      </c>
      <c r="D15" s="83" t="s">
        <v>2883</v>
      </c>
      <c r="E15" s="83" t="s">
        <v>2883</v>
      </c>
      <c r="F15" s="87" t="s">
        <v>2090</v>
      </c>
    </row>
    <row r="16" spans="1:6" ht="20.100000000000001" customHeight="1">
      <c r="A16" s="85" t="s">
        <v>2884</v>
      </c>
      <c r="B16" s="82" t="s">
        <v>2885</v>
      </c>
      <c r="C16" s="83" t="s">
        <v>2886</v>
      </c>
      <c r="D16" s="83" t="s">
        <v>2887</v>
      </c>
      <c r="E16" s="83" t="s">
        <v>2887</v>
      </c>
      <c r="F16" s="87" t="s">
        <v>1973</v>
      </c>
    </row>
    <row r="17" spans="1:6" ht="20.100000000000001" customHeight="1">
      <c r="A17" s="85" t="s">
        <v>2888</v>
      </c>
      <c r="B17" s="82" t="s">
        <v>2889</v>
      </c>
      <c r="C17" s="83" t="s">
        <v>2890</v>
      </c>
      <c r="D17" s="83" t="s">
        <v>2891</v>
      </c>
      <c r="E17" s="83" t="s">
        <v>2891</v>
      </c>
      <c r="F17" s="87" t="s">
        <v>2090</v>
      </c>
    </row>
    <row r="18" spans="1:6" ht="20.100000000000001" customHeight="1">
      <c r="A18" s="85" t="s">
        <v>2892</v>
      </c>
      <c r="B18" s="82" t="s">
        <v>2893</v>
      </c>
      <c r="C18" s="83" t="s">
        <v>2894</v>
      </c>
      <c r="D18" s="83" t="s">
        <v>2895</v>
      </c>
      <c r="E18" s="83" t="s">
        <v>2895</v>
      </c>
      <c r="F18" s="87" t="s">
        <v>2090</v>
      </c>
    </row>
    <row r="19" spans="1:6" ht="20.100000000000001" customHeight="1">
      <c r="A19" s="85" t="s">
        <v>2896</v>
      </c>
      <c r="B19" s="82" t="s">
        <v>2897</v>
      </c>
      <c r="C19" s="83" t="s">
        <v>2898</v>
      </c>
      <c r="D19" s="83" t="s">
        <v>2899</v>
      </c>
      <c r="E19" s="83" t="s">
        <v>2899</v>
      </c>
      <c r="F19" s="87" t="s">
        <v>1973</v>
      </c>
    </row>
    <row r="20" spans="1:6" ht="20.100000000000001" customHeight="1">
      <c r="A20" s="85" t="s">
        <v>2900</v>
      </c>
      <c r="B20" s="82" t="s">
        <v>2901</v>
      </c>
      <c r="C20" s="83" t="s">
        <v>2902</v>
      </c>
      <c r="D20" s="83" t="s">
        <v>2903</v>
      </c>
      <c r="E20" s="83" t="s">
        <v>2903</v>
      </c>
      <c r="F20" s="87" t="s">
        <v>1973</v>
      </c>
    </row>
    <row r="21" spans="1:6" ht="20.100000000000001" customHeight="1">
      <c r="A21" s="85" t="s">
        <v>2904</v>
      </c>
      <c r="B21" s="82" t="s">
        <v>2905</v>
      </c>
      <c r="C21" s="83" t="s">
        <v>2906</v>
      </c>
      <c r="D21" s="83" t="s">
        <v>2907</v>
      </c>
      <c r="E21" s="83" t="s">
        <v>2907</v>
      </c>
      <c r="F21" s="87" t="s">
        <v>2908</v>
      </c>
    </row>
    <row r="22" spans="1:6" ht="20.100000000000001" customHeight="1">
      <c r="A22" s="85" t="s">
        <v>2909</v>
      </c>
      <c r="B22" s="82" t="s">
        <v>2910</v>
      </c>
      <c r="C22" s="83" t="s">
        <v>2911</v>
      </c>
      <c r="D22" s="83" t="s">
        <v>2912</v>
      </c>
      <c r="E22" s="83" t="s">
        <v>2912</v>
      </c>
      <c r="F22" s="87" t="s">
        <v>1973</v>
      </c>
    </row>
    <row r="23" spans="1:6" ht="20.100000000000001" customHeight="1">
      <c r="A23" s="85" t="s">
        <v>2913</v>
      </c>
      <c r="B23" s="82" t="s">
        <v>2914</v>
      </c>
      <c r="C23" s="83" t="s">
        <v>2915</v>
      </c>
      <c r="D23" s="83" t="s">
        <v>2916</v>
      </c>
      <c r="E23" s="83" t="s">
        <v>2916</v>
      </c>
      <c r="F23" s="87" t="s">
        <v>1973</v>
      </c>
    </row>
    <row r="24" spans="1:6" ht="20.100000000000001" customHeight="1">
      <c r="A24" s="85" t="s">
        <v>2917</v>
      </c>
      <c r="B24" s="82" t="s">
        <v>2918</v>
      </c>
      <c r="C24" s="83" t="s">
        <v>2919</v>
      </c>
      <c r="D24" s="83" t="s">
        <v>2920</v>
      </c>
      <c r="E24" s="83" t="s">
        <v>2920</v>
      </c>
      <c r="F24" s="87" t="s">
        <v>2090</v>
      </c>
    </row>
    <row r="25" spans="1:6" ht="20.100000000000001" customHeight="1">
      <c r="A25" s="85" t="s">
        <v>2921</v>
      </c>
      <c r="B25" s="82" t="s">
        <v>2922</v>
      </c>
      <c r="C25" s="83" t="s">
        <v>2923</v>
      </c>
      <c r="D25" s="83" t="s">
        <v>2924</v>
      </c>
      <c r="E25" s="83" t="s">
        <v>2924</v>
      </c>
      <c r="F25" s="87" t="s">
        <v>2090</v>
      </c>
    </row>
    <row r="26" spans="1:6" ht="20.100000000000001" customHeight="1">
      <c r="A26" s="85" t="s">
        <v>2925</v>
      </c>
      <c r="B26" s="82" t="s">
        <v>2926</v>
      </c>
      <c r="C26" s="83" t="s">
        <v>2927</v>
      </c>
      <c r="D26" s="83" t="s">
        <v>2928</v>
      </c>
      <c r="E26" s="83" t="s">
        <v>2928</v>
      </c>
      <c r="F26" s="87" t="s">
        <v>2908</v>
      </c>
    </row>
    <row r="27" spans="1:6" ht="20.100000000000001" customHeight="1">
      <c r="A27" s="85" t="s">
        <v>2929</v>
      </c>
      <c r="B27" s="82" t="s">
        <v>2930</v>
      </c>
      <c r="C27" s="83" t="s">
        <v>2931</v>
      </c>
      <c r="D27" s="83" t="s">
        <v>2932</v>
      </c>
      <c r="E27" s="83" t="s">
        <v>2932</v>
      </c>
      <c r="F27" s="87" t="s">
        <v>1973</v>
      </c>
    </row>
    <row r="28" spans="1:6" ht="20.100000000000001" customHeight="1">
      <c r="A28" s="85" t="s">
        <v>2933</v>
      </c>
      <c r="B28" s="82" t="s">
        <v>2934</v>
      </c>
      <c r="C28" s="83" t="s">
        <v>2935</v>
      </c>
      <c r="D28" s="83" t="s">
        <v>2936</v>
      </c>
      <c r="E28" s="83" t="s">
        <v>2936</v>
      </c>
      <c r="F28" s="87" t="s">
        <v>2908</v>
      </c>
    </row>
    <row r="29" spans="1:6" ht="20.100000000000001" customHeight="1">
      <c r="A29" s="85" t="s">
        <v>2937</v>
      </c>
      <c r="B29" s="82" t="s">
        <v>2938</v>
      </c>
      <c r="C29" s="83" t="s">
        <v>2939</v>
      </c>
      <c r="D29" s="83" t="s">
        <v>2940</v>
      </c>
      <c r="E29" s="83" t="s">
        <v>2940</v>
      </c>
      <c r="F29" s="87" t="s">
        <v>1973</v>
      </c>
    </row>
    <row r="30" spans="1:6" ht="20.100000000000001" customHeight="1">
      <c r="A30" s="85" t="s">
        <v>2941</v>
      </c>
      <c r="B30" s="82" t="s">
        <v>2942</v>
      </c>
      <c r="C30" s="83" t="s">
        <v>2943</v>
      </c>
      <c r="D30" s="83" t="s">
        <v>2944</v>
      </c>
      <c r="E30" s="83" t="s">
        <v>2944</v>
      </c>
      <c r="F30" s="87" t="s">
        <v>1973</v>
      </c>
    </row>
    <row r="31" spans="1:6" ht="20.100000000000001" customHeight="1">
      <c r="A31" s="85" t="s">
        <v>2945</v>
      </c>
      <c r="B31" s="82" t="s">
        <v>2946</v>
      </c>
      <c r="C31" s="83" t="s">
        <v>2947</v>
      </c>
      <c r="D31" s="83" t="s">
        <v>2948</v>
      </c>
      <c r="E31" s="83" t="s">
        <v>2948</v>
      </c>
      <c r="F31" s="87" t="s">
        <v>1973</v>
      </c>
    </row>
    <row r="32" spans="1:6" ht="20.100000000000001" customHeight="1">
      <c r="A32" s="85" t="s">
        <v>2949</v>
      </c>
      <c r="B32" s="82" t="s">
        <v>2950</v>
      </c>
      <c r="C32" s="83" t="s">
        <v>2951</v>
      </c>
      <c r="D32" s="83" t="s">
        <v>2952</v>
      </c>
      <c r="E32" s="83" t="s">
        <v>2952</v>
      </c>
      <c r="F32" s="87" t="s">
        <v>1973</v>
      </c>
    </row>
    <row r="33" spans="1:6" ht="20.100000000000001" customHeight="1">
      <c r="A33" s="85" t="s">
        <v>2953</v>
      </c>
      <c r="B33" s="82" t="s">
        <v>2954</v>
      </c>
      <c r="C33" s="83" t="s">
        <v>2955</v>
      </c>
      <c r="D33" s="83" t="s">
        <v>2956</v>
      </c>
      <c r="E33" s="83" t="s">
        <v>2956</v>
      </c>
      <c r="F33" s="87" t="s">
        <v>2090</v>
      </c>
    </row>
    <row r="34" spans="1:6" ht="20.100000000000001" customHeight="1">
      <c r="A34" s="85" t="s">
        <v>2957</v>
      </c>
      <c r="B34" s="82" t="s">
        <v>2958</v>
      </c>
      <c r="C34" s="83" t="s">
        <v>2959</v>
      </c>
      <c r="D34" s="83" t="s">
        <v>2960</v>
      </c>
      <c r="E34" s="83" t="s">
        <v>2960</v>
      </c>
      <c r="F34" s="87" t="s">
        <v>2090</v>
      </c>
    </row>
    <row r="35" spans="1:6" ht="20.100000000000001" customHeight="1">
      <c r="A35" s="85" t="s">
        <v>2961</v>
      </c>
      <c r="B35" s="82" t="s">
        <v>2962</v>
      </c>
      <c r="C35" s="83" t="s">
        <v>2963</v>
      </c>
      <c r="D35" s="83" t="s">
        <v>2964</v>
      </c>
      <c r="E35" s="83" t="s">
        <v>2964</v>
      </c>
      <c r="F35" s="87" t="s">
        <v>2090</v>
      </c>
    </row>
    <row r="36" spans="1:6" ht="20.100000000000001" customHeight="1">
      <c r="A36" s="85" t="s">
        <v>2965</v>
      </c>
      <c r="B36" s="82" t="s">
        <v>2966</v>
      </c>
      <c r="C36" s="83" t="s">
        <v>2967</v>
      </c>
      <c r="D36" s="83" t="s">
        <v>2968</v>
      </c>
      <c r="E36" s="83" t="s">
        <v>2968</v>
      </c>
      <c r="F36" s="87" t="s">
        <v>2090</v>
      </c>
    </row>
    <row r="37" spans="1:6" ht="20.100000000000001" customHeight="1">
      <c r="A37" s="85" t="s">
        <v>2969</v>
      </c>
      <c r="B37" s="82" t="s">
        <v>2970</v>
      </c>
      <c r="C37" s="83" t="s">
        <v>2971</v>
      </c>
      <c r="D37" s="83" t="s">
        <v>2972</v>
      </c>
      <c r="E37" s="83" t="s">
        <v>2972</v>
      </c>
      <c r="F37" s="87" t="s">
        <v>2090</v>
      </c>
    </row>
    <row r="38" spans="1:6" ht="20.100000000000001" customHeight="1">
      <c r="A38" s="85" t="s">
        <v>2973</v>
      </c>
      <c r="B38" s="82" t="s">
        <v>2974</v>
      </c>
      <c r="C38" s="83" t="s">
        <v>2975</v>
      </c>
      <c r="D38" s="83" t="s">
        <v>2976</v>
      </c>
      <c r="E38" s="83" t="s">
        <v>2976</v>
      </c>
      <c r="F38" s="87" t="s">
        <v>1973</v>
      </c>
    </row>
    <row r="39" spans="1:6" ht="20.100000000000001" customHeight="1">
      <c r="A39" s="85" t="s">
        <v>2977</v>
      </c>
      <c r="B39" s="82" t="s">
        <v>2978</v>
      </c>
      <c r="C39" s="83" t="s">
        <v>2979</v>
      </c>
      <c r="D39" s="83" t="s">
        <v>2980</v>
      </c>
      <c r="E39" s="83" t="s">
        <v>2980</v>
      </c>
      <c r="F39" s="87" t="s">
        <v>1973</v>
      </c>
    </row>
    <row r="40" spans="1:6" ht="20.100000000000001" customHeight="1">
      <c r="A40" s="85" t="s">
        <v>2981</v>
      </c>
      <c r="B40" s="82" t="s">
        <v>2982</v>
      </c>
      <c r="C40" s="83" t="s">
        <v>2983</v>
      </c>
      <c r="D40" s="83" t="s">
        <v>2984</v>
      </c>
      <c r="E40" s="83" t="s">
        <v>2984</v>
      </c>
      <c r="F40" s="87" t="s">
        <v>2908</v>
      </c>
    </row>
    <row r="41" spans="1:6" ht="20.100000000000001" customHeight="1">
      <c r="A41" s="85" t="s">
        <v>2985</v>
      </c>
      <c r="B41" s="82" t="s">
        <v>2986</v>
      </c>
      <c r="C41" s="83" t="s">
        <v>2987</v>
      </c>
      <c r="D41" s="83" t="s">
        <v>2988</v>
      </c>
      <c r="E41" s="83" t="s">
        <v>2988</v>
      </c>
      <c r="F41" s="87" t="s">
        <v>2090</v>
      </c>
    </row>
    <row r="42" spans="1:6" ht="20.100000000000001" customHeight="1">
      <c r="A42" s="85" t="s">
        <v>2989</v>
      </c>
      <c r="B42" s="82" t="s">
        <v>2990</v>
      </c>
      <c r="C42" s="83" t="s">
        <v>2991</v>
      </c>
      <c r="D42" s="83" t="s">
        <v>2992</v>
      </c>
      <c r="E42" s="83" t="s">
        <v>2992</v>
      </c>
      <c r="F42" s="87" t="s">
        <v>2090</v>
      </c>
    </row>
    <row r="43" spans="1:6" ht="20.100000000000001" customHeight="1">
      <c r="A43" s="85" t="s">
        <v>2993</v>
      </c>
      <c r="B43" s="82" t="s">
        <v>2994</v>
      </c>
      <c r="C43" s="83" t="s">
        <v>2995</v>
      </c>
      <c r="D43" s="83" t="s">
        <v>2996</v>
      </c>
      <c r="E43" s="83" t="s">
        <v>2996</v>
      </c>
      <c r="F43" s="87" t="s">
        <v>2908</v>
      </c>
    </row>
    <row r="44" spans="1:6" ht="20.100000000000001" customHeight="1">
      <c r="A44" s="85" t="s">
        <v>2997</v>
      </c>
      <c r="B44" s="82" t="s">
        <v>2998</v>
      </c>
      <c r="C44" s="83" t="s">
        <v>2999</v>
      </c>
      <c r="D44" s="83" t="s">
        <v>3000</v>
      </c>
      <c r="E44" s="83" t="s">
        <v>3000</v>
      </c>
      <c r="F44" s="87" t="s">
        <v>2090</v>
      </c>
    </row>
    <row r="45" spans="1:6" ht="20.100000000000001" customHeight="1">
      <c r="A45" s="85" t="s">
        <v>3001</v>
      </c>
      <c r="B45" s="82" t="s">
        <v>3002</v>
      </c>
      <c r="C45" s="83" t="s">
        <v>3003</v>
      </c>
      <c r="D45" s="83" t="s">
        <v>3004</v>
      </c>
      <c r="E45" s="83" t="s">
        <v>3004</v>
      </c>
      <c r="F45" s="87" t="s">
        <v>2090</v>
      </c>
    </row>
    <row r="46" spans="1:6" ht="20.100000000000001" customHeight="1">
      <c r="A46" s="85" t="s">
        <v>3005</v>
      </c>
      <c r="B46" s="82" t="s">
        <v>3006</v>
      </c>
      <c r="C46" s="83" t="s">
        <v>3007</v>
      </c>
      <c r="D46" s="83" t="s">
        <v>3008</v>
      </c>
      <c r="E46" s="83" t="s">
        <v>3008</v>
      </c>
      <c r="F46" s="87" t="s">
        <v>2090</v>
      </c>
    </row>
    <row r="47" spans="1:6" ht="20.100000000000001" customHeight="1">
      <c r="A47" s="85" t="s">
        <v>3009</v>
      </c>
      <c r="B47" s="82" t="s">
        <v>3010</v>
      </c>
      <c r="C47" s="83" t="s">
        <v>3011</v>
      </c>
      <c r="D47" s="83" t="s">
        <v>3012</v>
      </c>
      <c r="E47" s="83" t="s">
        <v>3012</v>
      </c>
      <c r="F47" s="87" t="s">
        <v>1973</v>
      </c>
    </row>
    <row r="48" spans="1:6" ht="20.100000000000001" customHeight="1">
      <c r="A48" s="85" t="s">
        <v>3013</v>
      </c>
      <c r="B48" s="82" t="s">
        <v>3014</v>
      </c>
      <c r="C48" s="83" t="s">
        <v>3015</v>
      </c>
      <c r="D48" s="83" t="s">
        <v>3016</v>
      </c>
      <c r="E48" s="83" t="s">
        <v>3016</v>
      </c>
      <c r="F48" s="87" t="s">
        <v>1973</v>
      </c>
    </row>
    <row r="49" spans="1:6" ht="20.100000000000001" customHeight="1">
      <c r="A49" s="85" t="s">
        <v>3017</v>
      </c>
      <c r="B49" s="82" t="s">
        <v>3018</v>
      </c>
      <c r="C49" s="83" t="s">
        <v>3019</v>
      </c>
      <c r="D49" s="83" t="s">
        <v>3020</v>
      </c>
      <c r="E49" s="83" t="s">
        <v>3020</v>
      </c>
      <c r="F49" s="87" t="s">
        <v>1973</v>
      </c>
    </row>
    <row r="50" spans="1:6" ht="20.100000000000001" customHeight="1">
      <c r="A50" s="85" t="s">
        <v>3021</v>
      </c>
      <c r="B50" s="82" t="s">
        <v>3022</v>
      </c>
      <c r="C50" s="83" t="s">
        <v>3023</v>
      </c>
      <c r="D50" s="83" t="s">
        <v>3024</v>
      </c>
      <c r="E50" s="83" t="s">
        <v>3024</v>
      </c>
      <c r="F50" s="87" t="s">
        <v>1973</v>
      </c>
    </row>
    <row r="51" spans="1:6" ht="20.100000000000001" customHeight="1">
      <c r="A51" s="85" t="s">
        <v>3025</v>
      </c>
      <c r="B51" s="82" t="s">
        <v>3026</v>
      </c>
      <c r="C51" s="83" t="s">
        <v>3027</v>
      </c>
      <c r="D51" s="83" t="s">
        <v>3028</v>
      </c>
      <c r="E51" s="83" t="s">
        <v>3028</v>
      </c>
      <c r="F51" s="87" t="s">
        <v>1973</v>
      </c>
    </row>
    <row r="52" spans="1:6" ht="20.100000000000001" customHeight="1">
      <c r="A52" s="85" t="s">
        <v>3029</v>
      </c>
      <c r="B52" s="82" t="s">
        <v>3030</v>
      </c>
      <c r="C52" s="83" t="s">
        <v>3031</v>
      </c>
      <c r="D52" s="83" t="s">
        <v>3032</v>
      </c>
      <c r="E52" s="83" t="s">
        <v>3032</v>
      </c>
      <c r="F52" s="87" t="s">
        <v>1973</v>
      </c>
    </row>
    <row r="53" spans="1:6" ht="20.100000000000001" customHeight="1">
      <c r="A53" s="85" t="s">
        <v>3033</v>
      </c>
      <c r="B53" s="82" t="s">
        <v>3034</v>
      </c>
      <c r="C53" s="83" t="s">
        <v>3035</v>
      </c>
      <c r="D53" s="83" t="s">
        <v>3036</v>
      </c>
      <c r="E53" s="83" t="s">
        <v>3036</v>
      </c>
      <c r="F53" s="87" t="s">
        <v>2090</v>
      </c>
    </row>
    <row r="54" spans="1:6" ht="20.100000000000001" customHeight="1">
      <c r="A54" s="85" t="s">
        <v>3037</v>
      </c>
      <c r="B54" s="82" t="s">
        <v>3038</v>
      </c>
      <c r="C54" s="83" t="s">
        <v>3039</v>
      </c>
      <c r="D54" s="83" t="s">
        <v>3040</v>
      </c>
      <c r="E54" s="83" t="s">
        <v>3040</v>
      </c>
      <c r="F54" s="87" t="s">
        <v>2090</v>
      </c>
    </row>
    <row r="55" spans="1:6" ht="20.100000000000001" customHeight="1">
      <c r="A55" s="85" t="s">
        <v>3041</v>
      </c>
      <c r="B55" s="82" t="s">
        <v>3042</v>
      </c>
      <c r="C55" s="83" t="s">
        <v>3043</v>
      </c>
      <c r="D55" s="83" t="s">
        <v>3044</v>
      </c>
      <c r="E55" s="83" t="s">
        <v>3044</v>
      </c>
      <c r="F55" s="87" t="s">
        <v>2090</v>
      </c>
    </row>
    <row r="56" spans="1:6" ht="20.100000000000001" customHeight="1">
      <c r="A56" s="85" t="s">
        <v>3045</v>
      </c>
      <c r="B56" s="82" t="s">
        <v>3046</v>
      </c>
      <c r="C56" s="83" t="s">
        <v>3047</v>
      </c>
      <c r="D56" s="83" t="s">
        <v>3048</v>
      </c>
      <c r="E56" s="83" t="s">
        <v>3048</v>
      </c>
      <c r="F56" s="87" t="s">
        <v>2090</v>
      </c>
    </row>
    <row r="57" spans="1:6" ht="20.100000000000001" customHeight="1">
      <c r="A57" s="88" t="s">
        <v>3049</v>
      </c>
      <c r="B57" s="89" t="s">
        <v>3050</v>
      </c>
      <c r="C57" s="90" t="s">
        <v>3051</v>
      </c>
      <c r="D57" s="90" t="s">
        <v>3052</v>
      </c>
      <c r="E57" s="90" t="s">
        <v>3052</v>
      </c>
      <c r="F57" s="91" t="s">
        <v>2908</v>
      </c>
    </row>
  </sheetData>
  <phoneticPr fontId="22" type="noConversion"/>
  <hyperlinks>
    <hyperlink ref="B2" r:id="rId1" display="http://ebooks.windeal.com.tw/ios/cover.asp?isbn=9781586036614" xr:uid="{00000000-0004-0000-0000-000000000000}"/>
    <hyperlink ref="B3" r:id="rId2" display="http://ebooks.windeal.com.tw/ios/cover.asp?isbn=9781586037291" xr:uid="{00000000-0004-0000-0000-000001000000}"/>
    <hyperlink ref="B4" r:id="rId3" display="http://ebooks.windeal.com.tw/ios/cover.asp?isbn=9781586037109" xr:uid="{00000000-0004-0000-0000-000002000000}"/>
    <hyperlink ref="B5" r:id="rId4" display="http://ebooks.windeal.com.tw/ios/cover.asp?isbn=9781586037581" xr:uid="{00000000-0004-0000-0000-000003000000}"/>
    <hyperlink ref="B6" r:id="rId5" display="http://ebooks.windeal.com.tw/ios/cover.asp?isbn=9781586035723" xr:uid="{00000000-0004-0000-0000-000004000000}"/>
    <hyperlink ref="B7" r:id="rId6" display="http://ebooks.windeal.com.tw/ios/cover.asp?isbn=9781586037482" xr:uid="{00000000-0004-0000-0000-000005000000}"/>
    <hyperlink ref="B8" r:id="rId7" display="http://ebooks.windeal.com.tw/ios/cover.asp?isbn=9781586037154" xr:uid="{00000000-0004-0000-0000-000006000000}"/>
    <hyperlink ref="B9" r:id="rId8" display="http://ebooks.windeal.com.tw/ios/cover.asp?isbn=9781586036508" xr:uid="{00000000-0004-0000-0000-000007000000}"/>
    <hyperlink ref="B10" r:id="rId9" display="http://ebooks.windeal.com.tw/ios/cover.asp?isbn=9781586037642" xr:uid="{00000000-0004-0000-0000-000008000000}"/>
    <hyperlink ref="B11" r:id="rId10" display="http://ebooks.windeal.com.tw/ios/cover.asp?isbn=9781586036751" xr:uid="{00000000-0004-0000-0000-000009000000}"/>
    <hyperlink ref="B12" r:id="rId11" display="http://ebooks.windeal.com.tw/ios/cover.asp?isbn=9781586037284" xr:uid="{00000000-0004-0000-0000-00000A000000}"/>
    <hyperlink ref="B13" r:id="rId12" display="http://ebooks.windeal.com.tw/ios/cover.asp?isbn=9781586037314" xr:uid="{00000000-0004-0000-0000-00000B000000}"/>
    <hyperlink ref="B14" r:id="rId13" display="http://ebooks.windeal.com.tw/ios/cover.asp?isbn=9781586035877" xr:uid="{00000000-0004-0000-0000-00000C000000}"/>
    <hyperlink ref="B15" r:id="rId14" display="http://ebooks.windeal.com.tw/ios/cover.asp?isbn=9781586036126" xr:uid="{00000000-0004-0000-0000-00000D000000}"/>
    <hyperlink ref="B16" r:id="rId15" display="http://ebooks.windeal.com.tw/ios/cover.asp?isbn=9781586037772" xr:uid="{00000000-0004-0000-0000-00000E000000}"/>
    <hyperlink ref="B17" r:id="rId16" display="http://ebooks.windeal.com.tw/ios/cover.asp?isbn=9781586036157" xr:uid="{00000000-0004-0000-0000-00000F000000}"/>
    <hyperlink ref="B18" r:id="rId17" display="http://ebooks.windeal.com.tw/ios/cover.asp?isbn=9781586036638" xr:uid="{00000000-0004-0000-0000-000010000000}"/>
    <hyperlink ref="B19" r:id="rId18" display="http://ebooks.windeal.com.tw/ios/cover.asp?isbn=9781586037062" xr:uid="{00000000-0004-0000-0000-000011000000}"/>
    <hyperlink ref="B20" r:id="rId19" display="http://ebooks.windeal.com.tw/ios/cover.asp?isbn=9781586037673" xr:uid="{00000000-0004-0000-0000-000012000000}"/>
    <hyperlink ref="B21" r:id="rId20" display="http://ebooks.windeal.com.tw/ios/cover.asp?isbn=9781586035457" xr:uid="{00000000-0004-0000-0000-000013000000}"/>
    <hyperlink ref="B22" r:id="rId21" display="http://ebooks.windeal.com.tw/ios/cover.asp?isbn=9781586037253" xr:uid="{00000000-0004-0000-0000-000014000000}"/>
    <hyperlink ref="B23" r:id="rId22" display="http://ebooks.windeal.com.tw/ios/cover.asp?isbn=9781586037765" xr:uid="{00000000-0004-0000-0000-000015000000}"/>
    <hyperlink ref="B24" r:id="rId23" display="http://ebooks.windeal.com.tw/ios/cover.asp?isbn=9781586035785" xr:uid="{00000000-0004-0000-0000-000016000000}"/>
    <hyperlink ref="B25" r:id="rId24" display="http://ebooks.windeal.com.tw/ios/cover.asp?isbn=9781586036874" xr:uid="{00000000-0004-0000-0000-000017000000}"/>
    <hyperlink ref="B26" r:id="rId25" display="http://ebooks.windeal.com.tw/ios/cover.asp?isbn=9781586035303" xr:uid="{00000000-0004-0000-0000-000018000000}"/>
    <hyperlink ref="B27" r:id="rId26" display="http://ebooks.windeal.com.tw/ios/cover.asp?isbn=9781586037017" xr:uid="{00000000-0004-0000-0000-000019000000}"/>
    <hyperlink ref="B28" r:id="rId27" display="http://ebooks.windeal.com.tw/ios/cover.asp?isbn=9781586035594" xr:uid="{00000000-0004-0000-0000-00001A000000}"/>
    <hyperlink ref="B29" r:id="rId28" display="http://ebooks.windeal.com.tw/ios/cover.asp?isbn=9781586037703" xr:uid="{00000000-0004-0000-0000-00001B000000}"/>
    <hyperlink ref="B30" r:id="rId29" display="http://ebooks.windeal.com.tw/ios/cover.asp?isbn=9781586037949" xr:uid="{00000000-0004-0000-0000-00001C000000}"/>
    <hyperlink ref="B31" r:id="rId30" display="http://ebooks.windeal.com.tw/ios/cover.asp?isbn=9781586037277" xr:uid="{00000000-0004-0000-0000-00001D000000}"/>
    <hyperlink ref="B32" r:id="rId31" display="http://ebooks.windeal.com.tw/ios/cover.asp?isbn=9781586037529" xr:uid="{00000000-0004-0000-0000-00001E000000}"/>
    <hyperlink ref="B33" r:id="rId32" display="http://ebooks.windeal.com.tw/ios/cover.asp?isbn=9781586036270" xr:uid="{00000000-0004-0000-0000-00001F000000}"/>
    <hyperlink ref="B34" r:id="rId33" display="http://ebooks.windeal.com.tw/ios/cover.asp?isbn=9781586036515" xr:uid="{00000000-0004-0000-0000-000020000000}"/>
    <hyperlink ref="B35" r:id="rId34" display="http://ebooks.windeal.com.tw/ios/cover.asp?isbn=9781586035952" xr:uid="{00000000-0004-0000-0000-000021000000}"/>
    <hyperlink ref="B36" r:id="rId35" display="http://ebooks.windeal.com.tw/ios/cover.asp?isbn=9781586036348" xr:uid="{00000000-0004-0000-0000-000022000000}"/>
    <hyperlink ref="B37" r:id="rId36" display="http://ebooks.windeal.com.tw/ios/cover.asp?isbn=9781586036003" xr:uid="{00000000-0004-0000-0000-000023000000}"/>
    <hyperlink ref="B38" r:id="rId37" display="http://ebooks.windeal.com.tw/ios/cover.asp?isbn=9781586037307" xr:uid="{00000000-0004-0000-0000-000024000000}"/>
    <hyperlink ref="B39" r:id="rId38" display="http://ebooks.windeal.com.tw/ios/cover.asp?isbn=9781586037543" xr:uid="{00000000-0004-0000-0000-000025000000}"/>
    <hyperlink ref="B40" r:id="rId39" display="http://ebooks.windeal.com.tw/ios/cover.asp?isbn=9781586035730" xr:uid="{00000000-0004-0000-0000-000026000000}"/>
    <hyperlink ref="B41" r:id="rId40" display="http://ebooks.windeal.com.tw/ios/cover.asp?isbn=9781586036041" xr:uid="{00000000-0004-0000-0000-000027000000}"/>
    <hyperlink ref="B42" r:id="rId41" display="http://ebooks.windeal.com.tw/ios/cover.asp?isbn=9781586036980" xr:uid="{00000000-0004-0000-0000-000028000000}"/>
    <hyperlink ref="B43" r:id="rId42" display="http://ebooks.windeal.com.tw/ios/cover.asp?isbn=9781586035778" xr:uid="{00000000-0004-0000-0000-000029000000}"/>
    <hyperlink ref="B44" r:id="rId43" display="http://ebooks.windeal.com.tw/ios/cover.asp?isbn=9781586035808" xr:uid="{00000000-0004-0000-0000-00002A000000}"/>
    <hyperlink ref="B45" r:id="rId44" display="http://ebooks.windeal.com.tw/ios/cover.asp?isbn=9781586036232" xr:uid="{00000000-0004-0000-0000-00002B000000}"/>
    <hyperlink ref="B46" r:id="rId45" display="http://ebooks.windeal.com.tw/ios/cover.asp?isbn=9781586036850" xr:uid="{00000000-0004-0000-0000-00002C000000}"/>
    <hyperlink ref="B47" r:id="rId46" display="http://ebooks.windeal.com.tw/ios/cover.asp?isbn=9781586037338" xr:uid="{00000000-0004-0000-0000-00002D000000}"/>
    <hyperlink ref="B48" r:id="rId47" display="http://ebooks.windeal.com.tw/ios/cover.asp?isbn=9781586037567" xr:uid="{00000000-0004-0000-0000-00002E000000}"/>
    <hyperlink ref="B49" r:id="rId48" display="http://ebooks.windeal.com.tw/ios/cover.asp?isbn=9781586037499" xr:uid="{00000000-0004-0000-0000-00002F000000}"/>
    <hyperlink ref="B50" r:id="rId49" display="http://ebooks.windeal.com.tw/ios/cover.asp?isbn=9781586037666" xr:uid="{00000000-0004-0000-0000-000030000000}"/>
    <hyperlink ref="B51" r:id="rId50" display="http://ebooks.windeal.com.tw/ios/cover.asp?isbn=9781586037604" xr:uid="{00000000-0004-0000-0000-000031000000}"/>
    <hyperlink ref="B52" r:id="rId51" display="http://ebooks.windeal.com.tw/ios/cover.asp?isbn=9781586037130" xr:uid="{00000000-0004-0000-0000-000032000000}"/>
    <hyperlink ref="B53" r:id="rId52" display="http://ebooks.windeal.com.tw/ios/cover.asp?isbn=9781586036423" xr:uid="{00000000-0004-0000-0000-000033000000}"/>
    <hyperlink ref="B54" r:id="rId53" display="http://ebooks.windeal.com.tw/ios/cover.asp?isbn=9781586036959" xr:uid="{00000000-0004-0000-0000-000034000000}"/>
    <hyperlink ref="B55" r:id="rId54" display="http://ebooks.windeal.com.tw/ios/cover.asp?isbn=9781586036645" xr:uid="{00000000-0004-0000-0000-000035000000}"/>
    <hyperlink ref="B56" r:id="rId55" display="http://ebooks.windeal.com.tw/ios/cover.asp?isbn=9781586036621" xr:uid="{00000000-0004-0000-0000-000036000000}"/>
    <hyperlink ref="B57" r:id="rId56" display="http://ebooks.windeal.com.tw/ios/cover.asp?isbn=9781586035587" xr:uid="{00000000-0004-0000-0000-000037000000}"/>
  </hyperlinks>
  <pageMargins left="0.7" right="0.7" top="0.75" bottom="0.75" header="0.3" footer="0.3"/>
  <pageSetup paperSize="9" orientation="portrait" r:id="rId57"/>
  <tableParts count="1">
    <tablePart r:id="rId5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7"/>
  <sheetViews>
    <sheetView topLeftCell="C1" workbookViewId="0">
      <pane ySplit="1" topLeftCell="A2" activePane="bottomLeft" state="frozen"/>
      <selection pane="bottomLeft" activeCell="C1" sqref="C1"/>
    </sheetView>
  </sheetViews>
  <sheetFormatPr defaultColWidth="8.88671875" defaultRowHeight="15.6"/>
  <cols>
    <col min="1" max="2" width="8.88671875" style="113" hidden="1" customWidth="1"/>
    <col min="3" max="3" width="16.44140625" style="113" bestFit="1" customWidth="1"/>
    <col min="4" max="4" width="17" style="113" hidden="1" customWidth="1"/>
    <col min="5" max="5" width="11" style="113" hidden="1" customWidth="1"/>
    <col min="6" max="6" width="80.77734375" style="172" customWidth="1"/>
    <col min="7" max="8" width="8.88671875" style="113" hidden="1" customWidth="1"/>
    <col min="9" max="9" width="30.77734375" style="113" customWidth="1"/>
    <col min="10" max="10" width="8.88671875" style="113" hidden="1" customWidth="1"/>
    <col min="11" max="11" width="8.88671875" style="113"/>
    <col min="12" max="12" width="65.44140625" style="186" bestFit="1" customWidth="1"/>
    <col min="13" max="14" width="14.77734375" style="113" hidden="1" customWidth="1"/>
    <col min="15" max="15" width="23.33203125" style="113" hidden="1" customWidth="1"/>
    <col min="16" max="19" width="0" style="113" hidden="1" customWidth="1"/>
    <col min="20" max="20" width="29.77734375" style="113" hidden="1" customWidth="1"/>
    <col min="21" max="16384" width="8.88671875" style="113"/>
  </cols>
  <sheetData>
    <row r="1" spans="1:12" s="170" customFormat="1" ht="19.95" customHeight="1">
      <c r="A1" s="166" t="s">
        <v>3363</v>
      </c>
      <c r="B1" s="167" t="s">
        <v>3364</v>
      </c>
      <c r="C1" s="167" t="s">
        <v>3365</v>
      </c>
      <c r="D1" s="168" t="s">
        <v>3366</v>
      </c>
      <c r="E1" s="168" t="s">
        <v>3367</v>
      </c>
      <c r="F1" s="171" t="s">
        <v>3368</v>
      </c>
      <c r="G1" s="167" t="s">
        <v>3369</v>
      </c>
      <c r="H1" s="167" t="s">
        <v>3370</v>
      </c>
      <c r="I1" s="167" t="s">
        <v>3371</v>
      </c>
      <c r="J1" s="167" t="s">
        <v>3372</v>
      </c>
      <c r="K1" s="169" t="s">
        <v>3373</v>
      </c>
      <c r="L1" s="169" t="s">
        <v>3374</v>
      </c>
    </row>
    <row r="2" spans="1:12" ht="19.95" customHeight="1">
      <c r="A2" s="157">
        <v>296</v>
      </c>
      <c r="B2" s="138" t="s">
        <v>91</v>
      </c>
      <c r="C2" s="138" t="s">
        <v>3355</v>
      </c>
      <c r="D2" s="158">
        <v>9781614996255</v>
      </c>
      <c r="E2" s="158">
        <v>9781614996248</v>
      </c>
      <c r="F2" s="138" t="s">
        <v>3338</v>
      </c>
      <c r="G2" s="159">
        <v>1</v>
      </c>
      <c r="H2" s="135" t="s">
        <v>3324</v>
      </c>
      <c r="I2" s="138" t="s">
        <v>552</v>
      </c>
      <c r="J2" s="138" t="s">
        <v>105</v>
      </c>
      <c r="K2" s="160">
        <v>2016</v>
      </c>
      <c r="L2" s="184" t="str">
        <f>HYPERLINK("http://ebooks.windeal.com.tw/ios/cover.asp?isbn=9781614996248")</f>
        <v>http://ebooks.windeal.com.tw/ios/cover.asp?isbn=9781614996248</v>
      </c>
    </row>
    <row r="3" spans="1:12" ht="19.95" customHeight="1">
      <c r="A3" s="157">
        <v>297</v>
      </c>
      <c r="B3" s="138" t="s">
        <v>91</v>
      </c>
      <c r="C3" s="138" t="s">
        <v>3355</v>
      </c>
      <c r="D3" s="158">
        <v>9781614997283</v>
      </c>
      <c r="E3" s="158">
        <v>9781614997276</v>
      </c>
      <c r="F3" s="138" t="s">
        <v>3353</v>
      </c>
      <c r="G3" s="159">
        <v>1</v>
      </c>
      <c r="H3" s="135" t="s">
        <v>3324</v>
      </c>
      <c r="I3" s="138" t="s">
        <v>3354</v>
      </c>
      <c r="J3" s="138" t="s">
        <v>105</v>
      </c>
      <c r="K3" s="160">
        <v>2017</v>
      </c>
      <c r="L3" s="184" t="str">
        <f>HYPERLINK("http://ebooks.windeal.com.tw/ios/cover.asp?isbn=9781614997276")</f>
        <v>http://ebooks.windeal.com.tw/ios/cover.asp?isbn=9781614997276</v>
      </c>
    </row>
    <row r="4" spans="1:12" ht="19.95" customHeight="1">
      <c r="A4" s="157">
        <v>299</v>
      </c>
      <c r="B4" s="138" t="s">
        <v>189</v>
      </c>
      <c r="C4" s="138" t="s">
        <v>3356</v>
      </c>
      <c r="D4" s="158">
        <v>9781614995142</v>
      </c>
      <c r="E4" s="158">
        <v>9781614995135</v>
      </c>
      <c r="F4" s="138" t="s">
        <v>3330</v>
      </c>
      <c r="G4" s="159">
        <v>1</v>
      </c>
      <c r="H4" s="135" t="s">
        <v>3324</v>
      </c>
      <c r="I4" s="138" t="s">
        <v>3331</v>
      </c>
      <c r="J4" s="138" t="s">
        <v>105</v>
      </c>
      <c r="K4" s="160">
        <v>2015</v>
      </c>
      <c r="L4" s="184" t="str">
        <f>HYPERLINK("http://ebooks.windeal.com.tw/ios/cover.asp?isbn=9781614995135")</f>
        <v>http://ebooks.windeal.com.tw/ios/cover.asp?isbn=9781614995135</v>
      </c>
    </row>
    <row r="5" spans="1:12" ht="19.95" customHeight="1">
      <c r="A5" s="157">
        <v>305</v>
      </c>
      <c r="B5" s="138" t="s">
        <v>189</v>
      </c>
      <c r="C5" s="138" t="s">
        <v>3357</v>
      </c>
      <c r="D5" s="158">
        <v>9781614994848</v>
      </c>
      <c r="E5" s="158">
        <v>9781614994831</v>
      </c>
      <c r="F5" s="138" t="s">
        <v>3326</v>
      </c>
      <c r="G5" s="159">
        <v>1</v>
      </c>
      <c r="H5" s="135" t="s">
        <v>3324</v>
      </c>
      <c r="I5" s="138" t="s">
        <v>3327</v>
      </c>
      <c r="J5" s="138" t="s">
        <v>105</v>
      </c>
      <c r="K5" s="160">
        <v>2015</v>
      </c>
      <c r="L5" s="184" t="str">
        <f>HYPERLINK("http://ebooks.windeal.com.tw/ios/cover.asp?isbn=9781614994831")</f>
        <v>http://ebooks.windeal.com.tw/ios/cover.asp?isbn=9781614994831</v>
      </c>
    </row>
    <row r="6" spans="1:12" ht="19.95" customHeight="1">
      <c r="A6" s="157">
        <v>302</v>
      </c>
      <c r="B6" s="138" t="s">
        <v>189</v>
      </c>
      <c r="C6" s="138" t="s">
        <v>3357</v>
      </c>
      <c r="D6" s="158">
        <v>9781614995784</v>
      </c>
      <c r="E6" s="158">
        <v>9781614995777</v>
      </c>
      <c r="F6" s="138" t="s">
        <v>3332</v>
      </c>
      <c r="G6" s="159">
        <v>1</v>
      </c>
      <c r="H6" s="135" t="s">
        <v>3324</v>
      </c>
      <c r="I6" s="138" t="s">
        <v>3333</v>
      </c>
      <c r="J6" s="138" t="s">
        <v>105</v>
      </c>
      <c r="K6" s="160">
        <v>2015</v>
      </c>
      <c r="L6" s="184" t="str">
        <f>HYPERLINK("http://ebooks.windeal.com.tw/ios/cover.asp?isbn=9781614995777")</f>
        <v>http://ebooks.windeal.com.tw/ios/cover.asp?isbn=9781614995777</v>
      </c>
    </row>
    <row r="7" spans="1:12" ht="19.95" customHeight="1">
      <c r="A7" s="157">
        <v>298</v>
      </c>
      <c r="B7" s="138" t="s">
        <v>189</v>
      </c>
      <c r="C7" s="138" t="s">
        <v>3357</v>
      </c>
      <c r="D7" s="158">
        <v>9781614995975</v>
      </c>
      <c r="E7" s="158">
        <v>9781614995968</v>
      </c>
      <c r="F7" s="138" t="s">
        <v>3334</v>
      </c>
      <c r="G7" s="159">
        <v>1</v>
      </c>
      <c r="H7" s="135" t="s">
        <v>3324</v>
      </c>
      <c r="I7" s="138" t="s">
        <v>3335</v>
      </c>
      <c r="J7" s="138" t="s">
        <v>105</v>
      </c>
      <c r="K7" s="160">
        <v>2015</v>
      </c>
      <c r="L7" s="184" t="str">
        <f>HYPERLINK("http://ebooks.windeal.com.tw/ios/cover.asp?isbn=9781614995968")</f>
        <v>http://ebooks.windeal.com.tw/ios/cover.asp?isbn=9781614995968</v>
      </c>
    </row>
    <row r="8" spans="1:12" ht="19.95" customHeight="1">
      <c r="A8" s="157">
        <v>306</v>
      </c>
      <c r="B8" s="138" t="s">
        <v>189</v>
      </c>
      <c r="C8" s="138" t="s">
        <v>3357</v>
      </c>
      <c r="D8" s="158">
        <v>9781614996217</v>
      </c>
      <c r="E8" s="158">
        <v>9781614996200</v>
      </c>
      <c r="F8" s="138" t="s">
        <v>3336</v>
      </c>
      <c r="G8" s="159">
        <v>1</v>
      </c>
      <c r="H8" s="135" t="s">
        <v>3324</v>
      </c>
      <c r="I8" s="138" t="s">
        <v>3337</v>
      </c>
      <c r="J8" s="138" t="s">
        <v>105</v>
      </c>
      <c r="K8" s="160">
        <v>2016</v>
      </c>
      <c r="L8" s="184" t="str">
        <f>HYPERLINK("http://ebooks.windeal.com.tw/ios/cover.asp?isbn=9781614996200")</f>
        <v>http://ebooks.windeal.com.tw/ios/cover.asp?isbn=9781614996200</v>
      </c>
    </row>
    <row r="9" spans="1:12" ht="19.95" customHeight="1">
      <c r="A9" s="157">
        <v>310</v>
      </c>
      <c r="B9" s="138" t="s">
        <v>189</v>
      </c>
      <c r="C9" s="138" t="s">
        <v>3357</v>
      </c>
      <c r="D9" s="158">
        <v>9781614996293</v>
      </c>
      <c r="E9" s="158">
        <v>9781614996286</v>
      </c>
      <c r="F9" s="138" t="s">
        <v>3339</v>
      </c>
      <c r="G9" s="159">
        <v>1</v>
      </c>
      <c r="H9" s="135" t="s">
        <v>3324</v>
      </c>
      <c r="I9" s="138" t="s">
        <v>3340</v>
      </c>
      <c r="J9" s="138" t="s">
        <v>105</v>
      </c>
      <c r="K9" s="160">
        <v>2016</v>
      </c>
      <c r="L9" s="184" t="str">
        <f>HYPERLINK("http://ebooks.windeal.com.tw/ios/cover.asp?isbn=9781614996286")</f>
        <v>http://ebooks.windeal.com.tw/ios/cover.asp?isbn=9781614996286</v>
      </c>
    </row>
    <row r="10" spans="1:12" ht="19.95" customHeight="1">
      <c r="A10" s="157">
        <v>308</v>
      </c>
      <c r="B10" s="138" t="s">
        <v>189</v>
      </c>
      <c r="C10" s="138" t="s">
        <v>3357</v>
      </c>
      <c r="D10" s="158">
        <v>9781614996439</v>
      </c>
      <c r="E10" s="158">
        <v>9781614996422</v>
      </c>
      <c r="F10" s="138" t="s">
        <v>3341</v>
      </c>
      <c r="G10" s="159">
        <v>1</v>
      </c>
      <c r="H10" s="135" t="s">
        <v>3324</v>
      </c>
      <c r="I10" s="138" t="s">
        <v>3342</v>
      </c>
      <c r="J10" s="138" t="s">
        <v>105</v>
      </c>
      <c r="K10" s="160">
        <v>2016</v>
      </c>
      <c r="L10" s="184" t="str">
        <f>HYPERLINK("http://ebooks.windeal.com.tw/ios/cover.asp?isbn=9781614996422")</f>
        <v>http://ebooks.windeal.com.tw/ios/cover.asp?isbn=9781614996422</v>
      </c>
    </row>
    <row r="11" spans="1:12" ht="19.95" customHeight="1">
      <c r="A11" s="157">
        <v>303</v>
      </c>
      <c r="B11" s="138" t="s">
        <v>189</v>
      </c>
      <c r="C11" s="138" t="s">
        <v>3357</v>
      </c>
      <c r="D11" s="158">
        <v>9781614996743</v>
      </c>
      <c r="E11" s="158">
        <v>9781614996736</v>
      </c>
      <c r="F11" s="138" t="s">
        <v>3349</v>
      </c>
      <c r="G11" s="159">
        <v>1</v>
      </c>
      <c r="H11" s="135" t="s">
        <v>3324</v>
      </c>
      <c r="I11" s="138" t="s">
        <v>761</v>
      </c>
      <c r="J11" s="138" t="s">
        <v>105</v>
      </c>
      <c r="K11" s="160">
        <v>2016</v>
      </c>
      <c r="L11" s="184" t="str">
        <f>HYPERLINK("http://ebooks.windeal.com.tw/ios/cover.asp?isbn=9781614996736")</f>
        <v>http://ebooks.windeal.com.tw/ios/cover.asp?isbn=9781614996736</v>
      </c>
    </row>
    <row r="12" spans="1:12" ht="19.95" customHeight="1">
      <c r="A12" s="157">
        <v>307</v>
      </c>
      <c r="B12" s="138" t="s">
        <v>189</v>
      </c>
      <c r="C12" s="138" t="s">
        <v>3357</v>
      </c>
      <c r="D12" s="158">
        <v>9781614996927</v>
      </c>
      <c r="E12" s="158">
        <v>9781614996910</v>
      </c>
      <c r="F12" s="138" t="s">
        <v>3350</v>
      </c>
      <c r="G12" s="159">
        <v>1</v>
      </c>
      <c r="H12" s="135" t="s">
        <v>3324</v>
      </c>
      <c r="I12" s="138" t="s">
        <v>3351</v>
      </c>
      <c r="J12" s="138" t="s">
        <v>105</v>
      </c>
      <c r="K12" s="160">
        <v>2017</v>
      </c>
      <c r="L12" s="184" t="str">
        <f>HYPERLINK("http://ebooks.windeal.com.tw/ios/cover.asp?isbn=9781614996910")</f>
        <v>http://ebooks.windeal.com.tw/ios/cover.asp?isbn=9781614996910</v>
      </c>
    </row>
    <row r="13" spans="1:12" ht="19.95" customHeight="1">
      <c r="A13" s="157">
        <v>304</v>
      </c>
      <c r="B13" s="138" t="s">
        <v>189</v>
      </c>
      <c r="C13" s="138" t="s">
        <v>3357</v>
      </c>
      <c r="D13" s="158">
        <v>9781614997207</v>
      </c>
      <c r="E13" s="158">
        <v>9781614997191</v>
      </c>
      <c r="F13" s="138" t="s">
        <v>3352</v>
      </c>
      <c r="G13" s="159">
        <v>1</v>
      </c>
      <c r="H13" s="135" t="s">
        <v>3324</v>
      </c>
      <c r="I13" s="138" t="s">
        <v>684</v>
      </c>
      <c r="J13" s="138" t="s">
        <v>105</v>
      </c>
      <c r="K13" s="160">
        <v>2017</v>
      </c>
      <c r="L13" s="184" t="str">
        <f>HYPERLINK("http://ebooks.windeal.com.tw/ios/cover.asp?isbn=9781614997191")</f>
        <v>http://ebooks.windeal.com.tw/ios/cover.asp?isbn=9781614997191</v>
      </c>
    </row>
    <row r="14" spans="1:12" ht="19.95" customHeight="1">
      <c r="A14" s="157">
        <v>300</v>
      </c>
      <c r="B14" s="138" t="s">
        <v>189</v>
      </c>
      <c r="C14" s="138" t="s">
        <v>3358</v>
      </c>
      <c r="D14" s="158">
        <v>9781614995074</v>
      </c>
      <c r="E14" s="158">
        <v>9781614995067</v>
      </c>
      <c r="F14" s="138" t="s">
        <v>3328</v>
      </c>
      <c r="G14" s="159">
        <v>1</v>
      </c>
      <c r="H14" s="135" t="s">
        <v>3324</v>
      </c>
      <c r="I14" s="138" t="s">
        <v>3329</v>
      </c>
      <c r="J14" s="138" t="s">
        <v>105</v>
      </c>
      <c r="K14" s="160">
        <v>2015</v>
      </c>
      <c r="L14" s="184" t="str">
        <f>HYPERLINK("http://ebooks.windeal.com.tw/ios/cover.asp?isbn=9781614995067")</f>
        <v>http://ebooks.windeal.com.tw/ios/cover.asp?isbn=9781614995067</v>
      </c>
    </row>
    <row r="15" spans="1:12" ht="19.95" customHeight="1">
      <c r="A15" s="157">
        <v>309</v>
      </c>
      <c r="B15" s="138" t="s">
        <v>189</v>
      </c>
      <c r="C15" s="138" t="s">
        <v>3359</v>
      </c>
      <c r="D15" s="158">
        <v>9781614996682</v>
      </c>
      <c r="E15" s="158">
        <v>9781614996675</v>
      </c>
      <c r="F15" s="138" t="s">
        <v>3347</v>
      </c>
      <c r="G15" s="159">
        <v>1</v>
      </c>
      <c r="H15" s="135" t="s">
        <v>3324</v>
      </c>
      <c r="I15" s="138" t="s">
        <v>3348</v>
      </c>
      <c r="J15" s="138" t="s">
        <v>105</v>
      </c>
      <c r="K15" s="160">
        <v>2016</v>
      </c>
      <c r="L15" s="184" t="str">
        <f>HYPERLINK("http://ebooks.windeal.com.tw/ios/cover.asp?isbn=9781614996675")</f>
        <v>http://ebooks.windeal.com.tw/ios/cover.asp?isbn=9781614996675</v>
      </c>
    </row>
    <row r="16" spans="1:12" ht="19.95" customHeight="1">
      <c r="A16" s="157">
        <v>295</v>
      </c>
      <c r="B16" s="138" t="s">
        <v>100</v>
      </c>
      <c r="C16" s="138" t="s">
        <v>3360</v>
      </c>
      <c r="D16" s="158">
        <v>9781614996552</v>
      </c>
      <c r="E16" s="158">
        <v>9781614996545</v>
      </c>
      <c r="F16" s="138" t="s">
        <v>3345</v>
      </c>
      <c r="G16" s="159">
        <v>1</v>
      </c>
      <c r="H16" s="135" t="s">
        <v>3324</v>
      </c>
      <c r="I16" s="138" t="s">
        <v>3346</v>
      </c>
      <c r="J16" s="138" t="s">
        <v>105</v>
      </c>
      <c r="K16" s="160">
        <v>2016</v>
      </c>
      <c r="L16" s="184" t="str">
        <f>HYPERLINK("http://ebooks.windeal.com.tw/ios/cover.asp?isbn=9781614996545")</f>
        <v>http://ebooks.windeal.com.tw/ios/cover.asp?isbn=9781614996545</v>
      </c>
    </row>
    <row r="17" spans="1:20" ht="19.95" customHeight="1">
      <c r="A17" s="157">
        <v>294</v>
      </c>
      <c r="B17" s="138" t="s">
        <v>100</v>
      </c>
      <c r="C17" s="138" t="s">
        <v>3361</v>
      </c>
      <c r="D17" s="158">
        <v>9781614994602</v>
      </c>
      <c r="E17" s="158">
        <v>9781614994596</v>
      </c>
      <c r="F17" s="138" t="s">
        <v>3323</v>
      </c>
      <c r="G17" s="159">
        <v>1</v>
      </c>
      <c r="H17" s="135" t="s">
        <v>3324</v>
      </c>
      <c r="I17" s="138" t="s">
        <v>3325</v>
      </c>
      <c r="J17" s="138" t="s">
        <v>105</v>
      </c>
      <c r="K17" s="160">
        <v>2014</v>
      </c>
      <c r="L17" s="184" t="str">
        <f>HYPERLINK("http://ebooks.windeal.com.tw/ios/cover.asp?isbn=9781614994596")</f>
        <v>http://ebooks.windeal.com.tw/ios/cover.asp?isbn=9781614994596</v>
      </c>
    </row>
    <row r="18" spans="1:20" ht="19.95" customHeight="1">
      <c r="A18" s="161">
        <v>301</v>
      </c>
      <c r="B18" s="162" t="s">
        <v>189</v>
      </c>
      <c r="C18" s="162" t="s">
        <v>3362</v>
      </c>
      <c r="D18" s="163">
        <v>9781614996477</v>
      </c>
      <c r="E18" s="163">
        <v>9781614996460</v>
      </c>
      <c r="F18" s="162" t="s">
        <v>3343</v>
      </c>
      <c r="G18" s="164">
        <v>1</v>
      </c>
      <c r="H18" s="120" t="s">
        <v>3324</v>
      </c>
      <c r="I18" s="162" t="s">
        <v>3344</v>
      </c>
      <c r="J18" s="162" t="s">
        <v>105</v>
      </c>
      <c r="K18" s="165">
        <v>2016</v>
      </c>
      <c r="L18" s="185" t="str">
        <f>HYPERLINK("http://ebooks.windeal.com.tw/ios/cover.asp?isbn=9781614996460")</f>
        <v>http://ebooks.windeal.com.tw/ios/cover.asp?isbn=9781614996460</v>
      </c>
    </row>
    <row r="19" spans="1:20">
      <c r="G19" s="113">
        <f>SUM(G2:G18)</f>
        <v>17</v>
      </c>
    </row>
    <row r="20" spans="1:20" s="183" customFormat="1" ht="20.100000000000001" customHeight="1">
      <c r="A20" s="179" t="s">
        <v>3375</v>
      </c>
      <c r="B20" s="180" t="s">
        <v>57</v>
      </c>
      <c r="C20" s="180" t="s">
        <v>58</v>
      </c>
      <c r="D20" s="181" t="s">
        <v>59</v>
      </c>
      <c r="E20" s="181" t="s">
        <v>60</v>
      </c>
      <c r="F20" s="189" t="s">
        <v>61</v>
      </c>
      <c r="G20" s="180" t="s">
        <v>62</v>
      </c>
      <c r="H20" s="180" t="s">
        <v>63</v>
      </c>
      <c r="I20" s="180" t="s">
        <v>64</v>
      </c>
      <c r="J20" s="180" t="s">
        <v>65</v>
      </c>
      <c r="K20" s="180" t="s">
        <v>66</v>
      </c>
      <c r="L20" s="188" t="s">
        <v>3383</v>
      </c>
      <c r="M20" s="180" t="s">
        <v>3377</v>
      </c>
      <c r="N20" s="180" t="s">
        <v>3378</v>
      </c>
      <c r="O20" s="182" t="s">
        <v>3379</v>
      </c>
      <c r="P20" s="180" t="s">
        <v>3380</v>
      </c>
      <c r="Q20" s="180" t="s">
        <v>3381</v>
      </c>
      <c r="R20" s="180" t="s">
        <v>55</v>
      </c>
      <c r="S20" s="180" t="s">
        <v>3382</v>
      </c>
      <c r="T20" s="182" t="s">
        <v>3376</v>
      </c>
    </row>
    <row r="21" spans="1:20" ht="20.100000000000001" customHeight="1">
      <c r="A21" s="178">
        <v>1</v>
      </c>
      <c r="B21" s="173" t="s">
        <v>100</v>
      </c>
      <c r="C21" s="173" t="s">
        <v>3427</v>
      </c>
      <c r="D21" s="174" t="s">
        <v>3385</v>
      </c>
      <c r="E21" s="174" t="s">
        <v>3386</v>
      </c>
      <c r="F21" s="173" t="s">
        <v>3387</v>
      </c>
      <c r="G21" s="175">
        <v>1</v>
      </c>
      <c r="H21" s="174" t="s">
        <v>3324</v>
      </c>
      <c r="I21" s="173" t="s">
        <v>265</v>
      </c>
      <c r="J21" s="173" t="s">
        <v>105</v>
      </c>
      <c r="K21" s="174" t="s">
        <v>3388</v>
      </c>
      <c r="L21" s="187" t="s">
        <v>3389</v>
      </c>
      <c r="M21" s="176">
        <v>155</v>
      </c>
      <c r="N21" s="176">
        <v>310</v>
      </c>
      <c r="O21" s="177">
        <v>310</v>
      </c>
      <c r="P21" s="173" t="s">
        <v>3428</v>
      </c>
      <c r="Q21" s="173" t="s">
        <v>3429</v>
      </c>
      <c r="R21" s="173" t="s">
        <v>56</v>
      </c>
      <c r="S21" s="173"/>
      <c r="T21" s="173" t="s">
        <v>3384</v>
      </c>
    </row>
    <row r="22" spans="1:20" ht="20.100000000000001" customHeight="1">
      <c r="A22" s="178">
        <v>2</v>
      </c>
      <c r="B22" s="173" t="s">
        <v>100</v>
      </c>
      <c r="C22" s="173" t="s">
        <v>3427</v>
      </c>
      <c r="D22" s="174" t="s">
        <v>3391</v>
      </c>
      <c r="E22" s="174" t="s">
        <v>3392</v>
      </c>
      <c r="F22" s="173" t="s">
        <v>3393</v>
      </c>
      <c r="G22" s="175">
        <v>1</v>
      </c>
      <c r="H22" s="174" t="s">
        <v>3324</v>
      </c>
      <c r="I22" s="173" t="s">
        <v>3394</v>
      </c>
      <c r="J22" s="173" t="s">
        <v>105</v>
      </c>
      <c r="K22" s="174" t="s">
        <v>3388</v>
      </c>
      <c r="L22" s="187" t="s">
        <v>3395</v>
      </c>
      <c r="M22" s="176">
        <v>124</v>
      </c>
      <c r="N22" s="176">
        <v>248</v>
      </c>
      <c r="O22" s="177">
        <v>248</v>
      </c>
      <c r="P22" s="173" t="s">
        <v>3428</v>
      </c>
      <c r="Q22" s="173" t="s">
        <v>3429</v>
      </c>
      <c r="R22" s="173" t="s">
        <v>56</v>
      </c>
      <c r="S22" s="173"/>
      <c r="T22" s="173" t="s">
        <v>3390</v>
      </c>
    </row>
    <row r="23" spans="1:20" ht="20.100000000000001" customHeight="1">
      <c r="A23" s="178">
        <v>3</v>
      </c>
      <c r="B23" s="173" t="s">
        <v>100</v>
      </c>
      <c r="C23" s="173" t="s">
        <v>3427</v>
      </c>
      <c r="D23" s="174" t="s">
        <v>3397</v>
      </c>
      <c r="E23" s="174" t="s">
        <v>3398</v>
      </c>
      <c r="F23" s="173" t="s">
        <v>3399</v>
      </c>
      <c r="G23" s="175">
        <v>1</v>
      </c>
      <c r="H23" s="174" t="s">
        <v>3324</v>
      </c>
      <c r="I23" s="173" t="s">
        <v>3400</v>
      </c>
      <c r="J23" s="173" t="s">
        <v>105</v>
      </c>
      <c r="K23" s="174" t="s">
        <v>3388</v>
      </c>
      <c r="L23" s="187" t="s">
        <v>3401</v>
      </c>
      <c r="M23" s="176">
        <v>155</v>
      </c>
      <c r="N23" s="176">
        <v>310</v>
      </c>
      <c r="O23" s="177">
        <v>310</v>
      </c>
      <c r="P23" s="173" t="s">
        <v>3428</v>
      </c>
      <c r="Q23" s="173" t="s">
        <v>3429</v>
      </c>
      <c r="R23" s="173" t="s">
        <v>56</v>
      </c>
      <c r="S23" s="173"/>
      <c r="T23" s="173" t="s">
        <v>3396</v>
      </c>
    </row>
    <row r="24" spans="1:20" ht="20.100000000000001" customHeight="1">
      <c r="A24" s="178">
        <v>4</v>
      </c>
      <c r="B24" s="173" t="s">
        <v>100</v>
      </c>
      <c r="C24" s="173" t="s">
        <v>3427</v>
      </c>
      <c r="D24" s="174" t="s">
        <v>3403</v>
      </c>
      <c r="E24" s="174" t="s">
        <v>3404</v>
      </c>
      <c r="F24" s="173" t="s">
        <v>3405</v>
      </c>
      <c r="G24" s="175">
        <v>1</v>
      </c>
      <c r="H24" s="174" t="s">
        <v>3324</v>
      </c>
      <c r="I24" s="173" t="s">
        <v>3406</v>
      </c>
      <c r="J24" s="173" t="s">
        <v>105</v>
      </c>
      <c r="K24" s="174" t="s">
        <v>3388</v>
      </c>
      <c r="L24" s="187" t="s">
        <v>3407</v>
      </c>
      <c r="M24" s="176">
        <v>119</v>
      </c>
      <c r="N24" s="176">
        <v>238</v>
      </c>
      <c r="O24" s="177">
        <v>238</v>
      </c>
      <c r="P24" s="173" t="s">
        <v>3428</v>
      </c>
      <c r="Q24" s="173" t="s">
        <v>3429</v>
      </c>
      <c r="R24" s="173" t="s">
        <v>56</v>
      </c>
      <c r="S24" s="173"/>
      <c r="T24" s="173" t="s">
        <v>3402</v>
      </c>
    </row>
    <row r="25" spans="1:20" ht="20.100000000000001" customHeight="1">
      <c r="A25" s="178">
        <v>5</v>
      </c>
      <c r="B25" s="173" t="s">
        <v>100</v>
      </c>
      <c r="C25" s="173" t="s">
        <v>3427</v>
      </c>
      <c r="D25" s="174" t="s">
        <v>3409</v>
      </c>
      <c r="E25" s="174" t="s">
        <v>3410</v>
      </c>
      <c r="F25" s="173" t="s">
        <v>3411</v>
      </c>
      <c r="G25" s="175">
        <v>1</v>
      </c>
      <c r="H25" s="174" t="s">
        <v>3324</v>
      </c>
      <c r="I25" s="173" t="s">
        <v>3412</v>
      </c>
      <c r="J25" s="173" t="s">
        <v>105</v>
      </c>
      <c r="K25" s="174" t="s">
        <v>3388</v>
      </c>
      <c r="L25" s="187" t="s">
        <v>3413</v>
      </c>
      <c r="M25" s="176">
        <v>119</v>
      </c>
      <c r="N25" s="176">
        <v>238</v>
      </c>
      <c r="O25" s="177">
        <v>238</v>
      </c>
      <c r="P25" s="173" t="s">
        <v>3428</v>
      </c>
      <c r="Q25" s="173" t="s">
        <v>3429</v>
      </c>
      <c r="R25" s="173" t="s">
        <v>56</v>
      </c>
      <c r="S25" s="173"/>
      <c r="T25" s="173" t="s">
        <v>3408</v>
      </c>
    </row>
    <row r="26" spans="1:20" ht="20.100000000000001" customHeight="1">
      <c r="A26" s="178">
        <v>6</v>
      </c>
      <c r="B26" s="173" t="s">
        <v>189</v>
      </c>
      <c r="C26" s="173" t="s">
        <v>3430</v>
      </c>
      <c r="D26" s="174" t="s">
        <v>3415</v>
      </c>
      <c r="E26" s="174" t="s">
        <v>3416</v>
      </c>
      <c r="F26" s="173" t="s">
        <v>3417</v>
      </c>
      <c r="G26" s="175">
        <v>1</v>
      </c>
      <c r="H26" s="174" t="s">
        <v>3324</v>
      </c>
      <c r="I26" s="173" t="s">
        <v>3418</v>
      </c>
      <c r="J26" s="173" t="s">
        <v>105</v>
      </c>
      <c r="K26" s="174" t="s">
        <v>3388</v>
      </c>
      <c r="L26" s="187" t="s">
        <v>3419</v>
      </c>
      <c r="M26" s="176">
        <v>69</v>
      </c>
      <c r="N26" s="176">
        <v>138</v>
      </c>
      <c r="O26" s="177">
        <v>138</v>
      </c>
      <c r="P26" s="173" t="s">
        <v>3428</v>
      </c>
      <c r="Q26" s="173" t="s">
        <v>3429</v>
      </c>
      <c r="R26" s="173" t="s">
        <v>56</v>
      </c>
      <c r="S26" s="173"/>
      <c r="T26" s="173" t="s">
        <v>3414</v>
      </c>
    </row>
    <row r="27" spans="1:20" ht="20.100000000000001" customHeight="1">
      <c r="A27" s="178">
        <v>7</v>
      </c>
      <c r="B27" s="173" t="s">
        <v>189</v>
      </c>
      <c r="C27" s="173" t="s">
        <v>3431</v>
      </c>
      <c r="D27" s="174" t="s">
        <v>3421</v>
      </c>
      <c r="E27" s="174" t="s">
        <v>3422</v>
      </c>
      <c r="F27" s="173" t="s">
        <v>3423</v>
      </c>
      <c r="G27" s="175">
        <v>1</v>
      </c>
      <c r="H27" s="174" t="s">
        <v>3324</v>
      </c>
      <c r="I27" s="173" t="s">
        <v>3424</v>
      </c>
      <c r="J27" s="173" t="s">
        <v>105</v>
      </c>
      <c r="K27" s="174" t="s">
        <v>3425</v>
      </c>
      <c r="L27" s="187" t="s">
        <v>3426</v>
      </c>
      <c r="M27" s="176">
        <v>94</v>
      </c>
      <c r="N27" s="176">
        <v>188</v>
      </c>
      <c r="O27" s="177">
        <v>188</v>
      </c>
      <c r="P27" s="173" t="s">
        <v>3428</v>
      </c>
      <c r="Q27" s="173" t="s">
        <v>3429</v>
      </c>
      <c r="R27" s="173" t="s">
        <v>56</v>
      </c>
      <c r="S27" s="173"/>
      <c r="T27" s="173" t="s">
        <v>3420</v>
      </c>
    </row>
  </sheetData>
  <sortState xmlns:xlrd2="http://schemas.microsoft.com/office/spreadsheetml/2017/richdata2" ref="A21:V27">
    <sortCondition ref="B21:B27"/>
    <sortCondition ref="C21:C27"/>
    <sortCondition descending="1" ref="K21:K27"/>
  </sortState>
  <phoneticPr fontId="38" type="noConversion"/>
  <conditionalFormatting sqref="E2:E18">
    <cfRule type="duplicateValues" dxfId="131" priority="1"/>
    <cfRule type="duplicateValues" dxfId="130" priority="2"/>
    <cfRule type="duplicateValues" dxfId="129" priority="3"/>
    <cfRule type="duplicateValues" dxfId="128" priority="4"/>
  </conditionalFormatting>
  <conditionalFormatting sqref="D2:D18">
    <cfRule type="duplicateValues" dxfId="127" priority="5"/>
    <cfRule type="duplicateValues" dxfId="126" priority="6"/>
    <cfRule type="duplicateValues" dxfId="125" priority="7"/>
  </conditionalFormatting>
  <hyperlinks>
    <hyperlink ref="L21" r:id="rId1" xr:uid="{00000000-0004-0000-0900-000000000000}"/>
    <hyperlink ref="L22" r:id="rId2" xr:uid="{00000000-0004-0000-0900-000001000000}"/>
    <hyperlink ref="L23" r:id="rId3" xr:uid="{00000000-0004-0000-0900-000002000000}"/>
    <hyperlink ref="L24" r:id="rId4" xr:uid="{00000000-0004-0000-0900-000003000000}"/>
    <hyperlink ref="L25" r:id="rId5" xr:uid="{00000000-0004-0000-0900-000004000000}"/>
    <hyperlink ref="L26" r:id="rId6" xr:uid="{00000000-0004-0000-0900-000005000000}"/>
    <hyperlink ref="L27" r:id="rId7" xr:uid="{00000000-0004-0000-0900-000006000000}"/>
  </hyperlinks>
  <pageMargins left="0.7" right="0.7" top="0.75" bottom="0.75" header="0.3" footer="0.3"/>
  <pageSetup paperSize="9" orientation="portrait" r:id="rId8"/>
  <tableParts count="2">
    <tablePart r:id="rId9"/>
    <tablePart r:id="rId10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3"/>
  <sheetViews>
    <sheetView workbookViewId="0">
      <pane ySplit="1" topLeftCell="A2" activePane="bottomLeft" state="frozen"/>
      <selection activeCell="C1" sqref="C1"/>
      <selection pane="bottomLeft" activeCell="F14" sqref="F14"/>
    </sheetView>
  </sheetViews>
  <sheetFormatPr defaultColWidth="9" defaultRowHeight="20.100000000000001" customHeight="1"/>
  <cols>
    <col min="1" max="1" width="9.109375" style="172" hidden="1" customWidth="1"/>
    <col min="2" max="2" width="0" style="172" hidden="1" customWidth="1"/>
    <col min="3" max="3" width="21.33203125" style="172" customWidth="1"/>
    <col min="4" max="5" width="15" style="172" hidden="1" customWidth="1"/>
    <col min="6" max="6" width="80.6640625" style="172" customWidth="1"/>
    <col min="7" max="7" width="9.109375" style="172" hidden="1" customWidth="1"/>
    <col min="8" max="8" width="0" style="172" hidden="1" customWidth="1"/>
    <col min="9" max="9" width="30.6640625" style="172" customWidth="1"/>
    <col min="10" max="10" width="0" style="172" hidden="1" customWidth="1"/>
    <col min="11" max="11" width="9.109375" style="172" bestFit="1" customWidth="1"/>
    <col min="12" max="13" width="0" style="172" hidden="1" customWidth="1"/>
    <col min="14" max="14" width="56.88671875" style="172" bestFit="1" customWidth="1"/>
    <col min="15" max="16384" width="9" style="172"/>
  </cols>
  <sheetData>
    <row r="1" spans="1:14" s="200" customFormat="1" ht="20.100000000000001" customHeight="1">
      <c r="A1" s="200" t="s">
        <v>3504</v>
      </c>
      <c r="B1" s="200" t="s">
        <v>3364</v>
      </c>
      <c r="C1" s="200" t="s">
        <v>3500</v>
      </c>
      <c r="D1" s="200" t="s">
        <v>3366</v>
      </c>
      <c r="E1" s="200" t="s">
        <v>3367</v>
      </c>
      <c r="F1" s="200" t="s">
        <v>3368</v>
      </c>
      <c r="G1" s="200" t="s">
        <v>3369</v>
      </c>
      <c r="H1" s="200" t="s">
        <v>3370</v>
      </c>
      <c r="I1" s="200" t="s">
        <v>3371</v>
      </c>
      <c r="J1" s="200" t="s">
        <v>3372</v>
      </c>
      <c r="K1" s="201" t="s">
        <v>3505</v>
      </c>
      <c r="L1" s="200" t="s">
        <v>3501</v>
      </c>
      <c r="M1" s="200" t="s">
        <v>3502</v>
      </c>
      <c r="N1" s="200" t="s">
        <v>3503</v>
      </c>
    </row>
    <row r="2" spans="1:14" ht="20.100000000000001" customHeight="1">
      <c r="A2" s="190">
        <v>21</v>
      </c>
      <c r="B2" s="191" t="s">
        <v>100</v>
      </c>
      <c r="C2" t="s">
        <v>3499</v>
      </c>
      <c r="D2" s="193">
        <v>9781614991953</v>
      </c>
      <c r="E2" s="193">
        <v>9781614991946</v>
      </c>
      <c r="F2" s="191" t="s">
        <v>3488</v>
      </c>
      <c r="G2" s="190">
        <v>1</v>
      </c>
      <c r="H2" s="190" t="s">
        <v>3324</v>
      </c>
      <c r="I2" s="191" t="s">
        <v>3489</v>
      </c>
      <c r="J2" s="191" t="s">
        <v>105</v>
      </c>
      <c r="K2" s="190">
        <v>2013</v>
      </c>
      <c r="L2" s="191" t="s">
        <v>3495</v>
      </c>
      <c r="M2" s="191" t="s">
        <v>56</v>
      </c>
      <c r="N2" s="194" t="s">
        <v>3490</v>
      </c>
    </row>
    <row r="3" spans="1:14" ht="20.100000000000001" customHeight="1">
      <c r="A3" s="190">
        <v>1</v>
      </c>
      <c r="B3" s="191" t="s">
        <v>91</v>
      </c>
      <c r="C3" s="192" t="s">
        <v>3355</v>
      </c>
      <c r="D3" s="193">
        <v>9781614992097</v>
      </c>
      <c r="E3" s="193">
        <v>9781614992080</v>
      </c>
      <c r="F3" s="191" t="s">
        <v>3432</v>
      </c>
      <c r="G3" s="190">
        <v>1</v>
      </c>
      <c r="H3" s="190" t="s">
        <v>3324</v>
      </c>
      <c r="I3" s="191" t="s">
        <v>552</v>
      </c>
      <c r="J3" s="191" t="s">
        <v>105</v>
      </c>
      <c r="K3" s="190">
        <v>2013</v>
      </c>
      <c r="L3" s="191" t="s">
        <v>3495</v>
      </c>
      <c r="M3" s="191" t="s">
        <v>56</v>
      </c>
      <c r="N3" s="194" t="s">
        <v>3433</v>
      </c>
    </row>
    <row r="4" spans="1:14" ht="20.100000000000001" customHeight="1">
      <c r="A4" s="190">
        <v>2</v>
      </c>
      <c r="B4" s="191" t="s">
        <v>91</v>
      </c>
      <c r="C4" s="192" t="s">
        <v>3496</v>
      </c>
      <c r="D4" s="193">
        <v>9781614995661</v>
      </c>
      <c r="E4" s="193">
        <v>9781614995654</v>
      </c>
      <c r="F4" s="191" t="s">
        <v>3434</v>
      </c>
      <c r="G4" s="190">
        <v>1</v>
      </c>
      <c r="H4" s="190" t="s">
        <v>3324</v>
      </c>
      <c r="I4" s="191" t="s">
        <v>3435</v>
      </c>
      <c r="J4" s="191" t="s">
        <v>105</v>
      </c>
      <c r="K4" s="190">
        <v>2015</v>
      </c>
      <c r="L4" s="191" t="s">
        <v>3495</v>
      </c>
      <c r="M4" s="191" t="s">
        <v>56</v>
      </c>
      <c r="N4" s="194" t="s">
        <v>3436</v>
      </c>
    </row>
    <row r="5" spans="1:14" ht="20.100000000000001" customHeight="1">
      <c r="A5" s="190">
        <v>3</v>
      </c>
      <c r="B5" s="191" t="s">
        <v>189</v>
      </c>
      <c r="C5" s="195" t="s">
        <v>3498</v>
      </c>
      <c r="D5" s="193">
        <v>9781614998167</v>
      </c>
      <c r="E5" s="193">
        <v>9781614998150</v>
      </c>
      <c r="F5" s="191" t="s">
        <v>3437</v>
      </c>
      <c r="G5" s="190">
        <v>1</v>
      </c>
      <c r="H5" s="190" t="s">
        <v>3324</v>
      </c>
      <c r="I5" s="191" t="s">
        <v>3438</v>
      </c>
      <c r="J5" s="191" t="s">
        <v>105</v>
      </c>
      <c r="K5" s="190">
        <v>2017</v>
      </c>
      <c r="L5" s="191" t="s">
        <v>3495</v>
      </c>
      <c r="M5" s="191" t="s">
        <v>56</v>
      </c>
      <c r="N5" s="194" t="s">
        <v>3439</v>
      </c>
    </row>
    <row r="6" spans="1:14" ht="20.100000000000001" customHeight="1">
      <c r="A6" s="190">
        <v>4</v>
      </c>
      <c r="B6" s="191" t="s">
        <v>189</v>
      </c>
      <c r="C6" s="195" t="s">
        <v>3430</v>
      </c>
      <c r="D6" s="193">
        <v>9781614998228</v>
      </c>
      <c r="E6" s="193">
        <v>9781614998211</v>
      </c>
      <c r="F6" s="191" t="s">
        <v>3440</v>
      </c>
      <c r="G6" s="190">
        <v>1</v>
      </c>
      <c r="H6" s="190" t="s">
        <v>3324</v>
      </c>
      <c r="I6" s="191" t="s">
        <v>3441</v>
      </c>
      <c r="J6" s="191" t="s">
        <v>105</v>
      </c>
      <c r="K6" s="190">
        <v>2017</v>
      </c>
      <c r="L6" s="191" t="s">
        <v>3495</v>
      </c>
      <c r="M6" s="191" t="s">
        <v>56</v>
      </c>
      <c r="N6" s="194" t="s">
        <v>3442</v>
      </c>
    </row>
    <row r="7" spans="1:14" ht="20.100000000000001" customHeight="1">
      <c r="A7" s="190">
        <v>5</v>
      </c>
      <c r="B7" s="191" t="s">
        <v>189</v>
      </c>
      <c r="C7" s="195" t="s">
        <v>3430</v>
      </c>
      <c r="D7" s="193">
        <v>9781614997733</v>
      </c>
      <c r="E7" s="193">
        <v>9781614997726</v>
      </c>
      <c r="F7" s="191" t="s">
        <v>3443</v>
      </c>
      <c r="G7" s="190">
        <v>1</v>
      </c>
      <c r="H7" s="190" t="s">
        <v>3324</v>
      </c>
      <c r="I7" s="191" t="s">
        <v>3236</v>
      </c>
      <c r="J7" s="191" t="s">
        <v>105</v>
      </c>
      <c r="K7" s="190">
        <v>2017</v>
      </c>
      <c r="L7" s="191" t="s">
        <v>3495</v>
      </c>
      <c r="M7" s="191" t="s">
        <v>56</v>
      </c>
      <c r="N7" s="194" t="s">
        <v>3444</v>
      </c>
    </row>
    <row r="8" spans="1:14" ht="20.100000000000001" customHeight="1">
      <c r="A8" s="190">
        <v>6</v>
      </c>
      <c r="B8" s="191" t="s">
        <v>189</v>
      </c>
      <c r="C8" s="195" t="s">
        <v>3430</v>
      </c>
      <c r="D8" s="193">
        <v>9781614998044</v>
      </c>
      <c r="E8" s="193">
        <v>9781614998037</v>
      </c>
      <c r="F8" s="191" t="s">
        <v>3445</v>
      </c>
      <c r="G8" s="190">
        <v>1</v>
      </c>
      <c r="H8" s="190" t="s">
        <v>3324</v>
      </c>
      <c r="I8" s="191" t="s">
        <v>3446</v>
      </c>
      <c r="J8" s="191" t="s">
        <v>105</v>
      </c>
      <c r="K8" s="190">
        <v>2017</v>
      </c>
      <c r="L8" s="191" t="s">
        <v>3495</v>
      </c>
      <c r="M8" s="191" t="s">
        <v>56</v>
      </c>
      <c r="N8" s="194" t="s">
        <v>3447</v>
      </c>
    </row>
    <row r="9" spans="1:14" ht="20.100000000000001" customHeight="1">
      <c r="A9" s="190">
        <v>7</v>
      </c>
      <c r="B9" s="191" t="s">
        <v>189</v>
      </c>
      <c r="C9" s="195" t="s">
        <v>3430</v>
      </c>
      <c r="D9" s="193">
        <v>9781614998280</v>
      </c>
      <c r="E9" s="193">
        <v>9781614998273</v>
      </c>
      <c r="F9" s="191" t="s">
        <v>3448</v>
      </c>
      <c r="G9" s="190">
        <v>1</v>
      </c>
      <c r="H9" s="190" t="s">
        <v>3324</v>
      </c>
      <c r="I9" s="191" t="s">
        <v>3449</v>
      </c>
      <c r="J9" s="191" t="s">
        <v>105</v>
      </c>
      <c r="K9" s="190">
        <v>2017</v>
      </c>
      <c r="L9" s="191" t="s">
        <v>3495</v>
      </c>
      <c r="M9" s="191" t="s">
        <v>56</v>
      </c>
      <c r="N9" s="194" t="s">
        <v>3450</v>
      </c>
    </row>
    <row r="10" spans="1:14" ht="20.100000000000001" customHeight="1">
      <c r="A10" s="190">
        <v>8</v>
      </c>
      <c r="B10" s="191" t="s">
        <v>189</v>
      </c>
      <c r="C10" s="195" t="s">
        <v>3430</v>
      </c>
      <c r="D10" s="193">
        <v>9781614998068</v>
      </c>
      <c r="E10" s="193">
        <v>9781614998051</v>
      </c>
      <c r="F10" s="191" t="s">
        <v>3451</v>
      </c>
      <c r="G10" s="190">
        <v>1</v>
      </c>
      <c r="H10" s="190" t="s">
        <v>3324</v>
      </c>
      <c r="I10" s="191" t="s">
        <v>3452</v>
      </c>
      <c r="J10" s="191" t="s">
        <v>105</v>
      </c>
      <c r="K10" s="190">
        <v>2017</v>
      </c>
      <c r="L10" s="191" t="s">
        <v>3495</v>
      </c>
      <c r="M10" s="191" t="s">
        <v>56</v>
      </c>
      <c r="N10" s="194" t="s">
        <v>3453</v>
      </c>
    </row>
    <row r="11" spans="1:14" ht="20.100000000000001" customHeight="1">
      <c r="A11" s="190">
        <v>9</v>
      </c>
      <c r="B11" s="191" t="s">
        <v>189</v>
      </c>
      <c r="C11" s="195" t="s">
        <v>3430</v>
      </c>
      <c r="D11" s="193">
        <v>9781614997344</v>
      </c>
      <c r="E11" s="193">
        <v>9781614997337</v>
      </c>
      <c r="F11" s="191" t="s">
        <v>3454</v>
      </c>
      <c r="G11" s="190">
        <v>1</v>
      </c>
      <c r="H11" s="190" t="s">
        <v>3324</v>
      </c>
      <c r="I11" s="191" t="s">
        <v>3455</v>
      </c>
      <c r="J11" s="191" t="s">
        <v>105</v>
      </c>
      <c r="K11" s="190">
        <v>2017</v>
      </c>
      <c r="L11" s="191" t="s">
        <v>3495</v>
      </c>
      <c r="M11" s="191" t="s">
        <v>56</v>
      </c>
      <c r="N11" s="194" t="s">
        <v>3456</v>
      </c>
    </row>
    <row r="12" spans="1:14" ht="20.100000000000001" customHeight="1">
      <c r="A12" s="190">
        <v>10</v>
      </c>
      <c r="B12" s="191" t="s">
        <v>189</v>
      </c>
      <c r="C12" s="195" t="s">
        <v>3430</v>
      </c>
      <c r="D12" s="193">
        <v>9781614997467</v>
      </c>
      <c r="E12" s="193">
        <v>9781614997450</v>
      </c>
      <c r="F12" s="191" t="s">
        <v>3457</v>
      </c>
      <c r="G12" s="190">
        <v>1</v>
      </c>
      <c r="H12" s="190" t="s">
        <v>3324</v>
      </c>
      <c r="I12" s="191" t="s">
        <v>3494</v>
      </c>
      <c r="J12" s="191" t="s">
        <v>105</v>
      </c>
      <c r="K12" s="190">
        <v>2017</v>
      </c>
      <c r="L12" s="191" t="s">
        <v>3495</v>
      </c>
      <c r="M12" s="191" t="s">
        <v>56</v>
      </c>
      <c r="N12" s="194" t="s">
        <v>3458</v>
      </c>
    </row>
    <row r="13" spans="1:14" ht="20.100000000000001" customHeight="1">
      <c r="A13" s="190">
        <v>11</v>
      </c>
      <c r="B13" s="191" t="s">
        <v>189</v>
      </c>
      <c r="C13" s="195" t="s">
        <v>3430</v>
      </c>
      <c r="D13" s="193">
        <v>9781614997511</v>
      </c>
      <c r="E13" s="193">
        <v>9781614997504</v>
      </c>
      <c r="F13" s="191" t="s">
        <v>3459</v>
      </c>
      <c r="G13" s="190">
        <v>1</v>
      </c>
      <c r="H13" s="190" t="s">
        <v>3324</v>
      </c>
      <c r="I13" s="191" t="s">
        <v>3460</v>
      </c>
      <c r="J13" s="191" t="s">
        <v>105</v>
      </c>
      <c r="K13" s="190">
        <v>2017</v>
      </c>
      <c r="L13" s="191" t="s">
        <v>3495</v>
      </c>
      <c r="M13" s="191" t="s">
        <v>56</v>
      </c>
      <c r="N13" s="194" t="s">
        <v>3461</v>
      </c>
    </row>
    <row r="14" spans="1:14" ht="20.100000000000001" customHeight="1">
      <c r="A14" s="190">
        <v>22</v>
      </c>
      <c r="B14" s="191" t="s">
        <v>189</v>
      </c>
      <c r="C14" s="195" t="s">
        <v>3430</v>
      </c>
      <c r="D14" s="193">
        <v>9781614997757</v>
      </c>
      <c r="E14" s="193">
        <v>9781614997740</v>
      </c>
      <c r="F14" s="191" t="s">
        <v>3491</v>
      </c>
      <c r="G14" s="190">
        <v>1</v>
      </c>
      <c r="H14" s="190" t="s">
        <v>3324</v>
      </c>
      <c r="I14" s="191" t="s">
        <v>3492</v>
      </c>
      <c r="J14" s="191" t="s">
        <v>105</v>
      </c>
      <c r="K14" s="190">
        <v>2017</v>
      </c>
      <c r="L14" s="191" t="s">
        <v>3495</v>
      </c>
      <c r="M14" s="191" t="s">
        <v>56</v>
      </c>
      <c r="N14" s="194" t="s">
        <v>3493</v>
      </c>
    </row>
    <row r="15" spans="1:14" ht="20.100000000000001" customHeight="1">
      <c r="A15" s="190">
        <v>13</v>
      </c>
      <c r="B15" s="191" t="s">
        <v>189</v>
      </c>
      <c r="C15" s="195" t="s">
        <v>3430</v>
      </c>
      <c r="D15" s="193">
        <v>9781614996378</v>
      </c>
      <c r="E15" s="193">
        <v>9781614996361</v>
      </c>
      <c r="F15" s="191" t="s">
        <v>3465</v>
      </c>
      <c r="G15" s="190">
        <v>1</v>
      </c>
      <c r="H15" s="190" t="s">
        <v>3324</v>
      </c>
      <c r="I15" s="191" t="s">
        <v>3236</v>
      </c>
      <c r="J15" s="191" t="s">
        <v>105</v>
      </c>
      <c r="K15" s="190">
        <v>2016</v>
      </c>
      <c r="L15" s="191" t="s">
        <v>3495</v>
      </c>
      <c r="M15" s="191" t="s">
        <v>56</v>
      </c>
      <c r="N15" s="194" t="s">
        <v>3466</v>
      </c>
    </row>
    <row r="16" spans="1:14" ht="20.100000000000001" customHeight="1">
      <c r="A16" s="190">
        <v>14</v>
      </c>
      <c r="B16" s="191" t="s">
        <v>189</v>
      </c>
      <c r="C16" s="195" t="s">
        <v>3430</v>
      </c>
      <c r="D16" s="193">
        <v>9781614996965</v>
      </c>
      <c r="E16" s="193">
        <v>9781614996958</v>
      </c>
      <c r="F16" s="191" t="s">
        <v>3467</v>
      </c>
      <c r="G16" s="190">
        <v>1</v>
      </c>
      <c r="H16" s="190" t="s">
        <v>3324</v>
      </c>
      <c r="I16" s="191" t="s">
        <v>3468</v>
      </c>
      <c r="J16" s="191" t="s">
        <v>105</v>
      </c>
      <c r="K16" s="190">
        <v>2016</v>
      </c>
      <c r="L16" s="191" t="s">
        <v>3495</v>
      </c>
      <c r="M16" s="191" t="s">
        <v>56</v>
      </c>
      <c r="N16" s="194" t="s">
        <v>3469</v>
      </c>
    </row>
    <row r="17" spans="1:14" ht="20.100000000000001" customHeight="1">
      <c r="A17" s="190">
        <v>15</v>
      </c>
      <c r="B17" s="191" t="s">
        <v>189</v>
      </c>
      <c r="C17" s="195" t="s">
        <v>3430</v>
      </c>
      <c r="D17" s="193">
        <v>9781614996767</v>
      </c>
      <c r="E17" s="193">
        <v>9781614996750</v>
      </c>
      <c r="F17" s="191" t="s">
        <v>3470</v>
      </c>
      <c r="G17" s="190">
        <v>1</v>
      </c>
      <c r="H17" s="190" t="s">
        <v>3324</v>
      </c>
      <c r="I17" s="191" t="s">
        <v>3471</v>
      </c>
      <c r="J17" s="191" t="s">
        <v>105</v>
      </c>
      <c r="K17" s="190">
        <v>2016</v>
      </c>
      <c r="L17" s="191" t="s">
        <v>3495</v>
      </c>
      <c r="M17" s="191" t="s">
        <v>56</v>
      </c>
      <c r="N17" s="194" t="s">
        <v>3472</v>
      </c>
    </row>
    <row r="18" spans="1:14" ht="20.100000000000001" customHeight="1">
      <c r="A18" s="190">
        <v>16</v>
      </c>
      <c r="B18" s="191" t="s">
        <v>189</v>
      </c>
      <c r="C18" s="195" t="s">
        <v>3430</v>
      </c>
      <c r="D18" s="193">
        <v>9781614996231</v>
      </c>
      <c r="E18" s="193">
        <v>9781614996224</v>
      </c>
      <c r="F18" s="191" t="s">
        <v>3473</v>
      </c>
      <c r="G18" s="190">
        <v>1</v>
      </c>
      <c r="H18" s="190" t="s">
        <v>3324</v>
      </c>
      <c r="I18" s="191" t="s">
        <v>3474</v>
      </c>
      <c r="J18" s="191" t="s">
        <v>105</v>
      </c>
      <c r="K18" s="190">
        <v>2016</v>
      </c>
      <c r="L18" s="191" t="s">
        <v>3495</v>
      </c>
      <c r="M18" s="191" t="s">
        <v>56</v>
      </c>
      <c r="N18" s="194" t="s">
        <v>3475</v>
      </c>
    </row>
    <row r="19" spans="1:14" ht="20.100000000000001" customHeight="1">
      <c r="A19" s="190">
        <v>17</v>
      </c>
      <c r="B19" s="191" t="s">
        <v>189</v>
      </c>
      <c r="C19" s="195" t="s">
        <v>3430</v>
      </c>
      <c r="D19" s="193">
        <v>9781614996316</v>
      </c>
      <c r="E19" s="193">
        <v>9781614996309</v>
      </c>
      <c r="F19" s="191" t="s">
        <v>3476</v>
      </c>
      <c r="G19" s="190">
        <v>1</v>
      </c>
      <c r="H19" s="190" t="s">
        <v>3324</v>
      </c>
      <c r="I19" s="191" t="s">
        <v>3477</v>
      </c>
      <c r="J19" s="191" t="s">
        <v>105</v>
      </c>
      <c r="K19" s="190">
        <v>2016</v>
      </c>
      <c r="L19" s="191" t="s">
        <v>3495</v>
      </c>
      <c r="M19" s="191" t="s">
        <v>56</v>
      </c>
      <c r="N19" s="194" t="s">
        <v>3478</v>
      </c>
    </row>
    <row r="20" spans="1:14" ht="20.100000000000001" customHeight="1">
      <c r="A20" s="190">
        <v>12</v>
      </c>
      <c r="B20" s="191" t="s">
        <v>189</v>
      </c>
      <c r="C20" s="195" t="s">
        <v>3430</v>
      </c>
      <c r="D20" s="193">
        <v>9781614993209</v>
      </c>
      <c r="E20" s="193">
        <v>9781614993193</v>
      </c>
      <c r="F20" s="191" t="s">
        <v>3462</v>
      </c>
      <c r="G20" s="190">
        <v>1</v>
      </c>
      <c r="H20" s="190" t="s">
        <v>3324</v>
      </c>
      <c r="I20" s="191" t="s">
        <v>3463</v>
      </c>
      <c r="J20" s="191" t="s">
        <v>105</v>
      </c>
      <c r="K20" s="190">
        <v>2013</v>
      </c>
      <c r="L20" s="191" t="s">
        <v>3495</v>
      </c>
      <c r="M20" s="191" t="s">
        <v>56</v>
      </c>
      <c r="N20" s="194" t="s">
        <v>3464</v>
      </c>
    </row>
    <row r="21" spans="1:14" ht="20.100000000000001" customHeight="1">
      <c r="A21" s="190">
        <v>18</v>
      </c>
      <c r="B21" s="191" t="s">
        <v>189</v>
      </c>
      <c r="C21" s="192" t="s">
        <v>3497</v>
      </c>
      <c r="D21" s="193">
        <v>9781614992424</v>
      </c>
      <c r="E21" s="193">
        <v>9781614992417</v>
      </c>
      <c r="F21" s="191" t="s">
        <v>3479</v>
      </c>
      <c r="G21" s="190">
        <v>1</v>
      </c>
      <c r="H21" s="190" t="s">
        <v>3324</v>
      </c>
      <c r="I21" s="191" t="s">
        <v>3480</v>
      </c>
      <c r="J21" s="191" t="s">
        <v>105</v>
      </c>
      <c r="K21" s="190">
        <v>2013</v>
      </c>
      <c r="L21" s="191" t="s">
        <v>3495</v>
      </c>
      <c r="M21" s="191" t="s">
        <v>56</v>
      </c>
      <c r="N21" s="194" t="s">
        <v>3481</v>
      </c>
    </row>
    <row r="22" spans="1:14" ht="20.100000000000001" customHeight="1">
      <c r="A22" s="190">
        <v>19</v>
      </c>
      <c r="B22" s="191" t="s">
        <v>189</v>
      </c>
      <c r="C22" s="192" t="s">
        <v>3358</v>
      </c>
      <c r="D22" s="193">
        <v>9781614995401</v>
      </c>
      <c r="E22" s="193">
        <v>9781614995395</v>
      </c>
      <c r="F22" s="191" t="s">
        <v>3482</v>
      </c>
      <c r="G22" s="190">
        <v>1</v>
      </c>
      <c r="H22" s="190" t="s">
        <v>3324</v>
      </c>
      <c r="I22" s="191" t="s">
        <v>3483</v>
      </c>
      <c r="J22" s="191" t="s">
        <v>105</v>
      </c>
      <c r="K22" s="190">
        <v>2015</v>
      </c>
      <c r="L22" s="191" t="s">
        <v>3495</v>
      </c>
      <c r="M22" s="191" t="s">
        <v>56</v>
      </c>
      <c r="N22" s="194" t="s">
        <v>3484</v>
      </c>
    </row>
    <row r="23" spans="1:14" ht="20.100000000000001" customHeight="1">
      <c r="A23" s="198">
        <v>20</v>
      </c>
      <c r="B23" s="196" t="s">
        <v>189</v>
      </c>
      <c r="C23" s="115" t="s">
        <v>3362</v>
      </c>
      <c r="D23" s="197">
        <v>9781614997870</v>
      </c>
      <c r="E23" s="197">
        <v>9781614997863</v>
      </c>
      <c r="F23" s="196" t="s">
        <v>3485</v>
      </c>
      <c r="G23" s="198">
        <v>1</v>
      </c>
      <c r="H23" s="198" t="s">
        <v>3324</v>
      </c>
      <c r="I23" s="196" t="s">
        <v>3486</v>
      </c>
      <c r="J23" s="196" t="s">
        <v>105</v>
      </c>
      <c r="K23" s="198">
        <v>2017</v>
      </c>
      <c r="L23" s="196" t="s">
        <v>3495</v>
      </c>
      <c r="M23" s="196" t="s">
        <v>56</v>
      </c>
      <c r="N23" s="199" t="s">
        <v>3487</v>
      </c>
    </row>
  </sheetData>
  <sortState xmlns:xlrd2="http://schemas.microsoft.com/office/spreadsheetml/2017/richdata2" ref="A2:N23">
    <sortCondition ref="B2:B23"/>
    <sortCondition ref="C2:C23"/>
    <sortCondition descending="1" ref="K2:K23"/>
  </sortState>
  <phoneticPr fontId="38" type="noConversion"/>
  <conditionalFormatting sqref="C3 C21">
    <cfRule type="duplicateValues" dxfId="84" priority="1"/>
    <cfRule type="duplicateValues" dxfId="83" priority="2"/>
    <cfRule type="duplicateValues" dxfId="82" priority="3"/>
    <cfRule type="duplicateValues" dxfId="81" priority="4"/>
  </conditionalFormatting>
  <conditionalFormatting sqref="D22:D23">
    <cfRule type="duplicateValues" dxfId="80" priority="5"/>
    <cfRule type="duplicateValues" dxfId="79" priority="6"/>
  </conditionalFormatting>
  <conditionalFormatting sqref="E22:E23">
    <cfRule type="duplicateValues" dxfId="78" priority="7"/>
  </conditionalFormatting>
  <hyperlinks>
    <hyperlink ref="N3" r:id="rId1" xr:uid="{00000000-0004-0000-0A00-000000000000}"/>
    <hyperlink ref="N4" r:id="rId2" xr:uid="{00000000-0004-0000-0A00-000001000000}"/>
    <hyperlink ref="N5" r:id="rId3" xr:uid="{00000000-0004-0000-0A00-000002000000}"/>
    <hyperlink ref="N6" r:id="rId4" xr:uid="{00000000-0004-0000-0A00-000003000000}"/>
    <hyperlink ref="N7" r:id="rId5" xr:uid="{00000000-0004-0000-0A00-000004000000}"/>
    <hyperlink ref="N8" r:id="rId6" xr:uid="{00000000-0004-0000-0A00-000005000000}"/>
    <hyperlink ref="N9" r:id="rId7" xr:uid="{00000000-0004-0000-0A00-000006000000}"/>
    <hyperlink ref="N10" r:id="rId8" xr:uid="{00000000-0004-0000-0A00-000007000000}"/>
    <hyperlink ref="N11" r:id="rId9" xr:uid="{00000000-0004-0000-0A00-000008000000}"/>
    <hyperlink ref="N12" r:id="rId10" xr:uid="{00000000-0004-0000-0A00-000009000000}"/>
    <hyperlink ref="N13" r:id="rId11" xr:uid="{00000000-0004-0000-0A00-00000A000000}"/>
    <hyperlink ref="N20" r:id="rId12" xr:uid="{00000000-0004-0000-0A00-00000B000000}"/>
    <hyperlink ref="N15" r:id="rId13" xr:uid="{00000000-0004-0000-0A00-00000C000000}"/>
    <hyperlink ref="N16" r:id="rId14" xr:uid="{00000000-0004-0000-0A00-00000D000000}"/>
    <hyperlink ref="N17" r:id="rId15" xr:uid="{00000000-0004-0000-0A00-00000E000000}"/>
    <hyperlink ref="N18" r:id="rId16" xr:uid="{00000000-0004-0000-0A00-00000F000000}"/>
    <hyperlink ref="N19" r:id="rId17" xr:uid="{00000000-0004-0000-0A00-000010000000}"/>
    <hyperlink ref="N21" r:id="rId18" xr:uid="{00000000-0004-0000-0A00-000011000000}"/>
    <hyperlink ref="N22" r:id="rId19" xr:uid="{00000000-0004-0000-0A00-000012000000}"/>
    <hyperlink ref="N23" r:id="rId20" xr:uid="{00000000-0004-0000-0A00-000013000000}"/>
    <hyperlink ref="N2" r:id="rId21" xr:uid="{00000000-0004-0000-0A00-000014000000}"/>
    <hyperlink ref="N14" r:id="rId22" xr:uid="{00000000-0004-0000-0A00-000015000000}"/>
  </hyperlinks>
  <pageMargins left="0.7" right="0.7" top="0.75" bottom="0.75" header="0.3" footer="0.3"/>
  <tableParts count="1">
    <tablePart r:id="rId2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4"/>
  <sheetViews>
    <sheetView topLeftCell="C1" workbookViewId="0">
      <selection activeCell="I26" sqref="I26"/>
    </sheetView>
  </sheetViews>
  <sheetFormatPr defaultColWidth="8.88671875" defaultRowHeight="16.350000000000001" customHeight="1"/>
  <cols>
    <col min="1" max="1" width="4.44140625" style="233" hidden="1" customWidth="1"/>
    <col min="2" max="2" width="6.77734375" style="234" hidden="1" customWidth="1"/>
    <col min="3" max="3" width="17.88671875" style="234" bestFit="1" customWidth="1"/>
    <col min="4" max="5" width="12.21875" style="233" hidden="1" customWidth="1"/>
    <col min="6" max="6" width="80" style="239" customWidth="1"/>
    <col min="7" max="8" width="4.44140625" style="233" hidden="1" customWidth="1"/>
    <col min="9" max="9" width="26.77734375" style="234" bestFit="1" customWidth="1"/>
    <col min="10" max="10" width="8.21875" style="234" hidden="1" customWidth="1"/>
    <col min="11" max="11" width="6.33203125" style="233" hidden="1" customWidth="1"/>
    <col min="12" max="12" width="9.44140625" style="233" hidden="1" customWidth="1"/>
    <col min="13" max="13" width="29" style="237" hidden="1" customWidth="1"/>
    <col min="14" max="14" width="60.6640625" style="240" bestFit="1" customWidth="1"/>
    <col min="15" max="19" width="8.88671875" style="237"/>
    <col min="20" max="256" width="8.88671875" style="232"/>
    <col min="257" max="257" width="4.44140625" style="232" customWidth="1"/>
    <col min="258" max="258" width="6.77734375" style="232" customWidth="1"/>
    <col min="259" max="259" width="11" style="232" customWidth="1"/>
    <col min="260" max="261" width="12.21875" style="232" customWidth="1"/>
    <col min="262" max="262" width="43.44140625" style="232" customWidth="1"/>
    <col min="263" max="264" width="4.44140625" style="232" customWidth="1"/>
    <col min="265" max="265" width="10.77734375" style="232" customWidth="1"/>
    <col min="266" max="266" width="8.21875" style="232" customWidth="1"/>
    <col min="267" max="267" width="6.33203125" style="232" customWidth="1"/>
    <col min="268" max="268" width="9.44140625" style="232" customWidth="1"/>
    <col min="269" max="269" width="7.21875" style="232" customWidth="1"/>
    <col min="270" max="270" width="25.21875" style="232" customWidth="1"/>
    <col min="271" max="512" width="8.88671875" style="232"/>
    <col min="513" max="513" width="4.44140625" style="232" customWidth="1"/>
    <col min="514" max="514" width="6.77734375" style="232" customWidth="1"/>
    <col min="515" max="515" width="11" style="232" customWidth="1"/>
    <col min="516" max="517" width="12.21875" style="232" customWidth="1"/>
    <col min="518" max="518" width="43.44140625" style="232" customWidth="1"/>
    <col min="519" max="520" width="4.44140625" style="232" customWidth="1"/>
    <col min="521" max="521" width="10.77734375" style="232" customWidth="1"/>
    <col min="522" max="522" width="8.21875" style="232" customWidth="1"/>
    <col min="523" max="523" width="6.33203125" style="232" customWidth="1"/>
    <col min="524" max="524" width="9.44140625" style="232" customWidth="1"/>
    <col min="525" max="525" width="7.21875" style="232" customWidth="1"/>
    <col min="526" max="526" width="25.21875" style="232" customWidth="1"/>
    <col min="527" max="768" width="8.88671875" style="232"/>
    <col min="769" max="769" width="4.44140625" style="232" customWidth="1"/>
    <col min="770" max="770" width="6.77734375" style="232" customWidth="1"/>
    <col min="771" max="771" width="11" style="232" customWidth="1"/>
    <col min="772" max="773" width="12.21875" style="232" customWidth="1"/>
    <col min="774" max="774" width="43.44140625" style="232" customWidth="1"/>
    <col min="775" max="776" width="4.44140625" style="232" customWidth="1"/>
    <col min="777" max="777" width="10.77734375" style="232" customWidth="1"/>
    <col min="778" max="778" width="8.21875" style="232" customWidth="1"/>
    <col min="779" max="779" width="6.33203125" style="232" customWidth="1"/>
    <col min="780" max="780" width="9.44140625" style="232" customWidth="1"/>
    <col min="781" max="781" width="7.21875" style="232" customWidth="1"/>
    <col min="782" max="782" width="25.21875" style="232" customWidth="1"/>
    <col min="783" max="1024" width="8.88671875" style="232"/>
    <col min="1025" max="1025" width="4.44140625" style="232" customWidth="1"/>
    <col min="1026" max="1026" width="6.77734375" style="232" customWidth="1"/>
    <col min="1027" max="1027" width="11" style="232" customWidth="1"/>
    <col min="1028" max="1029" width="12.21875" style="232" customWidth="1"/>
    <col min="1030" max="1030" width="43.44140625" style="232" customWidth="1"/>
    <col min="1031" max="1032" width="4.44140625" style="232" customWidth="1"/>
    <col min="1033" max="1033" width="10.77734375" style="232" customWidth="1"/>
    <col min="1034" max="1034" width="8.21875" style="232" customWidth="1"/>
    <col min="1035" max="1035" width="6.33203125" style="232" customWidth="1"/>
    <col min="1036" max="1036" width="9.44140625" style="232" customWidth="1"/>
    <col min="1037" max="1037" width="7.21875" style="232" customWidth="1"/>
    <col min="1038" max="1038" width="25.21875" style="232" customWidth="1"/>
    <col min="1039" max="1280" width="8.88671875" style="232"/>
    <col min="1281" max="1281" width="4.44140625" style="232" customWidth="1"/>
    <col min="1282" max="1282" width="6.77734375" style="232" customWidth="1"/>
    <col min="1283" max="1283" width="11" style="232" customWidth="1"/>
    <col min="1284" max="1285" width="12.21875" style="232" customWidth="1"/>
    <col min="1286" max="1286" width="43.44140625" style="232" customWidth="1"/>
    <col min="1287" max="1288" width="4.44140625" style="232" customWidth="1"/>
    <col min="1289" max="1289" width="10.77734375" style="232" customWidth="1"/>
    <col min="1290" max="1290" width="8.21875" style="232" customWidth="1"/>
    <col min="1291" max="1291" width="6.33203125" style="232" customWidth="1"/>
    <col min="1292" max="1292" width="9.44140625" style="232" customWidth="1"/>
    <col min="1293" max="1293" width="7.21875" style="232" customWidth="1"/>
    <col min="1294" max="1294" width="25.21875" style="232" customWidth="1"/>
    <col min="1295" max="1536" width="8.88671875" style="232"/>
    <col min="1537" max="1537" width="4.44140625" style="232" customWidth="1"/>
    <col min="1538" max="1538" width="6.77734375" style="232" customWidth="1"/>
    <col min="1539" max="1539" width="11" style="232" customWidth="1"/>
    <col min="1540" max="1541" width="12.21875" style="232" customWidth="1"/>
    <col min="1542" max="1542" width="43.44140625" style="232" customWidth="1"/>
    <col min="1543" max="1544" width="4.44140625" style="232" customWidth="1"/>
    <col min="1545" max="1545" width="10.77734375" style="232" customWidth="1"/>
    <col min="1546" max="1546" width="8.21875" style="232" customWidth="1"/>
    <col min="1547" max="1547" width="6.33203125" style="232" customWidth="1"/>
    <col min="1548" max="1548" width="9.44140625" style="232" customWidth="1"/>
    <col min="1549" max="1549" width="7.21875" style="232" customWidth="1"/>
    <col min="1550" max="1550" width="25.21875" style="232" customWidth="1"/>
    <col min="1551" max="1792" width="8.88671875" style="232"/>
    <col min="1793" max="1793" width="4.44140625" style="232" customWidth="1"/>
    <col min="1794" max="1794" width="6.77734375" style="232" customWidth="1"/>
    <col min="1795" max="1795" width="11" style="232" customWidth="1"/>
    <col min="1796" max="1797" width="12.21875" style="232" customWidth="1"/>
    <col min="1798" max="1798" width="43.44140625" style="232" customWidth="1"/>
    <col min="1799" max="1800" width="4.44140625" style="232" customWidth="1"/>
    <col min="1801" max="1801" width="10.77734375" style="232" customWidth="1"/>
    <col min="1802" max="1802" width="8.21875" style="232" customWidth="1"/>
    <col min="1803" max="1803" width="6.33203125" style="232" customWidth="1"/>
    <col min="1804" max="1804" width="9.44140625" style="232" customWidth="1"/>
    <col min="1805" max="1805" width="7.21875" style="232" customWidth="1"/>
    <col min="1806" max="1806" width="25.21875" style="232" customWidth="1"/>
    <col min="1807" max="2048" width="8.88671875" style="232"/>
    <col min="2049" max="2049" width="4.44140625" style="232" customWidth="1"/>
    <col min="2050" max="2050" width="6.77734375" style="232" customWidth="1"/>
    <col min="2051" max="2051" width="11" style="232" customWidth="1"/>
    <col min="2052" max="2053" width="12.21875" style="232" customWidth="1"/>
    <col min="2054" max="2054" width="43.44140625" style="232" customWidth="1"/>
    <col min="2055" max="2056" width="4.44140625" style="232" customWidth="1"/>
    <col min="2057" max="2057" width="10.77734375" style="232" customWidth="1"/>
    <col min="2058" max="2058" width="8.21875" style="232" customWidth="1"/>
    <col min="2059" max="2059" width="6.33203125" style="232" customWidth="1"/>
    <col min="2060" max="2060" width="9.44140625" style="232" customWidth="1"/>
    <col min="2061" max="2061" width="7.21875" style="232" customWidth="1"/>
    <col min="2062" max="2062" width="25.21875" style="232" customWidth="1"/>
    <col min="2063" max="2304" width="8.88671875" style="232"/>
    <col min="2305" max="2305" width="4.44140625" style="232" customWidth="1"/>
    <col min="2306" max="2306" width="6.77734375" style="232" customWidth="1"/>
    <col min="2307" max="2307" width="11" style="232" customWidth="1"/>
    <col min="2308" max="2309" width="12.21875" style="232" customWidth="1"/>
    <col min="2310" max="2310" width="43.44140625" style="232" customWidth="1"/>
    <col min="2311" max="2312" width="4.44140625" style="232" customWidth="1"/>
    <col min="2313" max="2313" width="10.77734375" style="232" customWidth="1"/>
    <col min="2314" max="2314" width="8.21875" style="232" customWidth="1"/>
    <col min="2315" max="2315" width="6.33203125" style="232" customWidth="1"/>
    <col min="2316" max="2316" width="9.44140625" style="232" customWidth="1"/>
    <col min="2317" max="2317" width="7.21875" style="232" customWidth="1"/>
    <col min="2318" max="2318" width="25.21875" style="232" customWidth="1"/>
    <col min="2319" max="2560" width="8.88671875" style="232"/>
    <col min="2561" max="2561" width="4.44140625" style="232" customWidth="1"/>
    <col min="2562" max="2562" width="6.77734375" style="232" customWidth="1"/>
    <col min="2563" max="2563" width="11" style="232" customWidth="1"/>
    <col min="2564" max="2565" width="12.21875" style="232" customWidth="1"/>
    <col min="2566" max="2566" width="43.44140625" style="232" customWidth="1"/>
    <col min="2567" max="2568" width="4.44140625" style="232" customWidth="1"/>
    <col min="2569" max="2569" width="10.77734375" style="232" customWidth="1"/>
    <col min="2570" max="2570" width="8.21875" style="232" customWidth="1"/>
    <col min="2571" max="2571" width="6.33203125" style="232" customWidth="1"/>
    <col min="2572" max="2572" width="9.44140625" style="232" customWidth="1"/>
    <col min="2573" max="2573" width="7.21875" style="232" customWidth="1"/>
    <col min="2574" max="2574" width="25.21875" style="232" customWidth="1"/>
    <col min="2575" max="2816" width="8.88671875" style="232"/>
    <col min="2817" max="2817" width="4.44140625" style="232" customWidth="1"/>
    <col min="2818" max="2818" width="6.77734375" style="232" customWidth="1"/>
    <col min="2819" max="2819" width="11" style="232" customWidth="1"/>
    <col min="2820" max="2821" width="12.21875" style="232" customWidth="1"/>
    <col min="2822" max="2822" width="43.44140625" style="232" customWidth="1"/>
    <col min="2823" max="2824" width="4.44140625" style="232" customWidth="1"/>
    <col min="2825" max="2825" width="10.77734375" style="232" customWidth="1"/>
    <col min="2826" max="2826" width="8.21875" style="232" customWidth="1"/>
    <col min="2827" max="2827" width="6.33203125" style="232" customWidth="1"/>
    <col min="2828" max="2828" width="9.44140625" style="232" customWidth="1"/>
    <col min="2829" max="2829" width="7.21875" style="232" customWidth="1"/>
    <col min="2830" max="2830" width="25.21875" style="232" customWidth="1"/>
    <col min="2831" max="3072" width="8.88671875" style="232"/>
    <col min="3073" max="3073" width="4.44140625" style="232" customWidth="1"/>
    <col min="3074" max="3074" width="6.77734375" style="232" customWidth="1"/>
    <col min="3075" max="3075" width="11" style="232" customWidth="1"/>
    <col min="3076" max="3077" width="12.21875" style="232" customWidth="1"/>
    <col min="3078" max="3078" width="43.44140625" style="232" customWidth="1"/>
    <col min="3079" max="3080" width="4.44140625" style="232" customWidth="1"/>
    <col min="3081" max="3081" width="10.77734375" style="232" customWidth="1"/>
    <col min="3082" max="3082" width="8.21875" style="232" customWidth="1"/>
    <col min="3083" max="3083" width="6.33203125" style="232" customWidth="1"/>
    <col min="3084" max="3084" width="9.44140625" style="232" customWidth="1"/>
    <col min="3085" max="3085" width="7.21875" style="232" customWidth="1"/>
    <col min="3086" max="3086" width="25.21875" style="232" customWidth="1"/>
    <col min="3087" max="3328" width="8.88671875" style="232"/>
    <col min="3329" max="3329" width="4.44140625" style="232" customWidth="1"/>
    <col min="3330" max="3330" width="6.77734375" style="232" customWidth="1"/>
    <col min="3331" max="3331" width="11" style="232" customWidth="1"/>
    <col min="3332" max="3333" width="12.21875" style="232" customWidth="1"/>
    <col min="3334" max="3334" width="43.44140625" style="232" customWidth="1"/>
    <col min="3335" max="3336" width="4.44140625" style="232" customWidth="1"/>
    <col min="3337" max="3337" width="10.77734375" style="232" customWidth="1"/>
    <col min="3338" max="3338" width="8.21875" style="232" customWidth="1"/>
    <col min="3339" max="3339" width="6.33203125" style="232" customWidth="1"/>
    <col min="3340" max="3340" width="9.44140625" style="232" customWidth="1"/>
    <col min="3341" max="3341" width="7.21875" style="232" customWidth="1"/>
    <col min="3342" max="3342" width="25.21875" style="232" customWidth="1"/>
    <col min="3343" max="3584" width="8.88671875" style="232"/>
    <col min="3585" max="3585" width="4.44140625" style="232" customWidth="1"/>
    <col min="3586" max="3586" width="6.77734375" style="232" customWidth="1"/>
    <col min="3587" max="3587" width="11" style="232" customWidth="1"/>
    <col min="3588" max="3589" width="12.21875" style="232" customWidth="1"/>
    <col min="3590" max="3590" width="43.44140625" style="232" customWidth="1"/>
    <col min="3591" max="3592" width="4.44140625" style="232" customWidth="1"/>
    <col min="3593" max="3593" width="10.77734375" style="232" customWidth="1"/>
    <col min="3594" max="3594" width="8.21875" style="232" customWidth="1"/>
    <col min="3595" max="3595" width="6.33203125" style="232" customWidth="1"/>
    <col min="3596" max="3596" width="9.44140625" style="232" customWidth="1"/>
    <col min="3597" max="3597" width="7.21875" style="232" customWidth="1"/>
    <col min="3598" max="3598" width="25.21875" style="232" customWidth="1"/>
    <col min="3599" max="3840" width="8.88671875" style="232"/>
    <col min="3841" max="3841" width="4.44140625" style="232" customWidth="1"/>
    <col min="3842" max="3842" width="6.77734375" style="232" customWidth="1"/>
    <col min="3843" max="3843" width="11" style="232" customWidth="1"/>
    <col min="3844" max="3845" width="12.21875" style="232" customWidth="1"/>
    <col min="3846" max="3846" width="43.44140625" style="232" customWidth="1"/>
    <col min="3847" max="3848" width="4.44140625" style="232" customWidth="1"/>
    <col min="3849" max="3849" width="10.77734375" style="232" customWidth="1"/>
    <col min="3850" max="3850" width="8.21875" style="232" customWidth="1"/>
    <col min="3851" max="3851" width="6.33203125" style="232" customWidth="1"/>
    <col min="3852" max="3852" width="9.44140625" style="232" customWidth="1"/>
    <col min="3853" max="3853" width="7.21875" style="232" customWidth="1"/>
    <col min="3854" max="3854" width="25.21875" style="232" customWidth="1"/>
    <col min="3855" max="4096" width="8.88671875" style="232"/>
    <col min="4097" max="4097" width="4.44140625" style="232" customWidth="1"/>
    <col min="4098" max="4098" width="6.77734375" style="232" customWidth="1"/>
    <col min="4099" max="4099" width="11" style="232" customWidth="1"/>
    <col min="4100" max="4101" width="12.21875" style="232" customWidth="1"/>
    <col min="4102" max="4102" width="43.44140625" style="232" customWidth="1"/>
    <col min="4103" max="4104" width="4.44140625" style="232" customWidth="1"/>
    <col min="4105" max="4105" width="10.77734375" style="232" customWidth="1"/>
    <col min="4106" max="4106" width="8.21875" style="232" customWidth="1"/>
    <col min="4107" max="4107" width="6.33203125" style="232" customWidth="1"/>
    <col min="4108" max="4108" width="9.44140625" style="232" customWidth="1"/>
    <col min="4109" max="4109" width="7.21875" style="232" customWidth="1"/>
    <col min="4110" max="4110" width="25.21875" style="232" customWidth="1"/>
    <col min="4111" max="4352" width="8.88671875" style="232"/>
    <col min="4353" max="4353" width="4.44140625" style="232" customWidth="1"/>
    <col min="4354" max="4354" width="6.77734375" style="232" customWidth="1"/>
    <col min="4355" max="4355" width="11" style="232" customWidth="1"/>
    <col min="4356" max="4357" width="12.21875" style="232" customWidth="1"/>
    <col min="4358" max="4358" width="43.44140625" style="232" customWidth="1"/>
    <col min="4359" max="4360" width="4.44140625" style="232" customWidth="1"/>
    <col min="4361" max="4361" width="10.77734375" style="232" customWidth="1"/>
    <col min="4362" max="4362" width="8.21875" style="232" customWidth="1"/>
    <col min="4363" max="4363" width="6.33203125" style="232" customWidth="1"/>
    <col min="4364" max="4364" width="9.44140625" style="232" customWidth="1"/>
    <col min="4365" max="4365" width="7.21875" style="232" customWidth="1"/>
    <col min="4366" max="4366" width="25.21875" style="232" customWidth="1"/>
    <col min="4367" max="4608" width="8.88671875" style="232"/>
    <col min="4609" max="4609" width="4.44140625" style="232" customWidth="1"/>
    <col min="4610" max="4610" width="6.77734375" style="232" customWidth="1"/>
    <col min="4611" max="4611" width="11" style="232" customWidth="1"/>
    <col min="4612" max="4613" width="12.21875" style="232" customWidth="1"/>
    <col min="4614" max="4614" width="43.44140625" style="232" customWidth="1"/>
    <col min="4615" max="4616" width="4.44140625" style="232" customWidth="1"/>
    <col min="4617" max="4617" width="10.77734375" style="232" customWidth="1"/>
    <col min="4618" max="4618" width="8.21875" style="232" customWidth="1"/>
    <col min="4619" max="4619" width="6.33203125" style="232" customWidth="1"/>
    <col min="4620" max="4620" width="9.44140625" style="232" customWidth="1"/>
    <col min="4621" max="4621" width="7.21875" style="232" customWidth="1"/>
    <col min="4622" max="4622" width="25.21875" style="232" customWidth="1"/>
    <col min="4623" max="4864" width="8.88671875" style="232"/>
    <col min="4865" max="4865" width="4.44140625" style="232" customWidth="1"/>
    <col min="4866" max="4866" width="6.77734375" style="232" customWidth="1"/>
    <col min="4867" max="4867" width="11" style="232" customWidth="1"/>
    <col min="4868" max="4869" width="12.21875" style="232" customWidth="1"/>
    <col min="4870" max="4870" width="43.44140625" style="232" customWidth="1"/>
    <col min="4871" max="4872" width="4.44140625" style="232" customWidth="1"/>
    <col min="4873" max="4873" width="10.77734375" style="232" customWidth="1"/>
    <col min="4874" max="4874" width="8.21875" style="232" customWidth="1"/>
    <col min="4875" max="4875" width="6.33203125" style="232" customWidth="1"/>
    <col min="4876" max="4876" width="9.44140625" style="232" customWidth="1"/>
    <col min="4877" max="4877" width="7.21875" style="232" customWidth="1"/>
    <col min="4878" max="4878" width="25.21875" style="232" customWidth="1"/>
    <col min="4879" max="5120" width="8.88671875" style="232"/>
    <col min="5121" max="5121" width="4.44140625" style="232" customWidth="1"/>
    <col min="5122" max="5122" width="6.77734375" style="232" customWidth="1"/>
    <col min="5123" max="5123" width="11" style="232" customWidth="1"/>
    <col min="5124" max="5125" width="12.21875" style="232" customWidth="1"/>
    <col min="5126" max="5126" width="43.44140625" style="232" customWidth="1"/>
    <col min="5127" max="5128" width="4.44140625" style="232" customWidth="1"/>
    <col min="5129" max="5129" width="10.77734375" style="232" customWidth="1"/>
    <col min="5130" max="5130" width="8.21875" style="232" customWidth="1"/>
    <col min="5131" max="5131" width="6.33203125" style="232" customWidth="1"/>
    <col min="5132" max="5132" width="9.44140625" style="232" customWidth="1"/>
    <col min="5133" max="5133" width="7.21875" style="232" customWidth="1"/>
    <col min="5134" max="5134" width="25.21875" style="232" customWidth="1"/>
    <col min="5135" max="5376" width="8.88671875" style="232"/>
    <col min="5377" max="5377" width="4.44140625" style="232" customWidth="1"/>
    <col min="5378" max="5378" width="6.77734375" style="232" customWidth="1"/>
    <col min="5379" max="5379" width="11" style="232" customWidth="1"/>
    <col min="5380" max="5381" width="12.21875" style="232" customWidth="1"/>
    <col min="5382" max="5382" width="43.44140625" style="232" customWidth="1"/>
    <col min="5383" max="5384" width="4.44140625" style="232" customWidth="1"/>
    <col min="5385" max="5385" width="10.77734375" style="232" customWidth="1"/>
    <col min="5386" max="5386" width="8.21875" style="232" customWidth="1"/>
    <col min="5387" max="5387" width="6.33203125" style="232" customWidth="1"/>
    <col min="5388" max="5388" width="9.44140625" style="232" customWidth="1"/>
    <col min="5389" max="5389" width="7.21875" style="232" customWidth="1"/>
    <col min="5390" max="5390" width="25.21875" style="232" customWidth="1"/>
    <col min="5391" max="5632" width="8.88671875" style="232"/>
    <col min="5633" max="5633" width="4.44140625" style="232" customWidth="1"/>
    <col min="5634" max="5634" width="6.77734375" style="232" customWidth="1"/>
    <col min="5635" max="5635" width="11" style="232" customWidth="1"/>
    <col min="5636" max="5637" width="12.21875" style="232" customWidth="1"/>
    <col min="5638" max="5638" width="43.44140625" style="232" customWidth="1"/>
    <col min="5639" max="5640" width="4.44140625" style="232" customWidth="1"/>
    <col min="5641" max="5641" width="10.77734375" style="232" customWidth="1"/>
    <col min="5642" max="5642" width="8.21875" style="232" customWidth="1"/>
    <col min="5643" max="5643" width="6.33203125" style="232" customWidth="1"/>
    <col min="5644" max="5644" width="9.44140625" style="232" customWidth="1"/>
    <col min="5645" max="5645" width="7.21875" style="232" customWidth="1"/>
    <col min="5646" max="5646" width="25.21875" style="232" customWidth="1"/>
    <col min="5647" max="5888" width="8.88671875" style="232"/>
    <col min="5889" max="5889" width="4.44140625" style="232" customWidth="1"/>
    <col min="5890" max="5890" width="6.77734375" style="232" customWidth="1"/>
    <col min="5891" max="5891" width="11" style="232" customWidth="1"/>
    <col min="5892" max="5893" width="12.21875" style="232" customWidth="1"/>
    <col min="5894" max="5894" width="43.44140625" style="232" customWidth="1"/>
    <col min="5895" max="5896" width="4.44140625" style="232" customWidth="1"/>
    <col min="5897" max="5897" width="10.77734375" style="232" customWidth="1"/>
    <col min="5898" max="5898" width="8.21875" style="232" customWidth="1"/>
    <col min="5899" max="5899" width="6.33203125" style="232" customWidth="1"/>
    <col min="5900" max="5900" width="9.44140625" style="232" customWidth="1"/>
    <col min="5901" max="5901" width="7.21875" style="232" customWidth="1"/>
    <col min="5902" max="5902" width="25.21875" style="232" customWidth="1"/>
    <col min="5903" max="6144" width="8.88671875" style="232"/>
    <col min="6145" max="6145" width="4.44140625" style="232" customWidth="1"/>
    <col min="6146" max="6146" width="6.77734375" style="232" customWidth="1"/>
    <col min="6147" max="6147" width="11" style="232" customWidth="1"/>
    <col min="6148" max="6149" width="12.21875" style="232" customWidth="1"/>
    <col min="6150" max="6150" width="43.44140625" style="232" customWidth="1"/>
    <col min="6151" max="6152" width="4.44140625" style="232" customWidth="1"/>
    <col min="6153" max="6153" width="10.77734375" style="232" customWidth="1"/>
    <col min="6154" max="6154" width="8.21875" style="232" customWidth="1"/>
    <col min="6155" max="6155" width="6.33203125" style="232" customWidth="1"/>
    <col min="6156" max="6156" width="9.44140625" style="232" customWidth="1"/>
    <col min="6157" max="6157" width="7.21875" style="232" customWidth="1"/>
    <col min="6158" max="6158" width="25.21875" style="232" customWidth="1"/>
    <col min="6159" max="6400" width="8.88671875" style="232"/>
    <col min="6401" max="6401" width="4.44140625" style="232" customWidth="1"/>
    <col min="6402" max="6402" width="6.77734375" style="232" customWidth="1"/>
    <col min="6403" max="6403" width="11" style="232" customWidth="1"/>
    <col min="6404" max="6405" width="12.21875" style="232" customWidth="1"/>
    <col min="6406" max="6406" width="43.44140625" style="232" customWidth="1"/>
    <col min="6407" max="6408" width="4.44140625" style="232" customWidth="1"/>
    <col min="6409" max="6409" width="10.77734375" style="232" customWidth="1"/>
    <col min="6410" max="6410" width="8.21875" style="232" customWidth="1"/>
    <col min="6411" max="6411" width="6.33203125" style="232" customWidth="1"/>
    <col min="6412" max="6412" width="9.44140625" style="232" customWidth="1"/>
    <col min="6413" max="6413" width="7.21875" style="232" customWidth="1"/>
    <col min="6414" max="6414" width="25.21875" style="232" customWidth="1"/>
    <col min="6415" max="6656" width="8.88671875" style="232"/>
    <col min="6657" max="6657" width="4.44140625" style="232" customWidth="1"/>
    <col min="6658" max="6658" width="6.77734375" style="232" customWidth="1"/>
    <col min="6659" max="6659" width="11" style="232" customWidth="1"/>
    <col min="6660" max="6661" width="12.21875" style="232" customWidth="1"/>
    <col min="6662" max="6662" width="43.44140625" style="232" customWidth="1"/>
    <col min="6663" max="6664" width="4.44140625" style="232" customWidth="1"/>
    <col min="6665" max="6665" width="10.77734375" style="232" customWidth="1"/>
    <col min="6666" max="6666" width="8.21875" style="232" customWidth="1"/>
    <col min="6667" max="6667" width="6.33203125" style="232" customWidth="1"/>
    <col min="6668" max="6668" width="9.44140625" style="232" customWidth="1"/>
    <col min="6669" max="6669" width="7.21875" style="232" customWidth="1"/>
    <col min="6670" max="6670" width="25.21875" style="232" customWidth="1"/>
    <col min="6671" max="6912" width="8.88671875" style="232"/>
    <col min="6913" max="6913" width="4.44140625" style="232" customWidth="1"/>
    <col min="6914" max="6914" width="6.77734375" style="232" customWidth="1"/>
    <col min="6915" max="6915" width="11" style="232" customWidth="1"/>
    <col min="6916" max="6917" width="12.21875" style="232" customWidth="1"/>
    <col min="6918" max="6918" width="43.44140625" style="232" customWidth="1"/>
    <col min="6919" max="6920" width="4.44140625" style="232" customWidth="1"/>
    <col min="6921" max="6921" width="10.77734375" style="232" customWidth="1"/>
    <col min="6922" max="6922" width="8.21875" style="232" customWidth="1"/>
    <col min="6923" max="6923" width="6.33203125" style="232" customWidth="1"/>
    <col min="6924" max="6924" width="9.44140625" style="232" customWidth="1"/>
    <col min="6925" max="6925" width="7.21875" style="232" customWidth="1"/>
    <col min="6926" max="6926" width="25.21875" style="232" customWidth="1"/>
    <col min="6927" max="7168" width="8.88671875" style="232"/>
    <col min="7169" max="7169" width="4.44140625" style="232" customWidth="1"/>
    <col min="7170" max="7170" width="6.77734375" style="232" customWidth="1"/>
    <col min="7171" max="7171" width="11" style="232" customWidth="1"/>
    <col min="7172" max="7173" width="12.21875" style="232" customWidth="1"/>
    <col min="7174" max="7174" width="43.44140625" style="232" customWidth="1"/>
    <col min="7175" max="7176" width="4.44140625" style="232" customWidth="1"/>
    <col min="7177" max="7177" width="10.77734375" style="232" customWidth="1"/>
    <col min="7178" max="7178" width="8.21875" style="232" customWidth="1"/>
    <col min="7179" max="7179" width="6.33203125" style="232" customWidth="1"/>
    <col min="7180" max="7180" width="9.44140625" style="232" customWidth="1"/>
    <col min="7181" max="7181" width="7.21875" style="232" customWidth="1"/>
    <col min="7182" max="7182" width="25.21875" style="232" customWidth="1"/>
    <col min="7183" max="7424" width="8.88671875" style="232"/>
    <col min="7425" max="7425" width="4.44140625" style="232" customWidth="1"/>
    <col min="7426" max="7426" width="6.77734375" style="232" customWidth="1"/>
    <col min="7427" max="7427" width="11" style="232" customWidth="1"/>
    <col min="7428" max="7429" width="12.21875" style="232" customWidth="1"/>
    <col min="7430" max="7430" width="43.44140625" style="232" customWidth="1"/>
    <col min="7431" max="7432" width="4.44140625" style="232" customWidth="1"/>
    <col min="7433" max="7433" width="10.77734375" style="232" customWidth="1"/>
    <col min="7434" max="7434" width="8.21875" style="232" customWidth="1"/>
    <col min="7435" max="7435" width="6.33203125" style="232" customWidth="1"/>
    <col min="7436" max="7436" width="9.44140625" style="232" customWidth="1"/>
    <col min="7437" max="7437" width="7.21875" style="232" customWidth="1"/>
    <col min="7438" max="7438" width="25.21875" style="232" customWidth="1"/>
    <col min="7439" max="7680" width="8.88671875" style="232"/>
    <col min="7681" max="7681" width="4.44140625" style="232" customWidth="1"/>
    <col min="7682" max="7682" width="6.77734375" style="232" customWidth="1"/>
    <col min="7683" max="7683" width="11" style="232" customWidth="1"/>
    <col min="7684" max="7685" width="12.21875" style="232" customWidth="1"/>
    <col min="7686" max="7686" width="43.44140625" style="232" customWidth="1"/>
    <col min="7687" max="7688" width="4.44140625" style="232" customWidth="1"/>
    <col min="7689" max="7689" width="10.77734375" style="232" customWidth="1"/>
    <col min="7690" max="7690" width="8.21875" style="232" customWidth="1"/>
    <col min="7691" max="7691" width="6.33203125" style="232" customWidth="1"/>
    <col min="7692" max="7692" width="9.44140625" style="232" customWidth="1"/>
    <col min="7693" max="7693" width="7.21875" style="232" customWidth="1"/>
    <col min="7694" max="7694" width="25.21875" style="232" customWidth="1"/>
    <col min="7695" max="7936" width="8.88671875" style="232"/>
    <col min="7937" max="7937" width="4.44140625" style="232" customWidth="1"/>
    <col min="7938" max="7938" width="6.77734375" style="232" customWidth="1"/>
    <col min="7939" max="7939" width="11" style="232" customWidth="1"/>
    <col min="7940" max="7941" width="12.21875" style="232" customWidth="1"/>
    <col min="7942" max="7942" width="43.44140625" style="232" customWidth="1"/>
    <col min="7943" max="7944" width="4.44140625" style="232" customWidth="1"/>
    <col min="7945" max="7945" width="10.77734375" style="232" customWidth="1"/>
    <col min="7946" max="7946" width="8.21875" style="232" customWidth="1"/>
    <col min="7947" max="7947" width="6.33203125" style="232" customWidth="1"/>
    <col min="7948" max="7948" width="9.44140625" style="232" customWidth="1"/>
    <col min="7949" max="7949" width="7.21875" style="232" customWidth="1"/>
    <col min="7950" max="7950" width="25.21875" style="232" customWidth="1"/>
    <col min="7951" max="8192" width="8.88671875" style="232"/>
    <col min="8193" max="8193" width="4.44140625" style="232" customWidth="1"/>
    <col min="8194" max="8194" width="6.77734375" style="232" customWidth="1"/>
    <col min="8195" max="8195" width="11" style="232" customWidth="1"/>
    <col min="8196" max="8197" width="12.21875" style="232" customWidth="1"/>
    <col min="8198" max="8198" width="43.44140625" style="232" customWidth="1"/>
    <col min="8199" max="8200" width="4.44140625" style="232" customWidth="1"/>
    <col min="8201" max="8201" width="10.77734375" style="232" customWidth="1"/>
    <col min="8202" max="8202" width="8.21875" style="232" customWidth="1"/>
    <col min="8203" max="8203" width="6.33203125" style="232" customWidth="1"/>
    <col min="8204" max="8204" width="9.44140625" style="232" customWidth="1"/>
    <col min="8205" max="8205" width="7.21875" style="232" customWidth="1"/>
    <col min="8206" max="8206" width="25.21875" style="232" customWidth="1"/>
    <col min="8207" max="8448" width="8.88671875" style="232"/>
    <col min="8449" max="8449" width="4.44140625" style="232" customWidth="1"/>
    <col min="8450" max="8450" width="6.77734375" style="232" customWidth="1"/>
    <col min="8451" max="8451" width="11" style="232" customWidth="1"/>
    <col min="8452" max="8453" width="12.21875" style="232" customWidth="1"/>
    <col min="8454" max="8454" width="43.44140625" style="232" customWidth="1"/>
    <col min="8455" max="8456" width="4.44140625" style="232" customWidth="1"/>
    <col min="8457" max="8457" width="10.77734375" style="232" customWidth="1"/>
    <col min="8458" max="8458" width="8.21875" style="232" customWidth="1"/>
    <col min="8459" max="8459" width="6.33203125" style="232" customWidth="1"/>
    <col min="8460" max="8460" width="9.44140625" style="232" customWidth="1"/>
    <col min="8461" max="8461" width="7.21875" style="232" customWidth="1"/>
    <col min="8462" max="8462" width="25.21875" style="232" customWidth="1"/>
    <col min="8463" max="8704" width="8.88671875" style="232"/>
    <col min="8705" max="8705" width="4.44140625" style="232" customWidth="1"/>
    <col min="8706" max="8706" width="6.77734375" style="232" customWidth="1"/>
    <col min="8707" max="8707" width="11" style="232" customWidth="1"/>
    <col min="8708" max="8709" width="12.21875" style="232" customWidth="1"/>
    <col min="8710" max="8710" width="43.44140625" style="232" customWidth="1"/>
    <col min="8711" max="8712" width="4.44140625" style="232" customWidth="1"/>
    <col min="8713" max="8713" width="10.77734375" style="232" customWidth="1"/>
    <col min="8714" max="8714" width="8.21875" style="232" customWidth="1"/>
    <col min="8715" max="8715" width="6.33203125" style="232" customWidth="1"/>
    <col min="8716" max="8716" width="9.44140625" style="232" customWidth="1"/>
    <col min="8717" max="8717" width="7.21875" style="232" customWidth="1"/>
    <col min="8718" max="8718" width="25.21875" style="232" customWidth="1"/>
    <col min="8719" max="8960" width="8.88671875" style="232"/>
    <col min="8961" max="8961" width="4.44140625" style="232" customWidth="1"/>
    <col min="8962" max="8962" width="6.77734375" style="232" customWidth="1"/>
    <col min="8963" max="8963" width="11" style="232" customWidth="1"/>
    <col min="8964" max="8965" width="12.21875" style="232" customWidth="1"/>
    <col min="8966" max="8966" width="43.44140625" style="232" customWidth="1"/>
    <col min="8967" max="8968" width="4.44140625" style="232" customWidth="1"/>
    <col min="8969" max="8969" width="10.77734375" style="232" customWidth="1"/>
    <col min="8970" max="8970" width="8.21875" style="232" customWidth="1"/>
    <col min="8971" max="8971" width="6.33203125" style="232" customWidth="1"/>
    <col min="8972" max="8972" width="9.44140625" style="232" customWidth="1"/>
    <col min="8973" max="8973" width="7.21875" style="232" customWidth="1"/>
    <col min="8974" max="8974" width="25.21875" style="232" customWidth="1"/>
    <col min="8975" max="9216" width="8.88671875" style="232"/>
    <col min="9217" max="9217" width="4.44140625" style="232" customWidth="1"/>
    <col min="9218" max="9218" width="6.77734375" style="232" customWidth="1"/>
    <col min="9219" max="9219" width="11" style="232" customWidth="1"/>
    <col min="9220" max="9221" width="12.21875" style="232" customWidth="1"/>
    <col min="9222" max="9222" width="43.44140625" style="232" customWidth="1"/>
    <col min="9223" max="9224" width="4.44140625" style="232" customWidth="1"/>
    <col min="9225" max="9225" width="10.77734375" style="232" customWidth="1"/>
    <col min="9226" max="9226" width="8.21875" style="232" customWidth="1"/>
    <col min="9227" max="9227" width="6.33203125" style="232" customWidth="1"/>
    <col min="9228" max="9228" width="9.44140625" style="232" customWidth="1"/>
    <col min="9229" max="9229" width="7.21875" style="232" customWidth="1"/>
    <col min="9230" max="9230" width="25.21875" style="232" customWidth="1"/>
    <col min="9231" max="9472" width="8.88671875" style="232"/>
    <col min="9473" max="9473" width="4.44140625" style="232" customWidth="1"/>
    <col min="9474" max="9474" width="6.77734375" style="232" customWidth="1"/>
    <col min="9475" max="9475" width="11" style="232" customWidth="1"/>
    <col min="9476" max="9477" width="12.21875" style="232" customWidth="1"/>
    <col min="9478" max="9478" width="43.44140625" style="232" customWidth="1"/>
    <col min="9479" max="9480" width="4.44140625" style="232" customWidth="1"/>
    <col min="9481" max="9481" width="10.77734375" style="232" customWidth="1"/>
    <col min="9482" max="9482" width="8.21875" style="232" customWidth="1"/>
    <col min="9483" max="9483" width="6.33203125" style="232" customWidth="1"/>
    <col min="9484" max="9484" width="9.44140625" style="232" customWidth="1"/>
    <col min="9485" max="9485" width="7.21875" style="232" customWidth="1"/>
    <col min="9486" max="9486" width="25.21875" style="232" customWidth="1"/>
    <col min="9487" max="9728" width="8.88671875" style="232"/>
    <col min="9729" max="9729" width="4.44140625" style="232" customWidth="1"/>
    <col min="9730" max="9730" width="6.77734375" style="232" customWidth="1"/>
    <col min="9731" max="9731" width="11" style="232" customWidth="1"/>
    <col min="9732" max="9733" width="12.21875" style="232" customWidth="1"/>
    <col min="9734" max="9734" width="43.44140625" style="232" customWidth="1"/>
    <col min="9735" max="9736" width="4.44140625" style="232" customWidth="1"/>
    <col min="9737" max="9737" width="10.77734375" style="232" customWidth="1"/>
    <col min="9738" max="9738" width="8.21875" style="232" customWidth="1"/>
    <col min="9739" max="9739" width="6.33203125" style="232" customWidth="1"/>
    <col min="9740" max="9740" width="9.44140625" style="232" customWidth="1"/>
    <col min="9741" max="9741" width="7.21875" style="232" customWidth="1"/>
    <col min="9742" max="9742" width="25.21875" style="232" customWidth="1"/>
    <col min="9743" max="9984" width="8.88671875" style="232"/>
    <col min="9985" max="9985" width="4.44140625" style="232" customWidth="1"/>
    <col min="9986" max="9986" width="6.77734375" style="232" customWidth="1"/>
    <col min="9987" max="9987" width="11" style="232" customWidth="1"/>
    <col min="9988" max="9989" width="12.21875" style="232" customWidth="1"/>
    <col min="9990" max="9990" width="43.44140625" style="232" customWidth="1"/>
    <col min="9991" max="9992" width="4.44140625" style="232" customWidth="1"/>
    <col min="9993" max="9993" width="10.77734375" style="232" customWidth="1"/>
    <col min="9994" max="9994" width="8.21875" style="232" customWidth="1"/>
    <col min="9995" max="9995" width="6.33203125" style="232" customWidth="1"/>
    <col min="9996" max="9996" width="9.44140625" style="232" customWidth="1"/>
    <col min="9997" max="9997" width="7.21875" style="232" customWidth="1"/>
    <col min="9998" max="9998" width="25.21875" style="232" customWidth="1"/>
    <col min="9999" max="10240" width="8.88671875" style="232"/>
    <col min="10241" max="10241" width="4.44140625" style="232" customWidth="1"/>
    <col min="10242" max="10242" width="6.77734375" style="232" customWidth="1"/>
    <col min="10243" max="10243" width="11" style="232" customWidth="1"/>
    <col min="10244" max="10245" width="12.21875" style="232" customWidth="1"/>
    <col min="10246" max="10246" width="43.44140625" style="232" customWidth="1"/>
    <col min="10247" max="10248" width="4.44140625" style="232" customWidth="1"/>
    <col min="10249" max="10249" width="10.77734375" style="232" customWidth="1"/>
    <col min="10250" max="10250" width="8.21875" style="232" customWidth="1"/>
    <col min="10251" max="10251" width="6.33203125" style="232" customWidth="1"/>
    <col min="10252" max="10252" width="9.44140625" style="232" customWidth="1"/>
    <col min="10253" max="10253" width="7.21875" style="232" customWidth="1"/>
    <col min="10254" max="10254" width="25.21875" style="232" customWidth="1"/>
    <col min="10255" max="10496" width="8.88671875" style="232"/>
    <col min="10497" max="10497" width="4.44140625" style="232" customWidth="1"/>
    <col min="10498" max="10498" width="6.77734375" style="232" customWidth="1"/>
    <col min="10499" max="10499" width="11" style="232" customWidth="1"/>
    <col min="10500" max="10501" width="12.21875" style="232" customWidth="1"/>
    <col min="10502" max="10502" width="43.44140625" style="232" customWidth="1"/>
    <col min="10503" max="10504" width="4.44140625" style="232" customWidth="1"/>
    <col min="10505" max="10505" width="10.77734375" style="232" customWidth="1"/>
    <col min="10506" max="10506" width="8.21875" style="232" customWidth="1"/>
    <col min="10507" max="10507" width="6.33203125" style="232" customWidth="1"/>
    <col min="10508" max="10508" width="9.44140625" style="232" customWidth="1"/>
    <col min="10509" max="10509" width="7.21875" style="232" customWidth="1"/>
    <col min="10510" max="10510" width="25.21875" style="232" customWidth="1"/>
    <col min="10511" max="10752" width="8.88671875" style="232"/>
    <col min="10753" max="10753" width="4.44140625" style="232" customWidth="1"/>
    <col min="10754" max="10754" width="6.77734375" style="232" customWidth="1"/>
    <col min="10755" max="10755" width="11" style="232" customWidth="1"/>
    <col min="10756" max="10757" width="12.21875" style="232" customWidth="1"/>
    <col min="10758" max="10758" width="43.44140625" style="232" customWidth="1"/>
    <col min="10759" max="10760" width="4.44140625" style="232" customWidth="1"/>
    <col min="10761" max="10761" width="10.77734375" style="232" customWidth="1"/>
    <col min="10762" max="10762" width="8.21875" style="232" customWidth="1"/>
    <col min="10763" max="10763" width="6.33203125" style="232" customWidth="1"/>
    <col min="10764" max="10764" width="9.44140625" style="232" customWidth="1"/>
    <col min="10765" max="10765" width="7.21875" style="232" customWidth="1"/>
    <col min="10766" max="10766" width="25.21875" style="232" customWidth="1"/>
    <col min="10767" max="11008" width="8.88671875" style="232"/>
    <col min="11009" max="11009" width="4.44140625" style="232" customWidth="1"/>
    <col min="11010" max="11010" width="6.77734375" style="232" customWidth="1"/>
    <col min="11011" max="11011" width="11" style="232" customWidth="1"/>
    <col min="11012" max="11013" width="12.21875" style="232" customWidth="1"/>
    <col min="11014" max="11014" width="43.44140625" style="232" customWidth="1"/>
    <col min="11015" max="11016" width="4.44140625" style="232" customWidth="1"/>
    <col min="11017" max="11017" width="10.77734375" style="232" customWidth="1"/>
    <col min="11018" max="11018" width="8.21875" style="232" customWidth="1"/>
    <col min="11019" max="11019" width="6.33203125" style="232" customWidth="1"/>
    <col min="11020" max="11020" width="9.44140625" style="232" customWidth="1"/>
    <col min="11021" max="11021" width="7.21875" style="232" customWidth="1"/>
    <col min="11022" max="11022" width="25.21875" style="232" customWidth="1"/>
    <col min="11023" max="11264" width="8.88671875" style="232"/>
    <col min="11265" max="11265" width="4.44140625" style="232" customWidth="1"/>
    <col min="11266" max="11266" width="6.77734375" style="232" customWidth="1"/>
    <col min="11267" max="11267" width="11" style="232" customWidth="1"/>
    <col min="11268" max="11269" width="12.21875" style="232" customWidth="1"/>
    <col min="11270" max="11270" width="43.44140625" style="232" customWidth="1"/>
    <col min="11271" max="11272" width="4.44140625" style="232" customWidth="1"/>
    <col min="11273" max="11273" width="10.77734375" style="232" customWidth="1"/>
    <col min="11274" max="11274" width="8.21875" style="232" customWidth="1"/>
    <col min="11275" max="11275" width="6.33203125" style="232" customWidth="1"/>
    <col min="11276" max="11276" width="9.44140625" style="232" customWidth="1"/>
    <col min="11277" max="11277" width="7.21875" style="232" customWidth="1"/>
    <col min="11278" max="11278" width="25.21875" style="232" customWidth="1"/>
    <col min="11279" max="11520" width="8.88671875" style="232"/>
    <col min="11521" max="11521" width="4.44140625" style="232" customWidth="1"/>
    <col min="11522" max="11522" width="6.77734375" style="232" customWidth="1"/>
    <col min="11523" max="11523" width="11" style="232" customWidth="1"/>
    <col min="11524" max="11525" width="12.21875" style="232" customWidth="1"/>
    <col min="11526" max="11526" width="43.44140625" style="232" customWidth="1"/>
    <col min="11527" max="11528" width="4.44140625" style="232" customWidth="1"/>
    <col min="11529" max="11529" width="10.77734375" style="232" customWidth="1"/>
    <col min="11530" max="11530" width="8.21875" style="232" customWidth="1"/>
    <col min="11531" max="11531" width="6.33203125" style="232" customWidth="1"/>
    <col min="11532" max="11532" width="9.44140625" style="232" customWidth="1"/>
    <col min="11533" max="11533" width="7.21875" style="232" customWidth="1"/>
    <col min="11534" max="11534" width="25.21875" style="232" customWidth="1"/>
    <col min="11535" max="11776" width="8.88671875" style="232"/>
    <col min="11777" max="11777" width="4.44140625" style="232" customWidth="1"/>
    <col min="11778" max="11778" width="6.77734375" style="232" customWidth="1"/>
    <col min="11779" max="11779" width="11" style="232" customWidth="1"/>
    <col min="11780" max="11781" width="12.21875" style="232" customWidth="1"/>
    <col min="11782" max="11782" width="43.44140625" style="232" customWidth="1"/>
    <col min="11783" max="11784" width="4.44140625" style="232" customWidth="1"/>
    <col min="11785" max="11785" width="10.77734375" style="232" customWidth="1"/>
    <col min="11786" max="11786" width="8.21875" style="232" customWidth="1"/>
    <col min="11787" max="11787" width="6.33203125" style="232" customWidth="1"/>
    <col min="11788" max="11788" width="9.44140625" style="232" customWidth="1"/>
    <col min="11789" max="11789" width="7.21875" style="232" customWidth="1"/>
    <col min="11790" max="11790" width="25.21875" style="232" customWidth="1"/>
    <col min="11791" max="12032" width="8.88671875" style="232"/>
    <col min="12033" max="12033" width="4.44140625" style="232" customWidth="1"/>
    <col min="12034" max="12034" width="6.77734375" style="232" customWidth="1"/>
    <col min="12035" max="12035" width="11" style="232" customWidth="1"/>
    <col min="12036" max="12037" width="12.21875" style="232" customWidth="1"/>
    <col min="12038" max="12038" width="43.44140625" style="232" customWidth="1"/>
    <col min="12039" max="12040" width="4.44140625" style="232" customWidth="1"/>
    <col min="12041" max="12041" width="10.77734375" style="232" customWidth="1"/>
    <col min="12042" max="12042" width="8.21875" style="232" customWidth="1"/>
    <col min="12043" max="12043" width="6.33203125" style="232" customWidth="1"/>
    <col min="12044" max="12044" width="9.44140625" style="232" customWidth="1"/>
    <col min="12045" max="12045" width="7.21875" style="232" customWidth="1"/>
    <col min="12046" max="12046" width="25.21875" style="232" customWidth="1"/>
    <col min="12047" max="12288" width="8.88671875" style="232"/>
    <col min="12289" max="12289" width="4.44140625" style="232" customWidth="1"/>
    <col min="12290" max="12290" width="6.77734375" style="232" customWidth="1"/>
    <col min="12291" max="12291" width="11" style="232" customWidth="1"/>
    <col min="12292" max="12293" width="12.21875" style="232" customWidth="1"/>
    <col min="12294" max="12294" width="43.44140625" style="232" customWidth="1"/>
    <col min="12295" max="12296" width="4.44140625" style="232" customWidth="1"/>
    <col min="12297" max="12297" width="10.77734375" style="232" customWidth="1"/>
    <col min="12298" max="12298" width="8.21875" style="232" customWidth="1"/>
    <col min="12299" max="12299" width="6.33203125" style="232" customWidth="1"/>
    <col min="12300" max="12300" width="9.44140625" style="232" customWidth="1"/>
    <col min="12301" max="12301" width="7.21875" style="232" customWidth="1"/>
    <col min="12302" max="12302" width="25.21875" style="232" customWidth="1"/>
    <col min="12303" max="12544" width="8.88671875" style="232"/>
    <col min="12545" max="12545" width="4.44140625" style="232" customWidth="1"/>
    <col min="12546" max="12546" width="6.77734375" style="232" customWidth="1"/>
    <col min="12547" max="12547" width="11" style="232" customWidth="1"/>
    <col min="12548" max="12549" width="12.21875" style="232" customWidth="1"/>
    <col min="12550" max="12550" width="43.44140625" style="232" customWidth="1"/>
    <col min="12551" max="12552" width="4.44140625" style="232" customWidth="1"/>
    <col min="12553" max="12553" width="10.77734375" style="232" customWidth="1"/>
    <col min="12554" max="12554" width="8.21875" style="232" customWidth="1"/>
    <col min="12555" max="12555" width="6.33203125" style="232" customWidth="1"/>
    <col min="12556" max="12556" width="9.44140625" style="232" customWidth="1"/>
    <col min="12557" max="12557" width="7.21875" style="232" customWidth="1"/>
    <col min="12558" max="12558" width="25.21875" style="232" customWidth="1"/>
    <col min="12559" max="12800" width="8.88671875" style="232"/>
    <col min="12801" max="12801" width="4.44140625" style="232" customWidth="1"/>
    <col min="12802" max="12802" width="6.77734375" style="232" customWidth="1"/>
    <col min="12803" max="12803" width="11" style="232" customWidth="1"/>
    <col min="12804" max="12805" width="12.21875" style="232" customWidth="1"/>
    <col min="12806" max="12806" width="43.44140625" style="232" customWidth="1"/>
    <col min="12807" max="12808" width="4.44140625" style="232" customWidth="1"/>
    <col min="12809" max="12809" width="10.77734375" style="232" customWidth="1"/>
    <col min="12810" max="12810" width="8.21875" style="232" customWidth="1"/>
    <col min="12811" max="12811" width="6.33203125" style="232" customWidth="1"/>
    <col min="12812" max="12812" width="9.44140625" style="232" customWidth="1"/>
    <col min="12813" max="12813" width="7.21875" style="232" customWidth="1"/>
    <col min="12814" max="12814" width="25.21875" style="232" customWidth="1"/>
    <col min="12815" max="13056" width="8.88671875" style="232"/>
    <col min="13057" max="13057" width="4.44140625" style="232" customWidth="1"/>
    <col min="13058" max="13058" width="6.77734375" style="232" customWidth="1"/>
    <col min="13059" max="13059" width="11" style="232" customWidth="1"/>
    <col min="13060" max="13061" width="12.21875" style="232" customWidth="1"/>
    <col min="13062" max="13062" width="43.44140625" style="232" customWidth="1"/>
    <col min="13063" max="13064" width="4.44140625" style="232" customWidth="1"/>
    <col min="13065" max="13065" width="10.77734375" style="232" customWidth="1"/>
    <col min="13066" max="13066" width="8.21875" style="232" customWidth="1"/>
    <col min="13067" max="13067" width="6.33203125" style="232" customWidth="1"/>
    <col min="13068" max="13068" width="9.44140625" style="232" customWidth="1"/>
    <col min="13069" max="13069" width="7.21875" style="232" customWidth="1"/>
    <col min="13070" max="13070" width="25.21875" style="232" customWidth="1"/>
    <col min="13071" max="13312" width="8.88671875" style="232"/>
    <col min="13313" max="13313" width="4.44140625" style="232" customWidth="1"/>
    <col min="13314" max="13314" width="6.77734375" style="232" customWidth="1"/>
    <col min="13315" max="13315" width="11" style="232" customWidth="1"/>
    <col min="13316" max="13317" width="12.21875" style="232" customWidth="1"/>
    <col min="13318" max="13318" width="43.44140625" style="232" customWidth="1"/>
    <col min="13319" max="13320" width="4.44140625" style="232" customWidth="1"/>
    <col min="13321" max="13321" width="10.77734375" style="232" customWidth="1"/>
    <col min="13322" max="13322" width="8.21875" style="232" customWidth="1"/>
    <col min="13323" max="13323" width="6.33203125" style="232" customWidth="1"/>
    <col min="13324" max="13324" width="9.44140625" style="232" customWidth="1"/>
    <col min="13325" max="13325" width="7.21875" style="232" customWidth="1"/>
    <col min="13326" max="13326" width="25.21875" style="232" customWidth="1"/>
    <col min="13327" max="13568" width="8.88671875" style="232"/>
    <col min="13569" max="13569" width="4.44140625" style="232" customWidth="1"/>
    <col min="13570" max="13570" width="6.77734375" style="232" customWidth="1"/>
    <col min="13571" max="13571" width="11" style="232" customWidth="1"/>
    <col min="13572" max="13573" width="12.21875" style="232" customWidth="1"/>
    <col min="13574" max="13574" width="43.44140625" style="232" customWidth="1"/>
    <col min="13575" max="13576" width="4.44140625" style="232" customWidth="1"/>
    <col min="13577" max="13577" width="10.77734375" style="232" customWidth="1"/>
    <col min="13578" max="13578" width="8.21875" style="232" customWidth="1"/>
    <col min="13579" max="13579" width="6.33203125" style="232" customWidth="1"/>
    <col min="13580" max="13580" width="9.44140625" style="232" customWidth="1"/>
    <col min="13581" max="13581" width="7.21875" style="232" customWidth="1"/>
    <col min="13582" max="13582" width="25.21875" style="232" customWidth="1"/>
    <col min="13583" max="13824" width="8.88671875" style="232"/>
    <col min="13825" max="13825" width="4.44140625" style="232" customWidth="1"/>
    <col min="13826" max="13826" width="6.77734375" style="232" customWidth="1"/>
    <col min="13827" max="13827" width="11" style="232" customWidth="1"/>
    <col min="13828" max="13829" width="12.21875" style="232" customWidth="1"/>
    <col min="13830" max="13830" width="43.44140625" style="232" customWidth="1"/>
    <col min="13831" max="13832" width="4.44140625" style="232" customWidth="1"/>
    <col min="13833" max="13833" width="10.77734375" style="232" customWidth="1"/>
    <col min="13834" max="13834" width="8.21875" style="232" customWidth="1"/>
    <col min="13835" max="13835" width="6.33203125" style="232" customWidth="1"/>
    <col min="13836" max="13836" width="9.44140625" style="232" customWidth="1"/>
    <col min="13837" max="13837" width="7.21875" style="232" customWidth="1"/>
    <col min="13838" max="13838" width="25.21875" style="232" customWidth="1"/>
    <col min="13839" max="14080" width="8.88671875" style="232"/>
    <col min="14081" max="14081" width="4.44140625" style="232" customWidth="1"/>
    <col min="14082" max="14082" width="6.77734375" style="232" customWidth="1"/>
    <col min="14083" max="14083" width="11" style="232" customWidth="1"/>
    <col min="14084" max="14085" width="12.21875" style="232" customWidth="1"/>
    <col min="14086" max="14086" width="43.44140625" style="232" customWidth="1"/>
    <col min="14087" max="14088" width="4.44140625" style="232" customWidth="1"/>
    <col min="14089" max="14089" width="10.77734375" style="232" customWidth="1"/>
    <col min="14090" max="14090" width="8.21875" style="232" customWidth="1"/>
    <col min="14091" max="14091" width="6.33203125" style="232" customWidth="1"/>
    <col min="14092" max="14092" width="9.44140625" style="232" customWidth="1"/>
    <col min="14093" max="14093" width="7.21875" style="232" customWidth="1"/>
    <col min="14094" max="14094" width="25.21875" style="232" customWidth="1"/>
    <col min="14095" max="14336" width="8.88671875" style="232"/>
    <col min="14337" max="14337" width="4.44140625" style="232" customWidth="1"/>
    <col min="14338" max="14338" width="6.77734375" style="232" customWidth="1"/>
    <col min="14339" max="14339" width="11" style="232" customWidth="1"/>
    <col min="14340" max="14341" width="12.21875" style="232" customWidth="1"/>
    <col min="14342" max="14342" width="43.44140625" style="232" customWidth="1"/>
    <col min="14343" max="14344" width="4.44140625" style="232" customWidth="1"/>
    <col min="14345" max="14345" width="10.77734375" style="232" customWidth="1"/>
    <col min="14346" max="14346" width="8.21875" style="232" customWidth="1"/>
    <col min="14347" max="14347" width="6.33203125" style="232" customWidth="1"/>
    <col min="14348" max="14348" width="9.44140625" style="232" customWidth="1"/>
    <col min="14349" max="14349" width="7.21875" style="232" customWidth="1"/>
    <col min="14350" max="14350" width="25.21875" style="232" customWidth="1"/>
    <col min="14351" max="14592" width="8.88671875" style="232"/>
    <col min="14593" max="14593" width="4.44140625" style="232" customWidth="1"/>
    <col min="14594" max="14594" width="6.77734375" style="232" customWidth="1"/>
    <col min="14595" max="14595" width="11" style="232" customWidth="1"/>
    <col min="14596" max="14597" width="12.21875" style="232" customWidth="1"/>
    <col min="14598" max="14598" width="43.44140625" style="232" customWidth="1"/>
    <col min="14599" max="14600" width="4.44140625" style="232" customWidth="1"/>
    <col min="14601" max="14601" width="10.77734375" style="232" customWidth="1"/>
    <col min="14602" max="14602" width="8.21875" style="232" customWidth="1"/>
    <col min="14603" max="14603" width="6.33203125" style="232" customWidth="1"/>
    <col min="14604" max="14604" width="9.44140625" style="232" customWidth="1"/>
    <col min="14605" max="14605" width="7.21875" style="232" customWidth="1"/>
    <col min="14606" max="14606" width="25.21875" style="232" customWidth="1"/>
    <col min="14607" max="14848" width="8.88671875" style="232"/>
    <col min="14849" max="14849" width="4.44140625" style="232" customWidth="1"/>
    <col min="14850" max="14850" width="6.77734375" style="232" customWidth="1"/>
    <col min="14851" max="14851" width="11" style="232" customWidth="1"/>
    <col min="14852" max="14853" width="12.21875" style="232" customWidth="1"/>
    <col min="14854" max="14854" width="43.44140625" style="232" customWidth="1"/>
    <col min="14855" max="14856" width="4.44140625" style="232" customWidth="1"/>
    <col min="14857" max="14857" width="10.77734375" style="232" customWidth="1"/>
    <col min="14858" max="14858" width="8.21875" style="232" customWidth="1"/>
    <col min="14859" max="14859" width="6.33203125" style="232" customWidth="1"/>
    <col min="14860" max="14860" width="9.44140625" style="232" customWidth="1"/>
    <col min="14861" max="14861" width="7.21875" style="232" customWidth="1"/>
    <col min="14862" max="14862" width="25.21875" style="232" customWidth="1"/>
    <col min="14863" max="15104" width="8.88671875" style="232"/>
    <col min="15105" max="15105" width="4.44140625" style="232" customWidth="1"/>
    <col min="15106" max="15106" width="6.77734375" style="232" customWidth="1"/>
    <col min="15107" max="15107" width="11" style="232" customWidth="1"/>
    <col min="15108" max="15109" width="12.21875" style="232" customWidth="1"/>
    <col min="15110" max="15110" width="43.44140625" style="232" customWidth="1"/>
    <col min="15111" max="15112" width="4.44140625" style="232" customWidth="1"/>
    <col min="15113" max="15113" width="10.77734375" style="232" customWidth="1"/>
    <col min="15114" max="15114" width="8.21875" style="232" customWidth="1"/>
    <col min="15115" max="15115" width="6.33203125" style="232" customWidth="1"/>
    <col min="15116" max="15116" width="9.44140625" style="232" customWidth="1"/>
    <col min="15117" max="15117" width="7.21875" style="232" customWidth="1"/>
    <col min="15118" max="15118" width="25.21875" style="232" customWidth="1"/>
    <col min="15119" max="15360" width="8.88671875" style="232"/>
    <col min="15361" max="15361" width="4.44140625" style="232" customWidth="1"/>
    <col min="15362" max="15362" width="6.77734375" style="232" customWidth="1"/>
    <col min="15363" max="15363" width="11" style="232" customWidth="1"/>
    <col min="15364" max="15365" width="12.21875" style="232" customWidth="1"/>
    <col min="15366" max="15366" width="43.44140625" style="232" customWidth="1"/>
    <col min="15367" max="15368" width="4.44140625" style="232" customWidth="1"/>
    <col min="15369" max="15369" width="10.77734375" style="232" customWidth="1"/>
    <col min="15370" max="15370" width="8.21875" style="232" customWidth="1"/>
    <col min="15371" max="15371" width="6.33203125" style="232" customWidth="1"/>
    <col min="15372" max="15372" width="9.44140625" style="232" customWidth="1"/>
    <col min="15373" max="15373" width="7.21875" style="232" customWidth="1"/>
    <col min="15374" max="15374" width="25.21875" style="232" customWidth="1"/>
    <col min="15375" max="15616" width="8.88671875" style="232"/>
    <col min="15617" max="15617" width="4.44140625" style="232" customWidth="1"/>
    <col min="15618" max="15618" width="6.77734375" style="232" customWidth="1"/>
    <col min="15619" max="15619" width="11" style="232" customWidth="1"/>
    <col min="15620" max="15621" width="12.21875" style="232" customWidth="1"/>
    <col min="15622" max="15622" width="43.44140625" style="232" customWidth="1"/>
    <col min="15623" max="15624" width="4.44140625" style="232" customWidth="1"/>
    <col min="15625" max="15625" width="10.77734375" style="232" customWidth="1"/>
    <col min="15626" max="15626" width="8.21875" style="232" customWidth="1"/>
    <col min="15627" max="15627" width="6.33203125" style="232" customWidth="1"/>
    <col min="15628" max="15628" width="9.44140625" style="232" customWidth="1"/>
    <col min="15629" max="15629" width="7.21875" style="232" customWidth="1"/>
    <col min="15630" max="15630" width="25.21875" style="232" customWidth="1"/>
    <col min="15631" max="15872" width="8.88671875" style="232"/>
    <col min="15873" max="15873" width="4.44140625" style="232" customWidth="1"/>
    <col min="15874" max="15874" width="6.77734375" style="232" customWidth="1"/>
    <col min="15875" max="15875" width="11" style="232" customWidth="1"/>
    <col min="15876" max="15877" width="12.21875" style="232" customWidth="1"/>
    <col min="15878" max="15878" width="43.44140625" style="232" customWidth="1"/>
    <col min="15879" max="15880" width="4.44140625" style="232" customWidth="1"/>
    <col min="15881" max="15881" width="10.77734375" style="232" customWidth="1"/>
    <col min="15882" max="15882" width="8.21875" style="232" customWidth="1"/>
    <col min="15883" max="15883" width="6.33203125" style="232" customWidth="1"/>
    <col min="15884" max="15884" width="9.44140625" style="232" customWidth="1"/>
    <col min="15885" max="15885" width="7.21875" style="232" customWidth="1"/>
    <col min="15886" max="15886" width="25.21875" style="232" customWidth="1"/>
    <col min="15887" max="16128" width="8.88671875" style="232"/>
    <col min="16129" max="16129" width="4.44140625" style="232" customWidth="1"/>
    <col min="16130" max="16130" width="6.77734375" style="232" customWidth="1"/>
    <col min="16131" max="16131" width="11" style="232" customWidth="1"/>
    <col min="16132" max="16133" width="12.21875" style="232" customWidth="1"/>
    <col min="16134" max="16134" width="43.44140625" style="232" customWidth="1"/>
    <col min="16135" max="16136" width="4.44140625" style="232" customWidth="1"/>
    <col min="16137" max="16137" width="10.77734375" style="232" customWidth="1"/>
    <col min="16138" max="16138" width="8.21875" style="232" customWidth="1"/>
    <col min="16139" max="16139" width="6.33203125" style="232" customWidth="1"/>
    <col min="16140" max="16140" width="9.44140625" style="232" customWidth="1"/>
    <col min="16141" max="16141" width="7.21875" style="232" customWidth="1"/>
    <col min="16142" max="16142" width="25.21875" style="232" customWidth="1"/>
    <col min="16143" max="16384" width="8.88671875" style="232"/>
  </cols>
  <sheetData>
    <row r="1" spans="1:19" s="255" customFormat="1" ht="16.350000000000001" customHeight="1">
      <c r="A1" s="250" t="s">
        <v>3600</v>
      </c>
      <c r="B1" s="251" t="s">
        <v>3364</v>
      </c>
      <c r="C1" s="251" t="s">
        <v>3593</v>
      </c>
      <c r="D1" s="252" t="s">
        <v>3601</v>
      </c>
      <c r="E1" s="252" t="s">
        <v>3602</v>
      </c>
      <c r="F1" s="253" t="s">
        <v>3368</v>
      </c>
      <c r="G1" s="251" t="s">
        <v>3369</v>
      </c>
      <c r="H1" s="251" t="s">
        <v>3370</v>
      </c>
      <c r="I1" s="251" t="s">
        <v>3371</v>
      </c>
      <c r="J1" s="251" t="s">
        <v>3372</v>
      </c>
      <c r="K1" s="251" t="s">
        <v>3373</v>
      </c>
      <c r="L1" s="251" t="s">
        <v>3501</v>
      </c>
      <c r="M1" s="251" t="s">
        <v>3594</v>
      </c>
      <c r="N1" s="254" t="s">
        <v>3603</v>
      </c>
    </row>
    <row r="2" spans="1:19" ht="16.350000000000001" customHeight="1">
      <c r="A2" s="241">
        <v>3</v>
      </c>
      <c r="B2" s="228" t="s">
        <v>91</v>
      </c>
      <c r="C2" s="228" t="s">
        <v>3355</v>
      </c>
      <c r="D2" s="229">
        <v>9781614997405</v>
      </c>
      <c r="E2" s="229">
        <v>9781614997399</v>
      </c>
      <c r="F2" s="230" t="s">
        <v>3512</v>
      </c>
      <c r="G2" s="227">
        <v>1</v>
      </c>
      <c r="H2" s="228" t="s">
        <v>3324</v>
      </c>
      <c r="I2" s="228" t="s">
        <v>3513</v>
      </c>
      <c r="J2" s="228" t="s">
        <v>105</v>
      </c>
      <c r="K2" s="227">
        <v>2017</v>
      </c>
      <c r="L2" s="231" t="s">
        <v>3595</v>
      </c>
      <c r="M2" s="228"/>
      <c r="N2" s="242" t="s">
        <v>3514</v>
      </c>
      <c r="O2" s="232"/>
      <c r="P2" s="232"/>
      <c r="Q2" s="232"/>
      <c r="R2" s="232"/>
      <c r="S2" s="232"/>
    </row>
    <row r="3" spans="1:19" ht="16.350000000000001" customHeight="1">
      <c r="A3" s="241">
        <v>4</v>
      </c>
      <c r="B3" s="228" t="s">
        <v>91</v>
      </c>
      <c r="C3" s="228" t="s">
        <v>3355</v>
      </c>
      <c r="D3" s="229">
        <v>9781614998808</v>
      </c>
      <c r="E3" s="229">
        <v>9781614998792</v>
      </c>
      <c r="F3" s="230" t="s">
        <v>3515</v>
      </c>
      <c r="G3" s="227">
        <v>1</v>
      </c>
      <c r="H3" s="228" t="s">
        <v>3324</v>
      </c>
      <c r="I3" s="228" t="s">
        <v>3516</v>
      </c>
      <c r="J3" s="228" t="s">
        <v>105</v>
      </c>
      <c r="K3" s="227">
        <v>2018</v>
      </c>
      <c r="L3" s="231" t="s">
        <v>3595</v>
      </c>
      <c r="M3" s="228"/>
      <c r="N3" s="242" t="s">
        <v>3517</v>
      </c>
      <c r="O3" s="232"/>
      <c r="P3" s="232"/>
      <c r="Q3" s="232"/>
      <c r="R3" s="232"/>
      <c r="S3" s="232"/>
    </row>
    <row r="4" spans="1:19" ht="16.350000000000001" customHeight="1">
      <c r="A4" s="241">
        <v>5</v>
      </c>
      <c r="B4" s="228" t="s">
        <v>189</v>
      </c>
      <c r="C4" s="228" t="s">
        <v>3357</v>
      </c>
      <c r="D4" s="229">
        <v>9781614995890</v>
      </c>
      <c r="E4" s="229">
        <v>9781614995883</v>
      </c>
      <c r="F4" s="230" t="s">
        <v>3518</v>
      </c>
      <c r="G4" s="227">
        <v>1</v>
      </c>
      <c r="H4" s="228" t="s">
        <v>3324</v>
      </c>
      <c r="I4" s="228" t="s">
        <v>3519</v>
      </c>
      <c r="J4" s="228" t="s">
        <v>105</v>
      </c>
      <c r="K4" s="227">
        <v>2015</v>
      </c>
      <c r="L4" s="231" t="s">
        <v>3595</v>
      </c>
      <c r="M4" s="228"/>
      <c r="N4" s="242" t="s">
        <v>3520</v>
      </c>
      <c r="O4" s="232"/>
      <c r="P4" s="232"/>
      <c r="Q4" s="232"/>
      <c r="R4" s="232"/>
      <c r="S4" s="232"/>
    </row>
    <row r="5" spans="1:19" ht="16.350000000000001" customHeight="1">
      <c r="A5" s="241">
        <v>7</v>
      </c>
      <c r="B5" s="228" t="s">
        <v>189</v>
      </c>
      <c r="C5" s="228" t="s">
        <v>3357</v>
      </c>
      <c r="D5" s="229">
        <v>9781614997085</v>
      </c>
      <c r="E5" s="229">
        <v>9781614997078</v>
      </c>
      <c r="F5" s="230" t="s">
        <v>3524</v>
      </c>
      <c r="G5" s="227">
        <v>1</v>
      </c>
      <c r="H5" s="228" t="s">
        <v>3324</v>
      </c>
      <c r="I5" s="228" t="s">
        <v>3525</v>
      </c>
      <c r="J5" s="228" t="s">
        <v>105</v>
      </c>
      <c r="K5" s="227">
        <v>2016</v>
      </c>
      <c r="L5" s="231" t="s">
        <v>3595</v>
      </c>
      <c r="M5" s="228"/>
      <c r="N5" s="242" t="s">
        <v>3526</v>
      </c>
      <c r="O5" s="232"/>
      <c r="P5" s="232"/>
      <c r="Q5" s="232"/>
      <c r="R5" s="232"/>
      <c r="S5" s="232"/>
    </row>
    <row r="6" spans="1:19" ht="16.350000000000001" customHeight="1">
      <c r="A6" s="241">
        <v>9</v>
      </c>
      <c r="B6" s="228" t="s">
        <v>189</v>
      </c>
      <c r="C6" s="228" t="s">
        <v>3357</v>
      </c>
      <c r="D6" s="229">
        <v>9781614998105</v>
      </c>
      <c r="E6" s="229">
        <v>9781614998099</v>
      </c>
      <c r="F6" s="230" t="s">
        <v>3279</v>
      </c>
      <c r="G6" s="227">
        <v>1</v>
      </c>
      <c r="H6" s="228" t="s">
        <v>3324</v>
      </c>
      <c r="I6" s="228" t="s">
        <v>3530</v>
      </c>
      <c r="J6" s="228" t="s">
        <v>105</v>
      </c>
      <c r="K6" s="227">
        <v>2017</v>
      </c>
      <c r="L6" s="231" t="s">
        <v>3595</v>
      </c>
      <c r="M6" s="228" t="s">
        <v>3531</v>
      </c>
      <c r="N6" s="242" t="s">
        <v>3532</v>
      </c>
      <c r="O6" s="232"/>
      <c r="P6" s="232"/>
      <c r="Q6" s="232"/>
      <c r="R6" s="232"/>
      <c r="S6" s="232"/>
    </row>
    <row r="7" spans="1:19" ht="16.350000000000001" customHeight="1">
      <c r="A7" s="241">
        <v>10</v>
      </c>
      <c r="B7" s="228" t="s">
        <v>189</v>
      </c>
      <c r="C7" s="228" t="s">
        <v>3357</v>
      </c>
      <c r="D7" s="229">
        <v>9781614998006</v>
      </c>
      <c r="E7" s="229">
        <v>9781614997993</v>
      </c>
      <c r="F7" s="230" t="s">
        <v>3533</v>
      </c>
      <c r="G7" s="227">
        <v>1</v>
      </c>
      <c r="H7" s="228" t="s">
        <v>3324</v>
      </c>
      <c r="I7" s="228" t="s">
        <v>761</v>
      </c>
      <c r="J7" s="228" t="s">
        <v>105</v>
      </c>
      <c r="K7" s="227">
        <v>2017</v>
      </c>
      <c r="L7" s="231" t="s">
        <v>3595</v>
      </c>
      <c r="M7" s="228"/>
      <c r="N7" s="242" t="s">
        <v>3534</v>
      </c>
      <c r="O7" s="232"/>
      <c r="P7" s="232"/>
      <c r="Q7" s="232"/>
      <c r="R7" s="232"/>
      <c r="S7" s="232"/>
    </row>
    <row r="8" spans="1:19" ht="16.350000000000001" customHeight="1">
      <c r="A8" s="241">
        <v>11</v>
      </c>
      <c r="B8" s="228" t="s">
        <v>189</v>
      </c>
      <c r="C8" s="228" t="s">
        <v>3357</v>
      </c>
      <c r="D8" s="229">
        <v>9781614997856</v>
      </c>
      <c r="E8" s="229">
        <v>9781614997849</v>
      </c>
      <c r="F8" s="230" t="s">
        <v>3535</v>
      </c>
      <c r="G8" s="227">
        <v>1</v>
      </c>
      <c r="H8" s="228" t="s">
        <v>3324</v>
      </c>
      <c r="I8" s="228" t="s">
        <v>3536</v>
      </c>
      <c r="J8" s="228" t="s">
        <v>105</v>
      </c>
      <c r="K8" s="227">
        <v>2017</v>
      </c>
      <c r="L8" s="231" t="s">
        <v>3595</v>
      </c>
      <c r="M8" s="228"/>
      <c r="N8" s="242" t="s">
        <v>3537</v>
      </c>
      <c r="O8" s="232"/>
      <c r="P8" s="232"/>
      <c r="Q8" s="232"/>
      <c r="R8" s="232"/>
      <c r="S8" s="232"/>
    </row>
    <row r="9" spans="1:19" ht="16.350000000000001" customHeight="1">
      <c r="A9" s="241">
        <v>12</v>
      </c>
      <c r="B9" s="228" t="s">
        <v>189</v>
      </c>
      <c r="C9" s="228" t="s">
        <v>3357</v>
      </c>
      <c r="D9" s="229">
        <v>9781614999317</v>
      </c>
      <c r="E9" s="229">
        <v>9781614999300</v>
      </c>
      <c r="F9" s="230" t="s">
        <v>3538</v>
      </c>
      <c r="G9" s="227">
        <v>1</v>
      </c>
      <c r="H9" s="228" t="s">
        <v>3324</v>
      </c>
      <c r="I9" s="228" t="s">
        <v>3539</v>
      </c>
      <c r="J9" s="228" t="s">
        <v>105</v>
      </c>
      <c r="K9" s="227">
        <v>2018</v>
      </c>
      <c r="L9" s="231" t="s">
        <v>3595</v>
      </c>
      <c r="M9" s="228"/>
      <c r="N9" s="242" t="s">
        <v>3540</v>
      </c>
      <c r="O9" s="232"/>
      <c r="P9" s="232"/>
      <c r="Q9" s="232"/>
      <c r="R9" s="232"/>
      <c r="S9" s="232"/>
    </row>
    <row r="10" spans="1:19" ht="16.350000000000001" customHeight="1">
      <c r="A10" s="241">
        <v>13</v>
      </c>
      <c r="B10" s="228" t="s">
        <v>189</v>
      </c>
      <c r="C10" s="228" t="s">
        <v>3357</v>
      </c>
      <c r="D10" s="229">
        <v>9781614999270</v>
      </c>
      <c r="E10" s="229">
        <v>9781614999263</v>
      </c>
      <c r="F10" s="230" t="s">
        <v>3541</v>
      </c>
      <c r="G10" s="227">
        <v>1</v>
      </c>
      <c r="H10" s="228" t="s">
        <v>3324</v>
      </c>
      <c r="I10" s="228" t="s">
        <v>3449</v>
      </c>
      <c r="J10" s="228" t="s">
        <v>105</v>
      </c>
      <c r="K10" s="227">
        <v>2018</v>
      </c>
      <c r="L10" s="231" t="s">
        <v>3595</v>
      </c>
      <c r="M10" s="228"/>
      <c r="N10" s="242" t="s">
        <v>3542</v>
      </c>
      <c r="O10" s="232"/>
      <c r="P10" s="232"/>
      <c r="Q10" s="232"/>
      <c r="R10" s="232"/>
      <c r="S10" s="232"/>
    </row>
    <row r="11" spans="1:19" ht="16.350000000000001" customHeight="1">
      <c r="A11" s="241">
        <v>14</v>
      </c>
      <c r="B11" s="228" t="s">
        <v>189</v>
      </c>
      <c r="C11" s="228" t="s">
        <v>3357</v>
      </c>
      <c r="D11" s="229">
        <v>9781614999164</v>
      </c>
      <c r="E11" s="229">
        <v>9781614999157</v>
      </c>
      <c r="F11" s="230" t="s">
        <v>3543</v>
      </c>
      <c r="G11" s="227">
        <v>1</v>
      </c>
      <c r="H11" s="228" t="s">
        <v>3324</v>
      </c>
      <c r="I11" s="228" t="s">
        <v>3544</v>
      </c>
      <c r="J11" s="228" t="s">
        <v>105</v>
      </c>
      <c r="K11" s="227">
        <v>2018</v>
      </c>
      <c r="L11" s="231" t="s">
        <v>3595</v>
      </c>
      <c r="M11" s="228"/>
      <c r="N11" s="242" t="s">
        <v>3545</v>
      </c>
      <c r="O11" s="232"/>
      <c r="P11" s="232"/>
      <c r="Q11" s="232"/>
      <c r="R11" s="232"/>
      <c r="S11" s="232"/>
    </row>
    <row r="12" spans="1:19" ht="16.350000000000001" customHeight="1">
      <c r="A12" s="241">
        <v>15</v>
      </c>
      <c r="B12" s="228" t="s">
        <v>189</v>
      </c>
      <c r="C12" s="228" t="s">
        <v>3357</v>
      </c>
      <c r="D12" s="229">
        <v>9781614999188</v>
      </c>
      <c r="E12" s="229">
        <v>9781614999171</v>
      </c>
      <c r="F12" s="230" t="s">
        <v>3546</v>
      </c>
      <c r="G12" s="227">
        <v>1</v>
      </c>
      <c r="H12" s="228" t="s">
        <v>3324</v>
      </c>
      <c r="I12" s="228" t="s">
        <v>3547</v>
      </c>
      <c r="J12" s="228" t="s">
        <v>105</v>
      </c>
      <c r="K12" s="227">
        <v>2018</v>
      </c>
      <c r="L12" s="231" t="s">
        <v>3595</v>
      </c>
      <c r="M12" s="228"/>
      <c r="N12" s="242" t="s">
        <v>3548</v>
      </c>
      <c r="O12" s="232"/>
      <c r="P12" s="232"/>
      <c r="Q12" s="232"/>
      <c r="R12" s="232"/>
      <c r="S12" s="232"/>
    </row>
    <row r="13" spans="1:19" ht="16.350000000000001" customHeight="1">
      <c r="A13" s="241">
        <v>16</v>
      </c>
      <c r="B13" s="228" t="s">
        <v>189</v>
      </c>
      <c r="C13" s="228" t="s">
        <v>3357</v>
      </c>
      <c r="D13" s="229">
        <v>9781614999003</v>
      </c>
      <c r="E13" s="229">
        <v>9781614998990</v>
      </c>
      <c r="F13" s="230" t="s">
        <v>3549</v>
      </c>
      <c r="G13" s="227">
        <v>1</v>
      </c>
      <c r="H13" s="228" t="s">
        <v>3324</v>
      </c>
      <c r="I13" s="228" t="s">
        <v>761</v>
      </c>
      <c r="J13" s="228" t="s">
        <v>105</v>
      </c>
      <c r="K13" s="227">
        <v>2018</v>
      </c>
      <c r="L13" s="231" t="s">
        <v>3595</v>
      </c>
      <c r="M13" s="228"/>
      <c r="N13" s="242" t="s">
        <v>3550</v>
      </c>
      <c r="O13" s="232"/>
      <c r="P13" s="232"/>
      <c r="Q13" s="232"/>
      <c r="R13" s="232"/>
      <c r="S13" s="232"/>
    </row>
    <row r="14" spans="1:19" ht="16.350000000000001" customHeight="1">
      <c r="A14" s="241">
        <v>17</v>
      </c>
      <c r="B14" s="228" t="s">
        <v>189</v>
      </c>
      <c r="C14" s="228" t="s">
        <v>3357</v>
      </c>
      <c r="D14" s="229">
        <v>9781614998822</v>
      </c>
      <c r="E14" s="229">
        <v>9781614998815</v>
      </c>
      <c r="F14" s="230" t="s">
        <v>3551</v>
      </c>
      <c r="G14" s="227">
        <v>1</v>
      </c>
      <c r="H14" s="228" t="s">
        <v>3324</v>
      </c>
      <c r="I14" s="228" t="s">
        <v>3267</v>
      </c>
      <c r="J14" s="228" t="s">
        <v>105</v>
      </c>
      <c r="K14" s="227">
        <v>2018</v>
      </c>
      <c r="L14" s="231" t="s">
        <v>3595</v>
      </c>
      <c r="M14" s="228"/>
      <c r="N14" s="242" t="s">
        <v>3552</v>
      </c>
      <c r="O14" s="232"/>
      <c r="P14" s="232"/>
      <c r="Q14" s="232"/>
      <c r="R14" s="232"/>
      <c r="S14" s="232"/>
    </row>
    <row r="15" spans="1:19" ht="16.350000000000001" customHeight="1">
      <c r="A15" s="241">
        <v>18</v>
      </c>
      <c r="B15" s="228" t="s">
        <v>189</v>
      </c>
      <c r="C15" s="228" t="s">
        <v>3357</v>
      </c>
      <c r="D15" s="229">
        <v>9781614998921</v>
      </c>
      <c r="E15" s="229">
        <v>9781614998914</v>
      </c>
      <c r="F15" s="230" t="s">
        <v>3553</v>
      </c>
      <c r="G15" s="227">
        <v>1</v>
      </c>
      <c r="H15" s="228" t="s">
        <v>3324</v>
      </c>
      <c r="I15" s="228" t="s">
        <v>3554</v>
      </c>
      <c r="J15" s="228" t="s">
        <v>105</v>
      </c>
      <c r="K15" s="227">
        <v>2018</v>
      </c>
      <c r="L15" s="231" t="s">
        <v>3595</v>
      </c>
      <c r="M15" s="228"/>
      <c r="N15" s="242" t="s">
        <v>3555</v>
      </c>
      <c r="O15" s="232"/>
      <c r="P15" s="232"/>
      <c r="Q15" s="232"/>
      <c r="R15" s="232"/>
      <c r="S15" s="232"/>
    </row>
    <row r="16" spans="1:19" ht="16.350000000000001" customHeight="1">
      <c r="A16" s="241">
        <v>19</v>
      </c>
      <c r="B16" s="228" t="s">
        <v>189</v>
      </c>
      <c r="C16" s="228" t="s">
        <v>3357</v>
      </c>
      <c r="D16" s="229">
        <v>9781614998549</v>
      </c>
      <c r="E16" s="229">
        <v>9781614998532</v>
      </c>
      <c r="F16" s="230" t="s">
        <v>3556</v>
      </c>
      <c r="G16" s="227">
        <v>1</v>
      </c>
      <c r="H16" s="228" t="s">
        <v>3324</v>
      </c>
      <c r="I16" s="228" t="s">
        <v>3557</v>
      </c>
      <c r="J16" s="228" t="s">
        <v>105</v>
      </c>
      <c r="K16" s="227">
        <v>2018</v>
      </c>
      <c r="L16" s="231" t="s">
        <v>3595</v>
      </c>
      <c r="M16" s="228"/>
      <c r="N16" s="242" t="s">
        <v>3558</v>
      </c>
      <c r="O16" s="232"/>
      <c r="P16" s="232"/>
      <c r="Q16" s="232"/>
      <c r="R16" s="232"/>
      <c r="S16" s="232"/>
    </row>
    <row r="17" spans="1:19" ht="16.350000000000001" customHeight="1">
      <c r="A17" s="241">
        <v>20</v>
      </c>
      <c r="B17" s="228" t="s">
        <v>189</v>
      </c>
      <c r="C17" s="228" t="s">
        <v>3357</v>
      </c>
      <c r="D17" s="229">
        <v>9781614998600</v>
      </c>
      <c r="E17" s="229">
        <v>9781614998594</v>
      </c>
      <c r="F17" s="230" t="s">
        <v>3559</v>
      </c>
      <c r="G17" s="227">
        <v>1</v>
      </c>
      <c r="H17" s="228" t="s">
        <v>3324</v>
      </c>
      <c r="I17" s="228" t="s">
        <v>3560</v>
      </c>
      <c r="J17" s="228" t="s">
        <v>105</v>
      </c>
      <c r="K17" s="227">
        <v>2018</v>
      </c>
      <c r="L17" s="231" t="s">
        <v>3595</v>
      </c>
      <c r="M17" s="228"/>
      <c r="N17" s="242" t="s">
        <v>3561</v>
      </c>
      <c r="O17" s="232"/>
      <c r="P17" s="232"/>
      <c r="Q17" s="232"/>
      <c r="R17" s="232"/>
      <c r="S17" s="232"/>
    </row>
    <row r="18" spans="1:19" ht="16.350000000000001" customHeight="1">
      <c r="A18" s="241">
        <v>21</v>
      </c>
      <c r="B18" s="228" t="s">
        <v>189</v>
      </c>
      <c r="C18" s="228" t="s">
        <v>3357</v>
      </c>
      <c r="D18" s="229">
        <v>9781614998143</v>
      </c>
      <c r="E18" s="229">
        <v>9781614998136</v>
      </c>
      <c r="F18" s="230" t="s">
        <v>3562</v>
      </c>
      <c r="G18" s="227">
        <v>1</v>
      </c>
      <c r="H18" s="228" t="s">
        <v>3324</v>
      </c>
      <c r="I18" s="228" t="s">
        <v>3563</v>
      </c>
      <c r="J18" s="228" t="s">
        <v>105</v>
      </c>
      <c r="K18" s="227">
        <v>2018</v>
      </c>
      <c r="L18" s="231" t="s">
        <v>3595</v>
      </c>
      <c r="M18" s="228"/>
      <c r="N18" s="242" t="s">
        <v>3564</v>
      </c>
      <c r="O18" s="232"/>
      <c r="P18" s="232"/>
      <c r="Q18" s="232"/>
      <c r="R18" s="232"/>
      <c r="S18" s="232"/>
    </row>
    <row r="19" spans="1:19" ht="16.350000000000001" customHeight="1">
      <c r="A19" s="241">
        <v>6</v>
      </c>
      <c r="B19" s="228" t="s">
        <v>189</v>
      </c>
      <c r="C19" s="228" t="s">
        <v>3596</v>
      </c>
      <c r="D19" s="229">
        <v>9781614995722</v>
      </c>
      <c r="E19" s="229">
        <v>9781614995715</v>
      </c>
      <c r="F19" s="230" t="s">
        <v>3521</v>
      </c>
      <c r="G19" s="227">
        <v>1</v>
      </c>
      <c r="H19" s="228" t="s">
        <v>3324</v>
      </c>
      <c r="I19" s="228" t="s">
        <v>3522</v>
      </c>
      <c r="J19" s="228" t="s">
        <v>105</v>
      </c>
      <c r="K19" s="227">
        <v>2015</v>
      </c>
      <c r="L19" s="231" t="s">
        <v>3595</v>
      </c>
      <c r="M19" s="228"/>
      <c r="N19" s="242" t="s">
        <v>3523</v>
      </c>
      <c r="O19" s="232"/>
      <c r="P19" s="232"/>
      <c r="Q19" s="232"/>
      <c r="R19" s="232"/>
      <c r="S19" s="232"/>
    </row>
    <row r="20" spans="1:19" ht="16.350000000000001" customHeight="1">
      <c r="A20" s="241">
        <v>8</v>
      </c>
      <c r="B20" s="228" t="s">
        <v>189</v>
      </c>
      <c r="C20" s="228" t="s">
        <v>3597</v>
      </c>
      <c r="D20" s="229">
        <v>9781614996392</v>
      </c>
      <c r="E20" s="229">
        <v>9781614996385</v>
      </c>
      <c r="F20" s="230" t="s">
        <v>3527</v>
      </c>
      <c r="G20" s="227">
        <v>1</v>
      </c>
      <c r="H20" s="228" t="s">
        <v>3324</v>
      </c>
      <c r="I20" s="228" t="s">
        <v>3528</v>
      </c>
      <c r="J20" s="228" t="s">
        <v>105</v>
      </c>
      <c r="K20" s="227">
        <v>2016</v>
      </c>
      <c r="L20" s="231" t="s">
        <v>3595</v>
      </c>
      <c r="M20" s="228"/>
      <c r="N20" s="242" t="s">
        <v>3529</v>
      </c>
      <c r="O20" s="232"/>
      <c r="P20" s="232"/>
      <c r="Q20" s="232"/>
      <c r="R20" s="232"/>
      <c r="S20" s="232"/>
    </row>
    <row r="21" spans="1:19" ht="16.350000000000001" customHeight="1">
      <c r="A21" s="241">
        <v>1</v>
      </c>
      <c r="B21" s="228" t="s">
        <v>100</v>
      </c>
      <c r="C21" s="228" t="s">
        <v>3598</v>
      </c>
      <c r="D21" s="229">
        <v>9781614994701</v>
      </c>
      <c r="E21" s="229">
        <v>9781614994695</v>
      </c>
      <c r="F21" s="230" t="s">
        <v>3506</v>
      </c>
      <c r="G21" s="227">
        <v>1</v>
      </c>
      <c r="H21" s="228" t="s">
        <v>3324</v>
      </c>
      <c r="I21" s="228" t="s">
        <v>3507</v>
      </c>
      <c r="J21" s="228" t="s">
        <v>105</v>
      </c>
      <c r="K21" s="227">
        <v>2015</v>
      </c>
      <c r="L21" s="231" t="s">
        <v>3595</v>
      </c>
      <c r="M21" s="228"/>
      <c r="N21" s="242" t="s">
        <v>3508</v>
      </c>
      <c r="O21" s="232"/>
      <c r="P21" s="232"/>
      <c r="Q21" s="232"/>
      <c r="R21" s="232"/>
      <c r="S21" s="232"/>
    </row>
    <row r="22" spans="1:19" ht="16.350000000000001" customHeight="1">
      <c r="A22" s="243">
        <v>2</v>
      </c>
      <c r="B22" s="244" t="s">
        <v>100</v>
      </c>
      <c r="C22" s="244" t="s">
        <v>3599</v>
      </c>
      <c r="D22" s="245">
        <v>9781614997573</v>
      </c>
      <c r="E22" s="245">
        <v>9781614997566</v>
      </c>
      <c r="F22" s="246" t="s">
        <v>3509</v>
      </c>
      <c r="G22" s="247">
        <v>1</v>
      </c>
      <c r="H22" s="244" t="s">
        <v>3324</v>
      </c>
      <c r="I22" s="244" t="s">
        <v>3510</v>
      </c>
      <c r="J22" s="244" t="s">
        <v>105</v>
      </c>
      <c r="K22" s="247">
        <v>2017</v>
      </c>
      <c r="L22" s="248" t="s">
        <v>3595</v>
      </c>
      <c r="M22" s="244"/>
      <c r="N22" s="249" t="s">
        <v>3511</v>
      </c>
      <c r="O22" s="232"/>
      <c r="P22" s="232"/>
      <c r="Q22" s="232"/>
      <c r="R22" s="232"/>
      <c r="S22" s="232"/>
    </row>
    <row r="23" spans="1:19" ht="16.350000000000001" customHeight="1">
      <c r="E23" s="235"/>
      <c r="F23" s="236"/>
      <c r="G23" s="233">
        <f>SUM(G2:G22)</f>
        <v>21</v>
      </c>
      <c r="H23" s="234"/>
      <c r="J23" s="233"/>
      <c r="L23" s="237"/>
      <c r="O23" s="232"/>
      <c r="P23" s="232"/>
      <c r="Q23" s="232"/>
      <c r="R23" s="232"/>
      <c r="S23" s="232"/>
    </row>
    <row r="24" spans="1:19" ht="16.350000000000001" customHeight="1">
      <c r="E24" s="235"/>
      <c r="F24" s="238"/>
      <c r="H24" s="234"/>
      <c r="J24" s="233"/>
      <c r="L24" s="237"/>
      <c r="O24" s="232"/>
      <c r="P24" s="232"/>
      <c r="Q24" s="232"/>
      <c r="R24" s="232"/>
      <c r="S24" s="232"/>
    </row>
  </sheetData>
  <sortState xmlns:xlrd2="http://schemas.microsoft.com/office/spreadsheetml/2017/richdata2" ref="A2:S24">
    <sortCondition ref="C2:C24"/>
  </sortState>
  <phoneticPr fontId="38" type="noConversion"/>
  <conditionalFormatting sqref="D2:D22">
    <cfRule type="expression" dxfId="60" priority="1" stopIfTrue="1">
      <formula>AND(COUNTIF($D$2:$D$22, D2)&gt;1,NOT(ISBLANK(D2)))</formula>
    </cfRule>
  </conditionalFormatting>
  <conditionalFormatting sqref="E2:E22">
    <cfRule type="expression" dxfId="59" priority="2" stopIfTrue="1">
      <formula>AND(COUNTIF($E$2:$E$22, E2)&gt;1,NOT(ISBLANK(E2)))</formula>
    </cfRule>
  </conditionalFormatting>
  <hyperlinks>
    <hyperlink ref="N21" r:id="rId1" xr:uid="{00000000-0004-0000-0B00-000000000000}"/>
    <hyperlink ref="N22" r:id="rId2" xr:uid="{00000000-0004-0000-0B00-000001000000}"/>
    <hyperlink ref="N2" r:id="rId3" xr:uid="{00000000-0004-0000-0B00-000002000000}"/>
    <hyperlink ref="N3" r:id="rId4" xr:uid="{00000000-0004-0000-0B00-000003000000}"/>
    <hyperlink ref="N4" r:id="rId5" xr:uid="{00000000-0004-0000-0B00-000004000000}"/>
    <hyperlink ref="N19" r:id="rId6" xr:uid="{00000000-0004-0000-0B00-000005000000}"/>
    <hyperlink ref="N5" r:id="rId7" xr:uid="{00000000-0004-0000-0B00-000006000000}"/>
    <hyperlink ref="N20" r:id="rId8" xr:uid="{00000000-0004-0000-0B00-000007000000}"/>
    <hyperlink ref="N6" r:id="rId9" xr:uid="{00000000-0004-0000-0B00-000008000000}"/>
    <hyperlink ref="N7" r:id="rId10" xr:uid="{00000000-0004-0000-0B00-000009000000}"/>
    <hyperlink ref="N8" r:id="rId11" xr:uid="{00000000-0004-0000-0B00-00000A000000}"/>
    <hyperlink ref="N9" r:id="rId12" xr:uid="{00000000-0004-0000-0B00-00000B000000}"/>
    <hyperlink ref="N10" r:id="rId13" xr:uid="{00000000-0004-0000-0B00-00000C000000}"/>
    <hyperlink ref="N11" r:id="rId14" xr:uid="{00000000-0004-0000-0B00-00000D000000}"/>
    <hyperlink ref="N12" r:id="rId15" xr:uid="{00000000-0004-0000-0B00-00000E000000}"/>
    <hyperlink ref="N13" r:id="rId16" xr:uid="{00000000-0004-0000-0B00-00000F000000}"/>
    <hyperlink ref="N14" r:id="rId17" xr:uid="{00000000-0004-0000-0B00-000010000000}"/>
    <hyperlink ref="N15" r:id="rId18" xr:uid="{00000000-0004-0000-0B00-000011000000}"/>
    <hyperlink ref="N16" r:id="rId19" xr:uid="{00000000-0004-0000-0B00-000012000000}"/>
    <hyperlink ref="N17" r:id="rId20" xr:uid="{00000000-0004-0000-0B00-000013000000}"/>
    <hyperlink ref="N18" r:id="rId21" xr:uid="{00000000-0004-0000-0B00-000014000000}"/>
  </hyperlinks>
  <pageMargins left="0.7" right="0.7" top="0.75" bottom="0.75" header="0.3" footer="0.3"/>
  <tableParts count="1">
    <tablePart r:id="rId2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1"/>
  <sheetViews>
    <sheetView topLeftCell="C1" workbookViewId="0">
      <selection activeCell="F25" sqref="F25"/>
    </sheetView>
  </sheetViews>
  <sheetFormatPr defaultColWidth="8.88671875" defaultRowHeight="16.350000000000001" customHeight="1"/>
  <cols>
    <col min="1" max="1" width="4.88671875" style="205" hidden="1" customWidth="1"/>
    <col min="2" max="2" width="27.21875" style="206" hidden="1" customWidth="1"/>
    <col min="3" max="3" width="13.44140625" style="206" bestFit="1" customWidth="1"/>
    <col min="4" max="5" width="15" style="205" hidden="1" customWidth="1"/>
    <col min="6" max="6" width="119.6640625" style="213" bestFit="1" customWidth="1"/>
    <col min="7" max="7" width="4.88671875" style="205" hidden="1" customWidth="1"/>
    <col min="8" max="8" width="18.109375" style="205" hidden="1" customWidth="1"/>
    <col min="9" max="9" width="17.77734375" style="206" bestFit="1" customWidth="1"/>
    <col min="10" max="10" width="29.33203125" style="206" hidden="1" customWidth="1"/>
    <col min="11" max="11" width="8.77734375" style="205" customWidth="1"/>
    <col min="12" max="12" width="9.6640625" style="205" hidden="1" customWidth="1"/>
    <col min="13" max="13" width="15.109375" style="209" hidden="1" customWidth="1"/>
    <col min="14" max="14" width="58.109375" style="210" bestFit="1" customWidth="1"/>
    <col min="15" max="20" width="8.88671875" style="211"/>
    <col min="21" max="16384" width="8.88671875" style="204"/>
  </cols>
  <sheetData>
    <row r="1" spans="1:20" s="226" customFormat="1" ht="16.350000000000001" customHeight="1">
      <c r="A1" s="166" t="s">
        <v>3592</v>
      </c>
      <c r="B1" s="167" t="s">
        <v>3364</v>
      </c>
      <c r="C1" s="167" t="s">
        <v>3593</v>
      </c>
      <c r="D1" s="168" t="s">
        <v>3366</v>
      </c>
      <c r="E1" s="168" t="s">
        <v>3367</v>
      </c>
      <c r="F1" s="223" t="s">
        <v>3368</v>
      </c>
      <c r="G1" s="167" t="s">
        <v>3369</v>
      </c>
      <c r="H1" s="167" t="s">
        <v>3370</v>
      </c>
      <c r="I1" s="167" t="s">
        <v>3371</v>
      </c>
      <c r="J1" s="167" t="s">
        <v>3372</v>
      </c>
      <c r="K1" s="167" t="s">
        <v>3373</v>
      </c>
      <c r="L1" s="167" t="s">
        <v>3501</v>
      </c>
      <c r="M1" s="167" t="s">
        <v>3594</v>
      </c>
      <c r="N1" s="224" t="s">
        <v>3565</v>
      </c>
      <c r="O1" s="225"/>
      <c r="P1" s="225"/>
      <c r="Q1" s="225"/>
      <c r="R1" s="225"/>
      <c r="S1" s="225"/>
      <c r="T1" s="225"/>
    </row>
    <row r="2" spans="1:20" ht="16.350000000000001" customHeight="1">
      <c r="A2" s="214">
        <v>1</v>
      </c>
      <c r="B2" s="146" t="s">
        <v>100</v>
      </c>
      <c r="C2" s="202" t="s">
        <v>3590</v>
      </c>
      <c r="D2" s="149">
        <v>9781643680378</v>
      </c>
      <c r="E2" s="149">
        <v>9781643680361</v>
      </c>
      <c r="F2" s="203" t="s">
        <v>3566</v>
      </c>
      <c r="G2" s="105">
        <v>1</v>
      </c>
      <c r="H2" s="146" t="s">
        <v>3324</v>
      </c>
      <c r="I2" s="146" t="s">
        <v>3567</v>
      </c>
      <c r="J2" s="146" t="s">
        <v>105</v>
      </c>
      <c r="K2" s="105">
        <v>2019</v>
      </c>
      <c r="L2" s="146" t="s">
        <v>3495</v>
      </c>
      <c r="M2" s="146"/>
      <c r="N2" s="215" t="s">
        <v>3568</v>
      </c>
      <c r="O2" s="204"/>
      <c r="P2" s="204"/>
      <c r="Q2" s="204"/>
      <c r="R2" s="204"/>
      <c r="S2" s="204"/>
      <c r="T2" s="204"/>
    </row>
    <row r="3" spans="1:20" ht="16.350000000000001" customHeight="1">
      <c r="A3" s="214">
        <v>2</v>
      </c>
      <c r="B3" s="146" t="s">
        <v>100</v>
      </c>
      <c r="C3" s="202" t="s">
        <v>3427</v>
      </c>
      <c r="D3" s="149">
        <v>9781643680019</v>
      </c>
      <c r="E3" s="149">
        <v>9781643680002</v>
      </c>
      <c r="F3" s="203" t="s">
        <v>3569</v>
      </c>
      <c r="G3" s="105">
        <v>1</v>
      </c>
      <c r="H3" s="146" t="s">
        <v>3324</v>
      </c>
      <c r="I3" s="146" t="s">
        <v>3570</v>
      </c>
      <c r="J3" s="146" t="s">
        <v>105</v>
      </c>
      <c r="K3" s="105">
        <v>2019</v>
      </c>
      <c r="L3" s="146" t="s">
        <v>3495</v>
      </c>
      <c r="M3" s="146"/>
      <c r="N3" s="215" t="s">
        <v>3571</v>
      </c>
      <c r="O3" s="204"/>
      <c r="P3" s="204"/>
      <c r="Q3" s="204"/>
      <c r="R3" s="204"/>
      <c r="S3" s="204"/>
      <c r="T3" s="204"/>
    </row>
    <row r="4" spans="1:20" ht="16.350000000000001" customHeight="1">
      <c r="A4" s="214">
        <v>3</v>
      </c>
      <c r="B4" s="146" t="s">
        <v>100</v>
      </c>
      <c r="C4" s="202" t="s">
        <v>3427</v>
      </c>
      <c r="D4" s="149">
        <v>9781614999539</v>
      </c>
      <c r="E4" s="149">
        <v>9781614999522</v>
      </c>
      <c r="F4" s="203" t="s">
        <v>3572</v>
      </c>
      <c r="G4" s="105">
        <v>1</v>
      </c>
      <c r="H4" s="146" t="s">
        <v>3324</v>
      </c>
      <c r="I4" s="146" t="s">
        <v>3573</v>
      </c>
      <c r="J4" s="146" t="s">
        <v>105</v>
      </c>
      <c r="K4" s="105">
        <v>2019</v>
      </c>
      <c r="L4" s="146" t="s">
        <v>3495</v>
      </c>
      <c r="M4" s="146"/>
      <c r="N4" s="215" t="s">
        <v>3574</v>
      </c>
      <c r="O4" s="204"/>
      <c r="P4" s="204"/>
      <c r="Q4" s="204"/>
      <c r="R4" s="204"/>
      <c r="S4" s="204"/>
      <c r="T4" s="204"/>
    </row>
    <row r="5" spans="1:20" ht="16.350000000000001" customHeight="1">
      <c r="A5" s="214">
        <v>4</v>
      </c>
      <c r="B5" s="146" t="s">
        <v>100</v>
      </c>
      <c r="C5" s="202" t="s">
        <v>3427</v>
      </c>
      <c r="D5" s="149">
        <v>9781614999430</v>
      </c>
      <c r="E5" s="149">
        <v>9781614999423</v>
      </c>
      <c r="F5" s="203" t="s">
        <v>3575</v>
      </c>
      <c r="G5" s="105">
        <v>1</v>
      </c>
      <c r="H5" s="146" t="s">
        <v>3324</v>
      </c>
      <c r="I5" s="146" t="s">
        <v>3576</v>
      </c>
      <c r="J5" s="146" t="s">
        <v>105</v>
      </c>
      <c r="K5" s="105">
        <v>2019</v>
      </c>
      <c r="L5" s="146" t="s">
        <v>3495</v>
      </c>
      <c r="M5" s="146"/>
      <c r="N5" s="215" t="s">
        <v>3577</v>
      </c>
      <c r="O5" s="204"/>
      <c r="P5" s="204"/>
      <c r="Q5" s="204"/>
      <c r="R5" s="204"/>
      <c r="S5" s="204"/>
      <c r="T5" s="204"/>
    </row>
    <row r="6" spans="1:20" ht="16.350000000000001" customHeight="1">
      <c r="A6" s="214">
        <v>5</v>
      </c>
      <c r="B6" s="146" t="s">
        <v>100</v>
      </c>
      <c r="C6" s="202" t="s">
        <v>3427</v>
      </c>
      <c r="D6" s="149">
        <v>9781614999478</v>
      </c>
      <c r="E6" s="149">
        <v>9781614999461</v>
      </c>
      <c r="F6" s="203" t="s">
        <v>3578</v>
      </c>
      <c r="G6" s="105">
        <v>1</v>
      </c>
      <c r="H6" s="146" t="s">
        <v>3324</v>
      </c>
      <c r="I6" s="146" t="s">
        <v>3579</v>
      </c>
      <c r="J6" s="146" t="s">
        <v>105</v>
      </c>
      <c r="K6" s="105">
        <v>2019</v>
      </c>
      <c r="L6" s="146" t="s">
        <v>3495</v>
      </c>
      <c r="M6" s="146"/>
      <c r="N6" s="215" t="s">
        <v>3580</v>
      </c>
      <c r="O6" s="204"/>
      <c r="P6" s="204"/>
      <c r="Q6" s="204"/>
      <c r="R6" s="204"/>
      <c r="S6" s="204"/>
      <c r="T6" s="204"/>
    </row>
    <row r="7" spans="1:20" ht="16.350000000000001" customHeight="1">
      <c r="A7" s="214">
        <v>6</v>
      </c>
      <c r="B7" s="146" t="s">
        <v>100</v>
      </c>
      <c r="C7" s="202" t="s">
        <v>3427</v>
      </c>
      <c r="D7" s="149">
        <v>9781614999089</v>
      </c>
      <c r="E7" s="149">
        <v>9781614999072</v>
      </c>
      <c r="F7" s="203" t="s">
        <v>3581</v>
      </c>
      <c r="G7" s="105">
        <v>1</v>
      </c>
      <c r="H7" s="146" t="s">
        <v>3324</v>
      </c>
      <c r="I7" s="146" t="s">
        <v>3582</v>
      </c>
      <c r="J7" s="146" t="s">
        <v>105</v>
      </c>
      <c r="K7" s="105">
        <v>2019</v>
      </c>
      <c r="L7" s="146" t="s">
        <v>3495</v>
      </c>
      <c r="M7" s="146"/>
      <c r="N7" s="215" t="s">
        <v>3583</v>
      </c>
      <c r="O7" s="204"/>
      <c r="P7" s="204"/>
      <c r="Q7" s="204"/>
      <c r="R7" s="204"/>
      <c r="S7" s="204"/>
      <c r="T7" s="204"/>
    </row>
    <row r="8" spans="1:20" ht="16.350000000000001" customHeight="1">
      <c r="A8" s="214">
        <v>7</v>
      </c>
      <c r="B8" s="146" t="s">
        <v>100</v>
      </c>
      <c r="C8" s="202" t="s">
        <v>3427</v>
      </c>
      <c r="D8" s="149">
        <v>9781614999454</v>
      </c>
      <c r="E8" s="149">
        <v>9781614999447</v>
      </c>
      <c r="F8" s="203" t="s">
        <v>3584</v>
      </c>
      <c r="G8" s="105">
        <v>1</v>
      </c>
      <c r="H8" s="146" t="s">
        <v>3324</v>
      </c>
      <c r="I8" s="146" t="s">
        <v>3585</v>
      </c>
      <c r="J8" s="146" t="s">
        <v>105</v>
      </c>
      <c r="K8" s="105">
        <v>2019</v>
      </c>
      <c r="L8" s="146" t="s">
        <v>3495</v>
      </c>
      <c r="M8" s="146"/>
      <c r="N8" s="215" t="s">
        <v>3586</v>
      </c>
      <c r="O8" s="204"/>
      <c r="P8" s="204"/>
      <c r="Q8" s="204"/>
      <c r="R8" s="204"/>
      <c r="S8" s="204"/>
      <c r="T8" s="204"/>
    </row>
    <row r="9" spans="1:20" ht="16.350000000000001" customHeight="1">
      <c r="A9" s="216">
        <v>8</v>
      </c>
      <c r="B9" s="217" t="s">
        <v>189</v>
      </c>
      <c r="C9" s="218" t="s">
        <v>3591</v>
      </c>
      <c r="D9" s="219">
        <v>9781643680392</v>
      </c>
      <c r="E9" s="219">
        <v>9781643680385</v>
      </c>
      <c r="F9" s="220" t="s">
        <v>3587</v>
      </c>
      <c r="G9" s="221">
        <v>1</v>
      </c>
      <c r="H9" s="217" t="s">
        <v>3324</v>
      </c>
      <c r="I9" s="217" t="s">
        <v>3588</v>
      </c>
      <c r="J9" s="217" t="s">
        <v>105</v>
      </c>
      <c r="K9" s="221">
        <v>2019</v>
      </c>
      <c r="L9" s="217" t="s">
        <v>3495</v>
      </c>
      <c r="M9" s="217"/>
      <c r="N9" s="222" t="s">
        <v>3589</v>
      </c>
      <c r="O9" s="204"/>
      <c r="P9" s="204"/>
      <c r="Q9" s="204"/>
      <c r="R9" s="204"/>
      <c r="S9" s="204"/>
      <c r="T9" s="204"/>
    </row>
    <row r="10" spans="1:20" ht="16.350000000000001" customHeight="1">
      <c r="E10" s="207"/>
      <c r="F10" s="208"/>
      <c r="H10" s="206"/>
      <c r="J10" s="205"/>
      <c r="P10" s="204"/>
      <c r="Q10" s="204"/>
      <c r="R10" s="204"/>
      <c r="S10" s="204"/>
      <c r="T10" s="204"/>
    </row>
    <row r="11" spans="1:20" ht="16.350000000000001" customHeight="1">
      <c r="E11" s="207"/>
      <c r="F11" s="212"/>
      <c r="H11" s="206"/>
      <c r="J11" s="205"/>
      <c r="P11" s="204"/>
      <c r="Q11" s="204"/>
      <c r="R11" s="204"/>
      <c r="S11" s="204"/>
      <c r="T11" s="204"/>
    </row>
  </sheetData>
  <phoneticPr fontId="38" type="noConversion"/>
  <conditionalFormatting sqref="D2:D9">
    <cfRule type="duplicateValues" dxfId="40" priority="1"/>
  </conditionalFormatting>
  <hyperlinks>
    <hyperlink ref="N2" r:id="rId1" xr:uid="{00000000-0004-0000-0C00-000000000000}"/>
    <hyperlink ref="N3" r:id="rId2" xr:uid="{00000000-0004-0000-0C00-000001000000}"/>
    <hyperlink ref="N4" r:id="rId3" xr:uid="{00000000-0004-0000-0C00-000002000000}"/>
    <hyperlink ref="N5" r:id="rId4" xr:uid="{00000000-0004-0000-0C00-000003000000}"/>
    <hyperlink ref="N6" r:id="rId5" xr:uid="{00000000-0004-0000-0C00-000004000000}"/>
    <hyperlink ref="N7" r:id="rId6" xr:uid="{00000000-0004-0000-0C00-000005000000}"/>
    <hyperlink ref="N8" r:id="rId7" xr:uid="{00000000-0004-0000-0C00-000006000000}"/>
    <hyperlink ref="N9" r:id="rId8" xr:uid="{00000000-0004-0000-0C00-000007000000}"/>
  </hyperlinks>
  <pageMargins left="0.7" right="0.7" top="0.75" bottom="0.75" header="0.3" footer="0.3"/>
  <tableParts count="1">
    <tablePart r:id="rId9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A4AB-63CC-43C1-BBBE-2ACACFDF1DF2}">
  <dimension ref="A1:N20"/>
  <sheetViews>
    <sheetView topLeftCell="C1" workbookViewId="0">
      <selection activeCell="C1" sqref="C1"/>
    </sheetView>
  </sheetViews>
  <sheetFormatPr defaultColWidth="9" defaultRowHeight="20.100000000000001" customHeight="1"/>
  <cols>
    <col min="1" max="2" width="0" style="256" hidden="1" customWidth="1"/>
    <col min="3" max="3" width="28" style="256" customWidth="1"/>
    <col min="4" max="4" width="13.88671875" style="256" hidden="1" customWidth="1"/>
    <col min="5" max="5" width="15.88671875" style="256" hidden="1" customWidth="1"/>
    <col min="6" max="6" width="75.44140625" style="256" customWidth="1"/>
    <col min="7" max="8" width="0" style="256" hidden="1" customWidth="1"/>
    <col min="9" max="9" width="23.88671875" style="256" customWidth="1"/>
    <col min="10" max="10" width="10.109375" style="256" hidden="1" customWidth="1"/>
    <col min="11" max="11" width="9.109375" style="256" customWidth="1"/>
    <col min="12" max="12" width="0" style="256" hidden="1" customWidth="1"/>
    <col min="13" max="13" width="12.109375" style="256" hidden="1" customWidth="1"/>
    <col min="14" max="14" width="55.88671875" style="263" customWidth="1"/>
    <col min="15" max="16384" width="9" style="256"/>
  </cols>
  <sheetData>
    <row r="1" spans="1:14" ht="20.100000000000001" customHeight="1">
      <c r="A1" s="266" t="s">
        <v>67</v>
      </c>
      <c r="B1" s="267" t="s">
        <v>57</v>
      </c>
      <c r="C1" s="268" t="s">
        <v>58</v>
      </c>
      <c r="D1" s="269" t="s">
        <v>59</v>
      </c>
      <c r="E1" s="269" t="s">
        <v>60</v>
      </c>
      <c r="F1" s="270" t="s">
        <v>61</v>
      </c>
      <c r="G1" s="268" t="s">
        <v>62</v>
      </c>
      <c r="H1" s="268" t="s">
        <v>63</v>
      </c>
      <c r="I1" s="268" t="s">
        <v>64</v>
      </c>
      <c r="J1" s="268" t="s">
        <v>65</v>
      </c>
      <c r="K1" s="268" t="s">
        <v>66</v>
      </c>
      <c r="L1" s="268" t="s">
        <v>3659</v>
      </c>
      <c r="M1" s="268" t="s">
        <v>3660</v>
      </c>
      <c r="N1" s="271" t="s">
        <v>165</v>
      </c>
    </row>
    <row r="2" spans="1:14" ht="37.5" customHeight="1">
      <c r="A2" s="264">
        <v>2</v>
      </c>
      <c r="B2" s="258" t="s">
        <v>91</v>
      </c>
      <c r="C2" s="258" t="s">
        <v>3662</v>
      </c>
      <c r="D2" s="259">
        <v>9781643680750</v>
      </c>
      <c r="E2" s="259">
        <v>9781643680743</v>
      </c>
      <c r="F2" s="260" t="s">
        <v>3607</v>
      </c>
      <c r="G2" s="257">
        <v>1</v>
      </c>
      <c r="H2" s="257">
        <v>1</v>
      </c>
      <c r="I2" s="258" t="s">
        <v>3608</v>
      </c>
      <c r="J2" s="258" t="s">
        <v>105</v>
      </c>
      <c r="K2" s="257">
        <v>2020</v>
      </c>
      <c r="L2" s="258" t="s">
        <v>3650</v>
      </c>
      <c r="M2" s="258"/>
      <c r="N2" s="265" t="s">
        <v>3609</v>
      </c>
    </row>
    <row r="3" spans="1:14" ht="39" customHeight="1">
      <c r="A3" s="264">
        <v>3</v>
      </c>
      <c r="B3" s="258" t="s">
        <v>91</v>
      </c>
      <c r="C3" s="258" t="s">
        <v>3662</v>
      </c>
      <c r="D3" s="259">
        <v>9781643681276</v>
      </c>
      <c r="E3" s="259">
        <v>9781643681269</v>
      </c>
      <c r="F3" s="260" t="s">
        <v>3610</v>
      </c>
      <c r="G3" s="257">
        <v>1</v>
      </c>
      <c r="H3" s="257">
        <v>1</v>
      </c>
      <c r="I3" s="258" t="s">
        <v>132</v>
      </c>
      <c r="J3" s="258" t="s">
        <v>105</v>
      </c>
      <c r="K3" s="257">
        <v>2020</v>
      </c>
      <c r="L3" s="258" t="s">
        <v>3650</v>
      </c>
      <c r="M3" s="258"/>
      <c r="N3" s="265" t="s">
        <v>3611</v>
      </c>
    </row>
    <row r="4" spans="1:14" ht="20.100000000000001" customHeight="1">
      <c r="A4" s="264">
        <v>1</v>
      </c>
      <c r="B4" s="258" t="s">
        <v>91</v>
      </c>
      <c r="C4" s="258" t="s">
        <v>3661</v>
      </c>
      <c r="D4" s="259">
        <v>9781643680651</v>
      </c>
      <c r="E4" s="259">
        <v>9781643680644</v>
      </c>
      <c r="F4" s="260" t="s">
        <v>3604</v>
      </c>
      <c r="G4" s="257">
        <v>1</v>
      </c>
      <c r="H4" s="257">
        <v>1</v>
      </c>
      <c r="I4" s="258" t="s">
        <v>3605</v>
      </c>
      <c r="J4" s="258" t="s">
        <v>105</v>
      </c>
      <c r="K4" s="257">
        <v>2020</v>
      </c>
      <c r="L4" s="258" t="s">
        <v>3650</v>
      </c>
      <c r="M4" s="258"/>
      <c r="N4" s="265" t="s">
        <v>3606</v>
      </c>
    </row>
    <row r="5" spans="1:14" ht="42.75" customHeight="1">
      <c r="A5" s="264">
        <v>6</v>
      </c>
      <c r="B5" s="258" t="s">
        <v>189</v>
      </c>
      <c r="C5" s="258" t="s">
        <v>3663</v>
      </c>
      <c r="D5" s="259">
        <v>9781614998709</v>
      </c>
      <c r="E5" s="259">
        <v>9781614998693</v>
      </c>
      <c r="F5" s="260" t="s">
        <v>3617</v>
      </c>
      <c r="G5" s="257">
        <v>1</v>
      </c>
      <c r="H5" s="257">
        <v>1</v>
      </c>
      <c r="I5" s="258" t="s">
        <v>3618</v>
      </c>
      <c r="J5" s="258" t="s">
        <v>105</v>
      </c>
      <c r="K5" s="257">
        <v>2018</v>
      </c>
      <c r="L5" s="258" t="s">
        <v>3650</v>
      </c>
      <c r="M5" s="258"/>
      <c r="N5" s="265" t="s">
        <v>3619</v>
      </c>
    </row>
    <row r="6" spans="1:14" ht="75" customHeight="1">
      <c r="A6" s="264">
        <v>4</v>
      </c>
      <c r="B6" s="258" t="s">
        <v>189</v>
      </c>
      <c r="C6" s="258" t="s">
        <v>3647</v>
      </c>
      <c r="D6" s="259">
        <v>9781614996996</v>
      </c>
      <c r="E6" s="259">
        <v>9781614996989</v>
      </c>
      <c r="F6" s="260" t="s">
        <v>3612</v>
      </c>
      <c r="G6" s="257">
        <v>1</v>
      </c>
      <c r="H6" s="257">
        <v>1</v>
      </c>
      <c r="I6" s="258" t="s">
        <v>3522</v>
      </c>
      <c r="J6" s="258" t="s">
        <v>105</v>
      </c>
      <c r="K6" s="257">
        <v>2016</v>
      </c>
      <c r="L6" s="258" t="s">
        <v>3650</v>
      </c>
      <c r="M6" s="258"/>
      <c r="N6" s="265" t="s">
        <v>3613</v>
      </c>
    </row>
    <row r="7" spans="1:14" ht="56.25" customHeight="1">
      <c r="A7" s="264">
        <v>9</v>
      </c>
      <c r="B7" s="258" t="s">
        <v>189</v>
      </c>
      <c r="C7" s="258" t="s">
        <v>3647</v>
      </c>
      <c r="D7" s="259">
        <v>9781643680637</v>
      </c>
      <c r="E7" s="259">
        <v>9781643680620</v>
      </c>
      <c r="F7" s="260" t="s">
        <v>3626</v>
      </c>
      <c r="G7" s="257">
        <v>1</v>
      </c>
      <c r="H7" s="257">
        <v>1</v>
      </c>
      <c r="I7" s="258" t="s">
        <v>3627</v>
      </c>
      <c r="J7" s="258" t="s">
        <v>105</v>
      </c>
      <c r="K7" s="257">
        <v>2020</v>
      </c>
      <c r="L7" s="258" t="s">
        <v>3650</v>
      </c>
      <c r="M7" s="258"/>
      <c r="N7" s="265" t="s">
        <v>3628</v>
      </c>
    </row>
    <row r="8" spans="1:14" ht="20.100000000000001" customHeight="1">
      <c r="A8" s="264">
        <v>10</v>
      </c>
      <c r="B8" s="258" t="s">
        <v>189</v>
      </c>
      <c r="C8" s="258" t="s">
        <v>3647</v>
      </c>
      <c r="D8" s="259">
        <v>9781643680538</v>
      </c>
      <c r="E8" s="259">
        <v>9781643680521</v>
      </c>
      <c r="F8" s="260" t="s">
        <v>3629</v>
      </c>
      <c r="G8" s="257">
        <v>1</v>
      </c>
      <c r="H8" s="257">
        <v>1</v>
      </c>
      <c r="I8" s="258" t="s">
        <v>3630</v>
      </c>
      <c r="J8" s="258" t="s">
        <v>105</v>
      </c>
      <c r="K8" s="257">
        <v>2020</v>
      </c>
      <c r="L8" s="258" t="s">
        <v>3650</v>
      </c>
      <c r="M8" s="258"/>
      <c r="N8" s="265" t="s">
        <v>3631</v>
      </c>
    </row>
    <row r="9" spans="1:14" ht="37.5" customHeight="1">
      <c r="A9" s="264">
        <v>11</v>
      </c>
      <c r="B9" s="258" t="s">
        <v>189</v>
      </c>
      <c r="C9" s="258" t="s">
        <v>3647</v>
      </c>
      <c r="D9" s="259">
        <v>9781643680613</v>
      </c>
      <c r="E9" s="259">
        <v>9781643680606</v>
      </c>
      <c r="F9" s="260" t="s">
        <v>3632</v>
      </c>
      <c r="G9" s="257">
        <v>1</v>
      </c>
      <c r="H9" s="257">
        <v>1</v>
      </c>
      <c r="I9" s="258" t="s">
        <v>3633</v>
      </c>
      <c r="J9" s="258" t="s">
        <v>105</v>
      </c>
      <c r="K9" s="257">
        <v>2020</v>
      </c>
      <c r="L9" s="258" t="s">
        <v>3650</v>
      </c>
      <c r="M9" s="258"/>
      <c r="N9" s="265" t="s">
        <v>3634</v>
      </c>
    </row>
    <row r="10" spans="1:14" ht="36.75" customHeight="1">
      <c r="A10" s="264">
        <v>12</v>
      </c>
      <c r="B10" s="258" t="s">
        <v>189</v>
      </c>
      <c r="C10" s="258" t="s">
        <v>3647</v>
      </c>
      <c r="D10" s="259">
        <v>9781643680811</v>
      </c>
      <c r="E10" s="259">
        <v>9781643680804</v>
      </c>
      <c r="F10" s="260" t="s">
        <v>3635</v>
      </c>
      <c r="G10" s="257">
        <v>1</v>
      </c>
      <c r="H10" s="257">
        <v>1</v>
      </c>
      <c r="I10" s="258" t="s">
        <v>3560</v>
      </c>
      <c r="J10" s="258" t="s">
        <v>105</v>
      </c>
      <c r="K10" s="257">
        <v>2020</v>
      </c>
      <c r="L10" s="258" t="s">
        <v>3650</v>
      </c>
      <c r="M10" s="258"/>
      <c r="N10" s="265" t="s">
        <v>3636</v>
      </c>
    </row>
    <row r="11" spans="1:14" ht="39" customHeight="1">
      <c r="A11" s="264">
        <v>13</v>
      </c>
      <c r="B11" s="258" t="s">
        <v>189</v>
      </c>
      <c r="C11" s="258" t="s">
        <v>3647</v>
      </c>
      <c r="D11" s="259">
        <v>9781643680972</v>
      </c>
      <c r="E11" s="259">
        <v>9781643680965</v>
      </c>
      <c r="F11" s="260" t="s">
        <v>3637</v>
      </c>
      <c r="G11" s="257">
        <v>1</v>
      </c>
      <c r="H11" s="257">
        <v>1</v>
      </c>
      <c r="I11" s="258" t="s">
        <v>3638</v>
      </c>
      <c r="J11" s="258" t="s">
        <v>105</v>
      </c>
      <c r="K11" s="257">
        <v>2020</v>
      </c>
      <c r="L11" s="258" t="s">
        <v>3650</v>
      </c>
      <c r="M11" s="258"/>
      <c r="N11" s="265" t="s">
        <v>3639</v>
      </c>
    </row>
    <row r="12" spans="1:14" ht="65.25" customHeight="1">
      <c r="A12" s="264">
        <v>15</v>
      </c>
      <c r="B12" s="258" t="s">
        <v>189</v>
      </c>
      <c r="C12" s="258" t="s">
        <v>3647</v>
      </c>
      <c r="D12" s="259">
        <v>9781643681153</v>
      </c>
      <c r="E12" s="259">
        <v>9781643681146</v>
      </c>
      <c r="F12" s="260" t="s">
        <v>3643</v>
      </c>
      <c r="G12" s="257">
        <v>1</v>
      </c>
      <c r="H12" s="257">
        <v>1</v>
      </c>
      <c r="I12" s="258" t="s">
        <v>761</v>
      </c>
      <c r="J12" s="258" t="s">
        <v>105</v>
      </c>
      <c r="K12" s="257">
        <v>2020</v>
      </c>
      <c r="L12" s="258" t="s">
        <v>3650</v>
      </c>
      <c r="M12" s="258"/>
      <c r="N12" s="265" t="s">
        <v>3644</v>
      </c>
    </row>
    <row r="13" spans="1:14" ht="38.25" customHeight="1">
      <c r="A13" s="264">
        <v>16</v>
      </c>
      <c r="B13" s="258" t="s">
        <v>189</v>
      </c>
      <c r="C13" s="258" t="s">
        <v>3647</v>
      </c>
      <c r="D13" s="259">
        <v>9781643681436</v>
      </c>
      <c r="E13" s="259">
        <v>9781643681429</v>
      </c>
      <c r="F13" s="260" t="s">
        <v>3645</v>
      </c>
      <c r="G13" s="257">
        <v>1</v>
      </c>
      <c r="H13" s="257">
        <v>1</v>
      </c>
      <c r="I13" s="258" t="s">
        <v>3554</v>
      </c>
      <c r="J13" s="258" t="s">
        <v>105</v>
      </c>
      <c r="K13" s="257">
        <v>2020</v>
      </c>
      <c r="L13" s="258" t="s">
        <v>3650</v>
      </c>
      <c r="M13" s="258"/>
      <c r="N13" s="265" t="s">
        <v>3646</v>
      </c>
    </row>
    <row r="14" spans="1:14" ht="39" customHeight="1">
      <c r="A14" s="264">
        <v>1</v>
      </c>
      <c r="B14" s="261" t="s">
        <v>189</v>
      </c>
      <c r="C14" s="261" t="s">
        <v>3647</v>
      </c>
      <c r="D14" s="259">
        <v>9781614998266</v>
      </c>
      <c r="E14" s="259">
        <v>9781614998259</v>
      </c>
      <c r="F14" s="262" t="s">
        <v>3648</v>
      </c>
      <c r="G14" s="257">
        <v>1</v>
      </c>
      <c r="H14" s="257">
        <v>1</v>
      </c>
      <c r="I14" s="261" t="s">
        <v>3649</v>
      </c>
      <c r="J14" s="261" t="s">
        <v>105</v>
      </c>
      <c r="K14" s="257">
        <v>2017</v>
      </c>
      <c r="L14" s="261" t="s">
        <v>3650</v>
      </c>
      <c r="M14" s="261"/>
      <c r="N14" s="265" t="s">
        <v>3651</v>
      </c>
    </row>
    <row r="15" spans="1:14" ht="54" customHeight="1">
      <c r="A15" s="264">
        <v>3</v>
      </c>
      <c r="B15" s="261" t="s">
        <v>189</v>
      </c>
      <c r="C15" s="261" t="s">
        <v>3647</v>
      </c>
      <c r="D15" s="259">
        <v>9781643680132</v>
      </c>
      <c r="E15" s="259">
        <v>9781643680125</v>
      </c>
      <c r="F15" s="262" t="s">
        <v>3657</v>
      </c>
      <c r="G15" s="257">
        <v>1</v>
      </c>
      <c r="H15" s="257">
        <v>1</v>
      </c>
      <c r="I15" s="261" t="s">
        <v>761</v>
      </c>
      <c r="J15" s="261" t="s">
        <v>105</v>
      </c>
      <c r="K15" s="257">
        <v>2019</v>
      </c>
      <c r="L15" s="261" t="s">
        <v>3650</v>
      </c>
      <c r="M15" s="261"/>
      <c r="N15" s="265" t="s">
        <v>3658</v>
      </c>
    </row>
    <row r="16" spans="1:14" ht="51.75" customHeight="1">
      <c r="A16" s="264">
        <v>7</v>
      </c>
      <c r="B16" s="258" t="s">
        <v>189</v>
      </c>
      <c r="C16" s="258" t="s">
        <v>3664</v>
      </c>
      <c r="D16" s="259">
        <v>9781614999690</v>
      </c>
      <c r="E16" s="259">
        <v>9781614999683</v>
      </c>
      <c r="F16" s="260" t="s">
        <v>3620</v>
      </c>
      <c r="G16" s="257">
        <v>1</v>
      </c>
      <c r="H16" s="257">
        <v>1</v>
      </c>
      <c r="I16" s="258" t="s">
        <v>3621</v>
      </c>
      <c r="J16" s="258" t="s">
        <v>105</v>
      </c>
      <c r="K16" s="257">
        <v>2019</v>
      </c>
      <c r="L16" s="258" t="s">
        <v>3650</v>
      </c>
      <c r="M16" s="258"/>
      <c r="N16" s="265" t="s">
        <v>3622</v>
      </c>
    </row>
    <row r="17" spans="1:14" ht="63.75" customHeight="1">
      <c r="A17" s="264">
        <v>5</v>
      </c>
      <c r="B17" s="258" t="s">
        <v>189</v>
      </c>
      <c r="C17" s="258" t="s">
        <v>3652</v>
      </c>
      <c r="D17" s="259">
        <v>9781614999027</v>
      </c>
      <c r="E17" s="259">
        <v>9781614999010</v>
      </c>
      <c r="F17" s="260" t="s">
        <v>3614</v>
      </c>
      <c r="G17" s="257">
        <v>1</v>
      </c>
      <c r="H17" s="257">
        <v>1</v>
      </c>
      <c r="I17" s="258" t="s">
        <v>3615</v>
      </c>
      <c r="J17" s="258" t="s">
        <v>105</v>
      </c>
      <c r="K17" s="257">
        <v>2018</v>
      </c>
      <c r="L17" s="258" t="s">
        <v>3650</v>
      </c>
      <c r="M17" s="258"/>
      <c r="N17" s="265" t="s">
        <v>3616</v>
      </c>
    </row>
    <row r="18" spans="1:14" ht="58.5" customHeight="1">
      <c r="A18" s="264">
        <v>2</v>
      </c>
      <c r="B18" s="261" t="s">
        <v>189</v>
      </c>
      <c r="C18" s="261" t="s">
        <v>3652</v>
      </c>
      <c r="D18" s="259">
        <v>9781643680095</v>
      </c>
      <c r="E18" s="259">
        <v>9781643680088</v>
      </c>
      <c r="F18" s="262" t="s">
        <v>3653</v>
      </c>
      <c r="G18" s="257">
        <v>1</v>
      </c>
      <c r="H18" s="257">
        <v>1</v>
      </c>
      <c r="I18" s="261" t="s">
        <v>3654</v>
      </c>
      <c r="J18" s="261" t="s">
        <v>3655</v>
      </c>
      <c r="K18" s="257">
        <v>2019</v>
      </c>
      <c r="L18" s="261" t="s">
        <v>3650</v>
      </c>
      <c r="M18" s="261"/>
      <c r="N18" s="265" t="s">
        <v>3656</v>
      </c>
    </row>
    <row r="19" spans="1:14" ht="46.5" customHeight="1">
      <c r="A19" s="264">
        <v>8</v>
      </c>
      <c r="B19" s="258" t="s">
        <v>189</v>
      </c>
      <c r="C19" s="258" t="s">
        <v>3665</v>
      </c>
      <c r="D19" s="259">
        <v>9781643680514</v>
      </c>
      <c r="E19" s="259">
        <v>9781643680507</v>
      </c>
      <c r="F19" s="260" t="s">
        <v>3623</v>
      </c>
      <c r="G19" s="257">
        <v>1</v>
      </c>
      <c r="H19" s="257" t="s">
        <v>3624</v>
      </c>
      <c r="I19" s="258" t="s">
        <v>3086</v>
      </c>
      <c r="J19" s="258" t="s">
        <v>105</v>
      </c>
      <c r="K19" s="257">
        <v>2020</v>
      </c>
      <c r="L19" s="258" t="s">
        <v>3650</v>
      </c>
      <c r="M19" s="258"/>
      <c r="N19" s="265" t="s">
        <v>3625</v>
      </c>
    </row>
    <row r="20" spans="1:14" ht="41.25" customHeight="1">
      <c r="A20" s="272">
        <v>14</v>
      </c>
      <c r="B20" s="276" t="s">
        <v>189</v>
      </c>
      <c r="C20" s="276" t="s">
        <v>3666</v>
      </c>
      <c r="D20" s="273">
        <v>9781643680958</v>
      </c>
      <c r="E20" s="273">
        <v>9781643680941</v>
      </c>
      <c r="F20" s="277" t="s">
        <v>3640</v>
      </c>
      <c r="G20" s="274">
        <v>1</v>
      </c>
      <c r="H20" s="274">
        <v>1</v>
      </c>
      <c r="I20" s="276" t="s">
        <v>3641</v>
      </c>
      <c r="J20" s="276" t="s">
        <v>105</v>
      </c>
      <c r="K20" s="274">
        <v>2020</v>
      </c>
      <c r="L20" s="276" t="s">
        <v>3650</v>
      </c>
      <c r="M20" s="276"/>
      <c r="N20" s="275" t="s">
        <v>3642</v>
      </c>
    </row>
  </sheetData>
  <phoneticPr fontId="38" type="noConversion"/>
  <conditionalFormatting sqref="D2:D17">
    <cfRule type="duplicateValues" dxfId="20" priority="1"/>
    <cfRule type="duplicateValues" dxfId="19" priority="2"/>
  </conditionalFormatting>
  <hyperlinks>
    <hyperlink ref="N4" r:id="rId1" xr:uid="{2CA28595-E9F9-421E-A7E6-6CAB82B57DB5}"/>
    <hyperlink ref="N2" r:id="rId2" xr:uid="{64DBD015-C33D-47F9-9FDA-0C495C243713}"/>
    <hyperlink ref="N3" r:id="rId3" xr:uid="{FE5432FF-4139-43EA-9DB7-962248438718}"/>
    <hyperlink ref="N6" r:id="rId4" xr:uid="{7C31765C-9975-4AA4-A52E-9AEE0AC51382}"/>
    <hyperlink ref="N17" r:id="rId5" xr:uid="{06FF11F9-9464-44AB-AD6D-A0D01199711D}"/>
    <hyperlink ref="N5" r:id="rId6" xr:uid="{98E3958B-8EE1-4111-94FF-8DEDFE5CA993}"/>
    <hyperlink ref="N16" r:id="rId7" xr:uid="{47C1DCD6-292C-4177-9BFE-A7068163EB31}"/>
    <hyperlink ref="N19" r:id="rId8" xr:uid="{0B4B7CFF-166C-4FFF-90C9-843D3AD4B885}"/>
    <hyperlink ref="N7" r:id="rId9" xr:uid="{52DFA758-D42B-46D5-A232-796893077023}"/>
    <hyperlink ref="N8" r:id="rId10" xr:uid="{BF73FAAD-5586-406B-A6A6-42F15C9344B9}"/>
    <hyperlink ref="N9" r:id="rId11" xr:uid="{B43B3B15-57FF-4702-8A59-37EC8B4CD475}"/>
    <hyperlink ref="N11" r:id="rId12" xr:uid="{DA9B2A0B-DBCA-4832-83AA-8B02D47E4FD3}"/>
    <hyperlink ref="N20" r:id="rId13" xr:uid="{D03BCF56-E688-4BB5-993C-E73CF9368045}"/>
    <hyperlink ref="N12" r:id="rId14" xr:uid="{6FF16C68-2F81-48D2-AE9A-0124717A0B6C}"/>
    <hyperlink ref="N13" r:id="rId15" xr:uid="{BAB833A8-CBEC-4FE7-8702-D769EBE3ACBF}"/>
    <hyperlink ref="N10" r:id="rId16" xr:uid="{CBF14ED5-738B-41A6-8F79-A33695E7CE4D}"/>
    <hyperlink ref="N14" r:id="rId17" xr:uid="{7DBC2268-E286-40FD-B577-71E17CB19BD8}"/>
    <hyperlink ref="N18" r:id="rId18" xr:uid="{12D6CC1B-2023-4B10-81AF-A104879B1554}"/>
    <hyperlink ref="N15" r:id="rId19" xr:uid="{1FC338F8-D553-44AB-B37C-B83CF2755849}"/>
  </hyperlinks>
  <pageMargins left="0.7" right="0.7" top="0.75" bottom="0.75" header="0.3" footer="0.3"/>
  <tableParts count="1">
    <tablePart r:id="rId20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FE88B-6007-43CE-B7B9-B3F819131A92}">
  <dimension ref="A1:O10"/>
  <sheetViews>
    <sheetView workbookViewId="0">
      <pane ySplit="1" topLeftCell="A2" activePane="bottomLeft" state="frozen"/>
      <selection pane="bottomLeft" activeCell="D8" sqref="D8"/>
    </sheetView>
  </sheetViews>
  <sheetFormatPr defaultRowHeight="16.2"/>
  <cols>
    <col min="1" max="1" width="9" bestFit="1" customWidth="1"/>
    <col min="4" max="5" width="15" bestFit="1" customWidth="1"/>
    <col min="6" max="6" width="40" customWidth="1"/>
    <col min="7" max="8" width="9" bestFit="1" customWidth="1"/>
    <col min="11" max="11" width="9" bestFit="1" customWidth="1"/>
    <col min="14" max="14" width="59.21875" customWidth="1"/>
  </cols>
  <sheetData>
    <row r="1" spans="1:15">
      <c r="A1" s="278" t="s">
        <v>3667</v>
      </c>
      <c r="B1" s="278" t="s">
        <v>3668</v>
      </c>
      <c r="C1" s="278" t="s">
        <v>3669</v>
      </c>
      <c r="D1" s="279" t="s">
        <v>3670</v>
      </c>
      <c r="E1" s="279" t="s">
        <v>3671</v>
      </c>
      <c r="F1" s="280" t="s">
        <v>3672</v>
      </c>
      <c r="G1" s="278" t="s">
        <v>3673</v>
      </c>
      <c r="H1" s="278" t="s">
        <v>3674</v>
      </c>
      <c r="I1" s="278" t="s">
        <v>3675</v>
      </c>
      <c r="J1" s="278" t="s">
        <v>3676</v>
      </c>
      <c r="K1" s="278" t="s">
        <v>3677</v>
      </c>
      <c r="L1" s="278" t="s">
        <v>3678</v>
      </c>
      <c r="M1" s="278" t="s">
        <v>3679</v>
      </c>
      <c r="N1" s="281" t="s">
        <v>165</v>
      </c>
    </row>
    <row r="2" spans="1:15" ht="26.4">
      <c r="A2" s="282">
        <v>1</v>
      </c>
      <c r="B2" s="283" t="s">
        <v>91</v>
      </c>
      <c r="C2" s="284" t="s">
        <v>3680</v>
      </c>
      <c r="D2" s="285" t="s">
        <v>3681</v>
      </c>
      <c r="E2" s="285" t="s">
        <v>3682</v>
      </c>
      <c r="F2" s="286" t="s">
        <v>3683</v>
      </c>
      <c r="G2" s="282">
        <v>1</v>
      </c>
      <c r="H2" s="282">
        <v>1</v>
      </c>
      <c r="I2" s="283" t="s">
        <v>3608</v>
      </c>
      <c r="J2" s="283" t="s">
        <v>105</v>
      </c>
      <c r="K2" s="282">
        <v>2017</v>
      </c>
      <c r="L2" s="283" t="s">
        <v>3684</v>
      </c>
      <c r="M2" s="287"/>
      <c r="N2" s="288" t="s">
        <v>3685</v>
      </c>
    </row>
    <row r="3" spans="1:15" ht="26.4">
      <c r="A3" s="282">
        <v>2</v>
      </c>
      <c r="B3" s="283" t="s">
        <v>91</v>
      </c>
      <c r="C3" s="284" t="s">
        <v>3686</v>
      </c>
      <c r="D3" s="285" t="s">
        <v>3687</v>
      </c>
      <c r="E3" s="285" t="s">
        <v>3688</v>
      </c>
      <c r="F3" s="286" t="s">
        <v>3689</v>
      </c>
      <c r="G3" s="282">
        <v>1</v>
      </c>
      <c r="H3" s="282">
        <v>1</v>
      </c>
      <c r="I3" s="283" t="s">
        <v>2083</v>
      </c>
      <c r="J3" s="283" t="s">
        <v>105</v>
      </c>
      <c r="K3" s="282">
        <v>2017</v>
      </c>
      <c r="L3" s="283" t="s">
        <v>3684</v>
      </c>
      <c r="M3" s="287"/>
      <c r="N3" s="288" t="s">
        <v>3690</v>
      </c>
    </row>
    <row r="4" spans="1:15" ht="26.4">
      <c r="A4" s="282">
        <v>3</v>
      </c>
      <c r="B4" s="283" t="s">
        <v>189</v>
      </c>
      <c r="C4" s="284" t="s">
        <v>3691</v>
      </c>
      <c r="D4" s="285" t="s">
        <v>3692</v>
      </c>
      <c r="E4" s="285" t="s">
        <v>3693</v>
      </c>
      <c r="F4" s="286" t="s">
        <v>3694</v>
      </c>
      <c r="G4" s="282">
        <v>1</v>
      </c>
      <c r="H4" s="282">
        <v>1</v>
      </c>
      <c r="I4" s="283" t="s">
        <v>3695</v>
      </c>
      <c r="J4" s="283" t="s">
        <v>105</v>
      </c>
      <c r="K4" s="282">
        <v>2018</v>
      </c>
      <c r="L4" s="283" t="s">
        <v>3684</v>
      </c>
      <c r="M4" s="287"/>
      <c r="N4" s="288" t="s">
        <v>3696</v>
      </c>
    </row>
    <row r="5" spans="1:15" ht="26.4">
      <c r="A5" s="282">
        <v>4</v>
      </c>
      <c r="B5" s="283" t="s">
        <v>189</v>
      </c>
      <c r="C5" s="284" t="s">
        <v>3691</v>
      </c>
      <c r="D5" s="285" t="s">
        <v>3697</v>
      </c>
      <c r="E5" s="285" t="s">
        <v>3698</v>
      </c>
      <c r="F5" s="286" t="s">
        <v>3699</v>
      </c>
      <c r="G5" s="282">
        <v>1</v>
      </c>
      <c r="H5" s="282">
        <v>1</v>
      </c>
      <c r="I5" s="283" t="s">
        <v>3449</v>
      </c>
      <c r="J5" s="283" t="s">
        <v>105</v>
      </c>
      <c r="K5" s="282">
        <v>2019</v>
      </c>
      <c r="L5" s="283" t="s">
        <v>3684</v>
      </c>
      <c r="M5" s="287"/>
      <c r="N5" s="288" t="s">
        <v>3700</v>
      </c>
    </row>
    <row r="6" spans="1:15" ht="52.8">
      <c r="A6" s="282">
        <v>5</v>
      </c>
      <c r="B6" s="283" t="s">
        <v>189</v>
      </c>
      <c r="C6" s="284" t="s">
        <v>3691</v>
      </c>
      <c r="D6" s="285" t="s">
        <v>3701</v>
      </c>
      <c r="E6" s="285" t="s">
        <v>3702</v>
      </c>
      <c r="F6" s="286" t="s">
        <v>3703</v>
      </c>
      <c r="G6" s="282">
        <v>1</v>
      </c>
      <c r="H6" s="282">
        <v>1</v>
      </c>
      <c r="I6" s="283" t="s">
        <v>3704</v>
      </c>
      <c r="J6" s="283" t="s">
        <v>105</v>
      </c>
      <c r="K6" s="282">
        <v>2019</v>
      </c>
      <c r="L6" s="283" t="s">
        <v>3684</v>
      </c>
      <c r="M6" s="287"/>
      <c r="N6" s="288" t="s">
        <v>3705</v>
      </c>
    </row>
    <row r="7" spans="1:15">
      <c r="A7" s="282">
        <v>6</v>
      </c>
      <c r="B7" s="283" t="s">
        <v>189</v>
      </c>
      <c r="C7" s="284" t="s">
        <v>3691</v>
      </c>
      <c r="D7" s="285" t="s">
        <v>3706</v>
      </c>
      <c r="E7" s="285" t="s">
        <v>3707</v>
      </c>
      <c r="F7" s="286" t="s">
        <v>3708</v>
      </c>
      <c r="G7" s="282">
        <v>1</v>
      </c>
      <c r="H7" s="282">
        <v>1</v>
      </c>
      <c r="I7" s="283" t="s">
        <v>3709</v>
      </c>
      <c r="J7" s="283" t="s">
        <v>105</v>
      </c>
      <c r="K7" s="282">
        <v>2021</v>
      </c>
      <c r="L7" s="283" t="s">
        <v>3684</v>
      </c>
      <c r="M7" s="287"/>
      <c r="N7" s="288" t="s">
        <v>3710</v>
      </c>
    </row>
    <row r="8" spans="1:15" ht="26.4">
      <c r="A8" s="282">
        <v>7</v>
      </c>
      <c r="B8" s="283" t="s">
        <v>189</v>
      </c>
      <c r="C8" s="284" t="s">
        <v>3711</v>
      </c>
      <c r="D8" s="285" t="s">
        <v>3712</v>
      </c>
      <c r="E8" s="285" t="s">
        <v>3713</v>
      </c>
      <c r="F8" s="286" t="s">
        <v>3714</v>
      </c>
      <c r="G8" s="282">
        <v>1</v>
      </c>
      <c r="H8" s="282">
        <v>1</v>
      </c>
      <c r="I8" s="283" t="s">
        <v>3715</v>
      </c>
      <c r="J8" s="283" t="s">
        <v>105</v>
      </c>
      <c r="K8" s="282">
        <v>2021</v>
      </c>
      <c r="L8" s="283" t="s">
        <v>3684</v>
      </c>
      <c r="M8" s="287"/>
      <c r="N8" s="288" t="s">
        <v>3716</v>
      </c>
    </row>
    <row r="9" spans="1:15" ht="26.4">
      <c r="A9" s="282">
        <v>8</v>
      </c>
      <c r="B9" s="283" t="s">
        <v>189</v>
      </c>
      <c r="C9" s="284" t="s">
        <v>3717</v>
      </c>
      <c r="D9" s="285" t="s">
        <v>3718</v>
      </c>
      <c r="E9" s="285" t="s">
        <v>3719</v>
      </c>
      <c r="F9" s="286" t="s">
        <v>3720</v>
      </c>
      <c r="G9" s="282">
        <v>1</v>
      </c>
      <c r="H9" s="282">
        <v>1</v>
      </c>
      <c r="I9" s="283" t="s">
        <v>3721</v>
      </c>
      <c r="J9" s="283" t="s">
        <v>105</v>
      </c>
      <c r="K9" s="282">
        <v>2021</v>
      </c>
      <c r="L9" s="283" t="s">
        <v>3684</v>
      </c>
      <c r="M9" s="287"/>
      <c r="N9" s="288" t="s">
        <v>3722</v>
      </c>
    </row>
    <row r="10" spans="1:15" s="113" customFormat="1" ht="26.4">
      <c r="A10" s="290">
        <v>9</v>
      </c>
      <c r="B10" s="291" t="s">
        <v>189</v>
      </c>
      <c r="C10" s="291" t="s">
        <v>3727</v>
      </c>
      <c r="D10" s="292">
        <v>9781643680293</v>
      </c>
      <c r="E10" s="292">
        <v>9781643680286</v>
      </c>
      <c r="F10" s="293" t="s">
        <v>3723</v>
      </c>
      <c r="G10" s="294">
        <v>1</v>
      </c>
      <c r="H10" s="294">
        <v>1</v>
      </c>
      <c r="I10" s="293" t="s">
        <v>3724</v>
      </c>
      <c r="J10" s="293" t="s">
        <v>3725</v>
      </c>
      <c r="K10" s="294">
        <v>2019</v>
      </c>
      <c r="L10" s="295" t="s">
        <v>3684</v>
      </c>
      <c r="M10" s="290" t="s">
        <v>56</v>
      </c>
      <c r="N10" s="296" t="s">
        <v>3726</v>
      </c>
      <c r="O10" s="289"/>
    </row>
  </sheetData>
  <phoneticPr fontId="38" type="noConversion"/>
  <hyperlinks>
    <hyperlink ref="N2" r:id="rId1" xr:uid="{36C2750A-921B-45D6-82C5-B8E14C2D56B9}"/>
    <hyperlink ref="N3" r:id="rId2" xr:uid="{8F714C2F-FFFF-4FD6-B311-B47F18CA6048}"/>
    <hyperlink ref="N4" r:id="rId3" xr:uid="{081257B9-FDD0-46F4-A956-E542333BC0B0}"/>
    <hyperlink ref="N5" r:id="rId4" xr:uid="{3F9D78D6-7F6A-4D1B-8615-801472C8BFB0}"/>
    <hyperlink ref="N6" r:id="rId5" xr:uid="{6902EEF5-AD24-40AE-B2AF-F5357B816610}"/>
    <hyperlink ref="N7" r:id="rId6" xr:uid="{C7E499BC-03CC-40CB-B9B2-E093BB6B20CC}"/>
    <hyperlink ref="N8" r:id="rId7" xr:uid="{DB679FA9-3F74-4D42-916F-5857A25820D2}"/>
    <hyperlink ref="N9" r:id="rId8" xr:uid="{85C40DD8-3609-4AFC-A117-E2B278CDE1A6}"/>
    <hyperlink ref="N10" r:id="rId9" xr:uid="{AA8EA60F-C203-4506-B5AE-73FF113D9A27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32CF8-09D2-4939-8D81-D2D32068F97C}">
  <dimension ref="A1:O340"/>
  <sheetViews>
    <sheetView tabSelected="1" workbookViewId="0">
      <pane ySplit="1" topLeftCell="A2" activePane="bottomLeft" state="frozen"/>
      <selection pane="bottomLeft" activeCell="C13" sqref="C13"/>
    </sheetView>
  </sheetViews>
  <sheetFormatPr defaultColWidth="4.6640625" defaultRowHeight="16.2"/>
  <cols>
    <col min="1" max="1" width="5.44140625" style="309" customWidth="1"/>
    <col min="2" max="2" width="8" style="309" customWidth="1"/>
    <col min="3" max="3" width="12.88671875" style="309" customWidth="1"/>
    <col min="4" max="5" width="14" style="309" customWidth="1"/>
    <col min="6" max="6" width="48.6640625" style="310" customWidth="1"/>
    <col min="7" max="8" width="5" style="309" customWidth="1"/>
    <col min="9" max="9" width="10.77734375" style="311" customWidth="1"/>
    <col min="10" max="10" width="8.21875" style="311" customWidth="1"/>
    <col min="11" max="11" width="6.77734375" style="309" customWidth="1"/>
    <col min="12" max="12" width="9.6640625" style="309" customWidth="1"/>
    <col min="13" max="13" width="11.44140625" style="312" customWidth="1"/>
    <col min="14" max="14" width="17.6640625" style="309" customWidth="1"/>
    <col min="15" max="15" width="4.6640625" style="313"/>
  </cols>
  <sheetData>
    <row r="1" spans="1:15" s="302" customFormat="1" ht="27">
      <c r="A1" s="297" t="s">
        <v>3728</v>
      </c>
      <c r="B1" s="297" t="s">
        <v>3668</v>
      </c>
      <c r="C1" s="297" t="s">
        <v>3669</v>
      </c>
      <c r="D1" s="298" t="s">
        <v>3670</v>
      </c>
      <c r="E1" s="298" t="s">
        <v>3671</v>
      </c>
      <c r="F1" s="299" t="s">
        <v>3672</v>
      </c>
      <c r="G1" s="297" t="s">
        <v>3673</v>
      </c>
      <c r="H1" s="297" t="s">
        <v>3674</v>
      </c>
      <c r="I1" s="297" t="s">
        <v>3675</v>
      </c>
      <c r="J1" s="297" t="s">
        <v>3676</v>
      </c>
      <c r="K1" s="297" t="s">
        <v>3677</v>
      </c>
      <c r="L1" s="297" t="s">
        <v>3678</v>
      </c>
      <c r="M1" s="297" t="s">
        <v>3729</v>
      </c>
      <c r="N1" s="300" t="s">
        <v>3730</v>
      </c>
      <c r="O1" s="301"/>
    </row>
    <row r="2" spans="1:15" ht="39.6">
      <c r="A2" s="303">
        <v>1</v>
      </c>
      <c r="B2" s="304" t="s">
        <v>91</v>
      </c>
      <c r="C2" s="304" t="s">
        <v>3731</v>
      </c>
      <c r="D2" s="305" t="s">
        <v>3732</v>
      </c>
      <c r="E2" s="305" t="s">
        <v>3733</v>
      </c>
      <c r="F2" s="306" t="s">
        <v>3734</v>
      </c>
      <c r="G2" s="307">
        <v>1</v>
      </c>
      <c r="H2" s="307">
        <v>1</v>
      </c>
      <c r="I2" s="304" t="s">
        <v>3735</v>
      </c>
      <c r="J2" s="304" t="s">
        <v>105</v>
      </c>
      <c r="K2" s="307">
        <v>2021</v>
      </c>
      <c r="L2" s="304" t="s">
        <v>3684</v>
      </c>
      <c r="M2" s="306"/>
      <c r="N2" s="308" t="s">
        <v>3736</v>
      </c>
      <c r="O2"/>
    </row>
    <row r="3" spans="1:15" ht="26.4">
      <c r="A3" s="303">
        <v>2</v>
      </c>
      <c r="B3" s="304" t="s">
        <v>189</v>
      </c>
      <c r="C3" s="304" t="s">
        <v>3737</v>
      </c>
      <c r="D3" s="305" t="s">
        <v>3738</v>
      </c>
      <c r="E3" s="305" t="s">
        <v>3739</v>
      </c>
      <c r="F3" s="306" t="s">
        <v>3740</v>
      </c>
      <c r="G3" s="307">
        <v>1</v>
      </c>
      <c r="H3" s="307">
        <v>1</v>
      </c>
      <c r="I3" s="304" t="s">
        <v>3741</v>
      </c>
      <c r="J3" s="304" t="s">
        <v>105</v>
      </c>
      <c r="K3" s="307">
        <v>2019</v>
      </c>
      <c r="L3" s="304" t="s">
        <v>3684</v>
      </c>
      <c r="M3" s="306"/>
      <c r="N3" s="308" t="s">
        <v>3742</v>
      </c>
      <c r="O3"/>
    </row>
    <row r="4" spans="1:15">
      <c r="A4" s="303">
        <v>3</v>
      </c>
      <c r="B4" s="304" t="s">
        <v>189</v>
      </c>
      <c r="C4" s="304" t="s">
        <v>3691</v>
      </c>
      <c r="D4" s="305" t="s">
        <v>3743</v>
      </c>
      <c r="E4" s="305" t="s">
        <v>3744</v>
      </c>
      <c r="F4" s="306" t="s">
        <v>2420</v>
      </c>
      <c r="G4" s="307">
        <v>1</v>
      </c>
      <c r="H4" s="307">
        <v>2</v>
      </c>
      <c r="I4" s="304" t="s">
        <v>3745</v>
      </c>
      <c r="J4" s="304" t="s">
        <v>105</v>
      </c>
      <c r="K4" s="307">
        <v>2021</v>
      </c>
      <c r="L4" s="304" t="s">
        <v>3684</v>
      </c>
      <c r="M4" s="306"/>
      <c r="N4" s="308" t="s">
        <v>3746</v>
      </c>
      <c r="O4"/>
    </row>
    <row r="5" spans="1:15">
      <c r="A5" s="303">
        <v>4</v>
      </c>
      <c r="B5" s="304" t="s">
        <v>189</v>
      </c>
      <c r="C5" s="304" t="s">
        <v>3691</v>
      </c>
      <c r="D5" s="305" t="s">
        <v>3747</v>
      </c>
      <c r="E5" s="305" t="s">
        <v>3748</v>
      </c>
      <c r="F5" s="306" t="s">
        <v>3749</v>
      </c>
      <c r="G5" s="307">
        <v>1</v>
      </c>
      <c r="H5" s="307">
        <v>1</v>
      </c>
      <c r="I5" s="304" t="s">
        <v>3750</v>
      </c>
      <c r="J5" s="304" t="s">
        <v>105</v>
      </c>
      <c r="K5" s="307">
        <v>2022</v>
      </c>
      <c r="L5" s="304" t="s">
        <v>3684</v>
      </c>
      <c r="M5" s="306"/>
      <c r="N5" s="308" t="s">
        <v>3751</v>
      </c>
      <c r="O5"/>
    </row>
    <row r="6" spans="1:15" ht="39.6">
      <c r="A6" s="303">
        <v>5</v>
      </c>
      <c r="B6" s="304" t="s">
        <v>189</v>
      </c>
      <c r="C6" s="304" t="s">
        <v>3752</v>
      </c>
      <c r="D6" s="305" t="s">
        <v>3753</v>
      </c>
      <c r="E6" s="305" t="s">
        <v>3754</v>
      </c>
      <c r="F6" s="306" t="s">
        <v>3755</v>
      </c>
      <c r="G6" s="307">
        <v>1</v>
      </c>
      <c r="H6" s="307">
        <v>1</v>
      </c>
      <c r="I6" s="304" t="s">
        <v>3756</v>
      </c>
      <c r="J6" s="304" t="s">
        <v>105</v>
      </c>
      <c r="K6" s="307">
        <v>2022</v>
      </c>
      <c r="L6" s="304" t="s">
        <v>3684</v>
      </c>
      <c r="M6" s="306"/>
      <c r="N6" s="308" t="s">
        <v>3757</v>
      </c>
      <c r="O6"/>
    </row>
    <row r="7" spans="1:15" ht="26.4">
      <c r="A7" s="303">
        <v>6</v>
      </c>
      <c r="B7" s="304" t="s">
        <v>189</v>
      </c>
      <c r="C7" s="304" t="s">
        <v>3691</v>
      </c>
      <c r="D7" s="305" t="s">
        <v>3758</v>
      </c>
      <c r="E7" s="305" t="s">
        <v>3759</v>
      </c>
      <c r="F7" s="306" t="s">
        <v>3760</v>
      </c>
      <c r="G7" s="307">
        <v>1</v>
      </c>
      <c r="H7" s="307">
        <v>1</v>
      </c>
      <c r="I7" s="304" t="s">
        <v>3761</v>
      </c>
      <c r="J7" s="304" t="s">
        <v>105</v>
      </c>
      <c r="K7" s="307">
        <v>2022</v>
      </c>
      <c r="L7" s="304" t="s">
        <v>3684</v>
      </c>
      <c r="M7" s="306"/>
      <c r="N7" s="308" t="s">
        <v>3762</v>
      </c>
      <c r="O7"/>
    </row>
    <row r="8" spans="1:15">
      <c r="A8" s="303">
        <v>7</v>
      </c>
      <c r="B8" s="304" t="s">
        <v>189</v>
      </c>
      <c r="C8" s="304" t="s">
        <v>3691</v>
      </c>
      <c r="D8" s="305" t="s">
        <v>3763</v>
      </c>
      <c r="E8" s="305" t="s">
        <v>3764</v>
      </c>
      <c r="F8" s="306" t="s">
        <v>3765</v>
      </c>
      <c r="G8" s="307">
        <v>1</v>
      </c>
      <c r="H8" s="307">
        <v>1</v>
      </c>
      <c r="I8" s="304" t="s">
        <v>3766</v>
      </c>
      <c r="J8" s="304" t="s">
        <v>105</v>
      </c>
      <c r="K8" s="307">
        <v>2022</v>
      </c>
      <c r="L8" s="304" t="s">
        <v>3684</v>
      </c>
      <c r="M8" s="306"/>
      <c r="N8" s="308" t="s">
        <v>3767</v>
      </c>
      <c r="O8"/>
    </row>
    <row r="9" spans="1:15">
      <c r="O9"/>
    </row>
    <row r="10" spans="1:15">
      <c r="O10"/>
    </row>
    <row r="11" spans="1:15">
      <c r="O11"/>
    </row>
    <row r="12" spans="1:15">
      <c r="O12"/>
    </row>
    <row r="13" spans="1:15">
      <c r="O13"/>
    </row>
    <row r="14" spans="1:15">
      <c r="O14"/>
    </row>
    <row r="15" spans="1:15">
      <c r="O15"/>
    </row>
    <row r="16" spans="1:15">
      <c r="O16"/>
    </row>
    <row r="17" spans="15:15">
      <c r="O17"/>
    </row>
    <row r="18" spans="15:15">
      <c r="O18"/>
    </row>
    <row r="19" spans="15:15">
      <c r="O19"/>
    </row>
    <row r="20" spans="15:15">
      <c r="O20"/>
    </row>
    <row r="21" spans="15:15">
      <c r="O21"/>
    </row>
    <row r="22" spans="15:15">
      <c r="O22"/>
    </row>
    <row r="23" spans="15:15">
      <c r="O23"/>
    </row>
    <row r="24" spans="15:15">
      <c r="O24"/>
    </row>
    <row r="25" spans="15:15">
      <c r="O25"/>
    </row>
    <row r="26" spans="15:15">
      <c r="O26"/>
    </row>
    <row r="27" spans="15:15">
      <c r="O27"/>
    </row>
    <row r="28" spans="15:15">
      <c r="O28"/>
    </row>
    <row r="29" spans="15:15">
      <c r="O29"/>
    </row>
    <row r="30" spans="15:15">
      <c r="O30"/>
    </row>
    <row r="31" spans="15:15">
      <c r="O31"/>
    </row>
    <row r="32" spans="15:15">
      <c r="O32"/>
    </row>
    <row r="33" spans="15:15">
      <c r="O33"/>
    </row>
    <row r="34" spans="15:15">
      <c r="O34"/>
    </row>
    <row r="35" spans="15:15">
      <c r="O35"/>
    </row>
    <row r="36" spans="15:15">
      <c r="O36"/>
    </row>
    <row r="37" spans="15:15">
      <c r="O37"/>
    </row>
    <row r="38" spans="15:15">
      <c r="O38"/>
    </row>
    <row r="39" spans="15:15">
      <c r="O39"/>
    </row>
    <row r="40" spans="15:15">
      <c r="O40"/>
    </row>
    <row r="41" spans="15:15">
      <c r="O41"/>
    </row>
    <row r="42" spans="15:15">
      <c r="O42"/>
    </row>
    <row r="43" spans="15:15">
      <c r="O43"/>
    </row>
    <row r="44" spans="15:15">
      <c r="O44"/>
    </row>
    <row r="45" spans="15:15">
      <c r="O45"/>
    </row>
    <row r="46" spans="15:15">
      <c r="O46"/>
    </row>
    <row r="47" spans="15:15">
      <c r="O47"/>
    </row>
    <row r="48" spans="15:15">
      <c r="O48"/>
    </row>
    <row r="49" spans="15:15">
      <c r="O49"/>
    </row>
    <row r="50" spans="15:15">
      <c r="O50"/>
    </row>
    <row r="51" spans="15:15">
      <c r="O51"/>
    </row>
    <row r="52" spans="15:15">
      <c r="O52"/>
    </row>
    <row r="53" spans="15:15">
      <c r="O53"/>
    </row>
    <row r="54" spans="15:15">
      <c r="O54"/>
    </row>
    <row r="55" spans="15:15">
      <c r="O55"/>
    </row>
    <row r="56" spans="15:15">
      <c r="O56"/>
    </row>
    <row r="57" spans="15:15">
      <c r="O57"/>
    </row>
    <row r="58" spans="15:15">
      <c r="O58"/>
    </row>
    <row r="59" spans="15:15">
      <c r="O59"/>
    </row>
    <row r="60" spans="15:15">
      <c r="O60"/>
    </row>
    <row r="61" spans="15:15">
      <c r="O61"/>
    </row>
    <row r="62" spans="15:15">
      <c r="O62"/>
    </row>
    <row r="63" spans="15:15">
      <c r="O63"/>
    </row>
    <row r="64" spans="15:15">
      <c r="O64"/>
    </row>
    <row r="65" spans="15:15">
      <c r="O65"/>
    </row>
    <row r="66" spans="15:15">
      <c r="O66"/>
    </row>
    <row r="67" spans="15:15">
      <c r="O67"/>
    </row>
    <row r="68" spans="15:15">
      <c r="O68"/>
    </row>
    <row r="69" spans="15:15">
      <c r="O69"/>
    </row>
    <row r="70" spans="15:15">
      <c r="O70"/>
    </row>
    <row r="71" spans="15:15">
      <c r="O71"/>
    </row>
    <row r="72" spans="15:15">
      <c r="O72"/>
    </row>
    <row r="73" spans="15:15">
      <c r="O73"/>
    </row>
    <row r="74" spans="15:15">
      <c r="O74"/>
    </row>
    <row r="75" spans="15:15">
      <c r="O75"/>
    </row>
    <row r="76" spans="15:15">
      <c r="O76"/>
    </row>
    <row r="77" spans="15:15">
      <c r="O77"/>
    </row>
    <row r="78" spans="15:15">
      <c r="O78"/>
    </row>
    <row r="79" spans="15:15">
      <c r="O79"/>
    </row>
    <row r="80" spans="15:15">
      <c r="O80"/>
    </row>
    <row r="81" spans="15:15">
      <c r="O81"/>
    </row>
    <row r="82" spans="15:15">
      <c r="O82"/>
    </row>
    <row r="83" spans="15:15">
      <c r="O83"/>
    </row>
    <row r="84" spans="15:15">
      <c r="O84"/>
    </row>
    <row r="85" spans="15:15">
      <c r="O85"/>
    </row>
    <row r="86" spans="15:15">
      <c r="O86"/>
    </row>
    <row r="87" spans="15:15">
      <c r="O87"/>
    </row>
    <row r="88" spans="15:15">
      <c r="O88"/>
    </row>
    <row r="89" spans="15:15">
      <c r="O89"/>
    </row>
    <row r="90" spans="15:15">
      <c r="O90"/>
    </row>
    <row r="91" spans="15:15">
      <c r="O91"/>
    </row>
    <row r="92" spans="15:15">
      <c r="O92"/>
    </row>
    <row r="93" spans="15:15">
      <c r="O93"/>
    </row>
    <row r="94" spans="15:15">
      <c r="O94"/>
    </row>
    <row r="95" spans="15:15">
      <c r="O95"/>
    </row>
    <row r="96" spans="15:15">
      <c r="O96"/>
    </row>
    <row r="97" spans="15:15">
      <c r="O97"/>
    </row>
    <row r="98" spans="15:15">
      <c r="O98"/>
    </row>
    <row r="99" spans="15:15">
      <c r="O99"/>
    </row>
    <row r="100" spans="15:15">
      <c r="O100"/>
    </row>
    <row r="101" spans="15:15">
      <c r="O101"/>
    </row>
    <row r="102" spans="15:15">
      <c r="O102"/>
    </row>
    <row r="103" spans="15:15">
      <c r="O103"/>
    </row>
    <row r="104" spans="15:15">
      <c r="O104"/>
    </row>
    <row r="105" spans="15:15">
      <c r="O105"/>
    </row>
    <row r="106" spans="15:15">
      <c r="O106"/>
    </row>
    <row r="107" spans="15:15">
      <c r="O107"/>
    </row>
    <row r="108" spans="15:15">
      <c r="O108"/>
    </row>
    <row r="109" spans="15:15">
      <c r="O109"/>
    </row>
    <row r="110" spans="15:15">
      <c r="O110"/>
    </row>
    <row r="111" spans="15:15">
      <c r="O111"/>
    </row>
    <row r="112" spans="15:15">
      <c r="O112"/>
    </row>
    <row r="113" spans="15:15">
      <c r="O113"/>
    </row>
    <row r="114" spans="15:15">
      <c r="O114"/>
    </row>
    <row r="115" spans="15:15">
      <c r="O115"/>
    </row>
    <row r="116" spans="15:15">
      <c r="O116"/>
    </row>
    <row r="117" spans="15:15">
      <c r="O117"/>
    </row>
    <row r="118" spans="15:15">
      <c r="O118"/>
    </row>
    <row r="119" spans="15:15">
      <c r="O119"/>
    </row>
    <row r="120" spans="15:15">
      <c r="O120"/>
    </row>
    <row r="121" spans="15:15">
      <c r="O121"/>
    </row>
    <row r="122" spans="15:15">
      <c r="O122"/>
    </row>
    <row r="123" spans="15:15">
      <c r="O123"/>
    </row>
    <row r="124" spans="15:15">
      <c r="O124"/>
    </row>
    <row r="125" spans="15:15">
      <c r="O125"/>
    </row>
    <row r="126" spans="15:15">
      <c r="O126"/>
    </row>
    <row r="127" spans="15:15">
      <c r="O127"/>
    </row>
    <row r="128" spans="15:15">
      <c r="O128"/>
    </row>
    <row r="129" spans="15:15">
      <c r="O129"/>
    </row>
    <row r="130" spans="15:15">
      <c r="O130"/>
    </row>
    <row r="131" spans="15:15">
      <c r="O131"/>
    </row>
    <row r="132" spans="15:15">
      <c r="O132"/>
    </row>
    <row r="133" spans="15:15">
      <c r="O133"/>
    </row>
    <row r="134" spans="15:15">
      <c r="O134"/>
    </row>
    <row r="135" spans="15:15">
      <c r="O135"/>
    </row>
    <row r="136" spans="15:15">
      <c r="O136"/>
    </row>
    <row r="137" spans="15:15">
      <c r="O137"/>
    </row>
    <row r="138" spans="15:15">
      <c r="O138"/>
    </row>
    <row r="139" spans="15:15">
      <c r="O139"/>
    </row>
    <row r="140" spans="15:15">
      <c r="O140"/>
    </row>
    <row r="141" spans="15:15">
      <c r="O141"/>
    </row>
    <row r="142" spans="15:15">
      <c r="O142"/>
    </row>
    <row r="143" spans="15:15">
      <c r="O143"/>
    </row>
    <row r="144" spans="15:15">
      <c r="O144"/>
    </row>
    <row r="145" spans="15:15">
      <c r="O145"/>
    </row>
    <row r="146" spans="15:15">
      <c r="O146"/>
    </row>
    <row r="147" spans="15:15">
      <c r="O147"/>
    </row>
    <row r="148" spans="15:15">
      <c r="O148"/>
    </row>
    <row r="149" spans="15:15">
      <c r="O149"/>
    </row>
    <row r="150" spans="15:15">
      <c r="O150"/>
    </row>
    <row r="151" spans="15:15">
      <c r="O151"/>
    </row>
    <row r="152" spans="15:15">
      <c r="O152"/>
    </row>
    <row r="153" spans="15:15">
      <c r="O153"/>
    </row>
    <row r="154" spans="15:15">
      <c r="O154"/>
    </row>
    <row r="155" spans="15:15">
      <c r="O155"/>
    </row>
    <row r="156" spans="15:15">
      <c r="O156"/>
    </row>
    <row r="157" spans="15:15">
      <c r="O157"/>
    </row>
    <row r="158" spans="15:15">
      <c r="O158"/>
    </row>
    <row r="159" spans="15:15">
      <c r="O159"/>
    </row>
    <row r="160" spans="15:15">
      <c r="O160"/>
    </row>
    <row r="161" spans="15:15">
      <c r="O161"/>
    </row>
    <row r="162" spans="15:15">
      <c r="O162"/>
    </row>
    <row r="163" spans="15:15">
      <c r="O163"/>
    </row>
    <row r="164" spans="15:15">
      <c r="O164"/>
    </row>
    <row r="165" spans="15:15">
      <c r="O165"/>
    </row>
    <row r="166" spans="15:15">
      <c r="O166"/>
    </row>
    <row r="167" spans="15:15">
      <c r="O167"/>
    </row>
    <row r="168" spans="15:15">
      <c r="O168"/>
    </row>
    <row r="169" spans="15:15">
      <c r="O169"/>
    </row>
    <row r="170" spans="15:15">
      <c r="O170"/>
    </row>
    <row r="171" spans="15:15">
      <c r="O171"/>
    </row>
    <row r="172" spans="15:15">
      <c r="O172"/>
    </row>
    <row r="173" spans="15:15">
      <c r="O173"/>
    </row>
    <row r="174" spans="15:15">
      <c r="O174"/>
    </row>
    <row r="175" spans="15:15">
      <c r="O175"/>
    </row>
    <row r="176" spans="15:15">
      <c r="O176"/>
    </row>
    <row r="177" spans="15:15">
      <c r="O177"/>
    </row>
    <row r="178" spans="15:15">
      <c r="O178"/>
    </row>
    <row r="179" spans="15:15">
      <c r="O179"/>
    </row>
    <row r="180" spans="15:15">
      <c r="O180"/>
    </row>
    <row r="181" spans="15:15">
      <c r="O181"/>
    </row>
    <row r="182" spans="15:15">
      <c r="O182"/>
    </row>
    <row r="183" spans="15:15">
      <c r="O183"/>
    </row>
    <row r="184" spans="15:15">
      <c r="O184"/>
    </row>
    <row r="185" spans="15:15">
      <c r="O185"/>
    </row>
    <row r="186" spans="15:15">
      <c r="O186"/>
    </row>
    <row r="187" spans="15:15">
      <c r="O187"/>
    </row>
    <row r="188" spans="15:15">
      <c r="O188"/>
    </row>
    <row r="189" spans="15:15">
      <c r="O189"/>
    </row>
    <row r="190" spans="15:15">
      <c r="O190"/>
    </row>
    <row r="191" spans="15:15">
      <c r="O191"/>
    </row>
    <row r="192" spans="15:15">
      <c r="O192"/>
    </row>
    <row r="193" spans="15:15">
      <c r="O193"/>
    </row>
    <row r="194" spans="15:15">
      <c r="O194"/>
    </row>
    <row r="195" spans="15:15">
      <c r="O195"/>
    </row>
    <row r="196" spans="15:15">
      <c r="O196"/>
    </row>
    <row r="197" spans="15:15">
      <c r="O197"/>
    </row>
    <row r="198" spans="15:15">
      <c r="O198"/>
    </row>
    <row r="199" spans="15:15">
      <c r="O199"/>
    </row>
    <row r="200" spans="15:15">
      <c r="O200"/>
    </row>
    <row r="201" spans="15:15">
      <c r="O201"/>
    </row>
    <row r="202" spans="15:15">
      <c r="O202"/>
    </row>
    <row r="203" spans="15:15">
      <c r="O203"/>
    </row>
    <row r="204" spans="15:15">
      <c r="O204"/>
    </row>
    <row r="205" spans="15:15">
      <c r="O205"/>
    </row>
    <row r="206" spans="15:15">
      <c r="O206"/>
    </row>
    <row r="207" spans="15:15">
      <c r="O207"/>
    </row>
    <row r="208" spans="15:15">
      <c r="O208"/>
    </row>
    <row r="209" spans="15:15">
      <c r="O209"/>
    </row>
    <row r="210" spans="15:15">
      <c r="O210"/>
    </row>
    <row r="211" spans="15:15">
      <c r="O211"/>
    </row>
    <row r="212" spans="15:15">
      <c r="O212"/>
    </row>
    <row r="213" spans="15:15">
      <c r="O213"/>
    </row>
    <row r="214" spans="15:15">
      <c r="O214"/>
    </row>
    <row r="215" spans="15:15">
      <c r="O215"/>
    </row>
    <row r="216" spans="15:15">
      <c r="O216"/>
    </row>
    <row r="217" spans="15:15">
      <c r="O217"/>
    </row>
    <row r="218" spans="15:15">
      <c r="O218"/>
    </row>
    <row r="219" spans="15:15">
      <c r="O219"/>
    </row>
    <row r="220" spans="15:15">
      <c r="O220"/>
    </row>
    <row r="221" spans="15:15">
      <c r="O221"/>
    </row>
    <row r="222" spans="15:15">
      <c r="O222"/>
    </row>
    <row r="223" spans="15:15">
      <c r="O223"/>
    </row>
    <row r="224" spans="15:15">
      <c r="O224"/>
    </row>
    <row r="225" spans="15:15">
      <c r="O225"/>
    </row>
    <row r="226" spans="15:15">
      <c r="O226"/>
    </row>
    <row r="227" spans="15:15">
      <c r="O227"/>
    </row>
    <row r="228" spans="15:15">
      <c r="O228"/>
    </row>
    <row r="229" spans="15:15">
      <c r="O229"/>
    </row>
    <row r="230" spans="15:15">
      <c r="O230"/>
    </row>
    <row r="231" spans="15:15">
      <c r="O231"/>
    </row>
    <row r="232" spans="15:15">
      <c r="O232"/>
    </row>
    <row r="233" spans="15:15">
      <c r="O233"/>
    </row>
    <row r="234" spans="15:15">
      <c r="O234"/>
    </row>
    <row r="235" spans="15:15">
      <c r="O235"/>
    </row>
    <row r="236" spans="15:15">
      <c r="O236"/>
    </row>
    <row r="237" spans="15:15">
      <c r="O237"/>
    </row>
    <row r="238" spans="15:15">
      <c r="O238"/>
    </row>
    <row r="239" spans="15:15">
      <c r="O239"/>
    </row>
    <row r="240" spans="15:15">
      <c r="O240"/>
    </row>
    <row r="241" spans="15:15">
      <c r="O241"/>
    </row>
    <row r="242" spans="15:15">
      <c r="O242"/>
    </row>
    <row r="243" spans="15:15">
      <c r="O243"/>
    </row>
    <row r="244" spans="15:15">
      <c r="O244"/>
    </row>
    <row r="245" spans="15:15">
      <c r="O245"/>
    </row>
    <row r="246" spans="15:15">
      <c r="O246"/>
    </row>
    <row r="247" spans="15:15">
      <c r="O247"/>
    </row>
    <row r="248" spans="15:15">
      <c r="O248"/>
    </row>
    <row r="249" spans="15:15">
      <c r="O249"/>
    </row>
    <row r="250" spans="15:15">
      <c r="O250"/>
    </row>
    <row r="251" spans="15:15">
      <c r="O251"/>
    </row>
    <row r="252" spans="15:15">
      <c r="O252"/>
    </row>
    <row r="253" spans="15:15">
      <c r="O253"/>
    </row>
    <row r="254" spans="15:15">
      <c r="O254"/>
    </row>
    <row r="255" spans="15:15">
      <c r="O255"/>
    </row>
    <row r="256" spans="15:15">
      <c r="O256"/>
    </row>
    <row r="257" spans="15:15">
      <c r="O257"/>
    </row>
    <row r="258" spans="15:15">
      <c r="O258"/>
    </row>
    <row r="259" spans="15:15">
      <c r="O259"/>
    </row>
    <row r="260" spans="15:15">
      <c r="O260"/>
    </row>
    <row r="261" spans="15:15">
      <c r="O261"/>
    </row>
    <row r="262" spans="15:15">
      <c r="O262"/>
    </row>
    <row r="263" spans="15:15">
      <c r="O263"/>
    </row>
    <row r="264" spans="15:15">
      <c r="O264"/>
    </row>
    <row r="265" spans="15:15">
      <c r="O265"/>
    </row>
    <row r="266" spans="15:15">
      <c r="O266"/>
    </row>
    <row r="267" spans="15:15">
      <c r="O267"/>
    </row>
    <row r="268" spans="15:15">
      <c r="O268"/>
    </row>
    <row r="269" spans="15:15">
      <c r="O269"/>
    </row>
    <row r="270" spans="15:15">
      <c r="O270"/>
    </row>
    <row r="271" spans="15:15">
      <c r="O271"/>
    </row>
    <row r="272" spans="15:15">
      <c r="O272"/>
    </row>
    <row r="273" spans="15:15">
      <c r="O273"/>
    </row>
    <row r="274" spans="15:15">
      <c r="O274"/>
    </row>
    <row r="275" spans="15:15">
      <c r="O275"/>
    </row>
    <row r="276" spans="15:15">
      <c r="O276"/>
    </row>
    <row r="277" spans="15:15">
      <c r="O277"/>
    </row>
    <row r="278" spans="15:15">
      <c r="O278"/>
    </row>
    <row r="279" spans="15:15">
      <c r="O279"/>
    </row>
    <row r="280" spans="15:15">
      <c r="O280"/>
    </row>
    <row r="281" spans="15:15">
      <c r="O281"/>
    </row>
    <row r="282" spans="15:15">
      <c r="O282"/>
    </row>
    <row r="283" spans="15:15">
      <c r="O283"/>
    </row>
    <row r="284" spans="15:15">
      <c r="O284"/>
    </row>
    <row r="285" spans="15:15">
      <c r="O285"/>
    </row>
    <row r="286" spans="15:15">
      <c r="O286"/>
    </row>
    <row r="287" spans="15:15">
      <c r="O287"/>
    </row>
    <row r="288" spans="15:15">
      <c r="O288"/>
    </row>
    <row r="289" spans="15:15">
      <c r="O289"/>
    </row>
    <row r="290" spans="15:15">
      <c r="O290"/>
    </row>
    <row r="291" spans="15:15">
      <c r="O291"/>
    </row>
    <row r="292" spans="15:15">
      <c r="O292"/>
    </row>
    <row r="293" spans="15:15">
      <c r="O293"/>
    </row>
    <row r="294" spans="15:15">
      <c r="O294"/>
    </row>
    <row r="295" spans="15:15">
      <c r="O295"/>
    </row>
    <row r="296" spans="15:15">
      <c r="O296"/>
    </row>
    <row r="297" spans="15:15">
      <c r="O297"/>
    </row>
    <row r="298" spans="15:15">
      <c r="O298"/>
    </row>
    <row r="299" spans="15:15">
      <c r="O299"/>
    </row>
    <row r="300" spans="15:15">
      <c r="O300"/>
    </row>
    <row r="301" spans="15:15">
      <c r="O301"/>
    </row>
    <row r="302" spans="15:15">
      <c r="O302"/>
    </row>
    <row r="303" spans="15:15">
      <c r="O303"/>
    </row>
    <row r="304" spans="15:15">
      <c r="O304"/>
    </row>
    <row r="305" spans="15:15">
      <c r="O305"/>
    </row>
    <row r="306" spans="15:15">
      <c r="O306"/>
    </row>
    <row r="307" spans="15:15">
      <c r="O307"/>
    </row>
    <row r="308" spans="15:15">
      <c r="O308"/>
    </row>
    <row r="309" spans="15:15">
      <c r="O309"/>
    </row>
    <row r="310" spans="15:15">
      <c r="O310"/>
    </row>
    <row r="311" spans="15:15">
      <c r="O311"/>
    </row>
    <row r="312" spans="15:15">
      <c r="O312"/>
    </row>
    <row r="313" spans="15:15">
      <c r="O313"/>
    </row>
    <row r="314" spans="15:15">
      <c r="O314"/>
    </row>
    <row r="315" spans="15:15">
      <c r="O315"/>
    </row>
    <row r="316" spans="15:15">
      <c r="O316"/>
    </row>
    <row r="317" spans="15:15">
      <c r="O317"/>
    </row>
    <row r="318" spans="15:15">
      <c r="O318"/>
    </row>
    <row r="319" spans="15:15">
      <c r="O319"/>
    </row>
    <row r="320" spans="15:15">
      <c r="O320"/>
    </row>
    <row r="321" spans="15:15">
      <c r="O321"/>
    </row>
    <row r="322" spans="15:15">
      <c r="O322"/>
    </row>
    <row r="323" spans="15:15">
      <c r="O323"/>
    </row>
    <row r="324" spans="15:15">
      <c r="O324"/>
    </row>
    <row r="325" spans="15:15">
      <c r="O325"/>
    </row>
    <row r="326" spans="15:15">
      <c r="O326"/>
    </row>
    <row r="327" spans="15:15">
      <c r="O327"/>
    </row>
    <row r="328" spans="15:15">
      <c r="O328"/>
    </row>
    <row r="329" spans="15:15">
      <c r="O329"/>
    </row>
    <row r="330" spans="15:15">
      <c r="O330"/>
    </row>
    <row r="331" spans="15:15">
      <c r="O331"/>
    </row>
    <row r="332" spans="15:15">
      <c r="O332"/>
    </row>
    <row r="333" spans="15:15">
      <c r="O333"/>
    </row>
    <row r="334" spans="15:15">
      <c r="O334"/>
    </row>
    <row r="335" spans="15:15">
      <c r="O335"/>
    </row>
    <row r="336" spans="15:15">
      <c r="O336"/>
    </row>
    <row r="337" spans="15:15">
      <c r="O337"/>
    </row>
    <row r="338" spans="15:15">
      <c r="O338"/>
    </row>
    <row r="339" spans="15:15">
      <c r="O339"/>
    </row>
    <row r="340" spans="15:15">
      <c r="O340"/>
    </row>
  </sheetData>
  <phoneticPr fontId="38" type="noConversion"/>
  <hyperlinks>
    <hyperlink ref="N2" r:id="rId1" xr:uid="{E56D5BDA-5BBD-4990-B848-3B7312C55F4F}"/>
    <hyperlink ref="N3" r:id="rId2" xr:uid="{940AD958-C4A5-497D-8007-404933B11379}"/>
    <hyperlink ref="N4" r:id="rId3" xr:uid="{4C937A5E-8ED2-4F05-86E0-F60FF7CC2446}"/>
    <hyperlink ref="N5" r:id="rId4" xr:uid="{DEE4A01D-AA7B-42D0-A07D-FA11E5A76DDC}"/>
    <hyperlink ref="N6" r:id="rId5" xr:uid="{E82A3232-BE43-41B6-8DCF-0E3BD8F3053D}"/>
    <hyperlink ref="N7" r:id="rId6" xr:uid="{52EF82F7-BF1A-43D3-82BD-0E7DD470392C}"/>
    <hyperlink ref="N8" r:id="rId7" xr:uid="{D9AF0C18-BCC9-4391-9F01-C8148FEAE4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7"/>
  <sheetViews>
    <sheetView workbookViewId="0">
      <selection activeCell="G1" sqref="G1"/>
    </sheetView>
  </sheetViews>
  <sheetFormatPr defaultColWidth="79.6640625" defaultRowHeight="20.100000000000001" customHeight="1"/>
  <cols>
    <col min="1" max="1" width="6.77734375" style="4" customWidth="1"/>
    <col min="2" max="2" width="18.21875" style="4" hidden="1" customWidth="1"/>
    <col min="3" max="3" width="18.21875" style="4" customWidth="1"/>
    <col min="4" max="4" width="19.33203125" style="4" hidden="1" customWidth="1"/>
    <col min="5" max="5" width="16.77734375" style="4" bestFit="1" customWidth="1"/>
    <col min="6" max="6" width="17" style="4" bestFit="1" customWidth="1"/>
    <col min="7" max="7" width="57.109375" style="24" customWidth="1"/>
    <col min="8" max="8" width="6.77734375" style="4" customWidth="1"/>
    <col min="9" max="9" width="22.33203125" style="4" customWidth="1"/>
    <col min="10" max="10" width="10.88671875" style="4" hidden="1" customWidth="1"/>
    <col min="11" max="11" width="7.88671875" style="4" customWidth="1"/>
    <col min="12" max="12" width="65" style="4" bestFit="1" customWidth="1"/>
    <col min="13" max="16384" width="79.6640625" style="4"/>
  </cols>
  <sheetData>
    <row r="1" spans="1:12" s="35" customFormat="1" ht="20.100000000000001" customHeight="1">
      <c r="A1" s="67" t="s">
        <v>2462</v>
      </c>
      <c r="B1" s="68" t="s">
        <v>2463</v>
      </c>
      <c r="C1" s="68" t="s">
        <v>2464</v>
      </c>
      <c r="D1" s="68" t="s">
        <v>2465</v>
      </c>
      <c r="E1" s="68" t="s">
        <v>2466</v>
      </c>
      <c r="F1" s="68" t="s">
        <v>2822</v>
      </c>
      <c r="G1" s="76" t="s">
        <v>2467</v>
      </c>
      <c r="H1" s="68" t="s">
        <v>2468</v>
      </c>
      <c r="I1" s="68" t="s">
        <v>2469</v>
      </c>
      <c r="J1" s="68" t="s">
        <v>2470</v>
      </c>
      <c r="K1" s="69" t="s">
        <v>2471</v>
      </c>
      <c r="L1" s="70" t="s">
        <v>2472</v>
      </c>
    </row>
    <row r="2" spans="1:12" ht="20.100000000000001" customHeight="1">
      <c r="A2" s="65">
        <v>1</v>
      </c>
      <c r="B2" s="62" t="s">
        <v>2186</v>
      </c>
      <c r="C2" s="62" t="s">
        <v>2813</v>
      </c>
      <c r="D2" s="62" t="s">
        <v>595</v>
      </c>
      <c r="E2" s="62" t="s">
        <v>619</v>
      </c>
      <c r="F2" s="62" t="s">
        <v>2814</v>
      </c>
      <c r="G2" s="77" t="s">
        <v>2815</v>
      </c>
      <c r="H2" s="63">
        <v>1</v>
      </c>
      <c r="I2" s="62" t="s">
        <v>2816</v>
      </c>
      <c r="J2" s="62" t="s">
        <v>105</v>
      </c>
      <c r="K2" s="64">
        <v>2006</v>
      </c>
      <c r="L2" s="66" t="str">
        <f t="shared" ref="L2:L33" si="0">HYPERLINK(CONCATENATE("http://ebooks.windeal.com.tw/ios/cover.asp?isbn=",F2))</f>
        <v>http://ebooks.windeal.com.tw/ios/cover.asp?isbn=9781586036669</v>
      </c>
    </row>
    <row r="3" spans="1:12" ht="20.100000000000001" customHeight="1">
      <c r="A3" s="65">
        <v>2</v>
      </c>
      <c r="B3" s="62" t="s">
        <v>2186</v>
      </c>
      <c r="C3" s="62" t="s">
        <v>1938</v>
      </c>
      <c r="D3" s="62" t="s">
        <v>2817</v>
      </c>
      <c r="E3" s="62" t="s">
        <v>2818</v>
      </c>
      <c r="F3" s="62" t="s">
        <v>2819</v>
      </c>
      <c r="G3" s="77" t="s">
        <v>2820</v>
      </c>
      <c r="H3" s="63">
        <v>1</v>
      </c>
      <c r="I3" s="62" t="s">
        <v>2821</v>
      </c>
      <c r="J3" s="62" t="s">
        <v>105</v>
      </c>
      <c r="K3" s="64">
        <v>2006</v>
      </c>
      <c r="L3" s="66" t="str">
        <f t="shared" si="0"/>
        <v>http://ebooks.windeal.com.tw/ios/cover.asp?isbn=9781586036928</v>
      </c>
    </row>
    <row r="4" spans="1:12" ht="20.100000000000001" customHeight="1">
      <c r="A4" s="65">
        <v>3</v>
      </c>
      <c r="B4" s="62" t="s">
        <v>91</v>
      </c>
      <c r="C4" s="62" t="s">
        <v>2507</v>
      </c>
      <c r="D4" s="62" t="s">
        <v>2508</v>
      </c>
      <c r="E4" s="62" t="s">
        <v>2509</v>
      </c>
      <c r="F4" s="62" t="s">
        <v>2510</v>
      </c>
      <c r="G4" s="77" t="s">
        <v>2511</v>
      </c>
      <c r="H4" s="63">
        <v>1</v>
      </c>
      <c r="I4" s="62" t="s">
        <v>2512</v>
      </c>
      <c r="J4" s="62" t="s">
        <v>105</v>
      </c>
      <c r="K4" s="64">
        <v>2008</v>
      </c>
      <c r="L4" s="66" t="str">
        <f t="shared" si="0"/>
        <v>http://ebooks.windeal.com.tw/ios/cover.asp?isbn=9781586038328</v>
      </c>
    </row>
    <row r="5" spans="1:12" ht="20.100000000000001" customHeight="1">
      <c r="A5" s="65">
        <v>4</v>
      </c>
      <c r="B5" s="62" t="s">
        <v>91</v>
      </c>
      <c r="C5" s="62" t="s">
        <v>2532</v>
      </c>
      <c r="D5" s="62" t="s">
        <v>96</v>
      </c>
      <c r="E5" s="62" t="s">
        <v>49</v>
      </c>
      <c r="F5" s="62" t="s">
        <v>2533</v>
      </c>
      <c r="G5" s="77" t="s">
        <v>2534</v>
      </c>
      <c r="H5" s="63">
        <v>1</v>
      </c>
      <c r="I5" s="62" t="s">
        <v>2535</v>
      </c>
      <c r="J5" s="62" t="s">
        <v>105</v>
      </c>
      <c r="K5" s="64">
        <v>2008</v>
      </c>
      <c r="L5" s="66" t="str">
        <f t="shared" si="0"/>
        <v>http://ebooks.windeal.com.tw/ios/cover.asp?isbn=9781586039226</v>
      </c>
    </row>
    <row r="6" spans="1:12" ht="20.100000000000001" customHeight="1">
      <c r="A6" s="65">
        <v>5</v>
      </c>
      <c r="B6" s="62" t="s">
        <v>91</v>
      </c>
      <c r="C6" s="62" t="s">
        <v>2532</v>
      </c>
      <c r="D6" s="62" t="s">
        <v>2607</v>
      </c>
      <c r="E6" s="62" t="s">
        <v>1384</v>
      </c>
      <c r="F6" s="62" t="s">
        <v>2608</v>
      </c>
      <c r="G6" s="77" t="s">
        <v>2609</v>
      </c>
      <c r="H6" s="63">
        <v>1</v>
      </c>
      <c r="I6" s="62" t="s">
        <v>2610</v>
      </c>
      <c r="J6" s="62" t="s">
        <v>105</v>
      </c>
      <c r="K6" s="64">
        <v>2004</v>
      </c>
      <c r="L6" s="66" t="str">
        <f t="shared" si="0"/>
        <v>http://ebooks.windeal.com.tw/ios/cover.asp?isbn=9781586034542</v>
      </c>
    </row>
    <row r="7" spans="1:12" ht="20.100000000000001" customHeight="1">
      <c r="A7" s="65">
        <v>6</v>
      </c>
      <c r="B7" s="62" t="s">
        <v>91</v>
      </c>
      <c r="C7" s="62" t="s">
        <v>2532</v>
      </c>
      <c r="D7" s="62" t="s">
        <v>96</v>
      </c>
      <c r="E7" s="62" t="s">
        <v>515</v>
      </c>
      <c r="F7" s="62" t="s">
        <v>2677</v>
      </c>
      <c r="G7" s="77" t="s">
        <v>2678</v>
      </c>
      <c r="H7" s="63">
        <v>1</v>
      </c>
      <c r="I7" s="62" t="s">
        <v>2679</v>
      </c>
      <c r="J7" s="62" t="s">
        <v>105</v>
      </c>
      <c r="K7" s="64">
        <v>2007</v>
      </c>
      <c r="L7" s="66" t="str">
        <f t="shared" si="0"/>
        <v>http://ebooks.windeal.com.tw/ios/cover.asp?isbn=9781586037727</v>
      </c>
    </row>
    <row r="8" spans="1:12" ht="20.100000000000001" customHeight="1">
      <c r="A8" s="65">
        <v>7</v>
      </c>
      <c r="B8" s="62" t="s">
        <v>2192</v>
      </c>
      <c r="C8" s="62" t="s">
        <v>190</v>
      </c>
      <c r="D8" s="62" t="s">
        <v>2672</v>
      </c>
      <c r="E8" s="62" t="s">
        <v>2673</v>
      </c>
      <c r="F8" s="62" t="s">
        <v>2674</v>
      </c>
      <c r="G8" s="77" t="s">
        <v>2675</v>
      </c>
      <c r="H8" s="63">
        <v>1</v>
      </c>
      <c r="I8" s="62" t="s">
        <v>2676</v>
      </c>
      <c r="J8" s="62" t="s">
        <v>105</v>
      </c>
      <c r="K8" s="64">
        <v>2008</v>
      </c>
      <c r="L8" s="66" t="str">
        <f t="shared" si="0"/>
        <v>http://ebooks.windeal.com.tw/ios/cover.asp?isbn=9781586038854</v>
      </c>
    </row>
    <row r="9" spans="1:12" ht="20.100000000000001" customHeight="1">
      <c r="A9" s="65">
        <v>8</v>
      </c>
      <c r="B9" s="62" t="s">
        <v>2192</v>
      </c>
      <c r="C9" s="62" t="s">
        <v>190</v>
      </c>
      <c r="D9" s="62" t="s">
        <v>2689</v>
      </c>
      <c r="E9" s="62" t="s">
        <v>2690</v>
      </c>
      <c r="F9" s="62" t="s">
        <v>2691</v>
      </c>
      <c r="G9" s="77" t="s">
        <v>2692</v>
      </c>
      <c r="H9" s="63">
        <v>1</v>
      </c>
      <c r="I9" s="62" t="s">
        <v>2693</v>
      </c>
      <c r="J9" s="62" t="s">
        <v>105</v>
      </c>
      <c r="K9" s="64">
        <v>2007</v>
      </c>
      <c r="L9" s="66" t="str">
        <f t="shared" si="0"/>
        <v>http://ebooks.windeal.com.tw/ios/cover.asp?isbn=9781586037925</v>
      </c>
    </row>
    <row r="10" spans="1:12" ht="20.100000000000001" customHeight="1">
      <c r="A10" s="65">
        <v>9</v>
      </c>
      <c r="B10" s="62" t="s">
        <v>2347</v>
      </c>
      <c r="C10" s="62" t="s">
        <v>2564</v>
      </c>
      <c r="D10" s="62" t="s">
        <v>2565</v>
      </c>
      <c r="E10" s="62" t="s">
        <v>2566</v>
      </c>
      <c r="F10" s="62" t="s">
        <v>2567</v>
      </c>
      <c r="G10" s="77" t="s">
        <v>2568</v>
      </c>
      <c r="H10" s="63" t="s">
        <v>2082</v>
      </c>
      <c r="I10" s="62" t="s">
        <v>2569</v>
      </c>
      <c r="J10" s="62" t="s">
        <v>105</v>
      </c>
      <c r="K10" s="64" t="s">
        <v>2570</v>
      </c>
      <c r="L10" s="66" t="str">
        <f t="shared" si="0"/>
        <v>http://ebooks.windeal.com.tw/ios/cover.asp?isbn=9781586039196</v>
      </c>
    </row>
    <row r="11" spans="1:12" ht="20.100000000000001" customHeight="1">
      <c r="A11" s="65">
        <v>10</v>
      </c>
      <c r="B11" s="62" t="s">
        <v>2347</v>
      </c>
      <c r="C11" s="62" t="s">
        <v>2478</v>
      </c>
      <c r="D11" s="62" t="s">
        <v>2740</v>
      </c>
      <c r="E11" s="62" t="s">
        <v>2741</v>
      </c>
      <c r="F11" s="62" t="s">
        <v>2742</v>
      </c>
      <c r="G11" s="77" t="s">
        <v>2743</v>
      </c>
      <c r="H11" s="63" t="s">
        <v>1943</v>
      </c>
      <c r="I11" s="62" t="s">
        <v>2744</v>
      </c>
      <c r="J11" s="62" t="s">
        <v>105</v>
      </c>
      <c r="K11" s="64">
        <v>2007</v>
      </c>
      <c r="L11" s="66" t="str">
        <f t="shared" si="0"/>
        <v>http://ebooks.windeal.com.tw/ios/cover.asp?isbn=9781586037796</v>
      </c>
    </row>
    <row r="12" spans="1:12" ht="20.100000000000001" customHeight="1">
      <c r="A12" s="65">
        <v>11</v>
      </c>
      <c r="B12" s="62" t="s">
        <v>2347</v>
      </c>
      <c r="C12" s="62" t="s">
        <v>2478</v>
      </c>
      <c r="D12" s="62" t="s">
        <v>1330</v>
      </c>
      <c r="E12" s="62" t="s">
        <v>1331</v>
      </c>
      <c r="F12" s="62" t="s">
        <v>2648</v>
      </c>
      <c r="G12" s="77" t="s">
        <v>2649</v>
      </c>
      <c r="H12" s="63" t="s">
        <v>1943</v>
      </c>
      <c r="I12" s="62" t="s">
        <v>2650</v>
      </c>
      <c r="J12" s="62" t="s">
        <v>105</v>
      </c>
      <c r="K12" s="64">
        <v>2008</v>
      </c>
      <c r="L12" s="66" t="str">
        <f t="shared" si="0"/>
        <v>http://ebooks.windeal.com.tw/ios/cover.asp?isbn=9781586039301</v>
      </c>
    </row>
    <row r="13" spans="1:12" ht="20.100000000000001" customHeight="1">
      <c r="A13" s="65">
        <v>12</v>
      </c>
      <c r="B13" s="62" t="s">
        <v>2347</v>
      </c>
      <c r="C13" s="62" t="s">
        <v>2478</v>
      </c>
      <c r="D13" s="62" t="s">
        <v>1330</v>
      </c>
      <c r="E13" s="62" t="s">
        <v>1331</v>
      </c>
      <c r="F13" s="62" t="s">
        <v>2683</v>
      </c>
      <c r="G13" s="77" t="s">
        <v>2684</v>
      </c>
      <c r="H13" s="63" t="s">
        <v>1943</v>
      </c>
      <c r="I13" s="62" t="s">
        <v>2650</v>
      </c>
      <c r="J13" s="62" t="s">
        <v>105</v>
      </c>
      <c r="K13" s="64">
        <v>2008</v>
      </c>
      <c r="L13" s="66" t="str">
        <f t="shared" si="0"/>
        <v>http://ebooks.windeal.com.tw/ios/cover.asp?isbn=9781586038922</v>
      </c>
    </row>
    <row r="14" spans="1:12" ht="20.100000000000001" customHeight="1">
      <c r="A14" s="65">
        <v>13</v>
      </c>
      <c r="B14" s="62" t="s">
        <v>2347</v>
      </c>
      <c r="C14" s="62" t="s">
        <v>2478</v>
      </c>
      <c r="D14" s="62" t="s">
        <v>2479</v>
      </c>
      <c r="E14" s="62" t="s">
        <v>2480</v>
      </c>
      <c r="F14" s="62" t="s">
        <v>2481</v>
      </c>
      <c r="G14" s="77" t="s">
        <v>2482</v>
      </c>
      <c r="H14" s="63" t="s">
        <v>1943</v>
      </c>
      <c r="I14" s="62" t="s">
        <v>2483</v>
      </c>
      <c r="J14" s="62" t="s">
        <v>105</v>
      </c>
      <c r="K14" s="64">
        <v>2008</v>
      </c>
      <c r="L14" s="66" t="str">
        <f t="shared" si="0"/>
        <v>http://ebooks.windeal.com.tw/ios/cover.asp?isbn=9781586038991</v>
      </c>
    </row>
    <row r="15" spans="1:12" ht="20.100000000000001" customHeight="1">
      <c r="A15" s="65">
        <v>14</v>
      </c>
      <c r="B15" s="62" t="s">
        <v>2347</v>
      </c>
      <c r="C15" s="62" t="s">
        <v>2478</v>
      </c>
      <c r="D15" s="62" t="s">
        <v>2701</v>
      </c>
      <c r="E15" s="62" t="s">
        <v>2702</v>
      </c>
      <c r="F15" s="62" t="s">
        <v>2703</v>
      </c>
      <c r="G15" s="77" t="s">
        <v>2704</v>
      </c>
      <c r="H15" s="63" t="s">
        <v>1943</v>
      </c>
      <c r="I15" s="62" t="s">
        <v>2705</v>
      </c>
      <c r="J15" s="62" t="s">
        <v>105</v>
      </c>
      <c r="K15" s="64">
        <v>2008</v>
      </c>
      <c r="L15" s="66" t="str">
        <f t="shared" si="0"/>
        <v>http://ebooks.windeal.com.tw/ios/cover.asp?isbn=9781586038441</v>
      </c>
    </row>
    <row r="16" spans="1:12" ht="20.100000000000001" customHeight="1">
      <c r="A16" s="65">
        <v>15</v>
      </c>
      <c r="B16" s="62" t="s">
        <v>2347</v>
      </c>
      <c r="C16" s="62" t="s">
        <v>2478</v>
      </c>
      <c r="D16" s="62" t="s">
        <v>2728</v>
      </c>
      <c r="E16" s="62" t="s">
        <v>2</v>
      </c>
      <c r="F16" s="62" t="s">
        <v>2729</v>
      </c>
      <c r="G16" s="77" t="s">
        <v>2730</v>
      </c>
      <c r="H16" s="63" t="s">
        <v>1943</v>
      </c>
      <c r="I16" s="62" t="s">
        <v>2731</v>
      </c>
      <c r="J16" s="62" t="s">
        <v>105</v>
      </c>
      <c r="K16" s="64">
        <v>2008</v>
      </c>
      <c r="L16" s="66" t="str">
        <f t="shared" si="0"/>
        <v>http://ebooks.windeal.com.tw/ios/cover.asp?isbn=9781586038519</v>
      </c>
    </row>
    <row r="17" spans="1:12" ht="20.100000000000001" customHeight="1">
      <c r="A17" s="65">
        <v>16</v>
      </c>
      <c r="B17" s="62" t="s">
        <v>2347</v>
      </c>
      <c r="C17" s="62" t="s">
        <v>2478</v>
      </c>
      <c r="D17" s="62" t="s">
        <v>249</v>
      </c>
      <c r="E17" s="62" t="s">
        <v>2</v>
      </c>
      <c r="F17" s="62" t="s">
        <v>2745</v>
      </c>
      <c r="G17" s="77" t="s">
        <v>2746</v>
      </c>
      <c r="H17" s="63">
        <v>1</v>
      </c>
      <c r="I17" s="62" t="s">
        <v>2713</v>
      </c>
      <c r="J17" s="62" t="s">
        <v>105</v>
      </c>
      <c r="K17" s="64">
        <v>2008</v>
      </c>
      <c r="L17" s="66" t="str">
        <f t="shared" si="0"/>
        <v>http://ebooks.windeal.com.tw/ios/cover.asp?isbn=9781586038861</v>
      </c>
    </row>
    <row r="18" spans="1:12" ht="20.100000000000001" customHeight="1">
      <c r="A18" s="65">
        <v>17</v>
      </c>
      <c r="B18" s="62" t="s">
        <v>2347</v>
      </c>
      <c r="C18" s="62" t="s">
        <v>2478</v>
      </c>
      <c r="D18" s="62" t="s">
        <v>909</v>
      </c>
      <c r="E18" s="62" t="s">
        <v>1012</v>
      </c>
      <c r="F18" s="62" t="s">
        <v>2726</v>
      </c>
      <c r="G18" s="77" t="s">
        <v>2727</v>
      </c>
      <c r="H18" s="63" t="s">
        <v>1943</v>
      </c>
      <c r="I18" s="62" t="s">
        <v>2671</v>
      </c>
      <c r="J18" s="62" t="s">
        <v>105</v>
      </c>
      <c r="K18" s="64">
        <v>2007</v>
      </c>
      <c r="L18" s="66" t="str">
        <f t="shared" si="0"/>
        <v>http://ebooks.windeal.com.tw/ios/cover.asp?isbn=9781586037871</v>
      </c>
    </row>
    <row r="19" spans="1:12" ht="20.100000000000001" customHeight="1">
      <c r="A19" s="65">
        <v>18</v>
      </c>
      <c r="B19" s="62" t="s">
        <v>2347</v>
      </c>
      <c r="C19" s="62" t="s">
        <v>2478</v>
      </c>
      <c r="D19" s="62" t="s">
        <v>249</v>
      </c>
      <c r="E19" s="62" t="s">
        <v>2698</v>
      </c>
      <c r="F19" s="62" t="s">
        <v>2699</v>
      </c>
      <c r="G19" s="77" t="s">
        <v>2700</v>
      </c>
      <c r="H19" s="63" t="s">
        <v>1943</v>
      </c>
      <c r="I19" s="62" t="s">
        <v>2650</v>
      </c>
      <c r="J19" s="62" t="s">
        <v>105</v>
      </c>
      <c r="K19" s="64">
        <v>2008</v>
      </c>
      <c r="L19" s="66" t="str">
        <f t="shared" si="0"/>
        <v>http://ebooks.windeal.com.tw/ios/cover.asp?isbn=9781586038366</v>
      </c>
    </row>
    <row r="20" spans="1:12" ht="20.100000000000001" customHeight="1">
      <c r="A20" s="65">
        <v>19</v>
      </c>
      <c r="B20" s="62" t="s">
        <v>2347</v>
      </c>
      <c r="C20" s="62" t="s">
        <v>2478</v>
      </c>
      <c r="D20" s="62" t="s">
        <v>2793</v>
      </c>
      <c r="E20" s="62" t="s">
        <v>2794</v>
      </c>
      <c r="F20" s="62" t="s">
        <v>2795</v>
      </c>
      <c r="G20" s="77" t="s">
        <v>2796</v>
      </c>
      <c r="H20" s="63" t="s">
        <v>1943</v>
      </c>
      <c r="I20" s="62" t="s">
        <v>2797</v>
      </c>
      <c r="J20" s="62" t="s">
        <v>105</v>
      </c>
      <c r="K20" s="64">
        <v>2008</v>
      </c>
      <c r="L20" s="66" t="str">
        <f t="shared" si="0"/>
        <v>http://ebooks.windeal.com.tw/ios/cover.asp?isbn=9781586038243</v>
      </c>
    </row>
    <row r="21" spans="1:12" ht="20.100000000000001" customHeight="1">
      <c r="A21" s="65">
        <v>20</v>
      </c>
      <c r="B21" s="62" t="s">
        <v>2347</v>
      </c>
      <c r="C21" s="62" t="s">
        <v>2478</v>
      </c>
      <c r="D21" s="62" t="s">
        <v>2714</v>
      </c>
      <c r="E21" s="62" t="s">
        <v>2715</v>
      </c>
      <c r="F21" s="62" t="s">
        <v>2716</v>
      </c>
      <c r="G21" s="77" t="s">
        <v>2717</v>
      </c>
      <c r="H21" s="63">
        <v>1</v>
      </c>
      <c r="I21" s="62" t="s">
        <v>2718</v>
      </c>
      <c r="J21" s="62" t="s">
        <v>105</v>
      </c>
      <c r="K21" s="64">
        <v>2007</v>
      </c>
      <c r="L21" s="66" t="str">
        <f t="shared" si="0"/>
        <v>http://ebooks.windeal.com.tw/ios/cover.asp?isbn=9781586037215</v>
      </c>
    </row>
    <row r="22" spans="1:12" ht="20.100000000000001" customHeight="1">
      <c r="A22" s="65">
        <v>21</v>
      </c>
      <c r="B22" s="62" t="s">
        <v>2347</v>
      </c>
      <c r="C22" s="62" t="s">
        <v>2478</v>
      </c>
      <c r="D22" s="62" t="s">
        <v>230</v>
      </c>
      <c r="E22" s="62" t="s">
        <v>1633</v>
      </c>
      <c r="F22" s="62" t="s">
        <v>2536</v>
      </c>
      <c r="G22" s="77" t="s">
        <v>2537</v>
      </c>
      <c r="H22" s="63" t="s">
        <v>1943</v>
      </c>
      <c r="I22" s="62" t="s">
        <v>2538</v>
      </c>
      <c r="J22" s="62" t="s">
        <v>105</v>
      </c>
      <c r="K22" s="64">
        <v>2008</v>
      </c>
      <c r="L22" s="66" t="str">
        <f t="shared" si="0"/>
        <v>http://ebooks.windeal.com.tw/ios/cover.asp?isbn=9781586038496</v>
      </c>
    </row>
    <row r="23" spans="1:12" ht="20.100000000000001" customHeight="1">
      <c r="A23" s="65">
        <v>22</v>
      </c>
      <c r="B23" s="62" t="s">
        <v>2347</v>
      </c>
      <c r="C23" s="62" t="s">
        <v>2478</v>
      </c>
      <c r="D23" s="62" t="s">
        <v>2710</v>
      </c>
      <c r="E23" s="62" t="s">
        <v>36</v>
      </c>
      <c r="F23" s="62" t="s">
        <v>2711</v>
      </c>
      <c r="G23" s="77" t="s">
        <v>2712</v>
      </c>
      <c r="H23" s="63" t="s">
        <v>1943</v>
      </c>
      <c r="I23" s="62" t="s">
        <v>2713</v>
      </c>
      <c r="J23" s="62" t="s">
        <v>105</v>
      </c>
      <c r="K23" s="64">
        <v>2006</v>
      </c>
      <c r="L23" s="66" t="str">
        <f t="shared" si="0"/>
        <v>http://ebooks.windeal.com.tw/ios/cover.asp?isbn=9781586035938</v>
      </c>
    </row>
    <row r="24" spans="1:12" ht="20.100000000000001" customHeight="1">
      <c r="A24" s="65">
        <v>23</v>
      </c>
      <c r="B24" s="62" t="s">
        <v>2347</v>
      </c>
      <c r="C24" s="62" t="s">
        <v>2478</v>
      </c>
      <c r="D24" s="62" t="s">
        <v>2667</v>
      </c>
      <c r="E24" s="62" t="s">
        <v>2668</v>
      </c>
      <c r="F24" s="62" t="s">
        <v>2669</v>
      </c>
      <c r="G24" s="77" t="s">
        <v>2670</v>
      </c>
      <c r="H24" s="63" t="s">
        <v>1943</v>
      </c>
      <c r="I24" s="62" t="s">
        <v>2671</v>
      </c>
      <c r="J24" s="62" t="s">
        <v>105</v>
      </c>
      <c r="K24" s="64">
        <v>2007</v>
      </c>
      <c r="L24" s="66" t="str">
        <f t="shared" si="0"/>
        <v>http://ebooks.windeal.com.tw/ios/cover.asp?isbn=9781586037864</v>
      </c>
    </row>
    <row r="25" spans="1:12" ht="20.100000000000001" customHeight="1">
      <c r="A25" s="65">
        <v>24</v>
      </c>
      <c r="B25" s="62" t="s">
        <v>2347</v>
      </c>
      <c r="C25" s="62" t="s">
        <v>2588</v>
      </c>
      <c r="D25" s="62" t="s">
        <v>2589</v>
      </c>
      <c r="E25" s="62" t="s">
        <v>2590</v>
      </c>
      <c r="F25" s="62" t="s">
        <v>2591</v>
      </c>
      <c r="G25" s="77" t="s">
        <v>2592</v>
      </c>
      <c r="H25" s="63">
        <v>1</v>
      </c>
      <c r="I25" s="62" t="s">
        <v>2593</v>
      </c>
      <c r="J25" s="62" t="s">
        <v>105</v>
      </c>
      <c r="K25" s="64">
        <v>2008</v>
      </c>
      <c r="L25" s="66" t="str">
        <f t="shared" si="0"/>
        <v>http://ebooks.windeal.com.tw/ios/cover.asp?isbn=9781586038502</v>
      </c>
    </row>
    <row r="26" spans="1:12" ht="20.100000000000001" customHeight="1">
      <c r="A26" s="65">
        <v>25</v>
      </c>
      <c r="B26" s="62" t="s">
        <v>2347</v>
      </c>
      <c r="C26" s="62" t="s">
        <v>2588</v>
      </c>
      <c r="D26" s="62" t="s">
        <v>2769</v>
      </c>
      <c r="E26" s="62" t="s">
        <v>2770</v>
      </c>
      <c r="F26" s="62" t="s">
        <v>2771</v>
      </c>
      <c r="G26" s="77" t="s">
        <v>2772</v>
      </c>
      <c r="H26" s="63">
        <v>1</v>
      </c>
      <c r="I26" s="62" t="s">
        <v>2773</v>
      </c>
      <c r="J26" s="62" t="s">
        <v>105</v>
      </c>
      <c r="K26" s="64">
        <v>2008</v>
      </c>
      <c r="L26" s="66" t="str">
        <f t="shared" si="0"/>
        <v>http://ebooks.windeal.com.tw/ios/cover.asp?isbn=9781586038700</v>
      </c>
    </row>
    <row r="27" spans="1:12" ht="20.100000000000001" customHeight="1">
      <c r="A27" s="65">
        <v>26</v>
      </c>
      <c r="B27" s="62" t="s">
        <v>2347</v>
      </c>
      <c r="C27" s="62" t="s">
        <v>2588</v>
      </c>
      <c r="D27" s="62" t="s">
        <v>1577</v>
      </c>
      <c r="E27" s="62" t="s">
        <v>1642</v>
      </c>
      <c r="F27" s="62" t="s">
        <v>2604</v>
      </c>
      <c r="G27" s="77" t="s">
        <v>2605</v>
      </c>
      <c r="H27" s="63">
        <v>1</v>
      </c>
      <c r="I27" s="62" t="s">
        <v>2606</v>
      </c>
      <c r="J27" s="62" t="s">
        <v>105</v>
      </c>
      <c r="K27" s="64">
        <v>2006</v>
      </c>
      <c r="L27" s="66" t="str">
        <f t="shared" si="0"/>
        <v>http://ebooks.windeal.com.tw/ios/cover.asp?isbn=9781586036294</v>
      </c>
    </row>
    <row r="28" spans="1:12" ht="20.100000000000001" customHeight="1">
      <c r="A28" s="65">
        <v>27</v>
      </c>
      <c r="B28" s="62" t="s">
        <v>2347</v>
      </c>
      <c r="C28" s="62" t="s">
        <v>2588</v>
      </c>
      <c r="D28" s="62" t="s">
        <v>2784</v>
      </c>
      <c r="E28" s="62" t="s">
        <v>2785</v>
      </c>
      <c r="F28" s="62" t="s">
        <v>2786</v>
      </c>
      <c r="G28" s="77" t="s">
        <v>2787</v>
      </c>
      <c r="H28" s="63" t="s">
        <v>1943</v>
      </c>
      <c r="I28" s="62" t="s">
        <v>2100</v>
      </c>
      <c r="J28" s="62" t="s">
        <v>105</v>
      </c>
      <c r="K28" s="64">
        <v>2006</v>
      </c>
      <c r="L28" s="66" t="str">
        <f t="shared" si="0"/>
        <v>http://ebooks.windeal.com.tw/ios/cover.asp?isbn=9781586037024</v>
      </c>
    </row>
    <row r="29" spans="1:12" ht="20.100000000000001" customHeight="1">
      <c r="A29" s="65">
        <v>28</v>
      </c>
      <c r="B29" s="62" t="s">
        <v>2347</v>
      </c>
      <c r="C29" s="62" t="s">
        <v>217</v>
      </c>
      <c r="D29" s="62" t="s">
        <v>2655</v>
      </c>
      <c r="E29" s="62" t="s">
        <v>2656</v>
      </c>
      <c r="F29" s="62" t="s">
        <v>2657</v>
      </c>
      <c r="G29" s="77" t="s">
        <v>2823</v>
      </c>
      <c r="H29" s="63" t="s">
        <v>1943</v>
      </c>
      <c r="I29" s="62" t="s">
        <v>2658</v>
      </c>
      <c r="J29" s="62" t="s">
        <v>105</v>
      </c>
      <c r="K29" s="64">
        <v>2008</v>
      </c>
      <c r="L29" s="66" t="str">
        <f t="shared" si="0"/>
        <v>http://ebooks.windeal.com.tw/ios/cover.asp?isbn=9781586038533</v>
      </c>
    </row>
    <row r="30" spans="1:12" ht="20.100000000000001" customHeight="1">
      <c r="A30" s="65">
        <v>29</v>
      </c>
      <c r="B30" s="62" t="s">
        <v>2347</v>
      </c>
      <c r="C30" s="62" t="s">
        <v>217</v>
      </c>
      <c r="D30" s="62" t="s">
        <v>2779</v>
      </c>
      <c r="E30" s="62" t="s">
        <v>2780</v>
      </c>
      <c r="F30" s="62" t="s">
        <v>2781</v>
      </c>
      <c r="G30" s="77" t="s">
        <v>2782</v>
      </c>
      <c r="H30" s="63">
        <v>1</v>
      </c>
      <c r="I30" s="62" t="s">
        <v>2783</v>
      </c>
      <c r="J30" s="62" t="s">
        <v>105</v>
      </c>
      <c r="K30" s="64">
        <v>2005</v>
      </c>
      <c r="L30" s="66" t="str">
        <f t="shared" si="0"/>
        <v>http://ebooks.windeal.com.tw/ios/cover.asp?isbn=9781586035471</v>
      </c>
    </row>
    <row r="31" spans="1:12" ht="20.100000000000001" customHeight="1">
      <c r="A31" s="65">
        <v>30</v>
      </c>
      <c r="B31" s="62" t="s">
        <v>2347</v>
      </c>
      <c r="C31" s="62" t="s">
        <v>217</v>
      </c>
      <c r="D31" s="62" t="s">
        <v>218</v>
      </c>
      <c r="E31" s="62" t="s">
        <v>2659</v>
      </c>
      <c r="F31" s="62" t="s">
        <v>2660</v>
      </c>
      <c r="G31" s="77" t="s">
        <v>2661</v>
      </c>
      <c r="H31" s="63">
        <v>1</v>
      </c>
      <c r="I31" s="62" t="s">
        <v>2662</v>
      </c>
      <c r="J31" s="62" t="s">
        <v>105</v>
      </c>
      <c r="K31" s="64">
        <v>2005</v>
      </c>
      <c r="L31" s="66" t="str">
        <f t="shared" si="0"/>
        <v>http://ebooks.windeal.com.tw/ios/cover.asp?isbn=9781586035488</v>
      </c>
    </row>
    <row r="32" spans="1:12" ht="20.100000000000001" customHeight="1">
      <c r="A32" s="65">
        <v>31</v>
      </c>
      <c r="B32" s="62" t="s">
        <v>2347</v>
      </c>
      <c r="C32" s="62" t="s">
        <v>217</v>
      </c>
      <c r="D32" s="62" t="s">
        <v>2084</v>
      </c>
      <c r="E32" s="62" t="s">
        <v>2085</v>
      </c>
      <c r="F32" s="62" t="s">
        <v>2626</v>
      </c>
      <c r="G32" s="77" t="s">
        <v>2627</v>
      </c>
      <c r="H32" s="63">
        <v>1</v>
      </c>
      <c r="I32" s="62" t="s">
        <v>2628</v>
      </c>
      <c r="J32" s="62" t="s">
        <v>105</v>
      </c>
      <c r="K32" s="64">
        <v>2006</v>
      </c>
      <c r="L32" s="66" t="str">
        <f t="shared" si="0"/>
        <v>http://ebooks.windeal.com.tw/ios/cover.asp?isbn=9781586036263</v>
      </c>
    </row>
    <row r="33" spans="1:12" ht="20.100000000000001" customHeight="1">
      <c r="A33" s="65">
        <v>32</v>
      </c>
      <c r="B33" s="62" t="s">
        <v>2347</v>
      </c>
      <c r="C33" s="62" t="s">
        <v>217</v>
      </c>
      <c r="D33" s="62" t="s">
        <v>2621</v>
      </c>
      <c r="E33" s="62" t="s">
        <v>2622</v>
      </c>
      <c r="F33" s="62" t="s">
        <v>2623</v>
      </c>
      <c r="G33" s="77" t="s">
        <v>2624</v>
      </c>
      <c r="H33" s="63" t="s">
        <v>1943</v>
      </c>
      <c r="I33" s="62" t="s">
        <v>2625</v>
      </c>
      <c r="J33" s="62" t="s">
        <v>105</v>
      </c>
      <c r="K33" s="64">
        <v>2005</v>
      </c>
      <c r="L33" s="66" t="str">
        <f t="shared" si="0"/>
        <v>http://ebooks.windeal.com.tw/ios/cover.asp?isbn=9781586035426</v>
      </c>
    </row>
    <row r="34" spans="1:12" ht="20.100000000000001" customHeight="1">
      <c r="A34" s="65">
        <v>33</v>
      </c>
      <c r="B34" s="62" t="s">
        <v>2347</v>
      </c>
      <c r="C34" s="62" t="s">
        <v>1938</v>
      </c>
      <c r="D34" s="62" t="s">
        <v>46</v>
      </c>
      <c r="E34" s="62" t="s">
        <v>2801</v>
      </c>
      <c r="F34" s="62" t="s">
        <v>2802</v>
      </c>
      <c r="G34" s="77" t="s">
        <v>2803</v>
      </c>
      <c r="H34" s="63" t="s">
        <v>1943</v>
      </c>
      <c r="I34" s="62" t="s">
        <v>2800</v>
      </c>
      <c r="J34" s="62" t="s">
        <v>105</v>
      </c>
      <c r="K34" s="64">
        <v>2007</v>
      </c>
      <c r="L34" s="66" t="str">
        <f t="shared" ref="L34:L65" si="1">HYPERLINK(CONCATENATE("http://ebooks.windeal.com.tw/ios/cover.asp?isbn=",F34))</f>
        <v>http://ebooks.windeal.com.tw/ios/cover.asp?isbn=9781586037994</v>
      </c>
    </row>
    <row r="35" spans="1:12" ht="20.100000000000001" customHeight="1">
      <c r="A35" s="65">
        <v>34</v>
      </c>
      <c r="B35" s="62" t="s">
        <v>2347</v>
      </c>
      <c r="C35" s="62" t="s">
        <v>1938</v>
      </c>
      <c r="D35" s="62" t="s">
        <v>1070</v>
      </c>
      <c r="E35" s="62" t="s">
        <v>16</v>
      </c>
      <c r="F35" s="62" t="s">
        <v>2798</v>
      </c>
      <c r="G35" s="77" t="s">
        <v>2799</v>
      </c>
      <c r="H35" s="63">
        <v>1</v>
      </c>
      <c r="I35" s="62" t="s">
        <v>2800</v>
      </c>
      <c r="J35" s="62" t="s">
        <v>105</v>
      </c>
      <c r="K35" s="64">
        <v>2006</v>
      </c>
      <c r="L35" s="66" t="str">
        <f t="shared" si="1"/>
        <v>http://ebooks.windeal.com.tw/ios/cover.asp?isbn=9781586036034</v>
      </c>
    </row>
    <row r="36" spans="1:12" ht="20.100000000000001" customHeight="1">
      <c r="A36" s="65">
        <v>35</v>
      </c>
      <c r="B36" s="62" t="s">
        <v>2347</v>
      </c>
      <c r="C36" s="62" t="s">
        <v>1938</v>
      </c>
      <c r="D36" s="62" t="s">
        <v>2732</v>
      </c>
      <c r="E36" s="62" t="s">
        <v>2733</v>
      </c>
      <c r="F36" s="62" t="s">
        <v>2734</v>
      </c>
      <c r="G36" s="77" t="s">
        <v>2735</v>
      </c>
      <c r="H36" s="63">
        <v>1</v>
      </c>
      <c r="I36" s="62" t="s">
        <v>2736</v>
      </c>
      <c r="J36" s="62" t="s">
        <v>105</v>
      </c>
      <c r="K36" s="64">
        <v>2006</v>
      </c>
      <c r="L36" s="66" t="str">
        <f t="shared" si="1"/>
        <v>http://ebooks.windeal.com.tw/ios/cover.asp?isbn=9781586036560</v>
      </c>
    </row>
    <row r="37" spans="1:12" ht="20.100000000000001" customHeight="1">
      <c r="A37" s="65">
        <v>36</v>
      </c>
      <c r="B37" s="62" t="s">
        <v>2347</v>
      </c>
      <c r="C37" s="62" t="s">
        <v>1938</v>
      </c>
      <c r="D37" s="62" t="s">
        <v>2548</v>
      </c>
      <c r="E37" s="62" t="s">
        <v>2549</v>
      </c>
      <c r="F37" s="62" t="s">
        <v>2550</v>
      </c>
      <c r="G37" s="77" t="s">
        <v>2551</v>
      </c>
      <c r="H37" s="63">
        <v>1</v>
      </c>
      <c r="I37" s="62" t="s">
        <v>2552</v>
      </c>
      <c r="J37" s="62" t="s">
        <v>105</v>
      </c>
      <c r="K37" s="64">
        <v>2007</v>
      </c>
      <c r="L37" s="66" t="str">
        <f t="shared" si="1"/>
        <v>http://ebooks.windeal.com.tw/ios/cover.asp?isbn=9781586037369</v>
      </c>
    </row>
    <row r="38" spans="1:12" ht="20.100000000000001" customHeight="1">
      <c r="A38" s="65">
        <v>37</v>
      </c>
      <c r="B38" s="62" t="s">
        <v>2347</v>
      </c>
      <c r="C38" s="62" t="s">
        <v>1938</v>
      </c>
      <c r="D38" s="62" t="s">
        <v>2544</v>
      </c>
      <c r="E38" s="62" t="s">
        <v>1912</v>
      </c>
      <c r="F38" s="62" t="s">
        <v>2545</v>
      </c>
      <c r="G38" s="77" t="s">
        <v>2546</v>
      </c>
      <c r="H38" s="63">
        <v>1</v>
      </c>
      <c r="I38" s="62" t="s">
        <v>2547</v>
      </c>
      <c r="J38" s="62" t="s">
        <v>105</v>
      </c>
      <c r="K38" s="64">
        <v>2007</v>
      </c>
      <c r="L38" s="66" t="str">
        <f t="shared" si="1"/>
        <v>http://ebooks.windeal.com.tw/ios/cover.asp?isbn=9781586037345</v>
      </c>
    </row>
    <row r="39" spans="1:12" ht="20.100000000000001" customHeight="1">
      <c r="A39" s="65">
        <v>38</v>
      </c>
      <c r="B39" s="62" t="s">
        <v>2347</v>
      </c>
      <c r="C39" s="62" t="s">
        <v>1938</v>
      </c>
      <c r="D39" s="62" t="s">
        <v>2544</v>
      </c>
      <c r="E39" s="62" t="s">
        <v>1912</v>
      </c>
      <c r="F39" s="62" t="s">
        <v>2553</v>
      </c>
      <c r="G39" s="77" t="s">
        <v>2554</v>
      </c>
      <c r="H39" s="63" t="s">
        <v>1943</v>
      </c>
      <c r="I39" s="62" t="s">
        <v>2555</v>
      </c>
      <c r="J39" s="62" t="s">
        <v>105</v>
      </c>
      <c r="K39" s="64">
        <v>2007</v>
      </c>
      <c r="L39" s="66" t="str">
        <f t="shared" si="1"/>
        <v>http://ebooks.windeal.com.tw/ios/cover.asp?isbn=9781586037352</v>
      </c>
    </row>
    <row r="40" spans="1:12" ht="20.100000000000001" customHeight="1">
      <c r="A40" s="65">
        <v>39</v>
      </c>
      <c r="B40" s="62" t="s">
        <v>2347</v>
      </c>
      <c r="C40" s="62" t="s">
        <v>1938</v>
      </c>
      <c r="D40" s="62" t="s">
        <v>2489</v>
      </c>
      <c r="E40" s="62" t="s">
        <v>2490</v>
      </c>
      <c r="F40" s="62" t="s">
        <v>2491</v>
      </c>
      <c r="G40" s="77" t="s">
        <v>2492</v>
      </c>
      <c r="H40" s="63">
        <v>1</v>
      </c>
      <c r="I40" s="62" t="s">
        <v>2493</v>
      </c>
      <c r="J40" s="62" t="s">
        <v>105</v>
      </c>
      <c r="K40" s="64">
        <v>2008</v>
      </c>
      <c r="L40" s="66" t="str">
        <f t="shared" si="1"/>
        <v>http://ebooks.windeal.com.tw/ios/cover.asp?isbn=9781586038656</v>
      </c>
    </row>
    <row r="41" spans="1:12" ht="20.100000000000001" customHeight="1">
      <c r="A41" s="65">
        <v>40</v>
      </c>
      <c r="B41" s="62" t="s">
        <v>2212</v>
      </c>
      <c r="C41" s="62" t="s">
        <v>150</v>
      </c>
      <c r="D41" s="62" t="s">
        <v>2528</v>
      </c>
      <c r="E41" s="62" t="s">
        <v>860</v>
      </c>
      <c r="F41" s="62" t="s">
        <v>2642</v>
      </c>
      <c r="G41" s="77" t="s">
        <v>2643</v>
      </c>
      <c r="H41" s="63" t="s">
        <v>1943</v>
      </c>
      <c r="I41" s="62" t="s">
        <v>2644</v>
      </c>
      <c r="J41" s="62" t="s">
        <v>105</v>
      </c>
      <c r="K41" s="64">
        <v>2006</v>
      </c>
      <c r="L41" s="66" t="str">
        <f t="shared" si="1"/>
        <v>http://ebooks.windeal.com.tw/ios/cover.asp?isbn=9781586036409</v>
      </c>
    </row>
    <row r="42" spans="1:12" ht="20.100000000000001" customHeight="1">
      <c r="A42" s="65">
        <v>41</v>
      </c>
      <c r="B42" s="62" t="s">
        <v>2212</v>
      </c>
      <c r="C42" s="62" t="s">
        <v>150</v>
      </c>
      <c r="D42" s="62" t="s">
        <v>2528</v>
      </c>
      <c r="E42" s="62" t="s">
        <v>860</v>
      </c>
      <c r="F42" s="62" t="s">
        <v>2645</v>
      </c>
      <c r="G42" s="77" t="s">
        <v>2646</v>
      </c>
      <c r="H42" s="63">
        <v>1</v>
      </c>
      <c r="I42" s="62" t="s">
        <v>2647</v>
      </c>
      <c r="J42" s="62" t="s">
        <v>105</v>
      </c>
      <c r="K42" s="64">
        <v>2008</v>
      </c>
      <c r="L42" s="66" t="str">
        <f t="shared" si="1"/>
        <v>http://ebooks.windeal.com.tw/ios/cover.asp?isbn=9781586039004</v>
      </c>
    </row>
    <row r="43" spans="1:12" ht="20.100000000000001" customHeight="1">
      <c r="A43" s="65">
        <v>42</v>
      </c>
      <c r="B43" s="62" t="s">
        <v>2212</v>
      </c>
      <c r="C43" s="62" t="s">
        <v>150</v>
      </c>
      <c r="D43" s="62" t="s">
        <v>2751</v>
      </c>
      <c r="E43" s="62" t="s">
        <v>2752</v>
      </c>
      <c r="F43" s="62" t="s">
        <v>2753</v>
      </c>
      <c r="G43" s="77" t="s">
        <v>2754</v>
      </c>
      <c r="H43" s="63">
        <v>1</v>
      </c>
      <c r="I43" s="62" t="s">
        <v>2755</v>
      </c>
      <c r="J43" s="62" t="s">
        <v>105</v>
      </c>
      <c r="K43" s="64">
        <v>2008</v>
      </c>
      <c r="L43" s="66" t="str">
        <f t="shared" si="1"/>
        <v>http://ebooks.windeal.com.tw/ios/cover.asp?isbn=9781586038267</v>
      </c>
    </row>
    <row r="44" spans="1:12" ht="20.100000000000001" customHeight="1">
      <c r="A44" s="65">
        <v>43</v>
      </c>
      <c r="B44" s="62" t="s">
        <v>2212</v>
      </c>
      <c r="C44" s="62" t="s">
        <v>150</v>
      </c>
      <c r="D44" s="62" t="s">
        <v>2706</v>
      </c>
      <c r="E44" s="62" t="s">
        <v>256</v>
      </c>
      <c r="F44" s="62" t="s">
        <v>2707</v>
      </c>
      <c r="G44" s="77" t="s">
        <v>2708</v>
      </c>
      <c r="H44" s="63" t="s">
        <v>1943</v>
      </c>
      <c r="I44" s="62" t="s">
        <v>2709</v>
      </c>
      <c r="J44" s="62" t="s">
        <v>105</v>
      </c>
      <c r="K44" s="64">
        <v>2006</v>
      </c>
      <c r="L44" s="66" t="str">
        <f t="shared" si="1"/>
        <v>http://ebooks.windeal.com.tw/ios/cover.asp?isbn=9781586036393</v>
      </c>
    </row>
    <row r="45" spans="1:12" ht="20.100000000000001" customHeight="1">
      <c r="A45" s="65">
        <v>44</v>
      </c>
      <c r="B45" s="62" t="s">
        <v>2212</v>
      </c>
      <c r="C45" s="62" t="s">
        <v>150</v>
      </c>
      <c r="D45" s="62" t="s">
        <v>2651</v>
      </c>
      <c r="E45" s="62" t="s">
        <v>701</v>
      </c>
      <c r="F45" s="62" t="s">
        <v>2652</v>
      </c>
      <c r="G45" s="77" t="s">
        <v>2653</v>
      </c>
      <c r="H45" s="63">
        <v>1</v>
      </c>
      <c r="I45" s="62" t="s">
        <v>2654</v>
      </c>
      <c r="J45" s="62" t="s">
        <v>105</v>
      </c>
      <c r="K45" s="64">
        <v>2007</v>
      </c>
      <c r="L45" s="66" t="str">
        <f t="shared" si="1"/>
        <v>http://ebooks.windeal.com.tw/ios/cover.asp?isbn=9781586038106</v>
      </c>
    </row>
    <row r="46" spans="1:12" ht="20.100000000000001" customHeight="1">
      <c r="A46" s="65">
        <v>45</v>
      </c>
      <c r="B46" s="62" t="s">
        <v>2212</v>
      </c>
      <c r="C46" s="62" t="s">
        <v>150</v>
      </c>
      <c r="D46" s="62" t="s">
        <v>595</v>
      </c>
      <c r="E46" s="62" t="s">
        <v>2747</v>
      </c>
      <c r="F46" s="62" t="s">
        <v>2748</v>
      </c>
      <c r="G46" s="77" t="s">
        <v>2749</v>
      </c>
      <c r="H46" s="63">
        <v>1</v>
      </c>
      <c r="I46" s="62" t="s">
        <v>2750</v>
      </c>
      <c r="J46" s="62" t="s">
        <v>105</v>
      </c>
      <c r="K46" s="64">
        <v>2007</v>
      </c>
      <c r="L46" s="66" t="str">
        <f t="shared" si="1"/>
        <v>http://ebooks.windeal.com.tw/ios/cover.asp?isbn=9781586037970</v>
      </c>
    </row>
    <row r="47" spans="1:12" ht="20.100000000000001" customHeight="1">
      <c r="A47" s="65">
        <v>46</v>
      </c>
      <c r="B47" s="62" t="s">
        <v>2212</v>
      </c>
      <c r="C47" s="62" t="s">
        <v>150</v>
      </c>
      <c r="D47" s="62" t="s">
        <v>595</v>
      </c>
      <c r="E47" s="62" t="s">
        <v>619</v>
      </c>
      <c r="F47" s="62" t="s">
        <v>2496</v>
      </c>
      <c r="G47" s="77" t="s">
        <v>2382</v>
      </c>
      <c r="H47" s="63">
        <v>1</v>
      </c>
      <c r="I47" s="62" t="s">
        <v>2497</v>
      </c>
      <c r="J47" s="62" t="s">
        <v>105</v>
      </c>
      <c r="K47" s="64">
        <v>2007</v>
      </c>
      <c r="L47" s="66" t="str">
        <f t="shared" si="1"/>
        <v>http://ebooks.windeal.com.tw/ios/cover.asp?isbn=9781586037987</v>
      </c>
    </row>
    <row r="48" spans="1:12" ht="20.100000000000001" customHeight="1">
      <c r="A48" s="65">
        <v>47</v>
      </c>
      <c r="B48" s="62" t="s">
        <v>2212</v>
      </c>
      <c r="C48" s="62" t="s">
        <v>150</v>
      </c>
      <c r="D48" s="62" t="s">
        <v>595</v>
      </c>
      <c r="E48" s="62" t="s">
        <v>619</v>
      </c>
      <c r="F48" s="62" t="s">
        <v>2737</v>
      </c>
      <c r="G48" s="77" t="s">
        <v>2738</v>
      </c>
      <c r="H48" s="63">
        <v>1</v>
      </c>
      <c r="I48" s="62" t="s">
        <v>2739</v>
      </c>
      <c r="J48" s="62" t="s">
        <v>105</v>
      </c>
      <c r="K48" s="64">
        <v>2008</v>
      </c>
      <c r="L48" s="66" t="str">
        <f t="shared" si="1"/>
        <v>http://ebooks.windeal.com.tw/ios/cover.asp?isbn=9781586038939</v>
      </c>
    </row>
    <row r="49" spans="1:12" ht="20.100000000000001" customHeight="1">
      <c r="A49" s="65">
        <v>48</v>
      </c>
      <c r="B49" s="62" t="s">
        <v>2212</v>
      </c>
      <c r="C49" s="62" t="s">
        <v>150</v>
      </c>
      <c r="D49" s="62" t="s">
        <v>595</v>
      </c>
      <c r="E49" s="62" t="s">
        <v>619</v>
      </c>
      <c r="F49" s="62" t="s">
        <v>2761</v>
      </c>
      <c r="G49" s="77" t="s">
        <v>2762</v>
      </c>
      <c r="H49" s="63">
        <v>1</v>
      </c>
      <c r="I49" s="62" t="s">
        <v>2763</v>
      </c>
      <c r="J49" s="62" t="s">
        <v>105</v>
      </c>
      <c r="K49" s="64">
        <v>2008</v>
      </c>
      <c r="L49" s="66" t="str">
        <f t="shared" si="1"/>
        <v>http://ebooks.windeal.com.tw/ios/cover.asp?isbn=9781586038670</v>
      </c>
    </row>
    <row r="50" spans="1:12" ht="20.100000000000001" customHeight="1">
      <c r="A50" s="65">
        <v>49</v>
      </c>
      <c r="B50" s="62" t="s">
        <v>2212</v>
      </c>
      <c r="C50" s="62" t="s">
        <v>150</v>
      </c>
      <c r="D50" s="62" t="s">
        <v>2528</v>
      </c>
      <c r="E50" s="62" t="s">
        <v>1667</v>
      </c>
      <c r="F50" s="62" t="s">
        <v>2529</v>
      </c>
      <c r="G50" s="77" t="s">
        <v>2530</v>
      </c>
      <c r="H50" s="63">
        <v>1</v>
      </c>
      <c r="I50" s="62" t="s">
        <v>2531</v>
      </c>
      <c r="J50" s="62" t="s">
        <v>105</v>
      </c>
      <c r="K50" s="64">
        <v>2008</v>
      </c>
      <c r="L50" s="66" t="str">
        <f t="shared" si="1"/>
        <v>http://ebooks.windeal.com.tw/ios/cover.asp?isbn=9781586038816</v>
      </c>
    </row>
    <row r="51" spans="1:12" ht="20.100000000000001" customHeight="1">
      <c r="A51" s="65">
        <v>50</v>
      </c>
      <c r="B51" s="62" t="s">
        <v>2212</v>
      </c>
      <c r="C51" s="62" t="s">
        <v>150</v>
      </c>
      <c r="D51" s="62" t="s">
        <v>2528</v>
      </c>
      <c r="E51" s="62" t="s">
        <v>1667</v>
      </c>
      <c r="F51" s="62" t="s">
        <v>2599</v>
      </c>
      <c r="G51" s="77" t="s">
        <v>2415</v>
      </c>
      <c r="H51" s="63">
        <v>1</v>
      </c>
      <c r="I51" s="62" t="s">
        <v>2600</v>
      </c>
      <c r="J51" s="62" t="s">
        <v>105</v>
      </c>
      <c r="K51" s="64">
        <v>2008</v>
      </c>
      <c r="L51" s="66" t="str">
        <f t="shared" si="1"/>
        <v>http://ebooks.windeal.com.tw/ios/cover.asp?isbn=9781586038717</v>
      </c>
    </row>
    <row r="52" spans="1:12" ht="20.100000000000001" customHeight="1">
      <c r="A52" s="65">
        <v>51</v>
      </c>
      <c r="B52" s="62" t="s">
        <v>2212</v>
      </c>
      <c r="C52" s="62" t="s">
        <v>150</v>
      </c>
      <c r="D52" s="62" t="s">
        <v>2528</v>
      </c>
      <c r="E52" s="62" t="s">
        <v>1667</v>
      </c>
      <c r="F52" s="62" t="s">
        <v>2601</v>
      </c>
      <c r="G52" s="77" t="s">
        <v>2602</v>
      </c>
      <c r="H52" s="63" t="s">
        <v>1943</v>
      </c>
      <c r="I52" s="62" t="s">
        <v>2603</v>
      </c>
      <c r="J52" s="62" t="s">
        <v>105</v>
      </c>
      <c r="K52" s="64">
        <v>2008</v>
      </c>
      <c r="L52" s="66" t="str">
        <f t="shared" si="1"/>
        <v>http://ebooks.windeal.com.tw/ios/cover.asp?isbn=9781586039233</v>
      </c>
    </row>
    <row r="53" spans="1:12" ht="20.100000000000001" customHeight="1">
      <c r="A53" s="65">
        <v>52</v>
      </c>
      <c r="B53" s="62" t="s">
        <v>2212</v>
      </c>
      <c r="C53" s="62" t="s">
        <v>150</v>
      </c>
      <c r="D53" s="62" t="s">
        <v>595</v>
      </c>
      <c r="E53" s="62" t="s">
        <v>734</v>
      </c>
      <c r="F53" s="62" t="s">
        <v>2484</v>
      </c>
      <c r="G53" s="77" t="s">
        <v>2485</v>
      </c>
      <c r="H53" s="63">
        <v>1</v>
      </c>
      <c r="I53" s="62" t="s">
        <v>1495</v>
      </c>
      <c r="J53" s="62" t="s">
        <v>105</v>
      </c>
      <c r="K53" s="64">
        <v>2007</v>
      </c>
      <c r="L53" s="66" t="str">
        <f t="shared" si="1"/>
        <v>http://ebooks.windeal.com.tw/ios/cover.asp?isbn=9781586038007</v>
      </c>
    </row>
    <row r="54" spans="1:12" ht="20.100000000000001" customHeight="1">
      <c r="A54" s="65">
        <v>53</v>
      </c>
      <c r="B54" s="62" t="s">
        <v>2212</v>
      </c>
      <c r="C54" s="62" t="s">
        <v>150</v>
      </c>
      <c r="D54" s="62" t="s">
        <v>595</v>
      </c>
      <c r="E54" s="62" t="s">
        <v>21</v>
      </c>
      <c r="F54" s="62" t="s">
        <v>2556</v>
      </c>
      <c r="G54" s="77" t="s">
        <v>2557</v>
      </c>
      <c r="H54" s="63">
        <v>1</v>
      </c>
      <c r="I54" s="62" t="s">
        <v>2558</v>
      </c>
      <c r="J54" s="62" t="s">
        <v>105</v>
      </c>
      <c r="K54" s="64">
        <v>2008</v>
      </c>
      <c r="L54" s="66" t="str">
        <f t="shared" si="1"/>
        <v>http://ebooks.windeal.com.tw/ios/cover.asp?isbn=9781586038762</v>
      </c>
    </row>
    <row r="55" spans="1:12" ht="20.100000000000001" customHeight="1">
      <c r="A55" s="65">
        <v>54</v>
      </c>
      <c r="B55" s="62" t="s">
        <v>2212</v>
      </c>
      <c r="C55" s="62" t="s">
        <v>150</v>
      </c>
      <c r="D55" s="62" t="s">
        <v>2528</v>
      </c>
      <c r="E55" s="62" t="s">
        <v>21</v>
      </c>
      <c r="F55" s="62" t="s">
        <v>2680</v>
      </c>
      <c r="G55" s="77" t="s">
        <v>2681</v>
      </c>
      <c r="H55" s="63">
        <v>1</v>
      </c>
      <c r="I55" s="62" t="s">
        <v>2682</v>
      </c>
      <c r="J55" s="62" t="s">
        <v>105</v>
      </c>
      <c r="K55" s="64">
        <v>2008</v>
      </c>
      <c r="L55" s="66" t="str">
        <f t="shared" si="1"/>
        <v>http://ebooks.windeal.com.tw/ios/cover.asp?isbn=9781586038182</v>
      </c>
    </row>
    <row r="56" spans="1:12" ht="20.100000000000001" customHeight="1">
      <c r="A56" s="65">
        <v>55</v>
      </c>
      <c r="B56" s="62" t="s">
        <v>2212</v>
      </c>
      <c r="C56" s="62" t="s">
        <v>150</v>
      </c>
      <c r="D56" s="62" t="s">
        <v>595</v>
      </c>
      <c r="E56" s="62" t="s">
        <v>2003</v>
      </c>
      <c r="F56" s="62" t="s">
        <v>2494</v>
      </c>
      <c r="G56" s="77" t="s">
        <v>2495</v>
      </c>
      <c r="H56" s="63">
        <v>1</v>
      </c>
      <c r="I56" s="62" t="s">
        <v>2025</v>
      </c>
      <c r="J56" s="62" t="s">
        <v>105</v>
      </c>
      <c r="K56" s="64">
        <v>2008</v>
      </c>
      <c r="L56" s="66" t="str">
        <f t="shared" si="1"/>
        <v>http://ebooks.windeal.com.tw/ios/cover.asp?isbn=9781586038908</v>
      </c>
    </row>
    <row r="57" spans="1:12" ht="20.100000000000001" customHeight="1">
      <c r="A57" s="65">
        <v>56</v>
      </c>
      <c r="B57" s="62" t="s">
        <v>2212</v>
      </c>
      <c r="C57" s="62" t="s">
        <v>150</v>
      </c>
      <c r="D57" s="62" t="s">
        <v>2663</v>
      </c>
      <c r="E57" s="62" t="s">
        <v>36</v>
      </c>
      <c r="F57" s="62" t="s">
        <v>2664</v>
      </c>
      <c r="G57" s="77" t="s">
        <v>2665</v>
      </c>
      <c r="H57" s="63">
        <v>1</v>
      </c>
      <c r="I57" s="62" t="s">
        <v>2666</v>
      </c>
      <c r="J57" s="62" t="s">
        <v>105</v>
      </c>
      <c r="K57" s="64">
        <v>2008</v>
      </c>
      <c r="L57" s="66" t="str">
        <f t="shared" si="1"/>
        <v>http://ebooks.windeal.com.tw/ios/cover.asp?isbn=9781586039042</v>
      </c>
    </row>
    <row r="58" spans="1:12" ht="20.100000000000001" customHeight="1">
      <c r="A58" s="65">
        <v>57</v>
      </c>
      <c r="B58" s="62" t="s">
        <v>2212</v>
      </c>
      <c r="C58" s="62" t="s">
        <v>150</v>
      </c>
      <c r="D58" s="62" t="s">
        <v>50</v>
      </c>
      <c r="E58" s="62" t="s">
        <v>1375</v>
      </c>
      <c r="F58" s="62" t="s">
        <v>2486</v>
      </c>
      <c r="G58" s="77" t="s">
        <v>2487</v>
      </c>
      <c r="H58" s="63" t="s">
        <v>1943</v>
      </c>
      <c r="I58" s="62" t="s">
        <v>2488</v>
      </c>
      <c r="J58" s="62" t="s">
        <v>105</v>
      </c>
      <c r="K58" s="64">
        <v>2005</v>
      </c>
      <c r="L58" s="66" t="str">
        <f t="shared" si="1"/>
        <v>http://ebooks.windeal.com.tw/ios/cover.asp?isbn=9781586035686</v>
      </c>
    </row>
    <row r="59" spans="1:12" ht="20.100000000000001" customHeight="1">
      <c r="A59" s="65">
        <v>58</v>
      </c>
      <c r="B59" s="62" t="s">
        <v>2212</v>
      </c>
      <c r="C59" s="62" t="s">
        <v>150</v>
      </c>
      <c r="D59" s="62" t="s">
        <v>1840</v>
      </c>
      <c r="E59" s="62" t="s">
        <v>1820</v>
      </c>
      <c r="F59" s="62" t="s">
        <v>2516</v>
      </c>
      <c r="G59" s="77" t="s">
        <v>2517</v>
      </c>
      <c r="H59" s="63">
        <v>1</v>
      </c>
      <c r="I59" s="62" t="s">
        <v>2518</v>
      </c>
      <c r="J59" s="62" t="s">
        <v>105</v>
      </c>
      <c r="K59" s="64">
        <v>2008</v>
      </c>
      <c r="L59" s="66" t="str">
        <f t="shared" si="1"/>
        <v>http://ebooks.windeal.com.tw/ios/cover.asp?isbn=9781586038625</v>
      </c>
    </row>
    <row r="60" spans="1:12" ht="20.100000000000001" customHeight="1">
      <c r="A60" s="65">
        <v>59</v>
      </c>
      <c r="B60" s="62" t="s">
        <v>2212</v>
      </c>
      <c r="C60" s="62" t="s">
        <v>150</v>
      </c>
      <c r="D60" s="62" t="s">
        <v>595</v>
      </c>
      <c r="E60" s="62" t="s">
        <v>2576</v>
      </c>
      <c r="F60" s="62" t="s">
        <v>2585</v>
      </c>
      <c r="G60" s="77" t="s">
        <v>2586</v>
      </c>
      <c r="H60" s="63">
        <v>1</v>
      </c>
      <c r="I60" s="62" t="s">
        <v>2587</v>
      </c>
      <c r="J60" s="62" t="s">
        <v>105</v>
      </c>
      <c r="K60" s="64">
        <v>2007</v>
      </c>
      <c r="L60" s="66" t="str">
        <f t="shared" si="1"/>
        <v>http://ebooks.windeal.com.tw/ios/cover.asp?isbn=9781586037802</v>
      </c>
    </row>
    <row r="61" spans="1:12" ht="20.100000000000001" customHeight="1">
      <c r="A61" s="65">
        <v>60</v>
      </c>
      <c r="B61" s="62" t="s">
        <v>2212</v>
      </c>
      <c r="C61" s="62" t="s">
        <v>150</v>
      </c>
      <c r="D61" s="62" t="s">
        <v>595</v>
      </c>
      <c r="E61" s="62" t="s">
        <v>2576</v>
      </c>
      <c r="F61" s="62" t="s">
        <v>2577</v>
      </c>
      <c r="G61" s="77" t="s">
        <v>2578</v>
      </c>
      <c r="H61" s="63">
        <v>1</v>
      </c>
      <c r="I61" s="62" t="s">
        <v>2579</v>
      </c>
      <c r="J61" s="62" t="s">
        <v>105</v>
      </c>
      <c r="K61" s="64">
        <v>2008</v>
      </c>
      <c r="L61" s="66" t="str">
        <f t="shared" si="1"/>
        <v>http://ebooks.windeal.com.tw/ios/cover.asp?isbn=9781586038915</v>
      </c>
    </row>
    <row r="62" spans="1:12" ht="20.100000000000001" customHeight="1">
      <c r="A62" s="65">
        <v>61</v>
      </c>
      <c r="B62" s="62" t="s">
        <v>2212</v>
      </c>
      <c r="C62" s="62" t="s">
        <v>150</v>
      </c>
      <c r="D62" s="62" t="s">
        <v>2788</v>
      </c>
      <c r="E62" s="62" t="s">
        <v>2789</v>
      </c>
      <c r="F62" s="62" t="s">
        <v>2790</v>
      </c>
      <c r="G62" s="77" t="s">
        <v>2791</v>
      </c>
      <c r="H62" s="63" t="s">
        <v>1943</v>
      </c>
      <c r="I62" s="62" t="s">
        <v>2792</v>
      </c>
      <c r="J62" s="62" t="s">
        <v>105</v>
      </c>
      <c r="K62" s="64">
        <v>2005</v>
      </c>
      <c r="L62" s="66" t="str">
        <f t="shared" si="1"/>
        <v>http://ebooks.windeal.com.tw/ios/cover.asp?isbn=9781586035341</v>
      </c>
    </row>
    <row r="63" spans="1:12" ht="20.100000000000001" customHeight="1">
      <c r="A63" s="65">
        <v>62</v>
      </c>
      <c r="B63" s="62" t="s">
        <v>2212</v>
      </c>
      <c r="C63" s="62" t="s">
        <v>2501</v>
      </c>
      <c r="D63" s="62" t="s">
        <v>2524</v>
      </c>
      <c r="E63" s="62" t="s">
        <v>97</v>
      </c>
      <c r="F63" s="62" t="s">
        <v>2525</v>
      </c>
      <c r="G63" s="77" t="s">
        <v>2526</v>
      </c>
      <c r="H63" s="63" t="s">
        <v>1943</v>
      </c>
      <c r="I63" s="62" t="s">
        <v>2527</v>
      </c>
      <c r="J63" s="62" t="s">
        <v>105</v>
      </c>
      <c r="K63" s="64">
        <v>2007</v>
      </c>
      <c r="L63" s="66" t="str">
        <f t="shared" si="1"/>
        <v>http://ebooks.windeal.com.tw/ios/cover.asp?isbn=9781586037918</v>
      </c>
    </row>
    <row r="64" spans="1:12" ht="20.100000000000001" customHeight="1">
      <c r="A64" s="65">
        <v>63</v>
      </c>
      <c r="B64" s="62" t="s">
        <v>2212</v>
      </c>
      <c r="C64" s="62" t="s">
        <v>2501</v>
      </c>
      <c r="D64" s="62" t="s">
        <v>2756</v>
      </c>
      <c r="E64" s="62" t="s">
        <v>2757</v>
      </c>
      <c r="F64" s="62" t="s">
        <v>2758</v>
      </c>
      <c r="G64" s="77" t="s">
        <v>2759</v>
      </c>
      <c r="H64" s="63">
        <v>1</v>
      </c>
      <c r="I64" s="62" t="s">
        <v>2760</v>
      </c>
      <c r="J64" s="62" t="s">
        <v>105</v>
      </c>
      <c r="K64" s="64">
        <v>2008</v>
      </c>
      <c r="L64" s="66" t="str">
        <f t="shared" si="1"/>
        <v>http://ebooks.windeal.com.tw/ios/cover.asp?isbn=9781586038151</v>
      </c>
    </row>
    <row r="65" spans="1:12" ht="20.100000000000001" customHeight="1">
      <c r="A65" s="65">
        <v>64</v>
      </c>
      <c r="B65" s="62" t="s">
        <v>2212</v>
      </c>
      <c r="C65" s="62" t="s">
        <v>2501</v>
      </c>
      <c r="D65" s="62" t="s">
        <v>2502</v>
      </c>
      <c r="E65" s="62" t="s">
        <v>2503</v>
      </c>
      <c r="F65" s="62" t="s">
        <v>2504</v>
      </c>
      <c r="G65" s="77" t="s">
        <v>2505</v>
      </c>
      <c r="H65" s="63">
        <v>1</v>
      </c>
      <c r="I65" s="62" t="s">
        <v>2506</v>
      </c>
      <c r="J65" s="62" t="s">
        <v>105</v>
      </c>
      <c r="K65" s="64">
        <v>2007</v>
      </c>
      <c r="L65" s="66" t="str">
        <f t="shared" si="1"/>
        <v>http://ebooks.windeal.com.tw/ios/cover.asp?isbn=9781586037888</v>
      </c>
    </row>
    <row r="66" spans="1:12" ht="20.100000000000001" customHeight="1">
      <c r="A66" s="65">
        <v>65</v>
      </c>
      <c r="B66" s="62" t="s">
        <v>2212</v>
      </c>
      <c r="C66" s="62" t="s">
        <v>2501</v>
      </c>
      <c r="D66" s="62" t="s">
        <v>2632</v>
      </c>
      <c r="E66" s="62" t="s">
        <v>2633</v>
      </c>
      <c r="F66" s="62" t="s">
        <v>2634</v>
      </c>
      <c r="G66" s="77" t="s">
        <v>2635</v>
      </c>
      <c r="H66" s="63" t="s">
        <v>1943</v>
      </c>
      <c r="I66" s="62" t="s">
        <v>2636</v>
      </c>
      <c r="J66" s="62" t="s">
        <v>105</v>
      </c>
      <c r="K66" s="64">
        <v>2008</v>
      </c>
      <c r="L66" s="66" t="str">
        <f t="shared" ref="L66:L87" si="2">HYPERLINK(CONCATENATE("http://ebooks.windeal.com.tw/ios/cover.asp?isbn=",F66))</f>
        <v>http://ebooks.windeal.com.tw/ios/cover.asp?isbn=9781586038878</v>
      </c>
    </row>
    <row r="67" spans="1:12" ht="20.100000000000001" customHeight="1">
      <c r="A67" s="65">
        <v>66</v>
      </c>
      <c r="B67" s="62" t="s">
        <v>2212</v>
      </c>
      <c r="C67" s="62" t="s">
        <v>2611</v>
      </c>
      <c r="D67" s="62" t="s">
        <v>2594</v>
      </c>
      <c r="E67" s="62" t="s">
        <v>2612</v>
      </c>
      <c r="F67" s="62" t="s">
        <v>2613</v>
      </c>
      <c r="G67" s="77" t="s">
        <v>2614</v>
      </c>
      <c r="H67" s="63">
        <v>1</v>
      </c>
      <c r="I67" s="62" t="s">
        <v>2615</v>
      </c>
      <c r="J67" s="62" t="s">
        <v>105</v>
      </c>
      <c r="K67" s="64">
        <v>2008</v>
      </c>
      <c r="L67" s="66" t="str">
        <f t="shared" si="2"/>
        <v>http://ebooks.windeal.com.tw/ios/cover.asp?isbn=9781586038618</v>
      </c>
    </row>
    <row r="68" spans="1:12" ht="20.100000000000001" customHeight="1">
      <c r="A68" s="65">
        <v>67</v>
      </c>
      <c r="B68" s="62" t="s">
        <v>2212</v>
      </c>
      <c r="C68" s="62" t="s">
        <v>2031</v>
      </c>
      <c r="D68" s="62" t="s">
        <v>2685</v>
      </c>
      <c r="E68" s="62" t="s">
        <v>97</v>
      </c>
      <c r="F68" s="62" t="s">
        <v>2686</v>
      </c>
      <c r="G68" s="77" t="s">
        <v>2687</v>
      </c>
      <c r="H68" s="63">
        <v>1</v>
      </c>
      <c r="I68" s="62" t="s">
        <v>2688</v>
      </c>
      <c r="J68" s="62" t="s">
        <v>105</v>
      </c>
      <c r="K68" s="64">
        <v>2006</v>
      </c>
      <c r="L68" s="66" t="str">
        <f t="shared" si="2"/>
        <v>http://ebooks.windeal.com.tw/ios/cover.asp?isbn=9781586036256</v>
      </c>
    </row>
    <row r="69" spans="1:12" ht="20.100000000000001" customHeight="1">
      <c r="A69" s="65">
        <v>68</v>
      </c>
      <c r="B69" s="62" t="s">
        <v>2212</v>
      </c>
      <c r="C69" s="62" t="s">
        <v>2031</v>
      </c>
      <c r="D69" s="62" t="s">
        <v>2774</v>
      </c>
      <c r="E69" s="62" t="s">
        <v>2775</v>
      </c>
      <c r="F69" s="62" t="s">
        <v>2776</v>
      </c>
      <c r="G69" s="77" t="s">
        <v>2777</v>
      </c>
      <c r="H69" s="63">
        <v>1</v>
      </c>
      <c r="I69" s="62" t="s">
        <v>2778</v>
      </c>
      <c r="J69" s="62" t="s">
        <v>105</v>
      </c>
      <c r="K69" s="64">
        <v>2008</v>
      </c>
      <c r="L69" s="66" t="str">
        <f t="shared" si="2"/>
        <v>http://ebooks.windeal.com.tw/ios/cover.asp?isbn=9781586038298</v>
      </c>
    </row>
    <row r="70" spans="1:12" ht="20.100000000000001" customHeight="1">
      <c r="A70" s="65">
        <v>69</v>
      </c>
      <c r="B70" s="62" t="s">
        <v>2212</v>
      </c>
      <c r="C70" s="62" t="s">
        <v>2031</v>
      </c>
      <c r="D70" s="62" t="s">
        <v>2539</v>
      </c>
      <c r="E70" s="62" t="s">
        <v>2540</v>
      </c>
      <c r="F70" s="62" t="s">
        <v>2541</v>
      </c>
      <c r="G70" s="77" t="s">
        <v>2542</v>
      </c>
      <c r="H70" s="63" t="s">
        <v>1943</v>
      </c>
      <c r="I70" s="62" t="s">
        <v>2543</v>
      </c>
      <c r="J70" s="62" t="s">
        <v>105</v>
      </c>
      <c r="K70" s="64">
        <v>2005</v>
      </c>
      <c r="L70" s="66" t="str">
        <f t="shared" si="2"/>
        <v>http://ebooks.windeal.com.tw/ios/cover.asp?isbn=9781586035051</v>
      </c>
    </row>
    <row r="71" spans="1:12" ht="20.100000000000001" customHeight="1">
      <c r="A71" s="65">
        <v>70</v>
      </c>
      <c r="B71" s="62" t="s">
        <v>2212</v>
      </c>
      <c r="C71" s="62" t="s">
        <v>2031</v>
      </c>
      <c r="D71" s="62" t="s">
        <v>2571</v>
      </c>
      <c r="E71" s="62" t="s">
        <v>2572</v>
      </c>
      <c r="F71" s="62" t="s">
        <v>2573</v>
      </c>
      <c r="G71" s="77" t="s">
        <v>2574</v>
      </c>
      <c r="H71" s="63" t="s">
        <v>1943</v>
      </c>
      <c r="I71" s="62" t="s">
        <v>2575</v>
      </c>
      <c r="J71" s="62" t="s">
        <v>105</v>
      </c>
      <c r="K71" s="64">
        <v>2005</v>
      </c>
      <c r="L71" s="66" t="str">
        <f t="shared" si="2"/>
        <v>http://ebooks.windeal.com.tw/ios/cover.asp?isbn=9781586035075</v>
      </c>
    </row>
    <row r="72" spans="1:12" ht="20.100000000000001" customHeight="1">
      <c r="A72" s="65">
        <v>71</v>
      </c>
      <c r="B72" s="62" t="s">
        <v>2212</v>
      </c>
      <c r="C72" s="62" t="s">
        <v>2031</v>
      </c>
      <c r="D72" s="62" t="s">
        <v>2764</v>
      </c>
      <c r="E72" s="62" t="s">
        <v>2765</v>
      </c>
      <c r="F72" s="62" t="s">
        <v>2766</v>
      </c>
      <c r="G72" s="77" t="s">
        <v>2767</v>
      </c>
      <c r="H72" s="63">
        <v>1</v>
      </c>
      <c r="I72" s="62" t="s">
        <v>2768</v>
      </c>
      <c r="J72" s="62" t="s">
        <v>105</v>
      </c>
      <c r="K72" s="64">
        <v>2008</v>
      </c>
      <c r="L72" s="66" t="str">
        <f t="shared" si="2"/>
        <v>http://ebooks.windeal.com.tw/ios/cover.asp?isbn=9781586038694</v>
      </c>
    </row>
    <row r="73" spans="1:12" ht="20.100000000000001" customHeight="1">
      <c r="A73" s="65">
        <v>72</v>
      </c>
      <c r="B73" s="62" t="s">
        <v>2212</v>
      </c>
      <c r="C73" s="62" t="s">
        <v>2031</v>
      </c>
      <c r="D73" s="62" t="s">
        <v>2694</v>
      </c>
      <c r="E73" s="62" t="s">
        <v>36</v>
      </c>
      <c r="F73" s="62" t="s">
        <v>2695</v>
      </c>
      <c r="G73" s="77" t="s">
        <v>2696</v>
      </c>
      <c r="H73" s="63">
        <v>1</v>
      </c>
      <c r="I73" s="62" t="s">
        <v>2697</v>
      </c>
      <c r="J73" s="62" t="s">
        <v>105</v>
      </c>
      <c r="K73" s="64">
        <v>2006</v>
      </c>
      <c r="L73" s="66" t="str">
        <f t="shared" si="2"/>
        <v>http://ebooks.windeal.com.tw/ios/cover.asp?isbn=9781586036119</v>
      </c>
    </row>
    <row r="74" spans="1:12" ht="20.100000000000001" customHeight="1">
      <c r="A74" s="65">
        <v>73</v>
      </c>
      <c r="B74" s="62" t="s">
        <v>2212</v>
      </c>
      <c r="C74" s="62" t="s">
        <v>2031</v>
      </c>
      <c r="D74" s="62" t="s">
        <v>2519</v>
      </c>
      <c r="E74" s="62" t="s">
        <v>2520</v>
      </c>
      <c r="F74" s="62" t="s">
        <v>2521</v>
      </c>
      <c r="G74" s="77" t="s">
        <v>2522</v>
      </c>
      <c r="H74" s="63">
        <v>1</v>
      </c>
      <c r="I74" s="62" t="s">
        <v>2523</v>
      </c>
      <c r="J74" s="62" t="s">
        <v>105</v>
      </c>
      <c r="K74" s="64">
        <v>2007</v>
      </c>
      <c r="L74" s="66" t="str">
        <f t="shared" si="2"/>
        <v>http://ebooks.windeal.com.tw/ios/cover.asp?isbn=9781586037079</v>
      </c>
    </row>
    <row r="75" spans="1:12" ht="20.100000000000001" customHeight="1">
      <c r="A75" s="65">
        <v>74</v>
      </c>
      <c r="B75" s="62" t="s">
        <v>2212</v>
      </c>
      <c r="C75" s="62" t="s">
        <v>2031</v>
      </c>
      <c r="D75" s="62" t="s">
        <v>2559</v>
      </c>
      <c r="E75" s="62" t="s">
        <v>2560</v>
      </c>
      <c r="F75" s="62" t="s">
        <v>2561</v>
      </c>
      <c r="G75" s="77" t="s">
        <v>2562</v>
      </c>
      <c r="H75" s="63">
        <v>1</v>
      </c>
      <c r="I75" s="62" t="s">
        <v>2563</v>
      </c>
      <c r="J75" s="62" t="s">
        <v>105</v>
      </c>
      <c r="K75" s="64">
        <v>2006</v>
      </c>
      <c r="L75" s="66" t="str">
        <f t="shared" si="2"/>
        <v>http://ebooks.windeal.com.tw/ios/cover.asp?isbn=9781586035365</v>
      </c>
    </row>
    <row r="76" spans="1:12" ht="20.100000000000001" customHeight="1">
      <c r="A76" s="65">
        <v>75</v>
      </c>
      <c r="B76" s="62" t="s">
        <v>2212</v>
      </c>
      <c r="C76" s="62" t="s">
        <v>2031</v>
      </c>
      <c r="D76" s="62" t="s">
        <v>2594</v>
      </c>
      <c r="E76" s="62" t="s">
        <v>2595</v>
      </c>
      <c r="F76" s="62" t="s">
        <v>2596</v>
      </c>
      <c r="G76" s="77" t="s">
        <v>2597</v>
      </c>
      <c r="H76" s="63">
        <v>1</v>
      </c>
      <c r="I76" s="62" t="s">
        <v>2598</v>
      </c>
      <c r="J76" s="62" t="s">
        <v>105</v>
      </c>
      <c r="K76" s="64">
        <v>2008</v>
      </c>
      <c r="L76" s="66" t="str">
        <f t="shared" si="2"/>
        <v>http://ebooks.windeal.com.tw/ios/cover.asp?isbn=9781586038458</v>
      </c>
    </row>
    <row r="77" spans="1:12" ht="20.100000000000001" customHeight="1">
      <c r="A77" s="65">
        <v>76</v>
      </c>
      <c r="B77" s="62" t="s">
        <v>2212</v>
      </c>
      <c r="C77" s="62" t="s">
        <v>2031</v>
      </c>
      <c r="D77" s="62" t="s">
        <v>2808</v>
      </c>
      <c r="E77" s="62" t="s">
        <v>2809</v>
      </c>
      <c r="F77" s="62" t="s">
        <v>2810</v>
      </c>
      <c r="G77" s="77" t="s">
        <v>2811</v>
      </c>
      <c r="H77" s="63">
        <v>1</v>
      </c>
      <c r="I77" s="62" t="s">
        <v>2812</v>
      </c>
      <c r="J77" s="62" t="s">
        <v>105</v>
      </c>
      <c r="K77" s="64">
        <v>2008</v>
      </c>
      <c r="L77" s="66" t="str">
        <f t="shared" si="2"/>
        <v>http://ebooks.windeal.com.tw/ios/cover.asp?isbn=9781586038137</v>
      </c>
    </row>
    <row r="78" spans="1:12" ht="20.100000000000001" customHeight="1">
      <c r="A78" s="65">
        <v>77</v>
      </c>
      <c r="B78" s="62" t="s">
        <v>2212</v>
      </c>
      <c r="C78" s="62" t="s">
        <v>2473</v>
      </c>
      <c r="D78" s="62" t="s">
        <v>2580</v>
      </c>
      <c r="E78" s="62" t="s">
        <v>2581</v>
      </c>
      <c r="F78" s="62" t="s">
        <v>2582</v>
      </c>
      <c r="G78" s="77" t="s">
        <v>2583</v>
      </c>
      <c r="H78" s="63" t="s">
        <v>1943</v>
      </c>
      <c r="I78" s="62" t="s">
        <v>2584</v>
      </c>
      <c r="J78" s="62" t="s">
        <v>105</v>
      </c>
      <c r="K78" s="64">
        <v>2008</v>
      </c>
      <c r="L78" s="66" t="str">
        <f t="shared" si="2"/>
        <v>http://ebooks.windeal.com.tw/ios/cover.asp?isbn=9781586038601</v>
      </c>
    </row>
    <row r="79" spans="1:12" ht="20.100000000000001" customHeight="1">
      <c r="A79" s="65">
        <v>78</v>
      </c>
      <c r="B79" s="62" t="s">
        <v>2212</v>
      </c>
      <c r="C79" s="62" t="s">
        <v>2473</v>
      </c>
      <c r="D79" s="62" t="s">
        <v>2474</v>
      </c>
      <c r="E79" s="62" t="s">
        <v>2475</v>
      </c>
      <c r="F79" s="62" t="s">
        <v>2476</v>
      </c>
      <c r="G79" s="77" t="s">
        <v>2477</v>
      </c>
      <c r="H79" s="63">
        <v>1</v>
      </c>
      <c r="I79" s="62" t="s">
        <v>1889</v>
      </c>
      <c r="J79" s="62" t="s">
        <v>105</v>
      </c>
      <c r="K79" s="64">
        <v>2008</v>
      </c>
      <c r="L79" s="66" t="str">
        <f t="shared" si="2"/>
        <v>http://ebooks.windeal.com.tw/ios/cover.asp?isbn=9781586038953</v>
      </c>
    </row>
    <row r="80" spans="1:12" ht="20.100000000000001" customHeight="1">
      <c r="A80" s="65">
        <v>79</v>
      </c>
      <c r="B80" s="62" t="s">
        <v>2212</v>
      </c>
      <c r="C80" s="62" t="s">
        <v>2056</v>
      </c>
      <c r="D80" s="62" t="s">
        <v>2722</v>
      </c>
      <c r="E80" s="62" t="s">
        <v>2698</v>
      </c>
      <c r="F80" s="62" t="s">
        <v>2723</v>
      </c>
      <c r="G80" s="77" t="s">
        <v>2724</v>
      </c>
      <c r="H80" s="63" t="s">
        <v>1943</v>
      </c>
      <c r="I80" s="62" t="s">
        <v>2725</v>
      </c>
      <c r="J80" s="62" t="s">
        <v>105</v>
      </c>
      <c r="K80" s="64">
        <v>2008</v>
      </c>
      <c r="L80" s="66" t="str">
        <f t="shared" si="2"/>
        <v>http://ebooks.windeal.com.tw/ios/cover.asp?isbn=9781586038489</v>
      </c>
    </row>
    <row r="81" spans="1:12" ht="20.100000000000001" customHeight="1">
      <c r="A81" s="65">
        <v>80</v>
      </c>
      <c r="B81" s="62" t="s">
        <v>2212</v>
      </c>
      <c r="C81" s="62" t="s">
        <v>2056</v>
      </c>
      <c r="D81" s="62" t="s">
        <v>932</v>
      </c>
      <c r="E81" s="62" t="s">
        <v>2804</v>
      </c>
      <c r="F81" s="62" t="s">
        <v>2805</v>
      </c>
      <c r="G81" s="77" t="s">
        <v>2806</v>
      </c>
      <c r="H81" s="63" t="s">
        <v>1943</v>
      </c>
      <c r="I81" s="62" t="s">
        <v>2807</v>
      </c>
      <c r="J81" s="62" t="s">
        <v>105</v>
      </c>
      <c r="K81" s="64">
        <v>2006</v>
      </c>
      <c r="L81" s="66" t="str">
        <f t="shared" si="2"/>
        <v>http://ebooks.windeal.com.tw/ios/cover.asp?isbn=9781586035709</v>
      </c>
    </row>
    <row r="82" spans="1:12" ht="20.100000000000001" customHeight="1">
      <c r="A82" s="65">
        <v>81</v>
      </c>
      <c r="B82" s="62" t="s">
        <v>2212</v>
      </c>
      <c r="C82" s="62" t="s">
        <v>2056</v>
      </c>
      <c r="D82" s="62" t="s">
        <v>2616</v>
      </c>
      <c r="E82" s="62" t="s">
        <v>2617</v>
      </c>
      <c r="F82" s="62" t="s">
        <v>2618</v>
      </c>
      <c r="G82" s="77" t="s">
        <v>2619</v>
      </c>
      <c r="H82" s="63" t="s">
        <v>1943</v>
      </c>
      <c r="I82" s="62" t="s">
        <v>2620</v>
      </c>
      <c r="J82" s="62" t="s">
        <v>105</v>
      </c>
      <c r="K82" s="64">
        <v>2008</v>
      </c>
      <c r="L82" s="66" t="str">
        <f t="shared" si="2"/>
        <v>http://ebooks.windeal.com.tw/ios/cover.asp?isbn=9781586038557</v>
      </c>
    </row>
    <row r="83" spans="1:12" ht="20.100000000000001" customHeight="1">
      <c r="A83" s="65">
        <v>82</v>
      </c>
      <c r="B83" s="62" t="s">
        <v>2212</v>
      </c>
      <c r="C83" s="62" t="s">
        <v>2056</v>
      </c>
      <c r="D83" s="62" t="s">
        <v>756</v>
      </c>
      <c r="E83" s="62" t="s">
        <v>757</v>
      </c>
      <c r="F83" s="62" t="s">
        <v>2629</v>
      </c>
      <c r="G83" s="77" t="s">
        <v>2630</v>
      </c>
      <c r="H83" s="63">
        <v>1</v>
      </c>
      <c r="I83" s="62" t="s">
        <v>2631</v>
      </c>
      <c r="J83" s="62" t="s">
        <v>105</v>
      </c>
      <c r="K83" s="64">
        <v>2006</v>
      </c>
      <c r="L83" s="66" t="str">
        <f t="shared" si="2"/>
        <v>http://ebooks.windeal.com.tw/ios/cover.asp?isbn=9781586036782</v>
      </c>
    </row>
    <row r="84" spans="1:12" ht="20.100000000000001" customHeight="1">
      <c r="A84" s="65">
        <v>83</v>
      </c>
      <c r="B84" s="62" t="s">
        <v>2212</v>
      </c>
      <c r="C84" s="62" t="s">
        <v>2056</v>
      </c>
      <c r="D84" s="62" t="s">
        <v>1577</v>
      </c>
      <c r="E84" s="62" t="s">
        <v>1642</v>
      </c>
      <c r="F84" s="62" t="s">
        <v>2719</v>
      </c>
      <c r="G84" s="77" t="s">
        <v>2720</v>
      </c>
      <c r="H84" s="63" t="s">
        <v>1943</v>
      </c>
      <c r="I84" s="62" t="s">
        <v>2721</v>
      </c>
      <c r="J84" s="62" t="s">
        <v>105</v>
      </c>
      <c r="K84" s="64">
        <v>2006</v>
      </c>
      <c r="L84" s="66" t="str">
        <f t="shared" si="2"/>
        <v>http://ebooks.windeal.com.tw/ios/cover.asp?isbn=9781586036317</v>
      </c>
    </row>
    <row r="85" spans="1:12" ht="20.100000000000001" customHeight="1">
      <c r="A85" s="65">
        <v>84</v>
      </c>
      <c r="B85" s="62" t="s">
        <v>2212</v>
      </c>
      <c r="C85" s="62" t="s">
        <v>2056</v>
      </c>
      <c r="D85" s="62" t="s">
        <v>2637</v>
      </c>
      <c r="E85" s="62" t="s">
        <v>2638</v>
      </c>
      <c r="F85" s="62" t="s">
        <v>2639</v>
      </c>
      <c r="G85" s="77" t="s">
        <v>2640</v>
      </c>
      <c r="H85" s="63" t="s">
        <v>1943</v>
      </c>
      <c r="I85" s="62" t="s">
        <v>2641</v>
      </c>
      <c r="J85" s="62" t="s">
        <v>105</v>
      </c>
      <c r="K85" s="64">
        <v>2006</v>
      </c>
      <c r="L85" s="66" t="str">
        <f t="shared" si="2"/>
        <v>http://ebooks.windeal.com.tw/ios/cover.asp?isbn=9781586035990</v>
      </c>
    </row>
    <row r="86" spans="1:12" ht="20.100000000000001" customHeight="1">
      <c r="A86" s="65">
        <v>85</v>
      </c>
      <c r="B86" s="62" t="s">
        <v>2212</v>
      </c>
      <c r="C86" s="62" t="s">
        <v>2056</v>
      </c>
      <c r="D86" s="62" t="s">
        <v>932</v>
      </c>
      <c r="E86" s="62" t="s">
        <v>28</v>
      </c>
      <c r="F86" s="62" t="s">
        <v>2498</v>
      </c>
      <c r="G86" s="77" t="s">
        <v>2499</v>
      </c>
      <c r="H86" s="63">
        <v>1</v>
      </c>
      <c r="I86" s="62" t="s">
        <v>2500</v>
      </c>
      <c r="J86" s="62" t="s">
        <v>105</v>
      </c>
      <c r="K86" s="64">
        <v>2008</v>
      </c>
      <c r="L86" s="66" t="str">
        <f t="shared" si="2"/>
        <v>http://ebooks.windeal.com.tw/ios/cover.asp?isbn=9781586038564</v>
      </c>
    </row>
    <row r="87" spans="1:12" ht="20.100000000000001" customHeight="1">
      <c r="A87" s="71">
        <v>86</v>
      </c>
      <c r="B87" s="72" t="s">
        <v>2212</v>
      </c>
      <c r="C87" s="72" t="s">
        <v>2056</v>
      </c>
      <c r="D87" s="72" t="s">
        <v>2513</v>
      </c>
      <c r="E87" s="72" t="s">
        <v>28</v>
      </c>
      <c r="F87" s="72" t="s">
        <v>2514</v>
      </c>
      <c r="G87" s="78" t="s">
        <v>2515</v>
      </c>
      <c r="H87" s="73">
        <v>1</v>
      </c>
      <c r="I87" s="72" t="s">
        <v>2288</v>
      </c>
      <c r="J87" s="72" t="s">
        <v>105</v>
      </c>
      <c r="K87" s="74">
        <v>2008</v>
      </c>
      <c r="L87" s="75" t="str">
        <f t="shared" si="2"/>
        <v>http://ebooks.windeal.com.tw/ios/cover.asp?isbn=9781586038786</v>
      </c>
    </row>
  </sheetData>
  <sortState xmlns:xlrd2="http://schemas.microsoft.com/office/spreadsheetml/2017/richdata2" ref="A1:IV88">
    <sortCondition ref="B2:B88"/>
    <sortCondition ref="C2:C88"/>
    <sortCondition ref="E2:E88"/>
    <sortCondition ref="K2:K88"/>
    <sortCondition ref="G2:G88"/>
  </sortState>
  <phoneticPr fontId="1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4"/>
  <sheetViews>
    <sheetView topLeftCell="A13" workbookViewId="0">
      <selection activeCell="A65" sqref="A65"/>
    </sheetView>
  </sheetViews>
  <sheetFormatPr defaultColWidth="9" defaultRowHeight="16.2"/>
  <cols>
    <col min="1" max="1" width="7" style="4" customWidth="1"/>
    <col min="2" max="2" width="16.77734375" style="4" hidden="1" customWidth="1"/>
    <col min="3" max="3" width="17.77734375" style="4" customWidth="1"/>
    <col min="4" max="4" width="17.33203125" style="4" hidden="1" customWidth="1"/>
    <col min="5" max="5" width="13.88671875" style="4" bestFit="1" customWidth="1"/>
    <col min="6" max="6" width="18" style="4" customWidth="1"/>
    <col min="7" max="7" width="75.21875" style="4" customWidth="1"/>
    <col min="8" max="8" width="7" style="4" customWidth="1"/>
    <col min="9" max="9" width="19.21875" style="4" bestFit="1" customWidth="1"/>
    <col min="10" max="10" width="0" style="4" hidden="1" customWidth="1"/>
    <col min="11" max="11" width="9.109375" style="4" customWidth="1"/>
    <col min="12" max="12" width="57" style="4" customWidth="1"/>
    <col min="13" max="16384" width="9" style="4"/>
  </cols>
  <sheetData>
    <row r="1" spans="1:12" s="48" customFormat="1">
      <c r="A1" s="56" t="s">
        <v>2175</v>
      </c>
      <c r="B1" s="56" t="s">
        <v>2176</v>
      </c>
      <c r="C1" s="56" t="s">
        <v>2177</v>
      </c>
      <c r="D1" s="56" t="s">
        <v>2178</v>
      </c>
      <c r="E1" s="56" t="s">
        <v>2179</v>
      </c>
      <c r="F1" s="56" t="s">
        <v>2180</v>
      </c>
      <c r="G1" s="57" t="s">
        <v>2181</v>
      </c>
      <c r="H1" s="56" t="s">
        <v>2182</v>
      </c>
      <c r="I1" s="56" t="s">
        <v>2183</v>
      </c>
      <c r="J1" s="56" t="s">
        <v>2184</v>
      </c>
      <c r="K1" s="56" t="s">
        <v>2185</v>
      </c>
      <c r="L1" s="58" t="s">
        <v>2358</v>
      </c>
    </row>
    <row r="2" spans="1:12">
      <c r="A2" s="49">
        <v>1</v>
      </c>
      <c r="B2" s="50" t="s">
        <v>2186</v>
      </c>
      <c r="C2" s="50" t="s">
        <v>1946</v>
      </c>
      <c r="D2" s="50" t="s">
        <v>2187</v>
      </c>
      <c r="E2" s="50" t="s">
        <v>2188</v>
      </c>
      <c r="F2" s="50" t="s">
        <v>2189</v>
      </c>
      <c r="G2" s="50" t="s">
        <v>2190</v>
      </c>
      <c r="H2" s="51">
        <v>1</v>
      </c>
      <c r="I2" s="50" t="s">
        <v>2191</v>
      </c>
      <c r="J2" s="50" t="s">
        <v>105</v>
      </c>
      <c r="K2" s="51">
        <v>2001</v>
      </c>
      <c r="L2" s="52" t="str">
        <f t="shared" ref="L2:L38" si="0">HYPERLINK("http://ebooks.windeal.com.tw/ios/cover.asp?isbn=" &amp; F2)</f>
        <v>http://ebooks.windeal.com.tw/ios/cover.asp?isbn=9781586031480</v>
      </c>
    </row>
    <row r="3" spans="1:12">
      <c r="A3" s="49">
        <v>2</v>
      </c>
      <c r="B3" s="50" t="s">
        <v>2192</v>
      </c>
      <c r="C3" s="50" t="s">
        <v>2198</v>
      </c>
      <c r="D3" s="50" t="s">
        <v>1196</v>
      </c>
      <c r="E3" s="50" t="s">
        <v>2199</v>
      </c>
      <c r="F3" s="50" t="s">
        <v>2200</v>
      </c>
      <c r="G3" s="50" t="s">
        <v>2201</v>
      </c>
      <c r="H3" s="51">
        <v>1</v>
      </c>
      <c r="I3" s="50" t="s">
        <v>2202</v>
      </c>
      <c r="J3" s="50" t="s">
        <v>105</v>
      </c>
      <c r="K3" s="51">
        <v>2009</v>
      </c>
      <c r="L3" s="52" t="str">
        <f t="shared" si="0"/>
        <v>http://ebooks.windeal.com.tw/ios/cover.asp?isbn=9781607500308</v>
      </c>
    </row>
    <row r="4" spans="1:12">
      <c r="A4" s="49">
        <v>3</v>
      </c>
      <c r="B4" s="50" t="s">
        <v>2192</v>
      </c>
      <c r="C4" s="50" t="s">
        <v>1991</v>
      </c>
      <c r="D4" s="50" t="s">
        <v>2203</v>
      </c>
      <c r="E4" s="50" t="s">
        <v>2204</v>
      </c>
      <c r="F4" s="50" t="s">
        <v>2205</v>
      </c>
      <c r="G4" s="50" t="s">
        <v>2206</v>
      </c>
      <c r="H4" s="51">
        <v>1</v>
      </c>
      <c r="I4" s="50" t="s">
        <v>2207</v>
      </c>
      <c r="J4" s="50" t="s">
        <v>105</v>
      </c>
      <c r="K4" s="51">
        <v>2006</v>
      </c>
      <c r="L4" s="52" t="str">
        <f t="shared" si="0"/>
        <v>http://ebooks.windeal.com.tw/ios/cover.asp?isbn=9781586035747</v>
      </c>
    </row>
    <row r="5" spans="1:12">
      <c r="A5" s="49">
        <v>4</v>
      </c>
      <c r="B5" s="50" t="s">
        <v>2192</v>
      </c>
      <c r="C5" s="50" t="s">
        <v>2045</v>
      </c>
      <c r="D5" s="50" t="s">
        <v>2193</v>
      </c>
      <c r="E5" s="50" t="s">
        <v>2194</v>
      </c>
      <c r="F5" s="50" t="s">
        <v>2195</v>
      </c>
      <c r="G5" s="50" t="s">
        <v>2196</v>
      </c>
      <c r="H5" s="51">
        <v>1</v>
      </c>
      <c r="I5" s="50" t="s">
        <v>2197</v>
      </c>
      <c r="J5" s="50" t="s">
        <v>105</v>
      </c>
      <c r="K5" s="51">
        <v>2009</v>
      </c>
      <c r="L5" s="52" t="str">
        <f t="shared" si="0"/>
        <v>http://ebooks.windeal.com.tw/ios/cover.asp?isbn=9781586039905</v>
      </c>
    </row>
    <row r="6" spans="1:12">
      <c r="A6" s="49">
        <v>5</v>
      </c>
      <c r="B6" s="50" t="s">
        <v>2192</v>
      </c>
      <c r="C6" s="50" t="s">
        <v>2045</v>
      </c>
      <c r="D6" s="50" t="s">
        <v>1717</v>
      </c>
      <c r="E6" s="50" t="s">
        <v>2208</v>
      </c>
      <c r="F6" s="50" t="s">
        <v>2209</v>
      </c>
      <c r="G6" s="50" t="s">
        <v>2210</v>
      </c>
      <c r="H6" s="51">
        <v>1</v>
      </c>
      <c r="I6" s="50" t="s">
        <v>2211</v>
      </c>
      <c r="J6" s="50" t="s">
        <v>105</v>
      </c>
      <c r="K6" s="51">
        <v>2009</v>
      </c>
      <c r="L6" s="52" t="str">
        <f t="shared" si="0"/>
        <v>http://ebooks.windeal.com.tw/ios/cover.asp?isbn=9781607500391</v>
      </c>
    </row>
    <row r="7" spans="1:12">
      <c r="A7" s="49">
        <v>6</v>
      </c>
      <c r="B7" s="50" t="s">
        <v>2347</v>
      </c>
      <c r="C7" s="50" t="s">
        <v>2017</v>
      </c>
      <c r="D7" s="50" t="s">
        <v>2348</v>
      </c>
      <c r="E7" s="50" t="s">
        <v>2349</v>
      </c>
      <c r="F7" s="50" t="s">
        <v>2350</v>
      </c>
      <c r="G7" s="50" t="s">
        <v>2351</v>
      </c>
      <c r="H7" s="51">
        <v>1</v>
      </c>
      <c r="I7" s="50" t="s">
        <v>2352</v>
      </c>
      <c r="J7" s="50" t="s">
        <v>105</v>
      </c>
      <c r="K7" s="51">
        <v>2008</v>
      </c>
      <c r="L7" s="52" t="str">
        <f t="shared" si="0"/>
        <v>http://ebooks.windeal.com.tw/ios/cover.asp?isbn=9781586039028</v>
      </c>
    </row>
    <row r="8" spans="1:12">
      <c r="A8" s="49">
        <v>7</v>
      </c>
      <c r="B8" s="50" t="s">
        <v>2347</v>
      </c>
      <c r="C8" s="50" t="s">
        <v>1938</v>
      </c>
      <c r="D8" s="50" t="s">
        <v>2353</v>
      </c>
      <c r="E8" s="50" t="s">
        <v>2354</v>
      </c>
      <c r="F8" s="50" t="s">
        <v>2355</v>
      </c>
      <c r="G8" s="50" t="s">
        <v>2356</v>
      </c>
      <c r="H8" s="51">
        <v>1</v>
      </c>
      <c r="I8" s="50" t="s">
        <v>2357</v>
      </c>
      <c r="J8" s="50" t="s">
        <v>105</v>
      </c>
      <c r="K8" s="51">
        <v>2008</v>
      </c>
      <c r="L8" s="52" t="str">
        <f t="shared" si="0"/>
        <v>http://ebooks.windeal.com.tw/ios/cover.asp?isbn=9781586039448</v>
      </c>
    </row>
    <row r="9" spans="1:12">
      <c r="A9" s="49">
        <v>8</v>
      </c>
      <c r="B9" s="50" t="s">
        <v>2212</v>
      </c>
      <c r="C9" s="50" t="s">
        <v>2274</v>
      </c>
      <c r="D9" s="50" t="s">
        <v>2275</v>
      </c>
      <c r="E9" s="50" t="s">
        <v>2276</v>
      </c>
      <c r="F9" s="50" t="s">
        <v>2277</v>
      </c>
      <c r="G9" s="50" t="s">
        <v>2278</v>
      </c>
      <c r="H9" s="51">
        <v>1</v>
      </c>
      <c r="I9" s="50" t="s">
        <v>2279</v>
      </c>
      <c r="J9" s="50" t="s">
        <v>105</v>
      </c>
      <c r="K9" s="51">
        <v>2008</v>
      </c>
      <c r="L9" s="52" t="str">
        <f t="shared" si="0"/>
        <v>http://ebooks.windeal.com.tw/ios/cover.asp?isbn=9781586039455</v>
      </c>
    </row>
    <row r="10" spans="1:12">
      <c r="A10" s="49">
        <v>9</v>
      </c>
      <c r="B10" s="50" t="s">
        <v>2212</v>
      </c>
      <c r="C10" s="50" t="s">
        <v>150</v>
      </c>
      <c r="D10" s="50" t="s">
        <v>2333</v>
      </c>
      <c r="E10" s="50" t="s">
        <v>2334</v>
      </c>
      <c r="F10" s="50" t="s">
        <v>2335</v>
      </c>
      <c r="G10" s="50" t="s">
        <v>2336</v>
      </c>
      <c r="H10" s="51">
        <v>1</v>
      </c>
      <c r="I10" s="50" t="s">
        <v>2337</v>
      </c>
      <c r="J10" s="50" t="s">
        <v>105</v>
      </c>
      <c r="K10" s="51">
        <v>2009</v>
      </c>
      <c r="L10" s="52" t="str">
        <f t="shared" si="0"/>
        <v>http://ebooks.windeal.com.tw/ios/cover.asp?isbn=9781607500520</v>
      </c>
    </row>
    <row r="11" spans="1:12">
      <c r="A11" s="49">
        <v>10</v>
      </c>
      <c r="B11" s="50" t="s">
        <v>2212</v>
      </c>
      <c r="C11" s="50" t="s">
        <v>150</v>
      </c>
      <c r="D11" s="50" t="s">
        <v>2243</v>
      </c>
      <c r="E11" s="50" t="s">
        <v>2244</v>
      </c>
      <c r="F11" s="50" t="s">
        <v>2245</v>
      </c>
      <c r="G11" s="50" t="s">
        <v>2246</v>
      </c>
      <c r="H11" s="51">
        <v>1</v>
      </c>
      <c r="I11" s="50" t="s">
        <v>2247</v>
      </c>
      <c r="J11" s="50" t="s">
        <v>105</v>
      </c>
      <c r="K11" s="51">
        <v>2009</v>
      </c>
      <c r="L11" s="52" t="str">
        <f t="shared" si="0"/>
        <v>http://ebooks.windeal.com.tw/ios/cover.asp?isbn=9781607500285</v>
      </c>
    </row>
    <row r="12" spans="1:12">
      <c r="A12" s="49">
        <v>11</v>
      </c>
      <c r="B12" s="50" t="s">
        <v>2212</v>
      </c>
      <c r="C12" s="50" t="s">
        <v>150</v>
      </c>
      <c r="D12" s="50" t="s">
        <v>2222</v>
      </c>
      <c r="E12" s="50" t="s">
        <v>2223</v>
      </c>
      <c r="F12" s="50" t="s">
        <v>2224</v>
      </c>
      <c r="G12" s="50" t="s">
        <v>2225</v>
      </c>
      <c r="H12" s="51">
        <v>1</v>
      </c>
      <c r="I12" s="50" t="s">
        <v>2226</v>
      </c>
      <c r="J12" s="50" t="s">
        <v>105</v>
      </c>
      <c r="K12" s="51">
        <v>2008</v>
      </c>
      <c r="L12" s="52" t="str">
        <f t="shared" si="0"/>
        <v>http://ebooks.windeal.com.tw/ios/cover.asp?isbn=9781586039363</v>
      </c>
    </row>
    <row r="13" spans="1:12">
      <c r="A13" s="49">
        <v>12</v>
      </c>
      <c r="B13" s="50" t="s">
        <v>2212</v>
      </c>
      <c r="C13" s="50" t="s">
        <v>150</v>
      </c>
      <c r="D13" s="50" t="s">
        <v>2248</v>
      </c>
      <c r="E13" s="50" t="s">
        <v>2249</v>
      </c>
      <c r="F13" s="50" t="s">
        <v>2250</v>
      </c>
      <c r="G13" s="50" t="s">
        <v>2251</v>
      </c>
      <c r="H13" s="51">
        <v>1</v>
      </c>
      <c r="I13" s="50" t="s">
        <v>2252</v>
      </c>
      <c r="J13" s="50" t="s">
        <v>105</v>
      </c>
      <c r="K13" s="51">
        <v>2009</v>
      </c>
      <c r="L13" s="52" t="str">
        <f t="shared" si="0"/>
        <v>http://ebooks.windeal.com.tw/ios/cover.asp?isbn=9781607500612</v>
      </c>
    </row>
    <row r="14" spans="1:12">
      <c r="A14" s="49">
        <v>13</v>
      </c>
      <c r="B14" s="50" t="s">
        <v>2212</v>
      </c>
      <c r="C14" s="50" t="s">
        <v>150</v>
      </c>
      <c r="D14" s="50" t="s">
        <v>2238</v>
      </c>
      <c r="E14" s="50" t="s">
        <v>2239</v>
      </c>
      <c r="F14" s="50" t="s">
        <v>2240</v>
      </c>
      <c r="G14" s="50" t="s">
        <v>2241</v>
      </c>
      <c r="H14" s="51">
        <v>1</v>
      </c>
      <c r="I14" s="50" t="s">
        <v>2242</v>
      </c>
      <c r="J14" s="50" t="s">
        <v>105</v>
      </c>
      <c r="K14" s="51">
        <v>2008</v>
      </c>
      <c r="L14" s="52" t="str">
        <f t="shared" si="0"/>
        <v>http://ebooks.windeal.com.tw/ios/cover.asp?isbn=9781586038212</v>
      </c>
    </row>
    <row r="15" spans="1:12">
      <c r="A15" s="49">
        <v>14</v>
      </c>
      <c r="B15" s="50" t="s">
        <v>2212</v>
      </c>
      <c r="C15" s="50" t="s">
        <v>150</v>
      </c>
      <c r="D15" s="50" t="s">
        <v>2218</v>
      </c>
      <c r="E15" s="50" t="s">
        <v>1633</v>
      </c>
      <c r="F15" s="50" t="s">
        <v>2219</v>
      </c>
      <c r="G15" s="50" t="s">
        <v>2220</v>
      </c>
      <c r="H15" s="51">
        <v>1</v>
      </c>
      <c r="I15" s="50" t="s">
        <v>2221</v>
      </c>
      <c r="J15" s="50" t="s">
        <v>105</v>
      </c>
      <c r="K15" s="51">
        <v>2008</v>
      </c>
      <c r="L15" s="52" t="str">
        <f t="shared" si="0"/>
        <v>http://ebooks.windeal.com.tw/ios/cover.asp?isbn=9781586038311</v>
      </c>
    </row>
    <row r="16" spans="1:12">
      <c r="A16" s="49">
        <v>15</v>
      </c>
      <c r="B16" s="50" t="s">
        <v>2212</v>
      </c>
      <c r="C16" s="50" t="s">
        <v>150</v>
      </c>
      <c r="D16" s="50" t="s">
        <v>2213</v>
      </c>
      <c r="E16" s="50" t="s">
        <v>2214</v>
      </c>
      <c r="F16" s="50" t="s">
        <v>2215</v>
      </c>
      <c r="G16" s="50" t="s">
        <v>2216</v>
      </c>
      <c r="H16" s="51">
        <v>1</v>
      </c>
      <c r="I16" s="50" t="s">
        <v>2217</v>
      </c>
      <c r="J16" s="50" t="s">
        <v>105</v>
      </c>
      <c r="K16" s="51">
        <v>2009</v>
      </c>
      <c r="L16" s="52" t="str">
        <f t="shared" si="0"/>
        <v>http://ebooks.windeal.com.tw/ios/cover.asp?isbn=9781586039899</v>
      </c>
    </row>
    <row r="17" spans="1:12">
      <c r="A17" s="49">
        <v>16</v>
      </c>
      <c r="B17" s="50" t="s">
        <v>2212</v>
      </c>
      <c r="C17" s="50" t="s">
        <v>150</v>
      </c>
      <c r="D17" s="50" t="s">
        <v>2313</v>
      </c>
      <c r="E17" s="50" t="s">
        <v>2314</v>
      </c>
      <c r="F17" s="50" t="s">
        <v>2315</v>
      </c>
      <c r="G17" s="50" t="s">
        <v>2316</v>
      </c>
      <c r="H17" s="51">
        <v>1</v>
      </c>
      <c r="I17" s="50" t="s">
        <v>1566</v>
      </c>
      <c r="J17" s="50" t="s">
        <v>105</v>
      </c>
      <c r="K17" s="51">
        <v>2009</v>
      </c>
      <c r="L17" s="52" t="str">
        <f t="shared" si="0"/>
        <v>http://ebooks.windeal.com.tw/ios/cover.asp?isbn=9781607500490</v>
      </c>
    </row>
    <row r="18" spans="1:12">
      <c r="A18" s="49">
        <v>17</v>
      </c>
      <c r="B18" s="50" t="s">
        <v>2212</v>
      </c>
      <c r="C18" s="50" t="s">
        <v>150</v>
      </c>
      <c r="D18" s="50" t="s">
        <v>2269</v>
      </c>
      <c r="E18" s="50" t="s">
        <v>2317</v>
      </c>
      <c r="F18" s="50" t="s">
        <v>2318</v>
      </c>
      <c r="G18" s="50" t="s">
        <v>2319</v>
      </c>
      <c r="H18" s="51">
        <v>1</v>
      </c>
      <c r="I18" s="50" t="s">
        <v>2320</v>
      </c>
      <c r="J18" s="50" t="s">
        <v>105</v>
      </c>
      <c r="K18" s="51">
        <v>2009</v>
      </c>
      <c r="L18" s="52" t="str">
        <f t="shared" si="0"/>
        <v>http://ebooks.windeal.com.tw/ios/cover.asp?isbn=9781607500131</v>
      </c>
    </row>
    <row r="19" spans="1:12">
      <c r="A19" s="49">
        <v>18</v>
      </c>
      <c r="B19" s="50" t="s">
        <v>2212</v>
      </c>
      <c r="C19" s="50" t="s">
        <v>150</v>
      </c>
      <c r="D19" s="50" t="s">
        <v>2222</v>
      </c>
      <c r="E19" s="50" t="s">
        <v>2265</v>
      </c>
      <c r="F19" s="50" t="s">
        <v>2266</v>
      </c>
      <c r="G19" s="50" t="s">
        <v>2267</v>
      </c>
      <c r="H19" s="51">
        <v>1</v>
      </c>
      <c r="I19" s="50" t="s">
        <v>2268</v>
      </c>
      <c r="J19" s="50" t="s">
        <v>105</v>
      </c>
      <c r="K19" s="51">
        <v>2009</v>
      </c>
      <c r="L19" s="52" t="str">
        <f t="shared" si="0"/>
        <v>http://ebooks.windeal.com.tw/ios/cover.asp?isbn=9781607500100</v>
      </c>
    </row>
    <row r="20" spans="1:12">
      <c r="A20" s="49">
        <v>19</v>
      </c>
      <c r="B20" s="50" t="s">
        <v>2212</v>
      </c>
      <c r="C20" s="50" t="s">
        <v>150</v>
      </c>
      <c r="D20" s="50" t="s">
        <v>2310</v>
      </c>
      <c r="E20" s="50" t="s">
        <v>2265</v>
      </c>
      <c r="F20" s="50" t="s">
        <v>2311</v>
      </c>
      <c r="G20" s="50" t="s">
        <v>2312</v>
      </c>
      <c r="H20" s="51">
        <v>1</v>
      </c>
      <c r="I20" s="50" t="s">
        <v>1692</v>
      </c>
      <c r="J20" s="50" t="s">
        <v>105</v>
      </c>
      <c r="K20" s="51">
        <v>2009</v>
      </c>
      <c r="L20" s="52" t="str">
        <f t="shared" si="0"/>
        <v>http://ebooks.windeal.com.tw/ios/cover.asp?isbn=9781586039844</v>
      </c>
    </row>
    <row r="21" spans="1:12">
      <c r="A21" s="49">
        <v>20</v>
      </c>
      <c r="B21" s="50" t="s">
        <v>2212</v>
      </c>
      <c r="C21" s="50" t="s">
        <v>150</v>
      </c>
      <c r="D21" s="50" t="s">
        <v>2269</v>
      </c>
      <c r="E21" s="50" t="s">
        <v>2270</v>
      </c>
      <c r="F21" s="50" t="s">
        <v>2271</v>
      </c>
      <c r="G21" s="50" t="s">
        <v>2272</v>
      </c>
      <c r="H21" s="51">
        <v>1</v>
      </c>
      <c r="I21" s="50" t="s">
        <v>2273</v>
      </c>
      <c r="J21" s="50" t="s">
        <v>105</v>
      </c>
      <c r="K21" s="51">
        <v>2009</v>
      </c>
      <c r="L21" s="52" t="str">
        <f t="shared" si="0"/>
        <v>http://ebooks.windeal.com.tw/ios/cover.asp?isbn=9781586039394</v>
      </c>
    </row>
    <row r="22" spans="1:12">
      <c r="A22" s="49">
        <v>21</v>
      </c>
      <c r="B22" s="50" t="s">
        <v>2212</v>
      </c>
      <c r="C22" s="50" t="s">
        <v>150</v>
      </c>
      <c r="D22" s="50" t="s">
        <v>2222</v>
      </c>
      <c r="E22" s="50" t="s">
        <v>2301</v>
      </c>
      <c r="F22" s="50" t="s">
        <v>2302</v>
      </c>
      <c r="G22" s="50" t="s">
        <v>2303</v>
      </c>
      <c r="H22" s="51">
        <v>1</v>
      </c>
      <c r="I22" s="50" t="s">
        <v>2304</v>
      </c>
      <c r="J22" s="50" t="s">
        <v>105</v>
      </c>
      <c r="K22" s="51">
        <v>2009</v>
      </c>
      <c r="L22" s="52" t="str">
        <f t="shared" si="0"/>
        <v>http://ebooks.windeal.com.tw/ios/cover.asp?isbn=9781586039578</v>
      </c>
    </row>
    <row r="23" spans="1:12">
      <c r="A23" s="49">
        <v>22</v>
      </c>
      <c r="B23" s="50" t="s">
        <v>2212</v>
      </c>
      <c r="C23" s="50" t="s">
        <v>2031</v>
      </c>
      <c r="D23" s="50" t="s">
        <v>48</v>
      </c>
      <c r="E23" s="50" t="s">
        <v>1633</v>
      </c>
      <c r="F23" s="50" t="s">
        <v>2298</v>
      </c>
      <c r="G23" s="50" t="s">
        <v>2299</v>
      </c>
      <c r="H23" s="51">
        <v>1</v>
      </c>
      <c r="I23" s="50" t="s">
        <v>2300</v>
      </c>
      <c r="J23" s="50" t="s">
        <v>105</v>
      </c>
      <c r="K23" s="51">
        <v>2008</v>
      </c>
      <c r="L23" s="52" t="str">
        <f t="shared" si="0"/>
        <v>http://ebooks.windeal.com.tw/ios/cover.asp?isbn=9781586038397</v>
      </c>
    </row>
    <row r="24" spans="1:12">
      <c r="A24" s="49">
        <v>23</v>
      </c>
      <c r="B24" s="50" t="s">
        <v>2212</v>
      </c>
      <c r="C24" s="50" t="s">
        <v>2031</v>
      </c>
      <c r="D24" s="50" t="s">
        <v>48</v>
      </c>
      <c r="E24" s="50" t="s">
        <v>1633</v>
      </c>
      <c r="F24" s="50" t="s">
        <v>2321</v>
      </c>
      <c r="G24" s="50" t="s">
        <v>2322</v>
      </c>
      <c r="H24" s="51">
        <v>1</v>
      </c>
      <c r="I24" s="50" t="s">
        <v>2323</v>
      </c>
      <c r="J24" s="50" t="s">
        <v>105</v>
      </c>
      <c r="K24" s="51">
        <v>2008</v>
      </c>
      <c r="L24" s="52" t="str">
        <f t="shared" si="0"/>
        <v>http://ebooks.windeal.com.tw/ios/cover.asp?isbn=9781586037963</v>
      </c>
    </row>
    <row r="25" spans="1:12">
      <c r="A25" s="49">
        <v>24</v>
      </c>
      <c r="B25" s="50" t="s">
        <v>2212</v>
      </c>
      <c r="C25" s="50" t="s">
        <v>2031</v>
      </c>
      <c r="D25" s="50" t="s">
        <v>48</v>
      </c>
      <c r="E25" s="50" t="s">
        <v>1633</v>
      </c>
      <c r="F25" s="50" t="s">
        <v>2253</v>
      </c>
      <c r="G25" s="50" t="s">
        <v>2254</v>
      </c>
      <c r="H25" s="51">
        <v>1</v>
      </c>
      <c r="I25" s="50" t="s">
        <v>1491</v>
      </c>
      <c r="J25" s="50" t="s">
        <v>105</v>
      </c>
      <c r="K25" s="51">
        <v>2009</v>
      </c>
      <c r="L25" s="52" t="str">
        <f t="shared" si="0"/>
        <v>http://ebooks.windeal.com.tw/ios/cover.asp?isbn=9781607500483</v>
      </c>
    </row>
    <row r="26" spans="1:12">
      <c r="A26" s="49">
        <v>25</v>
      </c>
      <c r="B26" s="50" t="s">
        <v>2212</v>
      </c>
      <c r="C26" s="50" t="s">
        <v>2031</v>
      </c>
      <c r="D26" s="50" t="s">
        <v>2261</v>
      </c>
      <c r="E26" s="50" t="s">
        <v>2262</v>
      </c>
      <c r="F26" s="50" t="s">
        <v>2263</v>
      </c>
      <c r="G26" s="50" t="s">
        <v>2264</v>
      </c>
      <c r="H26" s="51">
        <v>1</v>
      </c>
      <c r="I26" s="50" t="s">
        <v>1515</v>
      </c>
      <c r="J26" s="50" t="s">
        <v>105</v>
      </c>
      <c r="K26" s="51">
        <v>2009</v>
      </c>
      <c r="L26" s="52" t="str">
        <f t="shared" si="0"/>
        <v>http://ebooks.windeal.com.tw/ios/cover.asp?isbn=9781607500650</v>
      </c>
    </row>
    <row r="27" spans="1:12">
      <c r="A27" s="49">
        <v>26</v>
      </c>
      <c r="B27" s="50" t="s">
        <v>2212</v>
      </c>
      <c r="C27" s="50" t="s">
        <v>2031</v>
      </c>
      <c r="D27" s="50" t="s">
        <v>2324</v>
      </c>
      <c r="E27" s="50" t="s">
        <v>2262</v>
      </c>
      <c r="F27" s="50" t="s">
        <v>2325</v>
      </c>
      <c r="G27" s="50" t="s">
        <v>2326</v>
      </c>
      <c r="H27" s="51">
        <v>1</v>
      </c>
      <c r="I27" s="50" t="s">
        <v>2327</v>
      </c>
      <c r="J27" s="50" t="s">
        <v>105</v>
      </c>
      <c r="K27" s="51">
        <v>2009</v>
      </c>
      <c r="L27" s="52" t="str">
        <f t="shared" si="0"/>
        <v>http://ebooks.windeal.com.tw/ios/cover.asp?isbn=9781607500049</v>
      </c>
    </row>
    <row r="28" spans="1:12">
      <c r="A28" s="49">
        <v>27</v>
      </c>
      <c r="B28" s="50" t="s">
        <v>2212</v>
      </c>
      <c r="C28" s="50" t="s">
        <v>2031</v>
      </c>
      <c r="D28" s="50" t="s">
        <v>2261</v>
      </c>
      <c r="E28" s="50" t="s">
        <v>2343</v>
      </c>
      <c r="F28" s="50" t="s">
        <v>2344</v>
      </c>
      <c r="G28" s="50" t="s">
        <v>2345</v>
      </c>
      <c r="H28" s="51">
        <v>1</v>
      </c>
      <c r="I28" s="50" t="s">
        <v>2346</v>
      </c>
      <c r="J28" s="50" t="s">
        <v>105</v>
      </c>
      <c r="K28" s="51">
        <v>2009</v>
      </c>
      <c r="L28" s="52" t="str">
        <f t="shared" si="0"/>
        <v>http://ebooks.windeal.com.tw/ios/cover.asp?isbn=9781607500568</v>
      </c>
    </row>
    <row r="29" spans="1:12">
      <c r="A29" s="49">
        <v>28</v>
      </c>
      <c r="B29" s="50" t="s">
        <v>2212</v>
      </c>
      <c r="C29" s="50" t="s">
        <v>2031</v>
      </c>
      <c r="D29" s="50" t="s">
        <v>2284</v>
      </c>
      <c r="E29" s="50" t="s">
        <v>2285</v>
      </c>
      <c r="F29" s="50" t="s">
        <v>2286</v>
      </c>
      <c r="G29" s="50" t="s">
        <v>2287</v>
      </c>
      <c r="H29" s="51">
        <v>1</v>
      </c>
      <c r="I29" s="50" t="s">
        <v>2288</v>
      </c>
      <c r="J29" s="50" t="s">
        <v>105</v>
      </c>
      <c r="K29" s="51">
        <v>2009</v>
      </c>
      <c r="L29" s="52" t="str">
        <f t="shared" si="0"/>
        <v>http://ebooks.windeal.com.tw/ios/cover.asp?isbn=9781607500025</v>
      </c>
    </row>
    <row r="30" spans="1:12">
      <c r="A30" s="49">
        <v>29</v>
      </c>
      <c r="B30" s="50" t="s">
        <v>2212</v>
      </c>
      <c r="C30" s="50" t="s">
        <v>2031</v>
      </c>
      <c r="D30" s="50" t="s">
        <v>2305</v>
      </c>
      <c r="E30" s="50" t="s">
        <v>2306</v>
      </c>
      <c r="F30" s="50" t="s">
        <v>2307</v>
      </c>
      <c r="G30" s="50" t="s">
        <v>2308</v>
      </c>
      <c r="H30" s="51">
        <v>1</v>
      </c>
      <c r="I30" s="50" t="s">
        <v>2309</v>
      </c>
      <c r="J30" s="50" t="s">
        <v>105</v>
      </c>
      <c r="K30" s="51">
        <v>2008</v>
      </c>
      <c r="L30" s="52" t="str">
        <f t="shared" si="0"/>
        <v>http://ebooks.windeal.com.tw/ios/cover.asp?isbn=9781586038984</v>
      </c>
    </row>
    <row r="31" spans="1:12">
      <c r="A31" s="49">
        <v>30</v>
      </c>
      <c r="B31" s="50" t="s">
        <v>2212</v>
      </c>
      <c r="C31" s="50" t="s">
        <v>2031</v>
      </c>
      <c r="D31" s="50" t="s">
        <v>2280</v>
      </c>
      <c r="E31" s="50" t="s">
        <v>2281</v>
      </c>
      <c r="F31" s="50" t="s">
        <v>2282</v>
      </c>
      <c r="G31" s="50" t="s">
        <v>2283</v>
      </c>
      <c r="H31" s="51">
        <v>1</v>
      </c>
      <c r="I31" s="50" t="s">
        <v>1744</v>
      </c>
      <c r="J31" s="50" t="s">
        <v>105</v>
      </c>
      <c r="K31" s="51">
        <v>2009</v>
      </c>
      <c r="L31" s="52" t="str">
        <f t="shared" si="0"/>
        <v>http://ebooks.windeal.com.tw/ios/cover.asp?isbn=9781586039769</v>
      </c>
    </row>
    <row r="32" spans="1:12">
      <c r="A32" s="49">
        <v>31</v>
      </c>
      <c r="B32" s="50" t="s">
        <v>2212</v>
      </c>
      <c r="C32" s="50" t="s">
        <v>2031</v>
      </c>
      <c r="D32" s="50" t="s">
        <v>2289</v>
      </c>
      <c r="E32" s="50" t="s">
        <v>2290</v>
      </c>
      <c r="F32" s="50" t="s">
        <v>2291</v>
      </c>
      <c r="G32" s="50" t="s">
        <v>2292</v>
      </c>
      <c r="H32" s="51">
        <v>1</v>
      </c>
      <c r="I32" s="50" t="s">
        <v>2293</v>
      </c>
      <c r="J32" s="50" t="s">
        <v>105</v>
      </c>
      <c r="K32" s="51">
        <v>2009</v>
      </c>
      <c r="L32" s="52" t="str">
        <f t="shared" si="0"/>
        <v>http://ebooks.windeal.com.tw/ios/cover.asp?isbn=9781607500148</v>
      </c>
    </row>
    <row r="33" spans="1:12">
      <c r="A33" s="49">
        <v>32</v>
      </c>
      <c r="B33" s="50" t="s">
        <v>2212</v>
      </c>
      <c r="C33" s="50" t="s">
        <v>2031</v>
      </c>
      <c r="D33" s="50" t="s">
        <v>2233</v>
      </c>
      <c r="E33" s="50" t="s">
        <v>2234</v>
      </c>
      <c r="F33" s="50" t="s">
        <v>2235</v>
      </c>
      <c r="G33" s="50" t="s">
        <v>2236</v>
      </c>
      <c r="H33" s="51">
        <v>1</v>
      </c>
      <c r="I33" s="50" t="s">
        <v>2237</v>
      </c>
      <c r="J33" s="50" t="s">
        <v>105</v>
      </c>
      <c r="K33" s="51">
        <v>2009</v>
      </c>
      <c r="L33" s="52" t="str">
        <f t="shared" si="0"/>
        <v>http://ebooks.windeal.com.tw/ios/cover.asp?isbn=9781607500193</v>
      </c>
    </row>
    <row r="34" spans="1:12">
      <c r="A34" s="49">
        <v>33</v>
      </c>
      <c r="B34" s="50" t="s">
        <v>2212</v>
      </c>
      <c r="C34" s="50" t="s">
        <v>2031</v>
      </c>
      <c r="D34" s="50" t="s">
        <v>2328</v>
      </c>
      <c r="E34" s="50" t="s">
        <v>2329</v>
      </c>
      <c r="F34" s="50" t="s">
        <v>2330</v>
      </c>
      <c r="G34" s="50" t="s">
        <v>2331</v>
      </c>
      <c r="H34" s="51">
        <v>1</v>
      </c>
      <c r="I34" s="50" t="s">
        <v>2332</v>
      </c>
      <c r="J34" s="50" t="s">
        <v>105</v>
      </c>
      <c r="K34" s="51">
        <v>2009</v>
      </c>
      <c r="L34" s="52" t="str">
        <f t="shared" si="0"/>
        <v>http://ebooks.windeal.com.tw/ios/cover.asp?isbn=9781607500629</v>
      </c>
    </row>
    <row r="35" spans="1:12">
      <c r="A35" s="49">
        <v>34</v>
      </c>
      <c r="B35" s="50" t="s">
        <v>2212</v>
      </c>
      <c r="C35" s="50" t="s">
        <v>2031</v>
      </c>
      <c r="D35" s="50" t="s">
        <v>2338</v>
      </c>
      <c r="E35" s="50" t="s">
        <v>2339</v>
      </c>
      <c r="F35" s="50" t="s">
        <v>2340</v>
      </c>
      <c r="G35" s="50" t="s">
        <v>2341</v>
      </c>
      <c r="H35" s="51">
        <v>1</v>
      </c>
      <c r="I35" s="50" t="s">
        <v>2342</v>
      </c>
      <c r="J35" s="50" t="s">
        <v>105</v>
      </c>
      <c r="K35" s="51">
        <v>2009</v>
      </c>
      <c r="L35" s="52" t="str">
        <f t="shared" si="0"/>
        <v>http://ebooks.windeal.com.tw/ios/cover.asp?isbn=9781607500605</v>
      </c>
    </row>
    <row r="36" spans="1:12">
      <c r="A36" s="49">
        <v>35</v>
      </c>
      <c r="B36" s="50" t="s">
        <v>2212</v>
      </c>
      <c r="C36" s="50" t="s">
        <v>2227</v>
      </c>
      <c r="D36" s="50" t="s">
        <v>2228</v>
      </c>
      <c r="E36" s="50" t="s">
        <v>2229</v>
      </c>
      <c r="F36" s="50" t="s">
        <v>2230</v>
      </c>
      <c r="G36" s="50" t="s">
        <v>2231</v>
      </c>
      <c r="H36" s="51">
        <v>1</v>
      </c>
      <c r="I36" s="50" t="s">
        <v>2232</v>
      </c>
      <c r="J36" s="50" t="s">
        <v>105</v>
      </c>
      <c r="K36" s="51">
        <v>2009</v>
      </c>
      <c r="L36" s="52" t="str">
        <f t="shared" si="0"/>
        <v>http://ebooks.windeal.com.tw/ios/cover.asp?isbn=9781586039707</v>
      </c>
    </row>
    <row r="37" spans="1:12">
      <c r="A37" s="49">
        <v>36</v>
      </c>
      <c r="B37" s="50" t="s">
        <v>2212</v>
      </c>
      <c r="C37" s="50" t="s">
        <v>2294</v>
      </c>
      <c r="D37" s="50" t="s">
        <v>1623</v>
      </c>
      <c r="E37" s="50" t="s">
        <v>1633</v>
      </c>
      <c r="F37" s="50" t="s">
        <v>2295</v>
      </c>
      <c r="G37" s="50" t="s">
        <v>2296</v>
      </c>
      <c r="H37" s="51">
        <v>1</v>
      </c>
      <c r="I37" s="50" t="s">
        <v>2297</v>
      </c>
      <c r="J37" s="50" t="s">
        <v>105</v>
      </c>
      <c r="K37" s="51">
        <v>2008</v>
      </c>
      <c r="L37" s="52" t="str">
        <f t="shared" si="0"/>
        <v>http://ebooks.windeal.com.tw/ios/cover.asp?isbn=9781586038434</v>
      </c>
    </row>
    <row r="38" spans="1:12">
      <c r="A38" s="49">
        <v>37</v>
      </c>
      <c r="B38" s="50" t="s">
        <v>2212</v>
      </c>
      <c r="C38" s="50" t="s">
        <v>2255</v>
      </c>
      <c r="D38" s="50" t="s">
        <v>2256</v>
      </c>
      <c r="E38" s="50" t="s">
        <v>2257</v>
      </c>
      <c r="F38" s="50" t="s">
        <v>2258</v>
      </c>
      <c r="G38" s="50" t="s">
        <v>2259</v>
      </c>
      <c r="H38" s="51">
        <v>1</v>
      </c>
      <c r="I38" s="50" t="s">
        <v>2260</v>
      </c>
      <c r="J38" s="50" t="s">
        <v>105</v>
      </c>
      <c r="K38" s="51">
        <v>2009</v>
      </c>
      <c r="L38" s="52" t="str">
        <f t="shared" si="0"/>
        <v>http://ebooks.windeal.com.tw/ios/cover.asp?isbn=9781607500452</v>
      </c>
    </row>
    <row r="41" spans="1:12">
      <c r="A41" s="4" t="s">
        <v>2461</v>
      </c>
    </row>
    <row r="42" spans="1:12" s="35" customFormat="1">
      <c r="A42" s="59" t="s">
        <v>827</v>
      </c>
      <c r="B42" s="59" t="s">
        <v>828</v>
      </c>
      <c r="C42" s="59" t="s">
        <v>829</v>
      </c>
      <c r="D42" s="59" t="s">
        <v>2359</v>
      </c>
      <c r="E42" s="59" t="s">
        <v>2360</v>
      </c>
      <c r="F42" s="59" t="s">
        <v>830</v>
      </c>
      <c r="G42" s="60" t="s">
        <v>831</v>
      </c>
      <c r="H42" s="59" t="s">
        <v>832</v>
      </c>
      <c r="I42" s="59" t="s">
        <v>2361</v>
      </c>
      <c r="J42" s="59" t="s">
        <v>833</v>
      </c>
      <c r="K42" s="59" t="s">
        <v>834</v>
      </c>
      <c r="L42" s="61" t="s">
        <v>2358</v>
      </c>
    </row>
    <row r="43" spans="1:12">
      <c r="A43" s="49">
        <v>1</v>
      </c>
      <c r="B43" s="50" t="s">
        <v>2212</v>
      </c>
      <c r="C43" s="50" t="s">
        <v>2274</v>
      </c>
      <c r="D43" s="50" t="s">
        <v>2437</v>
      </c>
      <c r="E43" s="50" t="s">
        <v>2438</v>
      </c>
      <c r="F43" s="50" t="s">
        <v>2439</v>
      </c>
      <c r="G43" s="50" t="s">
        <v>2440</v>
      </c>
      <c r="H43" s="51">
        <v>1</v>
      </c>
      <c r="I43" s="50" t="s">
        <v>2393</v>
      </c>
      <c r="J43" s="50" t="s">
        <v>105</v>
      </c>
      <c r="K43" s="51">
        <v>2009</v>
      </c>
      <c r="L43" s="52" t="s">
        <v>2441</v>
      </c>
    </row>
    <row r="44" spans="1:12">
      <c r="A44" s="49">
        <v>2</v>
      </c>
      <c r="B44" s="50" t="s">
        <v>2212</v>
      </c>
      <c r="C44" s="50" t="s">
        <v>2274</v>
      </c>
      <c r="D44" s="50" t="s">
        <v>2389</v>
      </c>
      <c r="E44" s="50" t="s">
        <v>2390</v>
      </c>
      <c r="F44" s="50" t="s">
        <v>2391</v>
      </c>
      <c r="G44" s="50" t="s">
        <v>2392</v>
      </c>
      <c r="H44" s="51">
        <v>1</v>
      </c>
      <c r="I44" s="50" t="s">
        <v>2393</v>
      </c>
      <c r="J44" s="50" t="s">
        <v>105</v>
      </c>
      <c r="K44" s="51">
        <v>2008</v>
      </c>
      <c r="L44" s="52" t="s">
        <v>2394</v>
      </c>
    </row>
    <row r="45" spans="1:12">
      <c r="A45" s="49">
        <v>3</v>
      </c>
      <c r="B45" s="50" t="s">
        <v>2212</v>
      </c>
      <c r="C45" s="50" t="s">
        <v>2274</v>
      </c>
      <c r="D45" s="50" t="s">
        <v>2456</v>
      </c>
      <c r="E45" s="50" t="s">
        <v>2457</v>
      </c>
      <c r="F45" s="50" t="s">
        <v>2458</v>
      </c>
      <c r="G45" s="50" t="s">
        <v>2459</v>
      </c>
      <c r="H45" s="51">
        <v>1</v>
      </c>
      <c r="I45" s="50" t="s">
        <v>1774</v>
      </c>
      <c r="J45" s="50" t="s">
        <v>105</v>
      </c>
      <c r="K45" s="51">
        <v>2008</v>
      </c>
      <c r="L45" s="52" t="s">
        <v>2460</v>
      </c>
    </row>
    <row r="46" spans="1:12">
      <c r="A46" s="49">
        <v>4</v>
      </c>
      <c r="B46" s="50" t="s">
        <v>2212</v>
      </c>
      <c r="C46" s="50" t="s">
        <v>150</v>
      </c>
      <c r="D46" s="50" t="s">
        <v>2366</v>
      </c>
      <c r="E46" s="50" t="s">
        <v>2</v>
      </c>
      <c r="F46" s="50" t="s">
        <v>2367</v>
      </c>
      <c r="G46" s="50" t="s">
        <v>2368</v>
      </c>
      <c r="H46" s="51">
        <v>1</v>
      </c>
      <c r="I46" s="50" t="s">
        <v>2369</v>
      </c>
      <c r="J46" s="50" t="s">
        <v>105</v>
      </c>
      <c r="K46" s="51">
        <v>2006</v>
      </c>
      <c r="L46" s="52" t="s">
        <v>2370</v>
      </c>
    </row>
    <row r="47" spans="1:12">
      <c r="A47" s="49">
        <v>5</v>
      </c>
      <c r="B47" s="50" t="s">
        <v>2212</v>
      </c>
      <c r="C47" s="50" t="s">
        <v>150</v>
      </c>
      <c r="D47" s="50" t="s">
        <v>45</v>
      </c>
      <c r="E47" s="50" t="s">
        <v>701</v>
      </c>
      <c r="F47" s="50" t="s">
        <v>2428</v>
      </c>
      <c r="G47" s="50" t="s">
        <v>2429</v>
      </c>
      <c r="H47" s="51">
        <v>1</v>
      </c>
      <c r="I47" s="50" t="s">
        <v>2430</v>
      </c>
      <c r="J47" s="50" t="s">
        <v>105</v>
      </c>
      <c r="K47" s="51">
        <v>2009</v>
      </c>
      <c r="L47" s="52" t="s">
        <v>2431</v>
      </c>
    </row>
    <row r="48" spans="1:12">
      <c r="A48" s="49">
        <v>6</v>
      </c>
      <c r="B48" s="50" t="s">
        <v>2212</v>
      </c>
      <c r="C48" s="50" t="s">
        <v>150</v>
      </c>
      <c r="D48" s="50" t="s">
        <v>48</v>
      </c>
      <c r="E48" s="50" t="s">
        <v>2432</v>
      </c>
      <c r="F48" s="50" t="s">
        <v>2433</v>
      </c>
      <c r="G48" s="50" t="s">
        <v>2434</v>
      </c>
      <c r="H48" s="51">
        <v>1</v>
      </c>
      <c r="I48" s="50" t="s">
        <v>2435</v>
      </c>
      <c r="J48" s="50" t="s">
        <v>105</v>
      </c>
      <c r="K48" s="51">
        <v>2009</v>
      </c>
      <c r="L48" s="52" t="s">
        <v>2436</v>
      </c>
    </row>
    <row r="49" spans="1:12">
      <c r="A49" s="49">
        <v>7</v>
      </c>
      <c r="B49" s="50" t="s">
        <v>2212</v>
      </c>
      <c r="C49" s="50" t="s">
        <v>150</v>
      </c>
      <c r="D49" s="50" t="s">
        <v>595</v>
      </c>
      <c r="E49" s="50" t="s">
        <v>619</v>
      </c>
      <c r="F49" s="50" t="s">
        <v>2381</v>
      </c>
      <c r="G49" s="50" t="s">
        <v>2382</v>
      </c>
      <c r="H49" s="51">
        <v>1</v>
      </c>
      <c r="I49" s="50" t="s">
        <v>2383</v>
      </c>
      <c r="J49" s="50" t="s">
        <v>105</v>
      </c>
      <c r="K49" s="51">
        <v>2005</v>
      </c>
      <c r="L49" s="52" t="s">
        <v>2384</v>
      </c>
    </row>
    <row r="50" spans="1:12">
      <c r="A50" s="49">
        <v>8</v>
      </c>
      <c r="B50" s="50" t="s">
        <v>2212</v>
      </c>
      <c r="C50" s="50" t="s">
        <v>150</v>
      </c>
      <c r="D50" s="50" t="s">
        <v>595</v>
      </c>
      <c r="E50" s="50" t="s">
        <v>619</v>
      </c>
      <c r="F50" s="50" t="s">
        <v>2385</v>
      </c>
      <c r="G50" s="50" t="s">
        <v>2386</v>
      </c>
      <c r="H50" s="51">
        <v>1</v>
      </c>
      <c r="I50" s="50" t="s">
        <v>2387</v>
      </c>
      <c r="J50" s="50" t="s">
        <v>105</v>
      </c>
      <c r="K50" s="51">
        <v>2008</v>
      </c>
      <c r="L50" s="52" t="s">
        <v>2388</v>
      </c>
    </row>
    <row r="51" spans="1:12">
      <c r="A51" s="49">
        <v>9</v>
      </c>
      <c r="B51" s="50" t="s">
        <v>2212</v>
      </c>
      <c r="C51" s="50" t="s">
        <v>150</v>
      </c>
      <c r="D51" s="50" t="s">
        <v>48</v>
      </c>
      <c r="E51" s="50" t="s">
        <v>1667</v>
      </c>
      <c r="F51" s="50" t="s">
        <v>2414</v>
      </c>
      <c r="G51" s="50" t="s">
        <v>2415</v>
      </c>
      <c r="H51" s="51">
        <v>1</v>
      </c>
      <c r="I51" s="50" t="s">
        <v>2416</v>
      </c>
      <c r="J51" s="50" t="s">
        <v>105</v>
      </c>
      <c r="K51" s="51">
        <v>2009</v>
      </c>
      <c r="L51" s="52" t="s">
        <v>2417</v>
      </c>
    </row>
    <row r="52" spans="1:12">
      <c r="A52" s="49">
        <v>10</v>
      </c>
      <c r="B52" s="50" t="s">
        <v>2212</v>
      </c>
      <c r="C52" s="50" t="s">
        <v>150</v>
      </c>
      <c r="D52" s="50" t="s">
        <v>1582</v>
      </c>
      <c r="E52" s="50" t="s">
        <v>2418</v>
      </c>
      <c r="F52" s="50" t="s">
        <v>2419</v>
      </c>
      <c r="G52" s="50" t="s">
        <v>2420</v>
      </c>
      <c r="H52" s="51">
        <v>1</v>
      </c>
      <c r="I52" s="50" t="s">
        <v>2421</v>
      </c>
      <c r="J52" s="50" t="s">
        <v>105</v>
      </c>
      <c r="K52" s="51">
        <v>2009</v>
      </c>
      <c r="L52" s="52" t="s">
        <v>2422</v>
      </c>
    </row>
    <row r="53" spans="1:12">
      <c r="A53" s="49">
        <v>11</v>
      </c>
      <c r="B53" s="50" t="s">
        <v>2212</v>
      </c>
      <c r="C53" s="50" t="s">
        <v>150</v>
      </c>
      <c r="D53" s="50" t="s">
        <v>2376</v>
      </c>
      <c r="E53" s="50" t="s">
        <v>1384</v>
      </c>
      <c r="F53" s="50" t="s">
        <v>2377</v>
      </c>
      <c r="G53" s="50" t="s">
        <v>2378</v>
      </c>
      <c r="H53" s="51">
        <v>1</v>
      </c>
      <c r="I53" s="50" t="s">
        <v>2379</v>
      </c>
      <c r="J53" s="50" t="s">
        <v>105</v>
      </c>
      <c r="K53" s="51">
        <v>2005</v>
      </c>
      <c r="L53" s="52" t="s">
        <v>2380</v>
      </c>
    </row>
    <row r="54" spans="1:12">
      <c r="A54" s="49">
        <v>12</v>
      </c>
      <c r="B54" s="50" t="s">
        <v>2212</v>
      </c>
      <c r="C54" s="50" t="s">
        <v>150</v>
      </c>
      <c r="D54" s="50" t="s">
        <v>2376</v>
      </c>
      <c r="E54" s="50" t="s">
        <v>1384</v>
      </c>
      <c r="F54" s="50" t="s">
        <v>2395</v>
      </c>
      <c r="G54" s="50" t="s">
        <v>2396</v>
      </c>
      <c r="H54" s="51">
        <v>1</v>
      </c>
      <c r="I54" s="50" t="s">
        <v>2397</v>
      </c>
      <c r="J54" s="50" t="s">
        <v>105</v>
      </c>
      <c r="K54" s="51">
        <v>2006</v>
      </c>
      <c r="L54" s="52" t="s">
        <v>2398</v>
      </c>
    </row>
    <row r="55" spans="1:12">
      <c r="A55" s="49">
        <v>13</v>
      </c>
      <c r="B55" s="50" t="s">
        <v>2212</v>
      </c>
      <c r="C55" s="50" t="s">
        <v>2031</v>
      </c>
      <c r="D55" s="50" t="s">
        <v>1482</v>
      </c>
      <c r="E55" s="50" t="s">
        <v>1633</v>
      </c>
      <c r="F55" s="50" t="s">
        <v>2362</v>
      </c>
      <c r="G55" s="50" t="s">
        <v>2363</v>
      </c>
      <c r="H55" s="51">
        <v>1</v>
      </c>
      <c r="I55" s="50" t="s">
        <v>2364</v>
      </c>
      <c r="J55" s="50" t="s">
        <v>105</v>
      </c>
      <c r="K55" s="51">
        <v>2008</v>
      </c>
      <c r="L55" s="52" t="s">
        <v>2365</v>
      </c>
    </row>
    <row r="56" spans="1:12">
      <c r="A56" s="49">
        <v>14</v>
      </c>
      <c r="B56" s="50" t="s">
        <v>2212</v>
      </c>
      <c r="C56" s="50" t="s">
        <v>2031</v>
      </c>
      <c r="D56" s="50" t="s">
        <v>932</v>
      </c>
      <c r="E56" s="50" t="s">
        <v>1633</v>
      </c>
      <c r="F56" s="50" t="s">
        <v>2447</v>
      </c>
      <c r="G56" s="50" t="s">
        <v>2448</v>
      </c>
      <c r="H56" s="51">
        <v>1</v>
      </c>
      <c r="I56" s="50" t="s">
        <v>2449</v>
      </c>
      <c r="J56" s="50" t="s">
        <v>105</v>
      </c>
      <c r="K56" s="51">
        <v>2009</v>
      </c>
      <c r="L56" s="52" t="s">
        <v>2450</v>
      </c>
    </row>
    <row r="57" spans="1:12">
      <c r="A57" s="49">
        <v>15</v>
      </c>
      <c r="B57" s="50" t="s">
        <v>2212</v>
      </c>
      <c r="C57" s="50" t="s">
        <v>2031</v>
      </c>
      <c r="D57" s="50" t="s">
        <v>2423</v>
      </c>
      <c r="E57" s="50" t="s">
        <v>933</v>
      </c>
      <c r="F57" s="50" t="s">
        <v>2424</v>
      </c>
      <c r="G57" s="50" t="s">
        <v>2425</v>
      </c>
      <c r="H57" s="51">
        <v>1</v>
      </c>
      <c r="I57" s="50" t="s">
        <v>2426</v>
      </c>
      <c r="J57" s="50" t="s">
        <v>105</v>
      </c>
      <c r="K57" s="51">
        <v>2008</v>
      </c>
      <c r="L57" s="52" t="s">
        <v>2427</v>
      </c>
    </row>
    <row r="58" spans="1:12">
      <c r="A58" s="49">
        <v>16</v>
      </c>
      <c r="B58" s="50" t="s">
        <v>2212</v>
      </c>
      <c r="C58" s="50" t="s">
        <v>101</v>
      </c>
      <c r="D58" s="50" t="s">
        <v>2275</v>
      </c>
      <c r="E58" s="50" t="s">
        <v>2399</v>
      </c>
      <c r="F58" s="50" t="s">
        <v>2400</v>
      </c>
      <c r="G58" s="50" t="s">
        <v>2401</v>
      </c>
      <c r="H58" s="51">
        <v>1</v>
      </c>
      <c r="I58" s="50" t="s">
        <v>2402</v>
      </c>
      <c r="J58" s="50" t="s">
        <v>105</v>
      </c>
      <c r="K58" s="51">
        <v>2008</v>
      </c>
      <c r="L58" s="52" t="s">
        <v>2403</v>
      </c>
    </row>
    <row r="59" spans="1:12">
      <c r="A59" s="49">
        <v>17</v>
      </c>
      <c r="B59" s="50" t="s">
        <v>2212</v>
      </c>
      <c r="C59" s="50" t="s">
        <v>1991</v>
      </c>
      <c r="D59" s="50" t="s">
        <v>2366</v>
      </c>
      <c r="E59" s="50" t="s">
        <v>2</v>
      </c>
      <c r="F59" s="50" t="s">
        <v>2404</v>
      </c>
      <c r="G59" s="50" t="s">
        <v>2405</v>
      </c>
      <c r="H59" s="51">
        <v>1</v>
      </c>
      <c r="I59" s="50" t="s">
        <v>2406</v>
      </c>
      <c r="J59" s="50" t="s">
        <v>105</v>
      </c>
      <c r="K59" s="51">
        <v>2005</v>
      </c>
      <c r="L59" s="52" t="s">
        <v>2407</v>
      </c>
    </row>
    <row r="60" spans="1:12">
      <c r="A60" s="49">
        <v>18</v>
      </c>
      <c r="B60" s="50" t="s">
        <v>2212</v>
      </c>
      <c r="C60" s="50" t="s">
        <v>2255</v>
      </c>
      <c r="D60" s="50" t="s">
        <v>2408</v>
      </c>
      <c r="E60" s="50" t="s">
        <v>2409</v>
      </c>
      <c r="F60" s="50" t="s">
        <v>2410</v>
      </c>
      <c r="G60" s="50" t="s">
        <v>2411</v>
      </c>
      <c r="H60" s="51">
        <v>1</v>
      </c>
      <c r="I60" s="50" t="s">
        <v>2412</v>
      </c>
      <c r="J60" s="50" t="s">
        <v>105</v>
      </c>
      <c r="K60" s="51">
        <v>2008</v>
      </c>
      <c r="L60" s="52" t="s">
        <v>2413</v>
      </c>
    </row>
    <row r="61" spans="1:12">
      <c r="A61" s="49">
        <v>19</v>
      </c>
      <c r="B61" s="50" t="s">
        <v>2212</v>
      </c>
      <c r="C61" s="50" t="s">
        <v>2255</v>
      </c>
      <c r="D61" s="50">
        <v>690</v>
      </c>
      <c r="E61" s="50" t="s">
        <v>2371</v>
      </c>
      <c r="F61" s="50" t="s">
        <v>2372</v>
      </c>
      <c r="G61" s="50" t="s">
        <v>2373</v>
      </c>
      <c r="H61" s="51">
        <v>1</v>
      </c>
      <c r="I61" s="50" t="s">
        <v>2374</v>
      </c>
      <c r="J61" s="50" t="s">
        <v>105</v>
      </c>
      <c r="K61" s="51">
        <v>2009</v>
      </c>
      <c r="L61" s="52" t="s">
        <v>2375</v>
      </c>
    </row>
    <row r="62" spans="1:12">
      <c r="A62" s="49">
        <v>20</v>
      </c>
      <c r="B62" s="50" t="s">
        <v>2212</v>
      </c>
      <c r="C62" s="50" t="s">
        <v>2255</v>
      </c>
      <c r="D62" s="50" t="s">
        <v>2376</v>
      </c>
      <c r="E62" s="50" t="s">
        <v>2442</v>
      </c>
      <c r="F62" s="50" t="s">
        <v>2443</v>
      </c>
      <c r="G62" s="50" t="s">
        <v>2444</v>
      </c>
      <c r="H62" s="51">
        <v>1</v>
      </c>
      <c r="I62" s="50" t="s">
        <v>2445</v>
      </c>
      <c r="J62" s="50" t="s">
        <v>105</v>
      </c>
      <c r="K62" s="51">
        <v>2009</v>
      </c>
      <c r="L62" s="52" t="s">
        <v>2446</v>
      </c>
    </row>
    <row r="63" spans="1:12">
      <c r="A63" s="49">
        <v>21</v>
      </c>
      <c r="B63" s="50" t="s">
        <v>2212</v>
      </c>
      <c r="C63" s="50" t="s">
        <v>2255</v>
      </c>
      <c r="D63" s="50" t="s">
        <v>2451</v>
      </c>
      <c r="E63" s="50" t="s">
        <v>1712</v>
      </c>
      <c r="F63" s="50" t="s">
        <v>2452</v>
      </c>
      <c r="G63" s="50" t="s">
        <v>2453</v>
      </c>
      <c r="H63" s="51">
        <v>1</v>
      </c>
      <c r="I63" s="50" t="s">
        <v>2454</v>
      </c>
      <c r="J63" s="50" t="s">
        <v>105</v>
      </c>
      <c r="K63" s="51">
        <v>2009</v>
      </c>
      <c r="L63" s="52" t="s">
        <v>2455</v>
      </c>
    </row>
    <row r="64" spans="1:12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5"/>
    </row>
  </sheetData>
  <sortState xmlns:xlrd2="http://schemas.microsoft.com/office/spreadsheetml/2017/richdata2" ref="A43:IV63">
    <sortCondition ref="B43:B63"/>
    <sortCondition ref="C43:C63"/>
    <sortCondition ref="E43:E63"/>
    <sortCondition ref="K43:K63"/>
    <sortCondition ref="G43:G63"/>
  </sortState>
  <phoneticPr fontId="15" type="noConversion"/>
  <hyperlinks>
    <hyperlink ref="L55" r:id="rId1" xr:uid="{00000000-0004-0000-0200-000000000000}"/>
    <hyperlink ref="L46" r:id="rId2" xr:uid="{00000000-0004-0000-0200-000001000000}"/>
    <hyperlink ref="L61" r:id="rId3" xr:uid="{00000000-0004-0000-0200-000002000000}"/>
    <hyperlink ref="L53" r:id="rId4" xr:uid="{00000000-0004-0000-0200-000003000000}"/>
    <hyperlink ref="L49" r:id="rId5" xr:uid="{00000000-0004-0000-0200-000004000000}"/>
    <hyperlink ref="L50" r:id="rId6" xr:uid="{00000000-0004-0000-0200-000005000000}"/>
    <hyperlink ref="L44" r:id="rId7" xr:uid="{00000000-0004-0000-0200-000006000000}"/>
    <hyperlink ref="L54" r:id="rId8" xr:uid="{00000000-0004-0000-0200-000007000000}"/>
    <hyperlink ref="L58" r:id="rId9" xr:uid="{00000000-0004-0000-0200-000008000000}"/>
    <hyperlink ref="L59" r:id="rId10" xr:uid="{00000000-0004-0000-0200-000009000000}"/>
    <hyperlink ref="L60" r:id="rId11" xr:uid="{00000000-0004-0000-0200-00000A000000}"/>
    <hyperlink ref="L51" r:id="rId12" xr:uid="{00000000-0004-0000-0200-00000B000000}"/>
    <hyperlink ref="L52" r:id="rId13" xr:uid="{00000000-0004-0000-0200-00000C000000}"/>
    <hyperlink ref="L57" r:id="rId14" xr:uid="{00000000-0004-0000-0200-00000D000000}"/>
    <hyperlink ref="L47" r:id="rId15" xr:uid="{00000000-0004-0000-0200-00000E000000}"/>
    <hyperlink ref="L48" r:id="rId16" xr:uid="{00000000-0004-0000-0200-00000F000000}"/>
    <hyperlink ref="L43" r:id="rId17" xr:uid="{00000000-0004-0000-0200-000010000000}"/>
    <hyperlink ref="L62" r:id="rId18" xr:uid="{00000000-0004-0000-0200-000011000000}"/>
    <hyperlink ref="L56" r:id="rId19" xr:uid="{00000000-0004-0000-0200-000012000000}"/>
    <hyperlink ref="L63" r:id="rId20" xr:uid="{00000000-0004-0000-0200-000013000000}"/>
    <hyperlink ref="L45" r:id="rId21" xr:uid="{00000000-0004-0000-0200-000014000000}"/>
  </hyperlinks>
  <pageMargins left="0.7" right="0.7" top="0.75" bottom="0.75" header="0.3" footer="0.3"/>
  <tableParts count="2">
    <tablePart r:id="rId22"/>
    <tablePart r:id="rId2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8"/>
  <sheetViews>
    <sheetView workbookViewId="0">
      <selection activeCell="K4" sqref="K4"/>
    </sheetView>
  </sheetViews>
  <sheetFormatPr defaultColWidth="9" defaultRowHeight="16.2"/>
  <cols>
    <col min="1" max="1" width="5.33203125" style="44" customWidth="1"/>
    <col min="2" max="2" width="35.33203125" style="4" hidden="1" customWidth="1"/>
    <col min="3" max="3" width="27.33203125" style="4" customWidth="1"/>
    <col min="4" max="4" width="0" style="4" hidden="1" customWidth="1"/>
    <col min="5" max="5" width="15.44140625" style="4" bestFit="1" customWidth="1"/>
    <col min="6" max="6" width="17.88671875" style="4" customWidth="1"/>
    <col min="7" max="7" width="16.44140625" style="4" hidden="1" customWidth="1"/>
    <col min="8" max="8" width="46.6640625" style="4" customWidth="1"/>
    <col min="9" max="9" width="6.77734375" style="42" customWidth="1"/>
    <col min="10" max="10" width="6.77734375" style="44" customWidth="1"/>
    <col min="11" max="11" width="29.6640625" style="4" bestFit="1" customWidth="1"/>
    <col min="12" max="12" width="10.88671875" style="4" hidden="1" customWidth="1"/>
    <col min="13" max="13" width="9" style="4"/>
    <col min="14" max="14" width="63" style="4" customWidth="1"/>
    <col min="15" max="16384" width="9" style="4"/>
  </cols>
  <sheetData>
    <row r="1" spans="1:14" s="35" customFormat="1">
      <c r="A1" s="46" t="s">
        <v>827</v>
      </c>
      <c r="B1" s="36" t="s">
        <v>828</v>
      </c>
      <c r="C1" s="36" t="s">
        <v>829</v>
      </c>
      <c r="D1" s="37" t="s">
        <v>163</v>
      </c>
      <c r="E1" s="37" t="s">
        <v>164</v>
      </c>
      <c r="F1" s="36" t="s">
        <v>830</v>
      </c>
      <c r="G1" s="36" t="s">
        <v>60</v>
      </c>
      <c r="H1" s="36" t="s">
        <v>831</v>
      </c>
      <c r="I1" s="45" t="s">
        <v>62</v>
      </c>
      <c r="J1" s="46" t="s">
        <v>832</v>
      </c>
      <c r="K1" s="36" t="s">
        <v>194</v>
      </c>
      <c r="L1" s="36" t="s">
        <v>833</v>
      </c>
      <c r="M1" s="36" t="s">
        <v>834</v>
      </c>
      <c r="N1" s="47" t="s">
        <v>2138</v>
      </c>
    </row>
    <row r="2" spans="1:14" s="24" customFormat="1">
      <c r="A2" s="43">
        <v>1</v>
      </c>
      <c r="B2" s="29" t="s">
        <v>100</v>
      </c>
      <c r="C2" s="29" t="s">
        <v>1954</v>
      </c>
      <c r="D2" s="30" t="s">
        <v>1955</v>
      </c>
      <c r="E2" s="30" t="s">
        <v>1956</v>
      </c>
      <c r="F2" s="29" t="s">
        <v>1957</v>
      </c>
      <c r="G2" s="29" t="s">
        <v>1958</v>
      </c>
      <c r="H2" s="29" t="s">
        <v>1959</v>
      </c>
      <c r="I2" s="41">
        <v>1</v>
      </c>
      <c r="J2" s="43" t="s">
        <v>1943</v>
      </c>
      <c r="K2" s="29" t="s">
        <v>1960</v>
      </c>
      <c r="L2" s="29" t="s">
        <v>105</v>
      </c>
      <c r="M2" s="29" t="s">
        <v>1961</v>
      </c>
      <c r="N2" s="24" t="s">
        <v>2139</v>
      </c>
    </row>
    <row r="3" spans="1:14" s="24" customFormat="1">
      <c r="A3" s="43">
        <v>2</v>
      </c>
      <c r="B3" s="29" t="s">
        <v>100</v>
      </c>
      <c r="C3" s="29" t="s">
        <v>1954</v>
      </c>
      <c r="D3" s="30" t="s">
        <v>1962</v>
      </c>
      <c r="E3" s="30" t="s">
        <v>1963</v>
      </c>
      <c r="F3" s="29" t="s">
        <v>1964</v>
      </c>
      <c r="G3" s="29" t="s">
        <v>1965</v>
      </c>
      <c r="H3" s="29" t="s">
        <v>1966</v>
      </c>
      <c r="I3" s="41">
        <v>1</v>
      </c>
      <c r="J3" s="43" t="s">
        <v>1943</v>
      </c>
      <c r="K3" s="29" t="s">
        <v>1952</v>
      </c>
      <c r="L3" s="29" t="s">
        <v>105</v>
      </c>
      <c r="M3" s="29" t="s">
        <v>1961</v>
      </c>
      <c r="N3" s="24" t="s">
        <v>2140</v>
      </c>
    </row>
    <row r="4" spans="1:14" s="24" customFormat="1">
      <c r="A4" s="43">
        <v>3</v>
      </c>
      <c r="B4" s="29" t="s">
        <v>100</v>
      </c>
      <c r="C4" s="29" t="s">
        <v>2065</v>
      </c>
      <c r="D4" s="30" t="s">
        <v>983</v>
      </c>
      <c r="E4" s="30" t="s">
        <v>1006</v>
      </c>
      <c r="F4" s="29" t="s">
        <v>2066</v>
      </c>
      <c r="G4" s="29" t="s">
        <v>2067</v>
      </c>
      <c r="H4" s="29" t="s">
        <v>2068</v>
      </c>
      <c r="I4" s="41">
        <v>1</v>
      </c>
      <c r="J4" s="43" t="s">
        <v>1943</v>
      </c>
      <c r="K4" s="29" t="s">
        <v>2069</v>
      </c>
      <c r="L4" s="29" t="s">
        <v>105</v>
      </c>
      <c r="M4" s="29" t="s">
        <v>1961</v>
      </c>
      <c r="N4" s="24" t="s">
        <v>2141</v>
      </c>
    </row>
    <row r="5" spans="1:14" s="24" customFormat="1">
      <c r="A5" s="43">
        <v>4</v>
      </c>
      <c r="B5" s="29" t="s">
        <v>100</v>
      </c>
      <c r="C5" s="29" t="s">
        <v>1946</v>
      </c>
      <c r="D5" s="30" t="s">
        <v>1947</v>
      </c>
      <c r="E5" s="30" t="s">
        <v>1948</v>
      </c>
      <c r="F5" s="29" t="s">
        <v>1949</v>
      </c>
      <c r="G5" s="29" t="s">
        <v>1950</v>
      </c>
      <c r="H5" s="29" t="s">
        <v>1951</v>
      </c>
      <c r="I5" s="41">
        <v>1</v>
      </c>
      <c r="J5" s="43" t="s">
        <v>1943</v>
      </c>
      <c r="K5" s="29" t="s">
        <v>1952</v>
      </c>
      <c r="L5" s="29" t="s">
        <v>105</v>
      </c>
      <c r="M5" s="29" t="s">
        <v>1953</v>
      </c>
      <c r="N5" s="24" t="s">
        <v>2142</v>
      </c>
    </row>
    <row r="6" spans="1:14" s="24" customFormat="1">
      <c r="A6" s="43">
        <v>5</v>
      </c>
      <c r="B6" s="29" t="s">
        <v>100</v>
      </c>
      <c r="C6" s="29" t="s">
        <v>1938</v>
      </c>
      <c r="D6" s="30" t="s">
        <v>1967</v>
      </c>
      <c r="E6" s="30" t="s">
        <v>1968</v>
      </c>
      <c r="F6" s="29" t="s">
        <v>1969</v>
      </c>
      <c r="G6" s="29" t="s">
        <v>1970</v>
      </c>
      <c r="H6" s="29" t="s">
        <v>1971</v>
      </c>
      <c r="I6" s="41">
        <v>1</v>
      </c>
      <c r="J6" s="43" t="s">
        <v>1943</v>
      </c>
      <c r="K6" s="29" t="s">
        <v>1972</v>
      </c>
      <c r="L6" s="29" t="s">
        <v>105</v>
      </c>
      <c r="M6" s="29" t="s">
        <v>1973</v>
      </c>
      <c r="N6" s="24" t="s">
        <v>2143</v>
      </c>
    </row>
    <row r="7" spans="1:14" s="24" customFormat="1">
      <c r="A7" s="43">
        <v>6</v>
      </c>
      <c r="B7" s="29" t="s">
        <v>100</v>
      </c>
      <c r="C7" s="29" t="s">
        <v>1938</v>
      </c>
      <c r="D7" s="30" t="s">
        <v>2070</v>
      </c>
      <c r="E7" s="30" t="s">
        <v>2071</v>
      </c>
      <c r="F7" s="29" t="s">
        <v>2072</v>
      </c>
      <c r="G7" s="29" t="s">
        <v>2073</v>
      </c>
      <c r="H7" s="29" t="s">
        <v>2074</v>
      </c>
      <c r="I7" s="41">
        <v>1</v>
      </c>
      <c r="J7" s="43" t="s">
        <v>1943</v>
      </c>
      <c r="K7" s="29" t="s">
        <v>2075</v>
      </c>
      <c r="L7" s="29" t="s">
        <v>105</v>
      </c>
      <c r="M7" s="29" t="s">
        <v>1953</v>
      </c>
      <c r="N7" s="24" t="s">
        <v>2144</v>
      </c>
    </row>
    <row r="8" spans="1:14" s="24" customFormat="1">
      <c r="A8" s="43">
        <v>7</v>
      </c>
      <c r="B8" s="29" t="s">
        <v>100</v>
      </c>
      <c r="C8" s="29" t="s">
        <v>1938</v>
      </c>
      <c r="D8" s="30" t="s">
        <v>1939</v>
      </c>
      <c r="E8" s="30" t="s">
        <v>1231</v>
      </c>
      <c r="F8" s="29" t="s">
        <v>1940</v>
      </c>
      <c r="G8" s="29" t="s">
        <v>1941</v>
      </c>
      <c r="H8" s="29" t="s">
        <v>1942</v>
      </c>
      <c r="I8" s="41">
        <v>1</v>
      </c>
      <c r="J8" s="43" t="s">
        <v>1943</v>
      </c>
      <c r="K8" s="29" t="s">
        <v>1944</v>
      </c>
      <c r="L8" s="29" t="s">
        <v>105</v>
      </c>
      <c r="M8" s="29" t="s">
        <v>1945</v>
      </c>
      <c r="N8" s="24" t="s">
        <v>2145</v>
      </c>
    </row>
    <row r="9" spans="1:14" s="24" customFormat="1">
      <c r="A9" s="43">
        <v>8</v>
      </c>
      <c r="B9" s="29" t="s">
        <v>100</v>
      </c>
      <c r="C9" s="29" t="s">
        <v>1938</v>
      </c>
      <c r="D9" s="30" t="s">
        <v>1118</v>
      </c>
      <c r="E9" s="30" t="s">
        <v>1119</v>
      </c>
      <c r="F9" s="29" t="s">
        <v>2061</v>
      </c>
      <c r="G9" s="29" t="s">
        <v>2062</v>
      </c>
      <c r="H9" s="29" t="s">
        <v>2063</v>
      </c>
      <c r="I9" s="41">
        <v>1</v>
      </c>
      <c r="J9" s="43" t="s">
        <v>1943</v>
      </c>
      <c r="K9" s="29" t="s">
        <v>2064</v>
      </c>
      <c r="L9" s="29" t="s">
        <v>105</v>
      </c>
      <c r="M9" s="29" t="s">
        <v>1961</v>
      </c>
      <c r="N9" s="24" t="s">
        <v>2146</v>
      </c>
    </row>
    <row r="10" spans="1:14" s="24" customFormat="1">
      <c r="A10" s="43">
        <v>9</v>
      </c>
      <c r="B10" s="29" t="s">
        <v>91</v>
      </c>
      <c r="C10" s="29" t="s">
        <v>1974</v>
      </c>
      <c r="D10" s="30" t="s">
        <v>96</v>
      </c>
      <c r="E10" s="30" t="s">
        <v>1384</v>
      </c>
      <c r="F10" s="29" t="s">
        <v>1981</v>
      </c>
      <c r="G10" s="29" t="s">
        <v>1982</v>
      </c>
      <c r="H10" s="29" t="s">
        <v>1983</v>
      </c>
      <c r="I10" s="41">
        <v>1</v>
      </c>
      <c r="J10" s="43" t="s">
        <v>1943</v>
      </c>
      <c r="K10" s="29" t="s">
        <v>1984</v>
      </c>
      <c r="L10" s="29" t="s">
        <v>105</v>
      </c>
      <c r="M10" s="29" t="s">
        <v>1945</v>
      </c>
      <c r="N10" s="24" t="s">
        <v>2147</v>
      </c>
    </row>
    <row r="11" spans="1:14" s="24" customFormat="1">
      <c r="A11" s="43">
        <v>10</v>
      </c>
      <c r="B11" s="29" t="s">
        <v>91</v>
      </c>
      <c r="C11" s="29" t="s">
        <v>1974</v>
      </c>
      <c r="D11" s="30" t="s">
        <v>96</v>
      </c>
      <c r="E11" s="30" t="s">
        <v>0</v>
      </c>
      <c r="F11" s="29" t="s">
        <v>2091</v>
      </c>
      <c r="G11" s="29" t="s">
        <v>2092</v>
      </c>
      <c r="H11" s="29" t="s">
        <v>2093</v>
      </c>
      <c r="I11" s="41">
        <v>1</v>
      </c>
      <c r="J11" s="43" t="s">
        <v>1943</v>
      </c>
      <c r="K11" s="29" t="s">
        <v>1930</v>
      </c>
      <c r="L11" s="29" t="s">
        <v>105</v>
      </c>
      <c r="M11" s="29" t="s">
        <v>1953</v>
      </c>
      <c r="N11" s="24" t="s">
        <v>2148</v>
      </c>
    </row>
    <row r="12" spans="1:14" s="24" customFormat="1">
      <c r="A12" s="43">
        <v>11</v>
      </c>
      <c r="B12" s="29" t="s">
        <v>91</v>
      </c>
      <c r="C12" s="29" t="s">
        <v>1974</v>
      </c>
      <c r="D12" s="30" t="s">
        <v>1394</v>
      </c>
      <c r="E12" s="30" t="s">
        <v>0</v>
      </c>
      <c r="F12" s="29" t="s">
        <v>1998</v>
      </c>
      <c r="G12" s="29" t="s">
        <v>1999</v>
      </c>
      <c r="H12" s="29" t="s">
        <v>2000</v>
      </c>
      <c r="I12" s="41">
        <v>1</v>
      </c>
      <c r="J12" s="43" t="s">
        <v>1943</v>
      </c>
      <c r="K12" s="29" t="s">
        <v>2001</v>
      </c>
      <c r="L12" s="29" t="s">
        <v>105</v>
      </c>
      <c r="M12" s="29" t="s">
        <v>1961</v>
      </c>
      <c r="N12" s="24" t="s">
        <v>2149</v>
      </c>
    </row>
    <row r="13" spans="1:14" s="24" customFormat="1">
      <c r="A13" s="43">
        <v>12</v>
      </c>
      <c r="B13" s="29" t="s">
        <v>91</v>
      </c>
      <c r="C13" s="29" t="s">
        <v>1974</v>
      </c>
      <c r="D13" s="30" t="s">
        <v>1985</v>
      </c>
      <c r="E13" s="30" t="s">
        <v>1986</v>
      </c>
      <c r="F13" s="29" t="s">
        <v>1987</v>
      </c>
      <c r="G13" s="29" t="s">
        <v>1988</v>
      </c>
      <c r="H13" s="29" t="s">
        <v>1989</v>
      </c>
      <c r="I13" s="41">
        <v>1</v>
      </c>
      <c r="J13" s="43" t="s">
        <v>1943</v>
      </c>
      <c r="K13" s="29" t="s">
        <v>1990</v>
      </c>
      <c r="L13" s="29" t="s">
        <v>105</v>
      </c>
      <c r="M13" s="29" t="s">
        <v>1953</v>
      </c>
      <c r="N13" s="24" t="s">
        <v>2150</v>
      </c>
    </row>
    <row r="14" spans="1:14" s="24" customFormat="1">
      <c r="A14" s="43">
        <v>13</v>
      </c>
      <c r="B14" s="29" t="s">
        <v>91</v>
      </c>
      <c r="C14" s="29" t="s">
        <v>1974</v>
      </c>
      <c r="D14" s="30" t="s">
        <v>1975</v>
      </c>
      <c r="E14" s="30" t="s">
        <v>1976</v>
      </c>
      <c r="F14" s="29" t="s">
        <v>1977</v>
      </c>
      <c r="G14" s="29" t="s">
        <v>1978</v>
      </c>
      <c r="H14" s="29" t="s">
        <v>1979</v>
      </c>
      <c r="I14" s="41">
        <v>1</v>
      </c>
      <c r="J14" s="43" t="s">
        <v>1943</v>
      </c>
      <c r="K14" s="29" t="s">
        <v>1980</v>
      </c>
      <c r="L14" s="29" t="s">
        <v>105</v>
      </c>
      <c r="M14" s="29" t="s">
        <v>1953</v>
      </c>
      <c r="N14" s="24" t="s">
        <v>2151</v>
      </c>
    </row>
    <row r="15" spans="1:14" s="24" customFormat="1">
      <c r="A15" s="43">
        <v>14</v>
      </c>
      <c r="B15" s="29" t="s">
        <v>91</v>
      </c>
      <c r="C15" s="29" t="s">
        <v>1991</v>
      </c>
      <c r="D15" s="30" t="s">
        <v>1992</v>
      </c>
      <c r="E15" s="30" t="s">
        <v>1993</v>
      </c>
      <c r="F15" s="29" t="s">
        <v>1994</v>
      </c>
      <c r="G15" s="29" t="s">
        <v>1995</v>
      </c>
      <c r="H15" s="29" t="s">
        <v>1996</v>
      </c>
      <c r="I15" s="41">
        <v>1</v>
      </c>
      <c r="J15" s="43" t="s">
        <v>1943</v>
      </c>
      <c r="K15" s="29" t="s">
        <v>1997</v>
      </c>
      <c r="L15" s="29" t="s">
        <v>105</v>
      </c>
      <c r="M15" s="29" t="s">
        <v>1961</v>
      </c>
      <c r="N15" s="24" t="s">
        <v>2152</v>
      </c>
    </row>
    <row r="16" spans="1:14" s="24" customFormat="1">
      <c r="A16" s="43">
        <v>15</v>
      </c>
      <c r="B16" s="29" t="s">
        <v>91</v>
      </c>
      <c r="C16" s="29" t="s">
        <v>1991</v>
      </c>
      <c r="D16" s="30" t="s">
        <v>2084</v>
      </c>
      <c r="E16" s="30" t="s">
        <v>2085</v>
      </c>
      <c r="F16" s="29" t="s">
        <v>2086</v>
      </c>
      <c r="G16" s="29" t="s">
        <v>2087</v>
      </c>
      <c r="H16" s="29" t="s">
        <v>2088</v>
      </c>
      <c r="I16" s="41">
        <v>1</v>
      </c>
      <c r="J16" s="43" t="s">
        <v>1943</v>
      </c>
      <c r="K16" s="29" t="s">
        <v>2089</v>
      </c>
      <c r="L16" s="29" t="s">
        <v>105</v>
      </c>
      <c r="M16" s="29" t="s">
        <v>2090</v>
      </c>
      <c r="N16" s="24" t="s">
        <v>2153</v>
      </c>
    </row>
    <row r="17" spans="1:14" s="24" customFormat="1">
      <c r="A17" s="43">
        <v>16</v>
      </c>
      <c r="B17" s="29" t="s">
        <v>91</v>
      </c>
      <c r="C17" s="29" t="s">
        <v>2101</v>
      </c>
      <c r="D17" s="30" t="s">
        <v>2102</v>
      </c>
      <c r="E17" s="30" t="s">
        <v>2103</v>
      </c>
      <c r="F17" s="29" t="s">
        <v>2104</v>
      </c>
      <c r="G17" s="29" t="s">
        <v>2105</v>
      </c>
      <c r="H17" s="29" t="s">
        <v>2106</v>
      </c>
      <c r="I17" s="41">
        <v>1</v>
      </c>
      <c r="J17" s="43" t="s">
        <v>1943</v>
      </c>
      <c r="K17" s="29" t="s">
        <v>2107</v>
      </c>
      <c r="L17" s="29" t="s">
        <v>105</v>
      </c>
      <c r="M17" s="29" t="s">
        <v>1961</v>
      </c>
      <c r="N17" s="24" t="s">
        <v>2154</v>
      </c>
    </row>
    <row r="18" spans="1:14" s="24" customFormat="1">
      <c r="A18" s="43">
        <v>17</v>
      </c>
      <c r="B18" s="29" t="s">
        <v>91</v>
      </c>
      <c r="C18" s="29" t="s">
        <v>2076</v>
      </c>
      <c r="D18" s="30" t="s">
        <v>2077</v>
      </c>
      <c r="E18" s="30" t="s">
        <v>2078</v>
      </c>
      <c r="F18" s="29" t="s">
        <v>2079</v>
      </c>
      <c r="G18" s="29" t="s">
        <v>2080</v>
      </c>
      <c r="H18" s="29" t="s">
        <v>2081</v>
      </c>
      <c r="I18" s="41">
        <v>1</v>
      </c>
      <c r="J18" s="43" t="s">
        <v>2082</v>
      </c>
      <c r="K18" s="29" t="s">
        <v>2083</v>
      </c>
      <c r="L18" s="29" t="s">
        <v>105</v>
      </c>
      <c r="M18" s="29" t="s">
        <v>1961</v>
      </c>
      <c r="N18" s="24" t="s">
        <v>2155</v>
      </c>
    </row>
    <row r="19" spans="1:14" s="24" customFormat="1">
      <c r="A19" s="43">
        <v>18</v>
      </c>
      <c r="B19" s="29" t="s">
        <v>91</v>
      </c>
      <c r="C19" s="29" t="s">
        <v>2094</v>
      </c>
      <c r="D19" s="30" t="s">
        <v>2095</v>
      </c>
      <c r="E19" s="30" t="s">
        <v>2096</v>
      </c>
      <c r="F19" s="29" t="s">
        <v>2097</v>
      </c>
      <c r="G19" s="29" t="s">
        <v>2098</v>
      </c>
      <c r="H19" s="29" t="s">
        <v>2099</v>
      </c>
      <c r="I19" s="41">
        <v>1</v>
      </c>
      <c r="J19" s="43" t="s">
        <v>1943</v>
      </c>
      <c r="K19" s="29" t="s">
        <v>2100</v>
      </c>
      <c r="L19" s="29" t="s">
        <v>105</v>
      </c>
      <c r="M19" s="29" t="s">
        <v>1945</v>
      </c>
      <c r="N19" s="24" t="s">
        <v>2156</v>
      </c>
    </row>
    <row r="20" spans="1:14" s="24" customFormat="1">
      <c r="A20" s="43">
        <v>19</v>
      </c>
      <c r="B20" s="29" t="s">
        <v>189</v>
      </c>
      <c r="C20" s="29" t="s">
        <v>780</v>
      </c>
      <c r="D20" s="30" t="s">
        <v>1477</v>
      </c>
      <c r="E20" s="30" t="s">
        <v>97</v>
      </c>
      <c r="F20" s="29" t="s">
        <v>2108</v>
      </c>
      <c r="G20" s="29" t="s">
        <v>2109</v>
      </c>
      <c r="H20" s="29" t="s">
        <v>2110</v>
      </c>
      <c r="I20" s="41">
        <v>1</v>
      </c>
      <c r="J20" s="43" t="s">
        <v>1943</v>
      </c>
      <c r="K20" s="29" t="s">
        <v>2111</v>
      </c>
      <c r="L20" s="29" t="s">
        <v>105</v>
      </c>
      <c r="M20" s="29" t="s">
        <v>1961</v>
      </c>
      <c r="N20" s="24" t="s">
        <v>2157</v>
      </c>
    </row>
    <row r="21" spans="1:14" s="24" customFormat="1">
      <c r="A21" s="43">
        <v>20</v>
      </c>
      <c r="B21" s="29" t="s">
        <v>189</v>
      </c>
      <c r="C21" s="29" t="s">
        <v>780</v>
      </c>
      <c r="D21" s="30" t="s">
        <v>48</v>
      </c>
      <c r="E21" s="30" t="s">
        <v>2008</v>
      </c>
      <c r="F21" s="29" t="s">
        <v>2009</v>
      </c>
      <c r="G21" s="29" t="s">
        <v>2010</v>
      </c>
      <c r="H21" s="29" t="s">
        <v>2011</v>
      </c>
      <c r="I21" s="41">
        <v>1</v>
      </c>
      <c r="J21" s="43" t="s">
        <v>1943</v>
      </c>
      <c r="K21" s="29" t="s">
        <v>2012</v>
      </c>
      <c r="L21" s="29" t="s">
        <v>105</v>
      </c>
      <c r="M21" s="29" t="s">
        <v>1953</v>
      </c>
      <c r="N21" s="24" t="s">
        <v>2158</v>
      </c>
    </row>
    <row r="22" spans="1:14" s="24" customFormat="1">
      <c r="A22" s="43">
        <v>21</v>
      </c>
      <c r="B22" s="29" t="s">
        <v>189</v>
      </c>
      <c r="C22" s="29" t="s">
        <v>780</v>
      </c>
      <c r="D22" s="30" t="s">
        <v>1482</v>
      </c>
      <c r="E22" s="30" t="s">
        <v>1483</v>
      </c>
      <c r="F22" s="29" t="s">
        <v>2121</v>
      </c>
      <c r="G22" s="29" t="s">
        <v>2122</v>
      </c>
      <c r="H22" s="29" t="s">
        <v>2123</v>
      </c>
      <c r="I22" s="41">
        <v>1</v>
      </c>
      <c r="J22" s="43" t="s">
        <v>1943</v>
      </c>
      <c r="K22" s="29" t="s">
        <v>2124</v>
      </c>
      <c r="L22" s="29" t="s">
        <v>105</v>
      </c>
      <c r="M22" s="29" t="s">
        <v>1953</v>
      </c>
      <c r="N22" s="24" t="s">
        <v>2159</v>
      </c>
    </row>
    <row r="23" spans="1:14" s="24" customFormat="1">
      <c r="A23" s="43">
        <v>22</v>
      </c>
      <c r="B23" s="29" t="s">
        <v>189</v>
      </c>
      <c r="C23" s="29" t="s">
        <v>2131</v>
      </c>
      <c r="D23" s="30" t="s">
        <v>2132</v>
      </c>
      <c r="E23" s="30" t="s">
        <v>2133</v>
      </c>
      <c r="F23" s="29" t="s">
        <v>2134</v>
      </c>
      <c r="G23" s="29" t="s">
        <v>2135</v>
      </c>
      <c r="H23" s="29" t="s">
        <v>2136</v>
      </c>
      <c r="I23" s="41">
        <v>1</v>
      </c>
      <c r="J23" s="43" t="s">
        <v>1943</v>
      </c>
      <c r="K23" s="29" t="s">
        <v>2137</v>
      </c>
      <c r="L23" s="29" t="s">
        <v>105</v>
      </c>
      <c r="M23" s="29" t="s">
        <v>1953</v>
      </c>
      <c r="N23" s="24" t="s">
        <v>2160</v>
      </c>
    </row>
    <row r="24" spans="1:14" s="24" customFormat="1">
      <c r="A24" s="43">
        <v>23</v>
      </c>
      <c r="B24" s="29" t="s">
        <v>189</v>
      </c>
      <c r="C24" s="29" t="s">
        <v>150</v>
      </c>
      <c r="D24" s="30" t="s">
        <v>1694</v>
      </c>
      <c r="E24" s="30" t="s">
        <v>701</v>
      </c>
      <c r="F24" s="29" t="s">
        <v>2036</v>
      </c>
      <c r="G24" s="29" t="s">
        <v>2037</v>
      </c>
      <c r="H24" s="29" t="s">
        <v>2038</v>
      </c>
      <c r="I24" s="41">
        <v>1</v>
      </c>
      <c r="J24" s="43" t="s">
        <v>1943</v>
      </c>
      <c r="K24" s="29" t="s">
        <v>2039</v>
      </c>
      <c r="L24" s="29" t="s">
        <v>105</v>
      </c>
      <c r="M24" s="29" t="s">
        <v>1961</v>
      </c>
      <c r="N24" s="24" t="s">
        <v>2161</v>
      </c>
    </row>
    <row r="25" spans="1:14" s="24" customFormat="1">
      <c r="A25" s="43">
        <v>24</v>
      </c>
      <c r="B25" s="29" t="s">
        <v>189</v>
      </c>
      <c r="C25" s="29" t="s">
        <v>150</v>
      </c>
      <c r="D25" s="30" t="s">
        <v>595</v>
      </c>
      <c r="E25" s="30" t="s">
        <v>619</v>
      </c>
      <c r="F25" s="29" t="s">
        <v>2013</v>
      </c>
      <c r="G25" s="29" t="s">
        <v>2014</v>
      </c>
      <c r="H25" s="29" t="s">
        <v>2015</v>
      </c>
      <c r="I25" s="41">
        <v>1</v>
      </c>
      <c r="J25" s="43" t="s">
        <v>1943</v>
      </c>
      <c r="K25" s="29" t="s">
        <v>2016</v>
      </c>
      <c r="L25" s="29" t="s">
        <v>105</v>
      </c>
      <c r="M25" s="29" t="s">
        <v>1961</v>
      </c>
      <c r="N25" s="24" t="s">
        <v>2162</v>
      </c>
    </row>
    <row r="26" spans="1:14" s="24" customFormat="1">
      <c r="A26" s="43">
        <v>25</v>
      </c>
      <c r="B26" s="29" t="s">
        <v>189</v>
      </c>
      <c r="C26" s="29" t="s">
        <v>150</v>
      </c>
      <c r="D26" s="30" t="s">
        <v>2002</v>
      </c>
      <c r="E26" s="30" t="s">
        <v>2003</v>
      </c>
      <c r="F26" s="29" t="s">
        <v>2004</v>
      </c>
      <c r="G26" s="29" t="s">
        <v>2005</v>
      </c>
      <c r="H26" s="29" t="s">
        <v>2006</v>
      </c>
      <c r="I26" s="41">
        <v>1</v>
      </c>
      <c r="J26" s="43" t="s">
        <v>1943</v>
      </c>
      <c r="K26" s="29" t="s">
        <v>2007</v>
      </c>
      <c r="L26" s="29" t="s">
        <v>105</v>
      </c>
      <c r="M26" s="29" t="s">
        <v>1961</v>
      </c>
      <c r="N26" s="24" t="s">
        <v>2163</v>
      </c>
    </row>
    <row r="27" spans="1:14" s="24" customFormat="1">
      <c r="A27" s="43">
        <v>26</v>
      </c>
      <c r="B27" s="29" t="s">
        <v>189</v>
      </c>
      <c r="C27" s="29" t="s">
        <v>150</v>
      </c>
      <c r="D27" s="30" t="s">
        <v>2002</v>
      </c>
      <c r="E27" s="30" t="s">
        <v>2003</v>
      </c>
      <c r="F27" s="29" t="s">
        <v>2022</v>
      </c>
      <c r="G27" s="29" t="s">
        <v>2023</v>
      </c>
      <c r="H27" s="29" t="s">
        <v>2024</v>
      </c>
      <c r="I27" s="41">
        <v>1</v>
      </c>
      <c r="J27" s="43" t="s">
        <v>1943</v>
      </c>
      <c r="K27" s="29" t="s">
        <v>2025</v>
      </c>
      <c r="L27" s="29" t="s">
        <v>105</v>
      </c>
      <c r="M27" s="29" t="s">
        <v>1961</v>
      </c>
      <c r="N27" s="24" t="s">
        <v>2164</v>
      </c>
    </row>
    <row r="28" spans="1:14" s="24" customFormat="1">
      <c r="A28" s="43">
        <v>27</v>
      </c>
      <c r="B28" s="29" t="s">
        <v>189</v>
      </c>
      <c r="C28" s="29" t="s">
        <v>150</v>
      </c>
      <c r="D28" s="30" t="s">
        <v>1627</v>
      </c>
      <c r="E28" s="30" t="s">
        <v>1628</v>
      </c>
      <c r="F28" s="29" t="s">
        <v>2117</v>
      </c>
      <c r="G28" s="29" t="s">
        <v>2118</v>
      </c>
      <c r="H28" s="29" t="s">
        <v>2119</v>
      </c>
      <c r="I28" s="41">
        <v>1</v>
      </c>
      <c r="J28" s="43" t="s">
        <v>1943</v>
      </c>
      <c r="K28" s="29" t="s">
        <v>2120</v>
      </c>
      <c r="L28" s="29" t="s">
        <v>105</v>
      </c>
      <c r="M28" s="29" t="s">
        <v>1953</v>
      </c>
      <c r="N28" s="24" t="s">
        <v>2165</v>
      </c>
    </row>
    <row r="29" spans="1:14" s="24" customFormat="1">
      <c r="A29" s="43">
        <v>28</v>
      </c>
      <c r="B29" s="29" t="s">
        <v>189</v>
      </c>
      <c r="C29" s="29" t="s">
        <v>150</v>
      </c>
      <c r="D29" s="30" t="s">
        <v>2026</v>
      </c>
      <c r="E29" s="30" t="s">
        <v>25</v>
      </c>
      <c r="F29" s="29" t="s">
        <v>2027</v>
      </c>
      <c r="G29" s="29" t="s">
        <v>2028</v>
      </c>
      <c r="H29" s="29" t="s">
        <v>2029</v>
      </c>
      <c r="I29" s="41">
        <v>1</v>
      </c>
      <c r="J29" s="43" t="s">
        <v>1943</v>
      </c>
      <c r="K29" s="29" t="s">
        <v>2030</v>
      </c>
      <c r="L29" s="29" t="s">
        <v>105</v>
      </c>
      <c r="M29" s="29" t="s">
        <v>1961</v>
      </c>
      <c r="N29" s="24" t="s">
        <v>2166</v>
      </c>
    </row>
    <row r="30" spans="1:14" s="24" customFormat="1">
      <c r="A30" s="43">
        <v>29</v>
      </c>
      <c r="B30" s="29" t="s">
        <v>189</v>
      </c>
      <c r="C30" s="29" t="s">
        <v>2017</v>
      </c>
      <c r="D30" s="30" t="s">
        <v>1477</v>
      </c>
      <c r="E30" s="30" t="s">
        <v>97</v>
      </c>
      <c r="F30" s="29" t="s">
        <v>2018</v>
      </c>
      <c r="G30" s="29" t="s">
        <v>2019</v>
      </c>
      <c r="H30" s="29" t="s">
        <v>2020</v>
      </c>
      <c r="I30" s="41">
        <v>1</v>
      </c>
      <c r="J30" s="43" t="s">
        <v>1943</v>
      </c>
      <c r="K30" s="29" t="s">
        <v>2021</v>
      </c>
      <c r="L30" s="29" t="s">
        <v>105</v>
      </c>
      <c r="M30" s="29" t="s">
        <v>1953</v>
      </c>
      <c r="N30" s="24" t="s">
        <v>2167</v>
      </c>
    </row>
    <row r="31" spans="1:14" s="24" customFormat="1">
      <c r="A31" s="43">
        <v>30</v>
      </c>
      <c r="B31" s="29" t="s">
        <v>189</v>
      </c>
      <c r="C31" s="29" t="s">
        <v>2017</v>
      </c>
      <c r="D31" s="30" t="s">
        <v>2051</v>
      </c>
      <c r="E31" s="30" t="s">
        <v>1976</v>
      </c>
      <c r="F31" s="29" t="s">
        <v>2052</v>
      </c>
      <c r="G31" s="29" t="s">
        <v>2053</v>
      </c>
      <c r="H31" s="29" t="s">
        <v>2054</v>
      </c>
      <c r="I31" s="41">
        <v>1</v>
      </c>
      <c r="J31" s="43" t="s">
        <v>1943</v>
      </c>
      <c r="K31" s="29" t="s">
        <v>2055</v>
      </c>
      <c r="L31" s="29" t="s">
        <v>105</v>
      </c>
      <c r="M31" s="29" t="s">
        <v>1961</v>
      </c>
      <c r="N31" s="24" t="s">
        <v>2168</v>
      </c>
    </row>
    <row r="32" spans="1:14" s="24" customFormat="1">
      <c r="A32" s="43">
        <v>31</v>
      </c>
      <c r="B32" s="29" t="s">
        <v>189</v>
      </c>
      <c r="C32" s="29" t="s">
        <v>2031</v>
      </c>
      <c r="D32" s="30" t="s">
        <v>48</v>
      </c>
      <c r="E32" s="30" t="s">
        <v>1472</v>
      </c>
      <c r="F32" s="29" t="s">
        <v>2032</v>
      </c>
      <c r="G32" s="29" t="s">
        <v>2033</v>
      </c>
      <c r="H32" s="29" t="s">
        <v>2034</v>
      </c>
      <c r="I32" s="41">
        <v>1</v>
      </c>
      <c r="J32" s="43" t="s">
        <v>1943</v>
      </c>
      <c r="K32" s="29" t="s">
        <v>2035</v>
      </c>
      <c r="L32" s="29" t="s">
        <v>105</v>
      </c>
      <c r="M32" s="29" t="s">
        <v>1953</v>
      </c>
      <c r="N32" s="24" t="s">
        <v>2169</v>
      </c>
    </row>
    <row r="33" spans="1:14" s="24" customFormat="1">
      <c r="A33" s="43">
        <v>32</v>
      </c>
      <c r="B33" s="29" t="s">
        <v>189</v>
      </c>
      <c r="C33" s="29" t="s">
        <v>136</v>
      </c>
      <c r="D33" s="30" t="s">
        <v>1196</v>
      </c>
      <c r="E33" s="30" t="s">
        <v>2112</v>
      </c>
      <c r="F33" s="29" t="s">
        <v>2113</v>
      </c>
      <c r="G33" s="29" t="s">
        <v>2114</v>
      </c>
      <c r="H33" s="29" t="s">
        <v>2115</v>
      </c>
      <c r="I33" s="41">
        <v>1</v>
      </c>
      <c r="J33" s="43" t="s">
        <v>1943</v>
      </c>
      <c r="K33" s="29" t="s">
        <v>2116</v>
      </c>
      <c r="L33" s="29" t="s">
        <v>105</v>
      </c>
      <c r="M33" s="29" t="s">
        <v>1953</v>
      </c>
      <c r="N33" s="24" t="s">
        <v>2170</v>
      </c>
    </row>
    <row r="34" spans="1:14" s="24" customFormat="1">
      <c r="A34" s="43">
        <v>33</v>
      </c>
      <c r="B34" s="29" t="s">
        <v>189</v>
      </c>
      <c r="C34" s="29" t="s">
        <v>2040</v>
      </c>
      <c r="D34" s="30" t="s">
        <v>636</v>
      </c>
      <c r="E34" s="30" t="s">
        <v>939</v>
      </c>
      <c r="F34" s="29" t="s">
        <v>2041</v>
      </c>
      <c r="G34" s="29" t="s">
        <v>2042</v>
      </c>
      <c r="H34" s="29" t="s">
        <v>2043</v>
      </c>
      <c r="I34" s="41">
        <v>1</v>
      </c>
      <c r="J34" s="43" t="s">
        <v>1943</v>
      </c>
      <c r="K34" s="29" t="s">
        <v>2044</v>
      </c>
      <c r="L34" s="29" t="s">
        <v>105</v>
      </c>
      <c r="M34" s="29" t="s">
        <v>1961</v>
      </c>
      <c r="N34" s="24" t="s">
        <v>2171</v>
      </c>
    </row>
    <row r="35" spans="1:14" s="24" customFormat="1">
      <c r="A35" s="43">
        <v>34</v>
      </c>
      <c r="B35" s="29" t="s">
        <v>189</v>
      </c>
      <c r="C35" s="29" t="s">
        <v>2056</v>
      </c>
      <c r="D35" s="30" t="s">
        <v>2002</v>
      </c>
      <c r="E35" s="30" t="s">
        <v>2003</v>
      </c>
      <c r="F35" s="29" t="s">
        <v>2057</v>
      </c>
      <c r="G35" s="29" t="s">
        <v>2058</v>
      </c>
      <c r="H35" s="29" t="s">
        <v>2059</v>
      </c>
      <c r="I35" s="41">
        <v>1</v>
      </c>
      <c r="J35" s="43" t="s">
        <v>1943</v>
      </c>
      <c r="K35" s="29" t="s">
        <v>2060</v>
      </c>
      <c r="L35" s="29" t="s">
        <v>105</v>
      </c>
      <c r="M35" s="29" t="s">
        <v>1961</v>
      </c>
      <c r="N35" s="24" t="s">
        <v>2172</v>
      </c>
    </row>
    <row r="36" spans="1:14" s="24" customFormat="1">
      <c r="A36" s="43">
        <v>35</v>
      </c>
      <c r="B36" s="29" t="s">
        <v>189</v>
      </c>
      <c r="C36" s="29" t="s">
        <v>2045</v>
      </c>
      <c r="D36" s="30" t="s">
        <v>2125</v>
      </c>
      <c r="E36" s="30" t="s">
        <v>2126</v>
      </c>
      <c r="F36" s="29" t="s">
        <v>2127</v>
      </c>
      <c r="G36" s="29" t="s">
        <v>2128</v>
      </c>
      <c r="H36" s="29" t="s">
        <v>2129</v>
      </c>
      <c r="I36" s="41">
        <v>1</v>
      </c>
      <c r="J36" s="43" t="s">
        <v>1943</v>
      </c>
      <c r="K36" s="29" t="s">
        <v>2130</v>
      </c>
      <c r="L36" s="29" t="s">
        <v>105</v>
      </c>
      <c r="M36" s="29" t="s">
        <v>1973</v>
      </c>
      <c r="N36" s="24" t="s">
        <v>2173</v>
      </c>
    </row>
    <row r="37" spans="1:14" s="24" customFormat="1">
      <c r="A37" s="43">
        <v>36</v>
      </c>
      <c r="B37" s="29" t="s">
        <v>189</v>
      </c>
      <c r="C37" s="29" t="s">
        <v>2045</v>
      </c>
      <c r="D37" s="30" t="s">
        <v>2046</v>
      </c>
      <c r="E37" s="30" t="s">
        <v>1718</v>
      </c>
      <c r="F37" s="29" t="s">
        <v>2047</v>
      </c>
      <c r="G37" s="29" t="s">
        <v>2048</v>
      </c>
      <c r="H37" s="29" t="s">
        <v>2049</v>
      </c>
      <c r="I37" s="41">
        <v>1</v>
      </c>
      <c r="J37" s="43" t="s">
        <v>1943</v>
      </c>
      <c r="K37" s="29" t="s">
        <v>2050</v>
      </c>
      <c r="L37" s="29" t="s">
        <v>105</v>
      </c>
      <c r="M37" s="29" t="s">
        <v>1961</v>
      </c>
      <c r="N37" s="24" t="s">
        <v>2174</v>
      </c>
    </row>
    <row r="38" spans="1:14">
      <c r="I38" s="42">
        <f>SUM(I2:I37)</f>
        <v>36</v>
      </c>
    </row>
  </sheetData>
  <sortState xmlns:xlrd2="http://schemas.microsoft.com/office/spreadsheetml/2017/richdata2" ref="A1:IV37">
    <sortCondition ref="B2:B37"/>
    <sortCondition ref="C2:C37"/>
    <sortCondition ref="E2:E37"/>
    <sortCondition ref="M2:M37"/>
    <sortCondition ref="H2:H37"/>
  </sortState>
  <phoneticPr fontId="14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9"/>
  <sheetViews>
    <sheetView workbookViewId="0">
      <selection activeCell="F213" sqref="F213"/>
    </sheetView>
  </sheetViews>
  <sheetFormatPr defaultColWidth="27.33203125" defaultRowHeight="16.2"/>
  <cols>
    <col min="1" max="1" width="6.77734375" style="4" customWidth="1"/>
    <col min="2" max="2" width="32.77734375" style="4" hidden="1" customWidth="1"/>
    <col min="3" max="3" width="28.109375" style="4" customWidth="1"/>
    <col min="4" max="4" width="27.33203125" style="4" hidden="1" customWidth="1"/>
    <col min="5" max="5" width="14.6640625" style="4" customWidth="1"/>
    <col min="6" max="6" width="17.88671875" style="4" customWidth="1"/>
    <col min="7" max="7" width="27.33203125" style="4" hidden="1" customWidth="1"/>
    <col min="8" max="8" width="57.77734375" style="4" customWidth="1"/>
    <col min="9" max="10" width="6.77734375" style="4" customWidth="1"/>
    <col min="11" max="11" width="19.33203125" style="4" customWidth="1"/>
    <col min="12" max="12" width="10.88671875" style="4" hidden="1" customWidth="1"/>
    <col min="13" max="13" width="8.77734375" style="4" customWidth="1"/>
    <col min="14" max="14" width="59.44140625" style="4" customWidth="1"/>
    <col min="15" max="16384" width="27.33203125" style="4"/>
  </cols>
  <sheetData>
    <row r="1" spans="1:14" s="32" customFormat="1">
      <c r="A1" s="33" t="s">
        <v>835</v>
      </c>
      <c r="B1" s="33" t="s">
        <v>836</v>
      </c>
      <c r="C1" s="33" t="s">
        <v>837</v>
      </c>
      <c r="D1" s="34" t="s">
        <v>163</v>
      </c>
      <c r="E1" s="34" t="s">
        <v>164</v>
      </c>
      <c r="F1" s="33" t="s">
        <v>838</v>
      </c>
      <c r="G1" s="33" t="s">
        <v>60</v>
      </c>
      <c r="H1" s="33" t="s">
        <v>839</v>
      </c>
      <c r="I1" s="33" t="s">
        <v>62</v>
      </c>
      <c r="J1" s="33" t="s">
        <v>840</v>
      </c>
      <c r="K1" s="33" t="s">
        <v>194</v>
      </c>
      <c r="L1" s="33" t="s">
        <v>841</v>
      </c>
      <c r="M1" s="33" t="s">
        <v>842</v>
      </c>
      <c r="N1" s="33" t="s">
        <v>843</v>
      </c>
    </row>
    <row r="2" spans="1:14">
      <c r="A2" s="29">
        <v>1</v>
      </c>
      <c r="B2" s="29" t="s">
        <v>100</v>
      </c>
      <c r="C2" s="29" t="s">
        <v>1088</v>
      </c>
      <c r="D2" s="30" t="s">
        <v>1089</v>
      </c>
      <c r="E2" s="30" t="s">
        <v>1090</v>
      </c>
      <c r="F2" s="29" t="s">
        <v>1091</v>
      </c>
      <c r="G2" s="29" t="s">
        <v>1092</v>
      </c>
      <c r="H2" s="29" t="s">
        <v>1093</v>
      </c>
      <c r="I2" s="29">
        <v>1</v>
      </c>
      <c r="J2" s="29">
        <v>1</v>
      </c>
      <c r="K2" s="29" t="s">
        <v>1094</v>
      </c>
      <c r="L2" s="29" t="s">
        <v>105</v>
      </c>
      <c r="M2" s="21">
        <v>2011</v>
      </c>
      <c r="N2" s="22" t="str">
        <f>HYPERLINK("http://ebooks.windeal.com.tw/ios/cover.asp?isbn=9781607509837")</f>
        <v>http://ebooks.windeal.com.tw/ios/cover.asp?isbn=9781607509837</v>
      </c>
    </row>
    <row r="3" spans="1:14">
      <c r="A3" s="29">
        <v>2</v>
      </c>
      <c r="B3" s="29" t="s">
        <v>100</v>
      </c>
      <c r="C3" s="29" t="s">
        <v>121</v>
      </c>
      <c r="D3" s="30" t="s">
        <v>1100</v>
      </c>
      <c r="E3" s="30" t="s">
        <v>14</v>
      </c>
      <c r="F3" s="29" t="s">
        <v>1101</v>
      </c>
      <c r="G3" s="29" t="s">
        <v>1102</v>
      </c>
      <c r="H3" s="29" t="s">
        <v>1103</v>
      </c>
      <c r="I3" s="29">
        <v>1</v>
      </c>
      <c r="J3" s="29">
        <v>1</v>
      </c>
      <c r="K3" s="29" t="s">
        <v>1104</v>
      </c>
      <c r="L3" s="29" t="s">
        <v>105</v>
      </c>
      <c r="M3" s="21">
        <v>2011</v>
      </c>
      <c r="N3" s="22" t="str">
        <f>HYPERLINK("http://ebooks.windeal.com.tw/ios/cover.asp?isbn=9781607508342")</f>
        <v>http://ebooks.windeal.com.tw/ios/cover.asp?isbn=9781607508342</v>
      </c>
    </row>
    <row r="4" spans="1:14">
      <c r="A4" s="29">
        <v>3</v>
      </c>
      <c r="B4" s="29" t="s">
        <v>100</v>
      </c>
      <c r="C4" s="29" t="s">
        <v>858</v>
      </c>
      <c r="D4" s="30" t="s">
        <v>859</v>
      </c>
      <c r="E4" s="30" t="s">
        <v>860</v>
      </c>
      <c r="F4" s="29" t="s">
        <v>861</v>
      </c>
      <c r="G4" s="29" t="s">
        <v>862</v>
      </c>
      <c r="H4" s="29" t="s">
        <v>863</v>
      </c>
      <c r="I4" s="29">
        <v>1</v>
      </c>
      <c r="J4" s="29">
        <v>1</v>
      </c>
      <c r="K4" s="29" t="s">
        <v>864</v>
      </c>
      <c r="L4" s="29" t="s">
        <v>105</v>
      </c>
      <c r="M4" s="21">
        <v>2007</v>
      </c>
      <c r="N4" s="22" t="str">
        <f>HYPERLINK("http://ebooks.windeal.com.tw/ios/cover.asp?isbn=9781586038304")</f>
        <v>http://ebooks.windeal.com.tw/ios/cover.asp?isbn=9781586038304</v>
      </c>
    </row>
    <row r="5" spans="1:14">
      <c r="A5" s="29">
        <v>4</v>
      </c>
      <c r="B5" s="29" t="s">
        <v>100</v>
      </c>
      <c r="C5" s="29" t="s">
        <v>858</v>
      </c>
      <c r="D5" s="30" t="s">
        <v>1136</v>
      </c>
      <c r="E5" s="30" t="s">
        <v>1137</v>
      </c>
      <c r="F5" s="29" t="s">
        <v>1138</v>
      </c>
      <c r="G5" s="29" t="s">
        <v>1139</v>
      </c>
      <c r="H5" s="29" t="s">
        <v>1140</v>
      </c>
      <c r="I5" s="29">
        <v>1</v>
      </c>
      <c r="J5" s="29">
        <v>1</v>
      </c>
      <c r="K5" s="29" t="s">
        <v>1141</v>
      </c>
      <c r="L5" s="29" t="s">
        <v>105</v>
      </c>
      <c r="M5" s="21">
        <v>2008</v>
      </c>
      <c r="N5" s="22" t="str">
        <f>HYPERLINK("http://ebooks.windeal.com.tw/ios/cover.asp?isbn=9781586039615")</f>
        <v>http://ebooks.windeal.com.tw/ios/cover.asp?isbn=9781586039615</v>
      </c>
    </row>
    <row r="6" spans="1:14">
      <c r="A6" s="29">
        <v>5</v>
      </c>
      <c r="B6" s="29" t="s">
        <v>100</v>
      </c>
      <c r="C6" s="29" t="s">
        <v>858</v>
      </c>
      <c r="D6" s="30" t="s">
        <v>865</v>
      </c>
      <c r="E6" s="30" t="s">
        <v>866</v>
      </c>
      <c r="F6" s="29" t="s">
        <v>867</v>
      </c>
      <c r="G6" s="29" t="s">
        <v>868</v>
      </c>
      <c r="H6" s="29" t="s">
        <v>869</v>
      </c>
      <c r="I6" s="29">
        <v>1</v>
      </c>
      <c r="J6" s="29">
        <v>1</v>
      </c>
      <c r="K6" s="29" t="s">
        <v>870</v>
      </c>
      <c r="L6" s="29" t="s">
        <v>105</v>
      </c>
      <c r="M6" s="21">
        <v>2009</v>
      </c>
      <c r="N6" s="22" t="str">
        <f>HYPERLINK("http://ebooks.windeal.com.tw/ios/cover.asp?isbn=9781607500353")</f>
        <v>http://ebooks.windeal.com.tw/ios/cover.asp?isbn=9781607500353</v>
      </c>
    </row>
    <row r="7" spans="1:14">
      <c r="A7" s="29">
        <v>6</v>
      </c>
      <c r="B7" s="29" t="s">
        <v>100</v>
      </c>
      <c r="C7" s="29" t="s">
        <v>858</v>
      </c>
      <c r="D7" s="30" t="s">
        <v>1184</v>
      </c>
      <c r="E7" s="30" t="s">
        <v>1185</v>
      </c>
      <c r="F7" s="29" t="s">
        <v>1186</v>
      </c>
      <c r="G7" s="29" t="s">
        <v>1187</v>
      </c>
      <c r="H7" s="29" t="s">
        <v>1188</v>
      </c>
      <c r="I7" s="29">
        <v>1</v>
      </c>
      <c r="J7" s="29">
        <v>1</v>
      </c>
      <c r="K7" s="29" t="s">
        <v>1189</v>
      </c>
      <c r="L7" s="29" t="s">
        <v>105</v>
      </c>
      <c r="M7" s="21">
        <v>2009</v>
      </c>
      <c r="N7" s="22" t="str">
        <f>HYPERLINK("http://ebooks.windeal.com.tw/ios/cover.asp?isbn=9781607500582")</f>
        <v>http://ebooks.windeal.com.tw/ios/cover.asp?isbn=9781607500582</v>
      </c>
    </row>
    <row r="8" spans="1:14">
      <c r="A8" s="29">
        <v>7</v>
      </c>
      <c r="B8" s="29" t="s">
        <v>100</v>
      </c>
      <c r="C8" s="29" t="s">
        <v>858</v>
      </c>
      <c r="D8" s="30" t="s">
        <v>1148</v>
      </c>
      <c r="E8" s="30" t="s">
        <v>1149</v>
      </c>
      <c r="F8" s="29" t="s">
        <v>1150</v>
      </c>
      <c r="G8" s="29" t="s">
        <v>1151</v>
      </c>
      <c r="H8" s="29" t="s">
        <v>1152</v>
      </c>
      <c r="I8" s="29">
        <v>1</v>
      </c>
      <c r="J8" s="29">
        <v>1</v>
      </c>
      <c r="K8" s="29" t="s">
        <v>1153</v>
      </c>
      <c r="L8" s="29" t="s">
        <v>105</v>
      </c>
      <c r="M8" s="21">
        <v>2008</v>
      </c>
      <c r="N8" s="22" t="str">
        <f>HYPERLINK("http://ebooks.windeal.com.tw/ios/cover.asp?isbn=9781586039189")</f>
        <v>http://ebooks.windeal.com.tw/ios/cover.asp?isbn=9781586039189</v>
      </c>
    </row>
    <row r="9" spans="1:14">
      <c r="A9" s="29">
        <v>8</v>
      </c>
      <c r="B9" s="29" t="s">
        <v>100</v>
      </c>
      <c r="C9" s="29" t="s">
        <v>858</v>
      </c>
      <c r="D9" s="30" t="s">
        <v>1124</v>
      </c>
      <c r="E9" s="30" t="s">
        <v>1125</v>
      </c>
      <c r="F9" s="29" t="s">
        <v>1126</v>
      </c>
      <c r="G9" s="29" t="s">
        <v>1127</v>
      </c>
      <c r="H9" s="29" t="s">
        <v>1128</v>
      </c>
      <c r="I9" s="29">
        <v>1</v>
      </c>
      <c r="J9" s="29">
        <v>1</v>
      </c>
      <c r="K9" s="29" t="s">
        <v>1129</v>
      </c>
      <c r="L9" s="29" t="s">
        <v>105</v>
      </c>
      <c r="M9" s="21">
        <v>2008</v>
      </c>
      <c r="N9" s="22" t="str">
        <f>HYPERLINK("http://ebooks.windeal.com.tw/ios/cover.asp?isbn=9781586038779")</f>
        <v>http://ebooks.windeal.com.tw/ios/cover.asp?isbn=9781586038779</v>
      </c>
    </row>
    <row r="10" spans="1:14">
      <c r="A10" s="29">
        <v>9</v>
      </c>
      <c r="B10" s="29" t="s">
        <v>100</v>
      </c>
      <c r="C10" s="29" t="s">
        <v>1117</v>
      </c>
      <c r="D10" s="30" t="s">
        <v>1118</v>
      </c>
      <c r="E10" s="30" t="s">
        <v>1119</v>
      </c>
      <c r="F10" s="29" t="s">
        <v>1120</v>
      </c>
      <c r="G10" s="29" t="s">
        <v>1121</v>
      </c>
      <c r="H10" s="29" t="s">
        <v>1122</v>
      </c>
      <c r="I10" s="29">
        <v>1</v>
      </c>
      <c r="J10" s="29">
        <v>1</v>
      </c>
      <c r="K10" s="29" t="s">
        <v>1123</v>
      </c>
      <c r="L10" s="29" t="s">
        <v>105</v>
      </c>
      <c r="M10" s="21">
        <v>2007</v>
      </c>
      <c r="N10" s="22" t="str">
        <f>HYPERLINK("http://ebooks.windeal.com.tw/ios/cover.asp?isbn=9781586038113")</f>
        <v>http://ebooks.windeal.com.tw/ios/cover.asp?isbn=9781586038113</v>
      </c>
    </row>
    <row r="11" spans="1:14">
      <c r="A11" s="29">
        <v>10</v>
      </c>
      <c r="B11" s="29" t="s">
        <v>100</v>
      </c>
      <c r="C11" s="29" t="s">
        <v>1154</v>
      </c>
      <c r="D11" s="30" t="s">
        <v>1155</v>
      </c>
      <c r="E11" s="30" t="s">
        <v>1156</v>
      </c>
      <c r="F11" s="29" t="s">
        <v>1157</v>
      </c>
      <c r="G11" s="29" t="s">
        <v>1158</v>
      </c>
      <c r="H11" s="29" t="s">
        <v>1159</v>
      </c>
      <c r="I11" s="29">
        <v>1</v>
      </c>
      <c r="J11" s="29">
        <v>1</v>
      </c>
      <c r="K11" s="29" t="s">
        <v>1160</v>
      </c>
      <c r="L11" s="29" t="s">
        <v>105</v>
      </c>
      <c r="M11" s="21">
        <v>2008</v>
      </c>
      <c r="N11" s="22" t="str">
        <f>HYPERLINK("http://ebooks.windeal.com.tw/ios/cover.asp?isbn=9781586039776")</f>
        <v>http://ebooks.windeal.com.tw/ios/cover.asp?isbn=9781586039776</v>
      </c>
    </row>
    <row r="12" spans="1:14">
      <c r="A12" s="29">
        <v>11</v>
      </c>
      <c r="B12" s="29" t="s">
        <v>100</v>
      </c>
      <c r="C12" s="29" t="s">
        <v>1154</v>
      </c>
      <c r="D12" s="30" t="s">
        <v>1252</v>
      </c>
      <c r="E12" s="30" t="s">
        <v>1253</v>
      </c>
      <c r="F12" s="29" t="s">
        <v>1254</v>
      </c>
      <c r="G12" s="29" t="s">
        <v>1255</v>
      </c>
      <c r="H12" s="29" t="s">
        <v>1256</v>
      </c>
      <c r="I12" s="29">
        <v>1</v>
      </c>
      <c r="J12" s="29">
        <v>1</v>
      </c>
      <c r="K12" s="29" t="s">
        <v>1257</v>
      </c>
      <c r="L12" s="29" t="s">
        <v>105</v>
      </c>
      <c r="M12" s="21">
        <v>2011</v>
      </c>
      <c r="N12" s="22" t="str">
        <f>HYPERLINK("http://ebooks.windeal.com.tw/ios/cover.asp?isbn=9781607507802")</f>
        <v>http://ebooks.windeal.com.tw/ios/cover.asp?isbn=9781607507802</v>
      </c>
    </row>
    <row r="13" spans="1:14">
      <c r="A13" s="29">
        <v>12</v>
      </c>
      <c r="B13" s="29" t="s">
        <v>100</v>
      </c>
      <c r="C13" s="29" t="s">
        <v>160</v>
      </c>
      <c r="D13" s="30" t="s">
        <v>1220</v>
      </c>
      <c r="E13" s="30" t="s">
        <v>1215</v>
      </c>
      <c r="F13" s="29" t="s">
        <v>1221</v>
      </c>
      <c r="G13" s="29" t="s">
        <v>1222</v>
      </c>
      <c r="H13" s="29" t="s">
        <v>1223</v>
      </c>
      <c r="I13" s="29">
        <v>1</v>
      </c>
      <c r="J13" s="29">
        <v>1</v>
      </c>
      <c r="K13" s="29" t="s">
        <v>1224</v>
      </c>
      <c r="L13" s="29" t="s">
        <v>105</v>
      </c>
      <c r="M13" s="21">
        <v>2010</v>
      </c>
      <c r="N13" s="22" t="str">
        <f>HYPERLINK("http://ebooks.windeal.com.tw/ios/cover.asp?isbn=9781607506553")</f>
        <v>http://ebooks.windeal.com.tw/ios/cover.asp?isbn=9781607506553</v>
      </c>
    </row>
    <row r="14" spans="1:14">
      <c r="A14" s="29">
        <v>13</v>
      </c>
      <c r="B14" s="29" t="s">
        <v>100</v>
      </c>
      <c r="C14" s="29" t="s">
        <v>1208</v>
      </c>
      <c r="D14" s="30" t="s">
        <v>1236</v>
      </c>
      <c r="E14" s="30" t="s">
        <v>1237</v>
      </c>
      <c r="F14" s="29" t="s">
        <v>1238</v>
      </c>
      <c r="G14" s="29" t="s">
        <v>1239</v>
      </c>
      <c r="H14" s="29" t="s">
        <v>1240</v>
      </c>
      <c r="I14" s="29">
        <v>1</v>
      </c>
      <c r="J14" s="29">
        <v>1</v>
      </c>
      <c r="K14" s="29" t="s">
        <v>1241</v>
      </c>
      <c r="L14" s="29" t="s">
        <v>105</v>
      </c>
      <c r="M14" s="21">
        <v>2010</v>
      </c>
      <c r="N14" s="22" t="str">
        <f>HYPERLINK("http://ebooks.windeal.com.tw/ios/cover.asp?isbn=9781607506676")</f>
        <v>http://ebooks.windeal.com.tw/ios/cover.asp?isbn=9781607506676</v>
      </c>
    </row>
    <row r="15" spans="1:14">
      <c r="A15" s="29">
        <v>14</v>
      </c>
      <c r="B15" s="29" t="s">
        <v>100</v>
      </c>
      <c r="C15" s="29" t="s">
        <v>1208</v>
      </c>
      <c r="D15" s="30" t="s">
        <v>46</v>
      </c>
      <c r="E15" s="30" t="s">
        <v>1209</v>
      </c>
      <c r="F15" s="29" t="s">
        <v>1210</v>
      </c>
      <c r="G15" s="29" t="s">
        <v>1211</v>
      </c>
      <c r="H15" s="29" t="s">
        <v>1212</v>
      </c>
      <c r="I15" s="29">
        <v>1</v>
      </c>
      <c r="J15" s="29">
        <v>1</v>
      </c>
      <c r="K15" s="29" t="s">
        <v>1213</v>
      </c>
      <c r="L15" s="29" t="s">
        <v>105</v>
      </c>
      <c r="M15" s="21">
        <v>2010</v>
      </c>
      <c r="N15" s="22" t="str">
        <f>HYPERLINK("http://ebooks.windeal.com.tw/ios/cover.asp?isbn=9781607505556")</f>
        <v>http://ebooks.windeal.com.tw/ios/cover.asp?isbn=9781607505556</v>
      </c>
    </row>
    <row r="16" spans="1:14">
      <c r="A16" s="29">
        <v>15</v>
      </c>
      <c r="B16" s="29" t="s">
        <v>100</v>
      </c>
      <c r="C16" s="29" t="s">
        <v>1208</v>
      </c>
      <c r="D16" s="30" t="s">
        <v>1230</v>
      </c>
      <c r="E16" s="30" t="s">
        <v>1231</v>
      </c>
      <c r="F16" s="29" t="s">
        <v>1232</v>
      </c>
      <c r="G16" s="29" t="s">
        <v>1233</v>
      </c>
      <c r="H16" s="29" t="s">
        <v>1234</v>
      </c>
      <c r="I16" s="29">
        <v>1</v>
      </c>
      <c r="J16" s="29">
        <v>1</v>
      </c>
      <c r="K16" s="29" t="s">
        <v>1235</v>
      </c>
      <c r="L16" s="29" t="s">
        <v>105</v>
      </c>
      <c r="M16" s="21">
        <v>2010</v>
      </c>
      <c r="N16" s="22" t="str">
        <f>HYPERLINK("http://ebooks.windeal.com.tw/ios/cover.asp?isbn=9781607506737")</f>
        <v>http://ebooks.windeal.com.tw/ios/cover.asp?isbn=9781607506737</v>
      </c>
    </row>
    <row r="17" spans="1:14">
      <c r="A17" s="29">
        <v>16</v>
      </c>
      <c r="B17" s="29" t="s">
        <v>100</v>
      </c>
      <c r="C17" s="29" t="s">
        <v>1081</v>
      </c>
      <c r="D17" s="30" t="s">
        <v>1167</v>
      </c>
      <c r="E17" s="30" t="s">
        <v>1168</v>
      </c>
      <c r="F17" s="29" t="s">
        <v>1169</v>
      </c>
      <c r="G17" s="29" t="s">
        <v>1170</v>
      </c>
      <c r="H17" s="29" t="s">
        <v>1171</v>
      </c>
      <c r="I17" s="29">
        <v>1</v>
      </c>
      <c r="J17" s="29">
        <v>1</v>
      </c>
      <c r="K17" s="29" t="s">
        <v>1172</v>
      </c>
      <c r="L17" s="29" t="s">
        <v>105</v>
      </c>
      <c r="M17" s="21">
        <v>2008</v>
      </c>
      <c r="N17" s="22" t="str">
        <f>HYPERLINK("http://ebooks.windeal.com.tw/ios/cover.asp?isbn=9781586039554")</f>
        <v>http://ebooks.windeal.com.tw/ios/cover.asp?isbn=9781586039554</v>
      </c>
    </row>
    <row r="18" spans="1:14">
      <c r="A18" s="29">
        <v>17</v>
      </c>
      <c r="B18" s="29" t="s">
        <v>100</v>
      </c>
      <c r="C18" s="29" t="s">
        <v>1081</v>
      </c>
      <c r="D18" s="30" t="s">
        <v>1082</v>
      </c>
      <c r="E18" s="30" t="s">
        <v>1083</v>
      </c>
      <c r="F18" s="29" t="s">
        <v>1084</v>
      </c>
      <c r="G18" s="29" t="s">
        <v>1085</v>
      </c>
      <c r="H18" s="29" t="s">
        <v>1086</v>
      </c>
      <c r="I18" s="29">
        <v>1</v>
      </c>
      <c r="J18" s="29">
        <v>1</v>
      </c>
      <c r="K18" s="29" t="s">
        <v>1087</v>
      </c>
      <c r="L18" s="29" t="s">
        <v>105</v>
      </c>
      <c r="M18" s="21">
        <v>2007</v>
      </c>
      <c r="N18" s="22" t="str">
        <f>HYPERLINK("http://ebooks.windeal.com.tw/ios/cover.asp?isbn=9781586035815")</f>
        <v>http://ebooks.windeal.com.tw/ios/cover.asp?isbn=9781586035815</v>
      </c>
    </row>
    <row r="19" spans="1:14">
      <c r="A19" s="29">
        <v>18</v>
      </c>
      <c r="B19" s="29" t="s">
        <v>100</v>
      </c>
      <c r="C19" s="29" t="s">
        <v>1081</v>
      </c>
      <c r="D19" s="30" t="s">
        <v>1155</v>
      </c>
      <c r="E19" s="30" t="s">
        <v>1179</v>
      </c>
      <c r="F19" s="29" t="s">
        <v>1180</v>
      </c>
      <c r="G19" s="29" t="s">
        <v>1181</v>
      </c>
      <c r="H19" s="29" t="s">
        <v>1182</v>
      </c>
      <c r="I19" s="29">
        <v>1</v>
      </c>
      <c r="J19" s="29">
        <v>1</v>
      </c>
      <c r="K19" s="29" t="s">
        <v>1183</v>
      </c>
      <c r="L19" s="29" t="s">
        <v>105</v>
      </c>
      <c r="M19" s="21">
        <v>2009</v>
      </c>
      <c r="N19" s="22" t="str">
        <f>HYPERLINK("http://ebooks.windeal.com.tw/ios/cover.asp?isbn=9781607500124")</f>
        <v>http://ebooks.windeal.com.tw/ios/cover.asp?isbn=9781607500124</v>
      </c>
    </row>
    <row r="20" spans="1:14">
      <c r="A20" s="29">
        <v>19</v>
      </c>
      <c r="B20" s="29" t="s">
        <v>100</v>
      </c>
      <c r="C20" s="29" t="s">
        <v>871</v>
      </c>
      <c r="D20" s="30" t="s">
        <v>872</v>
      </c>
      <c r="E20" s="30" t="s">
        <v>860</v>
      </c>
      <c r="F20" s="29" t="s">
        <v>873</v>
      </c>
      <c r="G20" s="29" t="s">
        <v>874</v>
      </c>
      <c r="H20" s="29" t="s">
        <v>875</v>
      </c>
      <c r="I20" s="29">
        <v>1</v>
      </c>
      <c r="J20" s="29">
        <v>1</v>
      </c>
      <c r="K20" s="29" t="s">
        <v>876</v>
      </c>
      <c r="L20" s="29" t="s">
        <v>105</v>
      </c>
      <c r="M20" s="21">
        <v>2010</v>
      </c>
      <c r="N20" s="22" t="str">
        <f>HYPERLINK("http://ebooks.windeal.com.tw/ios/cover.asp?isbn=9781607505488")</f>
        <v>http://ebooks.windeal.com.tw/ios/cover.asp?isbn=9781607505488</v>
      </c>
    </row>
    <row r="21" spans="1:14">
      <c r="A21" s="29">
        <v>20</v>
      </c>
      <c r="B21" s="29" t="s">
        <v>100</v>
      </c>
      <c r="C21" s="29" t="s">
        <v>871</v>
      </c>
      <c r="D21" s="30" t="s">
        <v>1202</v>
      </c>
      <c r="E21" s="30" t="s">
        <v>1203</v>
      </c>
      <c r="F21" s="29" t="s">
        <v>1204</v>
      </c>
      <c r="G21" s="29" t="s">
        <v>1205</v>
      </c>
      <c r="H21" s="29" t="s">
        <v>1206</v>
      </c>
      <c r="I21" s="29">
        <v>1</v>
      </c>
      <c r="J21" s="29">
        <v>1</v>
      </c>
      <c r="K21" s="29" t="s">
        <v>1207</v>
      </c>
      <c r="L21" s="29" t="s">
        <v>105</v>
      </c>
      <c r="M21" s="21">
        <v>2010</v>
      </c>
      <c r="N21" s="22" t="str">
        <f>HYPERLINK("http://ebooks.windeal.com.tw/ios/cover.asp?isbn=9781607505662")</f>
        <v>http://ebooks.windeal.com.tw/ios/cover.asp?isbn=9781607505662</v>
      </c>
    </row>
    <row r="22" spans="1:14">
      <c r="A22" s="29">
        <v>21</v>
      </c>
      <c r="B22" s="29" t="s">
        <v>100</v>
      </c>
      <c r="C22" s="29" t="s">
        <v>871</v>
      </c>
      <c r="D22" s="30" t="s">
        <v>1070</v>
      </c>
      <c r="E22" s="30" t="s">
        <v>16</v>
      </c>
      <c r="F22" s="29" t="s">
        <v>1248</v>
      </c>
      <c r="G22" s="29" t="s">
        <v>1249</v>
      </c>
      <c r="H22" s="29" t="s">
        <v>1250</v>
      </c>
      <c r="I22" s="29">
        <v>1</v>
      </c>
      <c r="J22" s="29">
        <v>1</v>
      </c>
      <c r="K22" s="29" t="s">
        <v>1251</v>
      </c>
      <c r="L22" s="29" t="s">
        <v>105</v>
      </c>
      <c r="M22" s="21">
        <v>2011</v>
      </c>
      <c r="N22" s="22" t="str">
        <f>HYPERLINK("http://ebooks.windeal.com.tw/ios/cover.asp?isbn=9781607507864")</f>
        <v>http://ebooks.windeal.com.tw/ios/cover.asp?isbn=9781607507864</v>
      </c>
    </row>
    <row r="23" spans="1:14">
      <c r="A23" s="29">
        <v>22</v>
      </c>
      <c r="B23" s="29" t="s">
        <v>100</v>
      </c>
      <c r="C23" s="29" t="s">
        <v>844</v>
      </c>
      <c r="D23" s="30" t="s">
        <v>845</v>
      </c>
      <c r="E23" s="30" t="s">
        <v>846</v>
      </c>
      <c r="F23" s="29" t="s">
        <v>847</v>
      </c>
      <c r="G23" s="29" t="s">
        <v>848</v>
      </c>
      <c r="H23" s="29" t="s">
        <v>849</v>
      </c>
      <c r="I23" s="29">
        <v>1</v>
      </c>
      <c r="J23" s="29">
        <v>1</v>
      </c>
      <c r="K23" s="29" t="s">
        <v>850</v>
      </c>
      <c r="L23" s="29" t="s">
        <v>105</v>
      </c>
      <c r="M23" s="21">
        <v>2012</v>
      </c>
      <c r="N23" s="22" t="str">
        <f>HYPERLINK("http://ebooks.windeal.com.tw/ios/cover.asp?isbn=9781607509752")</f>
        <v>http://ebooks.windeal.com.tw/ios/cover.asp?isbn=9781607509752</v>
      </c>
    </row>
    <row r="24" spans="1:14">
      <c r="A24" s="29">
        <v>23</v>
      </c>
      <c r="B24" s="29" t="s">
        <v>100</v>
      </c>
      <c r="C24" s="29" t="s">
        <v>364</v>
      </c>
      <c r="D24" s="30" t="s">
        <v>1041</v>
      </c>
      <c r="E24" s="30" t="s">
        <v>1042</v>
      </c>
      <c r="F24" s="29" t="s">
        <v>1043</v>
      </c>
      <c r="G24" s="29" t="s">
        <v>1044</v>
      </c>
      <c r="H24" s="29" t="s">
        <v>1045</v>
      </c>
      <c r="I24" s="29">
        <v>1</v>
      </c>
      <c r="J24" s="29">
        <v>1</v>
      </c>
      <c r="K24" s="29" t="s">
        <v>1046</v>
      </c>
      <c r="L24" s="29" t="s">
        <v>105</v>
      </c>
      <c r="M24" s="21">
        <v>2007</v>
      </c>
      <c r="N24" s="22" t="str">
        <f>HYPERLINK("http://ebooks.windeal.com.tw/ios/cover.asp?isbn=9781586037048")</f>
        <v>http://ebooks.windeal.com.tw/ios/cover.asp?isbn=9781586037048</v>
      </c>
    </row>
    <row r="25" spans="1:14">
      <c r="A25" s="29">
        <v>24</v>
      </c>
      <c r="B25" s="29" t="s">
        <v>100</v>
      </c>
      <c r="C25" s="29" t="s">
        <v>1075</v>
      </c>
      <c r="D25" s="30" t="s">
        <v>99</v>
      </c>
      <c r="E25" s="30" t="s">
        <v>1076</v>
      </c>
      <c r="F25" s="29" t="s">
        <v>1077</v>
      </c>
      <c r="G25" s="29" t="s">
        <v>1078</v>
      </c>
      <c r="H25" s="29" t="s">
        <v>1079</v>
      </c>
      <c r="I25" s="29">
        <v>1</v>
      </c>
      <c r="J25" s="29">
        <v>1</v>
      </c>
      <c r="K25" s="29" t="s">
        <v>1080</v>
      </c>
      <c r="L25" s="29" t="s">
        <v>105</v>
      </c>
      <c r="M25" s="21">
        <v>2008</v>
      </c>
      <c r="N25" s="22" t="str">
        <f>HYPERLINK("http://ebooks.windeal.com.tw/ios/cover.asp?isbn=9781586038373")</f>
        <v>http://ebooks.windeal.com.tw/ios/cover.asp?isbn=9781586038373</v>
      </c>
    </row>
    <row r="26" spans="1:14">
      <c r="A26" s="29">
        <v>25</v>
      </c>
      <c r="B26" s="29" t="s">
        <v>100</v>
      </c>
      <c r="C26" s="29" t="s">
        <v>1075</v>
      </c>
      <c r="D26" s="30" t="s">
        <v>1095</v>
      </c>
      <c r="E26" s="30" t="s">
        <v>711</v>
      </c>
      <c r="F26" s="29" t="s">
        <v>1096</v>
      </c>
      <c r="G26" s="29" t="s">
        <v>1097</v>
      </c>
      <c r="H26" s="29" t="s">
        <v>1098</v>
      </c>
      <c r="I26" s="29">
        <v>1</v>
      </c>
      <c r="J26" s="29">
        <v>1</v>
      </c>
      <c r="K26" s="29" t="s">
        <v>1099</v>
      </c>
      <c r="L26" s="29" t="s">
        <v>105</v>
      </c>
      <c r="M26" s="21">
        <v>2009</v>
      </c>
      <c r="N26" s="22" t="str">
        <f>HYPERLINK("http://ebooks.windeal.com.tw/ios/cover.asp?isbn=9781586039608")</f>
        <v>http://ebooks.windeal.com.tw/ios/cover.asp?isbn=9781586039608</v>
      </c>
    </row>
    <row r="27" spans="1:14">
      <c r="A27" s="29">
        <v>26</v>
      </c>
      <c r="B27" s="29" t="s">
        <v>100</v>
      </c>
      <c r="C27" s="29" t="s">
        <v>236</v>
      </c>
      <c r="D27" s="30" t="s">
        <v>891</v>
      </c>
      <c r="E27" s="30" t="s">
        <v>892</v>
      </c>
      <c r="F27" s="29" t="s">
        <v>893</v>
      </c>
      <c r="G27" s="29" t="s">
        <v>894</v>
      </c>
      <c r="H27" s="29" t="s">
        <v>895</v>
      </c>
      <c r="I27" s="29">
        <v>1</v>
      </c>
      <c r="J27" s="29">
        <v>1</v>
      </c>
      <c r="K27" s="29" t="s">
        <v>896</v>
      </c>
      <c r="L27" s="29" t="s">
        <v>105</v>
      </c>
      <c r="M27" s="21">
        <v>2009</v>
      </c>
      <c r="N27" s="22" t="str">
        <f>HYPERLINK("http://ebooks.windeal.com.tw/ios/cover.asp?isbn=9781586039585")</f>
        <v>http://ebooks.windeal.com.tw/ios/cover.asp?isbn=9781586039585</v>
      </c>
    </row>
    <row r="28" spans="1:14">
      <c r="A28" s="29">
        <v>27</v>
      </c>
      <c r="B28" s="29" t="s">
        <v>100</v>
      </c>
      <c r="C28" s="29" t="s">
        <v>236</v>
      </c>
      <c r="D28" s="30" t="s">
        <v>950</v>
      </c>
      <c r="E28" s="30" t="s">
        <v>951</v>
      </c>
      <c r="F28" s="29" t="s">
        <v>952</v>
      </c>
      <c r="G28" s="29" t="s">
        <v>953</v>
      </c>
      <c r="H28" s="29" t="s">
        <v>954</v>
      </c>
      <c r="I28" s="29">
        <v>1</v>
      </c>
      <c r="J28" s="29">
        <v>1</v>
      </c>
      <c r="K28" s="29" t="s">
        <v>955</v>
      </c>
      <c r="L28" s="29" t="s">
        <v>105</v>
      </c>
      <c r="M28" s="21">
        <v>2009</v>
      </c>
      <c r="N28" s="22" t="str">
        <f>HYPERLINK("http://ebooks.windeal.com.tw/ios/cover.asp?isbn=9781586039974")</f>
        <v>http://ebooks.windeal.com.tw/ios/cover.asp?isbn=9781586039974</v>
      </c>
    </row>
    <row r="29" spans="1:14">
      <c r="A29" s="29">
        <v>28</v>
      </c>
      <c r="B29" s="29" t="s">
        <v>100</v>
      </c>
      <c r="C29" s="29" t="s">
        <v>236</v>
      </c>
      <c r="D29" s="30" t="s">
        <v>944</v>
      </c>
      <c r="E29" s="30" t="s">
        <v>945</v>
      </c>
      <c r="F29" s="29" t="s">
        <v>946</v>
      </c>
      <c r="G29" s="29" t="s">
        <v>947</v>
      </c>
      <c r="H29" s="29" t="s">
        <v>948</v>
      </c>
      <c r="I29" s="29">
        <v>1</v>
      </c>
      <c r="J29" s="29">
        <v>1</v>
      </c>
      <c r="K29" s="29" t="s">
        <v>949</v>
      </c>
      <c r="L29" s="29" t="s">
        <v>105</v>
      </c>
      <c r="M29" s="21">
        <v>2009</v>
      </c>
      <c r="N29" s="22" t="str">
        <f>HYPERLINK("http://ebooks.windeal.com.tw/ios/cover.asp?isbn=9781586039486")</f>
        <v>http://ebooks.windeal.com.tw/ios/cover.asp?isbn=9781586039486</v>
      </c>
    </row>
    <row r="30" spans="1:14">
      <c r="A30" s="29">
        <v>29</v>
      </c>
      <c r="B30" s="29" t="s">
        <v>100</v>
      </c>
      <c r="C30" s="29" t="s">
        <v>236</v>
      </c>
      <c r="D30" s="30" t="s">
        <v>877</v>
      </c>
      <c r="E30" s="30" t="s">
        <v>295</v>
      </c>
      <c r="F30" s="29" t="s">
        <v>878</v>
      </c>
      <c r="G30" s="29" t="s">
        <v>879</v>
      </c>
      <c r="H30" s="29" t="s">
        <v>880</v>
      </c>
      <c r="I30" s="29">
        <v>1</v>
      </c>
      <c r="J30" s="29">
        <v>1</v>
      </c>
      <c r="K30" s="29" t="s">
        <v>156</v>
      </c>
      <c r="L30" s="29" t="s">
        <v>105</v>
      </c>
      <c r="M30" s="21">
        <v>2009</v>
      </c>
      <c r="N30" s="22" t="str">
        <f>HYPERLINK("http://ebooks.windeal.com.tw/ios/cover.asp?isbn=9781586039738")</f>
        <v>http://ebooks.windeal.com.tw/ios/cover.asp?isbn=9781586039738</v>
      </c>
    </row>
    <row r="31" spans="1:14">
      <c r="A31" s="29">
        <v>30</v>
      </c>
      <c r="B31" s="29" t="s">
        <v>100</v>
      </c>
      <c r="C31" s="29" t="s">
        <v>236</v>
      </c>
      <c r="D31" s="30" t="s">
        <v>432</v>
      </c>
      <c r="E31" s="30" t="s">
        <v>295</v>
      </c>
      <c r="F31" s="29" t="s">
        <v>855</v>
      </c>
      <c r="G31" s="29" t="s">
        <v>856</v>
      </c>
      <c r="H31" s="29" t="s">
        <v>857</v>
      </c>
      <c r="I31" s="29">
        <v>1</v>
      </c>
      <c r="J31" s="29">
        <v>1</v>
      </c>
      <c r="K31" s="29" t="s">
        <v>111</v>
      </c>
      <c r="L31" s="29" t="s">
        <v>105</v>
      </c>
      <c r="M31" s="21">
        <v>2010</v>
      </c>
      <c r="N31" s="22" t="str">
        <f>HYPERLINK("http://ebooks.windeal.com.tw/ios/cover.asp?isbn=9781607505044")</f>
        <v>http://ebooks.windeal.com.tw/ios/cover.asp?isbn=9781607505044</v>
      </c>
    </row>
    <row r="32" spans="1:14">
      <c r="A32" s="29">
        <v>31</v>
      </c>
      <c r="B32" s="29" t="s">
        <v>100</v>
      </c>
      <c r="C32" s="29" t="s">
        <v>236</v>
      </c>
      <c r="D32" s="30" t="s">
        <v>218</v>
      </c>
      <c r="E32" s="30" t="s">
        <v>881</v>
      </c>
      <c r="F32" s="29" t="s">
        <v>882</v>
      </c>
      <c r="G32" s="29" t="s">
        <v>883</v>
      </c>
      <c r="H32" s="29" t="s">
        <v>884</v>
      </c>
      <c r="I32" s="29">
        <v>1</v>
      </c>
      <c r="J32" s="29">
        <v>1</v>
      </c>
      <c r="K32" s="29" t="s">
        <v>885</v>
      </c>
      <c r="L32" s="29" t="s">
        <v>105</v>
      </c>
      <c r="M32" s="21">
        <v>2011</v>
      </c>
      <c r="N32" s="22" t="str">
        <f>HYPERLINK("http://ebooks.windeal.com.tw/ios/cover.asp?isbn=9781607507260")</f>
        <v>http://ebooks.windeal.com.tw/ios/cover.asp?isbn=9781607507260</v>
      </c>
    </row>
    <row r="33" spans="1:14">
      <c r="A33" s="29">
        <v>32</v>
      </c>
      <c r="B33" s="29" t="s">
        <v>100</v>
      </c>
      <c r="C33" s="29" t="s">
        <v>236</v>
      </c>
      <c r="D33" s="30" t="s">
        <v>886</v>
      </c>
      <c r="E33" s="30" t="s">
        <v>887</v>
      </c>
      <c r="F33" s="29" t="s">
        <v>888</v>
      </c>
      <c r="G33" s="29" t="s">
        <v>889</v>
      </c>
      <c r="H33" s="29" t="s">
        <v>890</v>
      </c>
      <c r="I33" s="29">
        <v>1</v>
      </c>
      <c r="J33" s="29">
        <v>1</v>
      </c>
      <c r="K33" s="29" t="s">
        <v>885</v>
      </c>
      <c r="L33" s="29" t="s">
        <v>105</v>
      </c>
      <c r="M33" s="21">
        <v>2011</v>
      </c>
      <c r="N33" s="22" t="str">
        <f>HYPERLINK("http://ebooks.windeal.com.tw/ios/cover.asp?isbn=9781607507284")</f>
        <v>http://ebooks.windeal.com.tw/ios/cover.asp?isbn=9781607507284</v>
      </c>
    </row>
    <row r="34" spans="1:14">
      <c r="A34" s="29">
        <v>33</v>
      </c>
      <c r="B34" s="29" t="s">
        <v>100</v>
      </c>
      <c r="C34" s="29" t="s">
        <v>236</v>
      </c>
      <c r="D34" s="30" t="s">
        <v>897</v>
      </c>
      <c r="E34" s="30" t="s">
        <v>898</v>
      </c>
      <c r="F34" s="29" t="s">
        <v>899</v>
      </c>
      <c r="G34" s="29" t="s">
        <v>900</v>
      </c>
      <c r="H34" s="29" t="s">
        <v>901</v>
      </c>
      <c r="I34" s="29">
        <v>1</v>
      </c>
      <c r="J34" s="29">
        <v>1</v>
      </c>
      <c r="K34" s="29" t="s">
        <v>902</v>
      </c>
      <c r="L34" s="29" t="s">
        <v>105</v>
      </c>
      <c r="M34" s="21">
        <v>2010</v>
      </c>
      <c r="N34" s="22" t="str">
        <f>HYPERLINK("http://ebooks.windeal.com.tw/ios/cover.asp?isbn=9781607505983")</f>
        <v>http://ebooks.windeal.com.tw/ios/cover.asp?isbn=9781607505983</v>
      </c>
    </row>
    <row r="35" spans="1:14">
      <c r="A35" s="29">
        <v>34</v>
      </c>
      <c r="B35" s="29" t="s">
        <v>100</v>
      </c>
      <c r="C35" s="29" t="s">
        <v>236</v>
      </c>
      <c r="D35" s="30" t="s">
        <v>903</v>
      </c>
      <c r="E35" s="30" t="s">
        <v>904</v>
      </c>
      <c r="F35" s="29" t="s">
        <v>905</v>
      </c>
      <c r="G35" s="29" t="s">
        <v>906</v>
      </c>
      <c r="H35" s="29" t="s">
        <v>907</v>
      </c>
      <c r="I35" s="29">
        <v>1</v>
      </c>
      <c r="J35" s="29">
        <v>1</v>
      </c>
      <c r="K35" s="29" t="s">
        <v>908</v>
      </c>
      <c r="L35" s="29" t="s">
        <v>105</v>
      </c>
      <c r="M35" s="21">
        <v>2009</v>
      </c>
      <c r="N35" s="22" t="str">
        <f>HYPERLINK("http://ebooks.windeal.com.tw/ios/cover.asp?isbn=9781586039547")</f>
        <v>http://ebooks.windeal.com.tw/ios/cover.asp?isbn=9781586039547</v>
      </c>
    </row>
    <row r="36" spans="1:14">
      <c r="A36" s="29">
        <v>35</v>
      </c>
      <c r="B36" s="29" t="s">
        <v>100</v>
      </c>
      <c r="C36" s="29" t="s">
        <v>236</v>
      </c>
      <c r="D36" s="30" t="s">
        <v>938</v>
      </c>
      <c r="E36" s="30" t="s">
        <v>939</v>
      </c>
      <c r="F36" s="29" t="s">
        <v>940</v>
      </c>
      <c r="G36" s="29" t="s">
        <v>941</v>
      </c>
      <c r="H36" s="29" t="s">
        <v>942</v>
      </c>
      <c r="I36" s="29">
        <v>1</v>
      </c>
      <c r="J36" s="29">
        <v>1</v>
      </c>
      <c r="K36" s="29" t="s">
        <v>943</v>
      </c>
      <c r="L36" s="29" t="s">
        <v>105</v>
      </c>
      <c r="M36" s="21">
        <v>2009</v>
      </c>
      <c r="N36" s="22" t="str">
        <f>HYPERLINK("http://ebooks.windeal.com.tw/ios/cover.asp?isbn=9781586039592")</f>
        <v>http://ebooks.windeal.com.tw/ios/cover.asp?isbn=9781586039592</v>
      </c>
    </row>
    <row r="37" spans="1:14">
      <c r="A37" s="29">
        <v>36</v>
      </c>
      <c r="B37" s="29" t="s">
        <v>100</v>
      </c>
      <c r="C37" s="29" t="s">
        <v>236</v>
      </c>
      <c r="D37" s="30" t="s">
        <v>932</v>
      </c>
      <c r="E37" s="30" t="s">
        <v>933</v>
      </c>
      <c r="F37" s="29" t="s">
        <v>934</v>
      </c>
      <c r="G37" s="29" t="s">
        <v>935</v>
      </c>
      <c r="H37" s="29" t="s">
        <v>936</v>
      </c>
      <c r="I37" s="29">
        <v>1</v>
      </c>
      <c r="J37" s="29">
        <v>1</v>
      </c>
      <c r="K37" s="29" t="s">
        <v>937</v>
      </c>
      <c r="L37" s="29" t="s">
        <v>105</v>
      </c>
      <c r="M37" s="21">
        <v>2009</v>
      </c>
      <c r="N37" s="22" t="str">
        <f>HYPERLINK("http://ebooks.windeal.com.tw/ios/cover.asp?isbn=9781586039400")</f>
        <v>http://ebooks.windeal.com.tw/ios/cover.asp?isbn=9781586039400</v>
      </c>
    </row>
    <row r="38" spans="1:14">
      <c r="A38" s="29">
        <v>37</v>
      </c>
      <c r="B38" s="29" t="s">
        <v>100</v>
      </c>
      <c r="C38" s="29" t="s">
        <v>236</v>
      </c>
      <c r="D38" s="30" t="s">
        <v>926</v>
      </c>
      <c r="E38" s="30" t="s">
        <v>927</v>
      </c>
      <c r="F38" s="29" t="s">
        <v>928</v>
      </c>
      <c r="G38" s="29" t="s">
        <v>929</v>
      </c>
      <c r="H38" s="29" t="s">
        <v>930</v>
      </c>
      <c r="I38" s="29">
        <v>1</v>
      </c>
      <c r="J38" s="29">
        <v>1</v>
      </c>
      <c r="K38" s="29" t="s">
        <v>931</v>
      </c>
      <c r="L38" s="29" t="s">
        <v>105</v>
      </c>
      <c r="M38" s="21">
        <v>2008</v>
      </c>
      <c r="N38" s="22" t="str">
        <f>HYPERLINK("http://ebooks.windeal.com.tw/ios/cover.asp?isbn=9781586038977")</f>
        <v>http://ebooks.windeal.com.tw/ios/cover.asp?isbn=9781586038977</v>
      </c>
    </row>
    <row r="39" spans="1:14">
      <c r="A39" s="29">
        <v>38</v>
      </c>
      <c r="B39" s="29" t="s">
        <v>100</v>
      </c>
      <c r="C39" s="29" t="s">
        <v>248</v>
      </c>
      <c r="D39" s="30" t="s">
        <v>994</v>
      </c>
      <c r="E39" s="30" t="s">
        <v>995</v>
      </c>
      <c r="F39" s="29" t="s">
        <v>996</v>
      </c>
      <c r="G39" s="29" t="s">
        <v>997</v>
      </c>
      <c r="H39" s="29" t="s">
        <v>998</v>
      </c>
      <c r="I39" s="29">
        <v>1</v>
      </c>
      <c r="J39" s="29">
        <v>1</v>
      </c>
      <c r="K39" s="29" t="s">
        <v>999</v>
      </c>
      <c r="L39" s="29" t="s">
        <v>105</v>
      </c>
      <c r="M39" s="21">
        <v>2011</v>
      </c>
      <c r="N39" s="22" t="str">
        <f>HYPERLINK("http://ebooks.windeal.com.tw/ios/cover.asp?isbn=9781607507239")</f>
        <v>http://ebooks.windeal.com.tw/ios/cover.asp?isbn=9781607507239</v>
      </c>
    </row>
    <row r="40" spans="1:14">
      <c r="A40" s="29">
        <v>39</v>
      </c>
      <c r="B40" s="29" t="s">
        <v>100</v>
      </c>
      <c r="C40" s="29" t="s">
        <v>248</v>
      </c>
      <c r="D40" s="30" t="s">
        <v>48</v>
      </c>
      <c r="E40" s="30" t="s">
        <v>956</v>
      </c>
      <c r="F40" s="29" t="s">
        <v>957</v>
      </c>
      <c r="G40" s="29" t="s">
        <v>958</v>
      </c>
      <c r="H40" s="29" t="s">
        <v>959</v>
      </c>
      <c r="I40" s="29">
        <v>1</v>
      </c>
      <c r="J40" s="29">
        <v>1</v>
      </c>
      <c r="K40" s="29" t="s">
        <v>960</v>
      </c>
      <c r="L40" s="29" t="s">
        <v>105</v>
      </c>
      <c r="M40" s="21">
        <v>2009</v>
      </c>
      <c r="N40" s="22" t="str">
        <f>HYPERLINK("http://ebooks.windeal.com.tw/ios/cover.asp?isbn=9781607500742")</f>
        <v>http://ebooks.windeal.com.tw/ios/cover.asp?isbn=9781607500742</v>
      </c>
    </row>
    <row r="41" spans="1:14">
      <c r="A41" s="29">
        <v>40</v>
      </c>
      <c r="B41" s="29" t="s">
        <v>100</v>
      </c>
      <c r="C41" s="29" t="s">
        <v>248</v>
      </c>
      <c r="D41" s="30" t="s">
        <v>971</v>
      </c>
      <c r="E41" s="30" t="s">
        <v>972</v>
      </c>
      <c r="F41" s="29" t="s">
        <v>973</v>
      </c>
      <c r="G41" s="29" t="s">
        <v>974</v>
      </c>
      <c r="H41" s="29" t="s">
        <v>975</v>
      </c>
      <c r="I41" s="29">
        <v>1</v>
      </c>
      <c r="J41" s="29">
        <v>1</v>
      </c>
      <c r="K41" s="29" t="s">
        <v>976</v>
      </c>
      <c r="L41" s="29" t="s">
        <v>105</v>
      </c>
      <c r="M41" s="21">
        <v>2010</v>
      </c>
      <c r="N41" s="22" t="str">
        <f>HYPERLINK("http://ebooks.windeal.com.tw/ios/cover.asp?isbn=9781607505747")</f>
        <v>http://ebooks.windeal.com.tw/ios/cover.asp?isbn=9781607505747</v>
      </c>
    </row>
    <row r="42" spans="1:14">
      <c r="A42" s="29">
        <v>41</v>
      </c>
      <c r="B42" s="29" t="s">
        <v>100</v>
      </c>
      <c r="C42" s="29" t="s">
        <v>248</v>
      </c>
      <c r="D42" s="30" t="s">
        <v>891</v>
      </c>
      <c r="E42" s="30" t="s">
        <v>966</v>
      </c>
      <c r="F42" s="29" t="s">
        <v>967</v>
      </c>
      <c r="G42" s="29" t="s">
        <v>968</v>
      </c>
      <c r="H42" s="29" t="s">
        <v>969</v>
      </c>
      <c r="I42" s="29">
        <v>1</v>
      </c>
      <c r="J42" s="29">
        <v>1</v>
      </c>
      <c r="K42" s="29" t="s">
        <v>970</v>
      </c>
      <c r="L42" s="29" t="s">
        <v>105</v>
      </c>
      <c r="M42" s="21">
        <v>2010</v>
      </c>
      <c r="N42" s="22" t="str">
        <f>HYPERLINK("http://ebooks.windeal.com.tw/ios/cover.asp?isbn=9781607505785")</f>
        <v>http://ebooks.windeal.com.tw/ios/cover.asp?isbn=9781607505785</v>
      </c>
    </row>
    <row r="43" spans="1:14">
      <c r="A43" s="29">
        <v>42</v>
      </c>
      <c r="B43" s="29" t="s">
        <v>100</v>
      </c>
      <c r="C43" s="29" t="s">
        <v>248</v>
      </c>
      <c r="D43" s="30" t="s">
        <v>932</v>
      </c>
      <c r="E43" s="30" t="s">
        <v>1032</v>
      </c>
      <c r="F43" s="29" t="s">
        <v>1033</v>
      </c>
      <c r="G43" s="29" t="s">
        <v>1034</v>
      </c>
      <c r="H43" s="29" t="s">
        <v>1035</v>
      </c>
      <c r="I43" s="29">
        <v>1</v>
      </c>
      <c r="J43" s="29">
        <v>1</v>
      </c>
      <c r="K43" s="29" t="s">
        <v>1036</v>
      </c>
      <c r="L43" s="29" t="s">
        <v>105</v>
      </c>
      <c r="M43" s="21">
        <v>2011</v>
      </c>
      <c r="N43" s="22" t="str">
        <f>HYPERLINK("http://ebooks.windeal.com.tw/ios/cover.asp?isbn=9781607508274")</f>
        <v>http://ebooks.windeal.com.tw/ios/cover.asp?isbn=9781607508274</v>
      </c>
    </row>
    <row r="44" spans="1:14">
      <c r="A44" s="29">
        <v>43</v>
      </c>
      <c r="B44" s="29" t="s">
        <v>100</v>
      </c>
      <c r="C44" s="29" t="s">
        <v>124</v>
      </c>
      <c r="D44" s="30" t="s">
        <v>977</v>
      </c>
      <c r="E44" s="30" t="s">
        <v>978</v>
      </c>
      <c r="F44" s="29" t="s">
        <v>979</v>
      </c>
      <c r="G44" s="29" t="s">
        <v>980</v>
      </c>
      <c r="H44" s="29" t="s">
        <v>981</v>
      </c>
      <c r="I44" s="29">
        <v>1</v>
      </c>
      <c r="J44" s="29">
        <v>1</v>
      </c>
      <c r="K44" s="29" t="s">
        <v>982</v>
      </c>
      <c r="L44" s="29" t="s">
        <v>105</v>
      </c>
      <c r="M44" s="21">
        <v>2010</v>
      </c>
      <c r="N44" s="22" t="str">
        <f>HYPERLINK("http://ebooks.windeal.com.tw/ios/cover.asp?isbn=9781607506256")</f>
        <v>http://ebooks.windeal.com.tw/ios/cover.asp?isbn=9781607506256</v>
      </c>
    </row>
    <row r="45" spans="1:14">
      <c r="A45" s="29">
        <v>44</v>
      </c>
      <c r="B45" s="29" t="s">
        <v>100</v>
      </c>
      <c r="C45" s="29" t="s">
        <v>124</v>
      </c>
      <c r="D45" s="30" t="s">
        <v>1000</v>
      </c>
      <c r="E45" s="30" t="s">
        <v>256</v>
      </c>
      <c r="F45" s="29" t="s">
        <v>1001</v>
      </c>
      <c r="G45" s="29" t="s">
        <v>1002</v>
      </c>
      <c r="H45" s="29" t="s">
        <v>1003</v>
      </c>
      <c r="I45" s="29">
        <v>1</v>
      </c>
      <c r="J45" s="29">
        <v>1</v>
      </c>
      <c r="K45" s="29" t="s">
        <v>1004</v>
      </c>
      <c r="L45" s="29" t="s">
        <v>105</v>
      </c>
      <c r="M45" s="21">
        <v>2011</v>
      </c>
      <c r="N45" s="22" t="str">
        <f>HYPERLINK("http://ebooks.windeal.com.tw/ios/cover.asp?isbn=9781607507376")</f>
        <v>http://ebooks.windeal.com.tw/ios/cover.asp?isbn=9781607507376</v>
      </c>
    </row>
    <row r="46" spans="1:14">
      <c r="A46" s="29">
        <v>45</v>
      </c>
      <c r="B46" s="29" t="s">
        <v>100</v>
      </c>
      <c r="C46" s="29" t="s">
        <v>124</v>
      </c>
      <c r="D46" s="30" t="s">
        <v>1011</v>
      </c>
      <c r="E46" s="30" t="s">
        <v>1012</v>
      </c>
      <c r="F46" s="29" t="s">
        <v>1013</v>
      </c>
      <c r="G46" s="29" t="s">
        <v>1014</v>
      </c>
      <c r="H46" s="29" t="s">
        <v>1015</v>
      </c>
      <c r="I46" s="29">
        <v>1</v>
      </c>
      <c r="J46" s="29">
        <v>1</v>
      </c>
      <c r="K46" s="29" t="s">
        <v>1016</v>
      </c>
      <c r="L46" s="29" t="s">
        <v>105</v>
      </c>
      <c r="M46" s="21">
        <v>2011</v>
      </c>
      <c r="N46" s="22" t="str">
        <f>HYPERLINK("http://ebooks.windeal.com.tw/ios/cover.asp?isbn=9781607507437")</f>
        <v>http://ebooks.windeal.com.tw/ios/cover.asp?isbn=9781607507437</v>
      </c>
    </row>
    <row r="47" spans="1:14">
      <c r="A47" s="29">
        <v>46</v>
      </c>
      <c r="B47" s="29" t="s">
        <v>100</v>
      </c>
      <c r="C47" s="29" t="s">
        <v>124</v>
      </c>
      <c r="D47" s="30" t="s">
        <v>1005</v>
      </c>
      <c r="E47" s="30" t="s">
        <v>1006</v>
      </c>
      <c r="F47" s="29" t="s">
        <v>1007</v>
      </c>
      <c r="G47" s="29" t="s">
        <v>1008</v>
      </c>
      <c r="H47" s="29" t="s">
        <v>1009</v>
      </c>
      <c r="I47" s="29">
        <v>1</v>
      </c>
      <c r="J47" s="29">
        <v>1</v>
      </c>
      <c r="K47" s="29" t="s">
        <v>1010</v>
      </c>
      <c r="L47" s="29" t="s">
        <v>105</v>
      </c>
      <c r="M47" s="21">
        <v>2011</v>
      </c>
      <c r="N47" s="22" t="str">
        <f>HYPERLINK("http://ebooks.windeal.com.tw/ios/cover.asp?isbn=9781607507598")</f>
        <v>http://ebooks.windeal.com.tw/ios/cover.asp?isbn=9781607507598</v>
      </c>
    </row>
    <row r="48" spans="1:14">
      <c r="A48" s="29">
        <v>47</v>
      </c>
      <c r="B48" s="29" t="s">
        <v>100</v>
      </c>
      <c r="C48" s="29" t="s">
        <v>124</v>
      </c>
      <c r="D48" s="30" t="s">
        <v>437</v>
      </c>
      <c r="E48" s="30" t="s">
        <v>961</v>
      </c>
      <c r="F48" s="29" t="s">
        <v>962</v>
      </c>
      <c r="G48" s="29" t="s">
        <v>963</v>
      </c>
      <c r="H48" s="29" t="s">
        <v>964</v>
      </c>
      <c r="I48" s="29">
        <v>1</v>
      </c>
      <c r="J48" s="29">
        <v>1</v>
      </c>
      <c r="K48" s="29" t="s">
        <v>965</v>
      </c>
      <c r="L48" s="29" t="s">
        <v>105</v>
      </c>
      <c r="M48" s="21">
        <v>2010</v>
      </c>
      <c r="N48" s="22" t="str">
        <f>HYPERLINK("http://ebooks.windeal.com.tw/ios/cover.asp?isbn=9781607505020")</f>
        <v>http://ebooks.windeal.com.tw/ios/cover.asp?isbn=9781607505020</v>
      </c>
    </row>
    <row r="49" spans="1:14">
      <c r="A49" s="29">
        <v>48</v>
      </c>
      <c r="B49" s="29" t="s">
        <v>100</v>
      </c>
      <c r="C49" s="29" t="s">
        <v>124</v>
      </c>
      <c r="D49" s="30" t="s">
        <v>983</v>
      </c>
      <c r="E49" s="30" t="s">
        <v>984</v>
      </c>
      <c r="F49" s="29" t="s">
        <v>985</v>
      </c>
      <c r="G49" s="29" t="s">
        <v>986</v>
      </c>
      <c r="H49" s="29" t="s">
        <v>987</v>
      </c>
      <c r="I49" s="29">
        <v>1</v>
      </c>
      <c r="J49" s="29">
        <v>1</v>
      </c>
      <c r="K49" s="29" t="s">
        <v>988</v>
      </c>
      <c r="L49" s="29" t="s">
        <v>105</v>
      </c>
      <c r="M49" s="21">
        <v>2010</v>
      </c>
      <c r="N49" s="22" t="str">
        <f>HYPERLINK("http://ebooks.windeal.com.tw/ios/cover.asp?isbn=9781607506522")</f>
        <v>http://ebooks.windeal.com.tw/ios/cover.asp?isbn=9781607506522</v>
      </c>
    </row>
    <row r="50" spans="1:14">
      <c r="A50" s="29">
        <v>49</v>
      </c>
      <c r="B50" s="29" t="s">
        <v>100</v>
      </c>
      <c r="C50" s="29" t="s">
        <v>124</v>
      </c>
      <c r="D50" s="30" t="s">
        <v>1017</v>
      </c>
      <c r="E50" s="30" t="s">
        <v>984</v>
      </c>
      <c r="F50" s="29" t="s">
        <v>1018</v>
      </c>
      <c r="G50" s="29" t="s">
        <v>1019</v>
      </c>
      <c r="H50" s="29" t="s">
        <v>1020</v>
      </c>
      <c r="I50" s="29">
        <v>1</v>
      </c>
      <c r="J50" s="29">
        <v>1</v>
      </c>
      <c r="K50" s="29" t="s">
        <v>1021</v>
      </c>
      <c r="L50" s="29" t="s">
        <v>105</v>
      </c>
      <c r="M50" s="21">
        <v>2011</v>
      </c>
      <c r="N50" s="22" t="str">
        <f>HYPERLINK("http://ebooks.windeal.com.tw/ios/cover.asp?isbn=9781607507673")</f>
        <v>http://ebooks.windeal.com.tw/ios/cover.asp?isbn=9781607507673</v>
      </c>
    </row>
    <row r="51" spans="1:14">
      <c r="A51" s="29">
        <v>50</v>
      </c>
      <c r="B51" s="29" t="s">
        <v>100</v>
      </c>
      <c r="C51" s="29" t="s">
        <v>124</v>
      </c>
      <c r="D51" s="30" t="s">
        <v>381</v>
      </c>
      <c r="E51" s="30" t="s">
        <v>989</v>
      </c>
      <c r="F51" s="29" t="s">
        <v>990</v>
      </c>
      <c r="G51" s="29" t="s">
        <v>991</v>
      </c>
      <c r="H51" s="29" t="s">
        <v>992</v>
      </c>
      <c r="I51" s="29">
        <v>1</v>
      </c>
      <c r="J51" s="29">
        <v>1</v>
      </c>
      <c r="K51" s="29" t="s">
        <v>993</v>
      </c>
      <c r="L51" s="29" t="s">
        <v>105</v>
      </c>
      <c r="M51" s="21">
        <v>2010</v>
      </c>
      <c r="N51" s="22" t="str">
        <f>HYPERLINK("http://ebooks.windeal.com.tw/ios/cover.asp?isbn=9781607506690")</f>
        <v>http://ebooks.windeal.com.tw/ios/cover.asp?isbn=9781607506690</v>
      </c>
    </row>
    <row r="52" spans="1:14">
      <c r="A52" s="29">
        <v>51</v>
      </c>
      <c r="B52" s="29" t="s">
        <v>100</v>
      </c>
      <c r="C52" s="29" t="s">
        <v>261</v>
      </c>
      <c r="D52" s="30" t="s">
        <v>249</v>
      </c>
      <c r="E52" s="30" t="s">
        <v>2</v>
      </c>
      <c r="F52" s="29" t="s">
        <v>1037</v>
      </c>
      <c r="G52" s="29" t="s">
        <v>1038</v>
      </c>
      <c r="H52" s="29" t="s">
        <v>1039</v>
      </c>
      <c r="I52" s="29">
        <v>1</v>
      </c>
      <c r="J52" s="29">
        <v>1</v>
      </c>
      <c r="K52" s="29" t="s">
        <v>1040</v>
      </c>
      <c r="L52" s="29" t="s">
        <v>105</v>
      </c>
      <c r="M52" s="21">
        <v>2011</v>
      </c>
      <c r="N52" s="22" t="str">
        <f>HYPERLINK("http://ebooks.windeal.com.tw/ios/cover.asp?isbn=9781607509639")</f>
        <v>http://ebooks.windeal.com.tw/ios/cover.asp?isbn=9781607509639</v>
      </c>
    </row>
    <row r="53" spans="1:14">
      <c r="A53" s="29">
        <v>52</v>
      </c>
      <c r="B53" s="29" t="s">
        <v>100</v>
      </c>
      <c r="C53" s="29" t="s">
        <v>261</v>
      </c>
      <c r="D53" s="30" t="s">
        <v>301</v>
      </c>
      <c r="E53" s="30" t="s">
        <v>2</v>
      </c>
      <c r="F53" s="29" t="s">
        <v>1028</v>
      </c>
      <c r="G53" s="29" t="s">
        <v>1029</v>
      </c>
      <c r="H53" s="29" t="s">
        <v>1030</v>
      </c>
      <c r="I53" s="29">
        <v>1</v>
      </c>
      <c r="J53" s="29">
        <v>1</v>
      </c>
      <c r="K53" s="29" t="s">
        <v>1031</v>
      </c>
      <c r="L53" s="29" t="s">
        <v>105</v>
      </c>
      <c r="M53" s="21">
        <v>2011</v>
      </c>
      <c r="N53" s="22" t="str">
        <f>HYPERLINK("http://ebooks.windeal.com.tw/ios/cover.asp?isbn=9781607508236")</f>
        <v>http://ebooks.windeal.com.tw/ios/cover.asp?isbn=9781607508236</v>
      </c>
    </row>
    <row r="54" spans="1:14">
      <c r="A54" s="29">
        <v>53</v>
      </c>
      <c r="B54" s="29" t="s">
        <v>100</v>
      </c>
      <c r="C54" s="29" t="s">
        <v>261</v>
      </c>
      <c r="D54" s="30" t="s">
        <v>1022</v>
      </c>
      <c r="E54" s="30" t="s">
        <v>1023</v>
      </c>
      <c r="F54" s="29" t="s">
        <v>1024</v>
      </c>
      <c r="G54" s="29" t="s">
        <v>1025</v>
      </c>
      <c r="H54" s="29" t="s">
        <v>1026</v>
      </c>
      <c r="I54" s="29">
        <v>1</v>
      </c>
      <c r="J54" s="29">
        <v>1</v>
      </c>
      <c r="K54" s="29" t="s">
        <v>1027</v>
      </c>
      <c r="L54" s="29" t="s">
        <v>105</v>
      </c>
      <c r="M54" s="21">
        <v>2011</v>
      </c>
      <c r="N54" s="22" t="str">
        <f>HYPERLINK("http://ebooks.windeal.com.tw/ios/cover.asp?isbn=9781607507963")</f>
        <v>http://ebooks.windeal.com.tw/ios/cover.asp?isbn=9781607507963</v>
      </c>
    </row>
    <row r="55" spans="1:14">
      <c r="A55" s="29">
        <v>54</v>
      </c>
      <c r="B55" s="29" t="s">
        <v>100</v>
      </c>
      <c r="C55" s="29" t="s">
        <v>195</v>
      </c>
      <c r="D55" s="30" t="s">
        <v>909</v>
      </c>
      <c r="E55" s="30" t="s">
        <v>2</v>
      </c>
      <c r="F55" s="29" t="s">
        <v>910</v>
      </c>
      <c r="G55" s="29" t="s">
        <v>911</v>
      </c>
      <c r="H55" s="29" t="s">
        <v>912</v>
      </c>
      <c r="I55" s="29">
        <v>1</v>
      </c>
      <c r="J55" s="29">
        <v>1</v>
      </c>
      <c r="K55" s="29" t="s">
        <v>913</v>
      </c>
      <c r="L55" s="29" t="s">
        <v>105</v>
      </c>
      <c r="M55" s="21">
        <v>2007</v>
      </c>
      <c r="N55" s="22" t="str">
        <f>HYPERLINK("http://ebooks.windeal.com.tw/ios/cover.asp?isbn=9781586037956")</f>
        <v>http://ebooks.windeal.com.tw/ios/cover.asp?isbn=9781586037956</v>
      </c>
    </row>
    <row r="56" spans="1:14">
      <c r="A56" s="29">
        <v>55</v>
      </c>
      <c r="B56" s="29" t="s">
        <v>100</v>
      </c>
      <c r="C56" s="29" t="s">
        <v>195</v>
      </c>
      <c r="D56" s="30" t="s">
        <v>914</v>
      </c>
      <c r="E56" s="30" t="s">
        <v>915</v>
      </c>
      <c r="F56" s="29" t="s">
        <v>916</v>
      </c>
      <c r="G56" s="29" t="s">
        <v>917</v>
      </c>
      <c r="H56" s="29" t="s">
        <v>918</v>
      </c>
      <c r="I56" s="29">
        <v>1</v>
      </c>
      <c r="J56" s="29">
        <v>1</v>
      </c>
      <c r="K56" s="29" t="s">
        <v>919</v>
      </c>
      <c r="L56" s="29" t="s">
        <v>105</v>
      </c>
      <c r="M56" s="21">
        <v>2008</v>
      </c>
      <c r="N56" s="22" t="str">
        <f>HYPERLINK("http://ebooks.windeal.com.tw/ios/cover.asp?isbn=9781586038236")</f>
        <v>http://ebooks.windeal.com.tw/ios/cover.asp?isbn=9781586038236</v>
      </c>
    </row>
    <row r="57" spans="1:14">
      <c r="A57" s="29">
        <v>56</v>
      </c>
      <c r="B57" s="29" t="s">
        <v>100</v>
      </c>
      <c r="C57" s="29" t="s">
        <v>195</v>
      </c>
      <c r="D57" s="30" t="s">
        <v>432</v>
      </c>
      <c r="E57" s="30" t="s">
        <v>295</v>
      </c>
      <c r="F57" s="29" t="s">
        <v>851</v>
      </c>
      <c r="G57" s="29" t="s">
        <v>852</v>
      </c>
      <c r="H57" s="29" t="s">
        <v>853</v>
      </c>
      <c r="I57" s="29">
        <v>1</v>
      </c>
      <c r="J57" s="29">
        <v>1</v>
      </c>
      <c r="K57" s="29" t="s">
        <v>854</v>
      </c>
      <c r="L57" s="29" t="s">
        <v>105</v>
      </c>
      <c r="M57" s="21">
        <v>2009</v>
      </c>
      <c r="N57" s="22" t="str">
        <f>HYPERLINK("http://ebooks.windeal.com.tw/ios/cover.asp?isbn=9781607500254")</f>
        <v>http://ebooks.windeal.com.tw/ios/cover.asp?isbn=9781607500254</v>
      </c>
    </row>
    <row r="58" spans="1:14">
      <c r="A58" s="29">
        <v>57</v>
      </c>
      <c r="B58" s="29" t="s">
        <v>100</v>
      </c>
      <c r="C58" s="29" t="s">
        <v>195</v>
      </c>
      <c r="D58" s="30" t="s">
        <v>920</v>
      </c>
      <c r="E58" s="30" t="s">
        <v>921</v>
      </c>
      <c r="F58" s="29" t="s">
        <v>922</v>
      </c>
      <c r="G58" s="29" t="s">
        <v>923</v>
      </c>
      <c r="H58" s="29" t="s">
        <v>924</v>
      </c>
      <c r="I58" s="29">
        <v>1</v>
      </c>
      <c r="J58" s="29">
        <v>1</v>
      </c>
      <c r="K58" s="29" t="s">
        <v>925</v>
      </c>
      <c r="L58" s="29" t="s">
        <v>105</v>
      </c>
      <c r="M58" s="21">
        <v>2008</v>
      </c>
      <c r="N58" s="22" t="str">
        <f>HYPERLINK("http://ebooks.windeal.com.tw/ios/cover.asp?isbn=9781586038472")</f>
        <v>http://ebooks.windeal.com.tw/ios/cover.asp?isbn=9781586038472</v>
      </c>
    </row>
    <row r="59" spans="1:14">
      <c r="A59" s="29">
        <v>58</v>
      </c>
      <c r="B59" s="29" t="s">
        <v>100</v>
      </c>
      <c r="C59" s="29" t="s">
        <v>1258</v>
      </c>
      <c r="D59" s="30" t="s">
        <v>1259</v>
      </c>
      <c r="E59" s="30" t="s">
        <v>1260</v>
      </c>
      <c r="F59" s="29" t="s">
        <v>1261</v>
      </c>
      <c r="G59" s="29" t="s">
        <v>1262</v>
      </c>
      <c r="H59" s="29" t="s">
        <v>1263</v>
      </c>
      <c r="I59" s="29">
        <v>1</v>
      </c>
      <c r="J59" s="29">
        <v>1</v>
      </c>
      <c r="K59" s="29" t="s">
        <v>1264</v>
      </c>
      <c r="L59" s="29" t="s">
        <v>105</v>
      </c>
      <c r="M59" s="21">
        <v>2011</v>
      </c>
      <c r="N59" s="22" t="str">
        <f>HYPERLINK("http://ebooks.windeal.com.tw/ios/cover.asp?isbn=9781607507710")</f>
        <v>http://ebooks.windeal.com.tw/ios/cover.asp?isbn=9781607507710</v>
      </c>
    </row>
    <row r="60" spans="1:14">
      <c r="A60" s="29">
        <v>59</v>
      </c>
      <c r="B60" s="29" t="s">
        <v>100</v>
      </c>
      <c r="C60" s="29" t="s">
        <v>145</v>
      </c>
      <c r="D60" s="30" t="s">
        <v>1225</v>
      </c>
      <c r="E60" s="30" t="s">
        <v>1179</v>
      </c>
      <c r="F60" s="29" t="s">
        <v>1226</v>
      </c>
      <c r="G60" s="29" t="s">
        <v>1227</v>
      </c>
      <c r="H60" s="29" t="s">
        <v>1228</v>
      </c>
      <c r="I60" s="29">
        <v>1</v>
      </c>
      <c r="J60" s="29">
        <v>1</v>
      </c>
      <c r="K60" s="29" t="s">
        <v>1229</v>
      </c>
      <c r="L60" s="29" t="s">
        <v>105</v>
      </c>
      <c r="M60" s="21">
        <v>2010</v>
      </c>
      <c r="N60" s="22" t="str">
        <f>HYPERLINK("http://ebooks.windeal.com.tw/ios/cover.asp?isbn=9781607506652")</f>
        <v>http://ebooks.windeal.com.tw/ios/cover.asp?isbn=9781607506652</v>
      </c>
    </row>
    <row r="61" spans="1:14">
      <c r="A61" s="29">
        <v>60</v>
      </c>
      <c r="B61" s="29" t="s">
        <v>100</v>
      </c>
      <c r="C61" s="29" t="s">
        <v>145</v>
      </c>
      <c r="D61" s="30" t="s">
        <v>1214</v>
      </c>
      <c r="E61" s="30" t="s">
        <v>1215</v>
      </c>
      <c r="F61" s="29" t="s">
        <v>1216</v>
      </c>
      <c r="G61" s="29" t="s">
        <v>1217</v>
      </c>
      <c r="H61" s="29" t="s">
        <v>1218</v>
      </c>
      <c r="I61" s="29">
        <v>1</v>
      </c>
      <c r="J61" s="29">
        <v>1</v>
      </c>
      <c r="K61" s="29" t="s">
        <v>1219</v>
      </c>
      <c r="L61" s="29" t="s">
        <v>105</v>
      </c>
      <c r="M61" s="21">
        <v>2010</v>
      </c>
      <c r="N61" s="22" t="str">
        <f>HYPERLINK("http://ebooks.windeal.com.tw/ios/cover.asp?isbn=9781607506485")</f>
        <v>http://ebooks.windeal.com.tw/ios/cover.asp?isbn=9781607506485</v>
      </c>
    </row>
    <row r="62" spans="1:14">
      <c r="A62" s="29">
        <v>61</v>
      </c>
      <c r="B62" s="29" t="s">
        <v>100</v>
      </c>
      <c r="C62" s="29" t="s">
        <v>1047</v>
      </c>
      <c r="D62" s="30" t="s">
        <v>1242</v>
      </c>
      <c r="E62" s="30" t="s">
        <v>1243</v>
      </c>
      <c r="F62" s="29" t="s">
        <v>1244</v>
      </c>
      <c r="G62" s="29" t="s">
        <v>1245</v>
      </c>
      <c r="H62" s="29" t="s">
        <v>1246</v>
      </c>
      <c r="I62" s="29">
        <v>1</v>
      </c>
      <c r="J62" s="29">
        <v>1</v>
      </c>
      <c r="K62" s="29" t="s">
        <v>1247</v>
      </c>
      <c r="L62" s="29" t="s">
        <v>105</v>
      </c>
      <c r="M62" s="21">
        <v>2011</v>
      </c>
      <c r="N62" s="22" t="str">
        <f>HYPERLINK("http://ebooks.windeal.com.tw/ios/cover.asp?isbn=9781607507468")</f>
        <v>http://ebooks.windeal.com.tw/ios/cover.asp?isbn=9781607507468</v>
      </c>
    </row>
    <row r="63" spans="1:14">
      <c r="A63" s="29">
        <v>62</v>
      </c>
      <c r="B63" s="29" t="s">
        <v>100</v>
      </c>
      <c r="C63" s="29" t="s">
        <v>1047</v>
      </c>
      <c r="D63" s="30" t="s">
        <v>1054</v>
      </c>
      <c r="E63" s="30" t="s">
        <v>1055</v>
      </c>
      <c r="F63" s="29" t="s">
        <v>1056</v>
      </c>
      <c r="G63" s="29" t="s">
        <v>1057</v>
      </c>
      <c r="H63" s="29" t="s">
        <v>1058</v>
      </c>
      <c r="I63" s="29">
        <v>1</v>
      </c>
      <c r="J63" s="29">
        <v>1</v>
      </c>
      <c r="K63" s="29" t="s">
        <v>1059</v>
      </c>
      <c r="L63" s="29" t="s">
        <v>105</v>
      </c>
      <c r="M63" s="21">
        <v>2008</v>
      </c>
      <c r="N63" s="22" t="str">
        <f>HYPERLINK("http://ebooks.windeal.com.tw/ios/cover.asp?isbn=9781586038175")</f>
        <v>http://ebooks.windeal.com.tw/ios/cover.asp?isbn=9781586038175</v>
      </c>
    </row>
    <row r="64" spans="1:14">
      <c r="A64" s="29">
        <v>63</v>
      </c>
      <c r="B64" s="29" t="s">
        <v>100</v>
      </c>
      <c r="C64" s="29" t="s">
        <v>1047</v>
      </c>
      <c r="D64" s="30" t="s">
        <v>1161</v>
      </c>
      <c r="E64" s="30" t="s">
        <v>1162</v>
      </c>
      <c r="F64" s="29" t="s">
        <v>1163</v>
      </c>
      <c r="G64" s="29" t="s">
        <v>1164</v>
      </c>
      <c r="H64" s="29" t="s">
        <v>1165</v>
      </c>
      <c r="I64" s="29">
        <v>1</v>
      </c>
      <c r="J64" s="29">
        <v>1</v>
      </c>
      <c r="K64" s="29" t="s">
        <v>1166</v>
      </c>
      <c r="L64" s="29" t="s">
        <v>105</v>
      </c>
      <c r="M64" s="21">
        <v>2008</v>
      </c>
      <c r="N64" s="22" t="str">
        <f>HYPERLINK("http://ebooks.windeal.com.tw/ios/cover.asp?isbn=9781586039783")</f>
        <v>http://ebooks.windeal.com.tw/ios/cover.asp?isbn=9781586039783</v>
      </c>
    </row>
    <row r="65" spans="1:14">
      <c r="A65" s="29">
        <v>64</v>
      </c>
      <c r="B65" s="29" t="s">
        <v>100</v>
      </c>
      <c r="C65" s="29" t="s">
        <v>1047</v>
      </c>
      <c r="D65" s="30" t="s">
        <v>1060</v>
      </c>
      <c r="E65" s="30" t="s">
        <v>1061</v>
      </c>
      <c r="F65" s="29" t="s">
        <v>1062</v>
      </c>
      <c r="G65" s="29" t="s">
        <v>1063</v>
      </c>
      <c r="H65" s="29" t="s">
        <v>1064</v>
      </c>
      <c r="I65" s="29">
        <v>1</v>
      </c>
      <c r="J65" s="29">
        <v>1</v>
      </c>
      <c r="K65" s="29" t="s">
        <v>1065</v>
      </c>
      <c r="L65" s="29" t="s">
        <v>105</v>
      </c>
      <c r="M65" s="21">
        <v>2011</v>
      </c>
      <c r="N65" s="22" t="str">
        <f>HYPERLINK("http://ebooks.windeal.com.tw/ios/cover.asp?isbn=9781607508328")</f>
        <v>http://ebooks.windeal.com.tw/ios/cover.asp?isbn=9781607508328</v>
      </c>
    </row>
    <row r="66" spans="1:14">
      <c r="A66" s="29">
        <v>65</v>
      </c>
      <c r="B66" s="29" t="s">
        <v>100</v>
      </c>
      <c r="C66" s="29" t="s">
        <v>1047</v>
      </c>
      <c r="D66" s="30" t="s">
        <v>1048</v>
      </c>
      <c r="E66" s="30" t="s">
        <v>1049</v>
      </c>
      <c r="F66" s="29" t="s">
        <v>1050</v>
      </c>
      <c r="G66" s="29" t="s">
        <v>1051</v>
      </c>
      <c r="H66" s="29" t="s">
        <v>1052</v>
      </c>
      <c r="I66" s="29">
        <v>1</v>
      </c>
      <c r="J66" s="29">
        <v>1</v>
      </c>
      <c r="K66" s="29" t="s">
        <v>1053</v>
      </c>
      <c r="L66" s="29" t="s">
        <v>105</v>
      </c>
      <c r="M66" s="21">
        <v>2007</v>
      </c>
      <c r="N66" s="22" t="str">
        <f>HYPERLINK("http://ebooks.windeal.com.tw/ios/cover.asp?isbn=9781586037819")</f>
        <v>http://ebooks.windeal.com.tw/ios/cover.asp?isbn=9781586037819</v>
      </c>
    </row>
    <row r="67" spans="1:14">
      <c r="A67" s="29">
        <v>66</v>
      </c>
      <c r="B67" s="29" t="s">
        <v>100</v>
      </c>
      <c r="C67" s="29" t="s">
        <v>127</v>
      </c>
      <c r="D67" s="30" t="s">
        <v>1196</v>
      </c>
      <c r="E67" s="30" t="s">
        <v>1197</v>
      </c>
      <c r="F67" s="29" t="s">
        <v>1198</v>
      </c>
      <c r="G67" s="29" t="s">
        <v>1199</v>
      </c>
      <c r="H67" s="29" t="s">
        <v>1200</v>
      </c>
      <c r="I67" s="29">
        <v>1</v>
      </c>
      <c r="J67" s="29">
        <v>1</v>
      </c>
      <c r="K67" s="29" t="s">
        <v>1201</v>
      </c>
      <c r="L67" s="29" t="s">
        <v>105</v>
      </c>
      <c r="M67" s="21">
        <v>2009</v>
      </c>
      <c r="N67" s="22" t="str">
        <f>HYPERLINK("http://ebooks.windeal.com.tw/ios/cover.asp?isbn=9781607500780")</f>
        <v>http://ebooks.windeal.com.tw/ios/cover.asp?isbn=9781607500780</v>
      </c>
    </row>
    <row r="68" spans="1:14">
      <c r="A68" s="29">
        <v>67</v>
      </c>
      <c r="B68" s="29" t="s">
        <v>100</v>
      </c>
      <c r="C68" s="29" t="s">
        <v>127</v>
      </c>
      <c r="D68" s="30" t="s">
        <v>1190</v>
      </c>
      <c r="E68" s="30" t="s">
        <v>1191</v>
      </c>
      <c r="F68" s="29" t="s">
        <v>1192</v>
      </c>
      <c r="G68" s="29" t="s">
        <v>1193</v>
      </c>
      <c r="H68" s="29" t="s">
        <v>1194</v>
      </c>
      <c r="I68" s="29">
        <v>1</v>
      </c>
      <c r="J68" s="29">
        <v>1</v>
      </c>
      <c r="K68" s="29" t="s">
        <v>1195</v>
      </c>
      <c r="L68" s="29" t="s">
        <v>105</v>
      </c>
      <c r="M68" s="21">
        <v>2009</v>
      </c>
      <c r="N68" s="22" t="str">
        <f>HYPERLINK("http://ebooks.windeal.com.tw/ios/cover.asp?isbn=9781607500643")</f>
        <v>http://ebooks.windeal.com.tw/ios/cover.asp?isbn=9781607500643</v>
      </c>
    </row>
    <row r="69" spans="1:14">
      <c r="A69" s="29">
        <v>68</v>
      </c>
      <c r="B69" s="29" t="s">
        <v>100</v>
      </c>
      <c r="C69" s="29" t="s">
        <v>127</v>
      </c>
      <c r="D69" s="30" t="s">
        <v>1173</v>
      </c>
      <c r="E69" s="30" t="s">
        <v>1174</v>
      </c>
      <c r="F69" s="29" t="s">
        <v>1175</v>
      </c>
      <c r="G69" s="29" t="s">
        <v>1176</v>
      </c>
      <c r="H69" s="29" t="s">
        <v>1177</v>
      </c>
      <c r="I69" s="29">
        <v>1</v>
      </c>
      <c r="J69" s="29">
        <v>1</v>
      </c>
      <c r="K69" s="29" t="s">
        <v>1178</v>
      </c>
      <c r="L69" s="29" t="s">
        <v>105</v>
      </c>
      <c r="M69" s="21">
        <v>2009</v>
      </c>
      <c r="N69" s="22" t="str">
        <f>HYPERLINK("http://ebooks.windeal.com.tw/ios/cover.asp?isbn=9781607500056")</f>
        <v>http://ebooks.windeal.com.tw/ios/cover.asp?isbn=9781607500056</v>
      </c>
    </row>
    <row r="70" spans="1:14">
      <c r="A70" s="29">
        <v>69</v>
      </c>
      <c r="B70" s="29" t="s">
        <v>100</v>
      </c>
      <c r="C70" s="29" t="s">
        <v>127</v>
      </c>
      <c r="D70" s="30" t="s">
        <v>1111</v>
      </c>
      <c r="E70" s="30" t="s">
        <v>1112</v>
      </c>
      <c r="F70" s="29" t="s">
        <v>1113</v>
      </c>
      <c r="G70" s="29" t="s">
        <v>1114</v>
      </c>
      <c r="H70" s="29" t="s">
        <v>1115</v>
      </c>
      <c r="I70" s="29">
        <v>1</v>
      </c>
      <c r="J70" s="29">
        <v>1</v>
      </c>
      <c r="K70" s="29" t="s">
        <v>1116</v>
      </c>
      <c r="L70" s="29" t="s">
        <v>105</v>
      </c>
      <c r="M70" s="21">
        <v>2007</v>
      </c>
      <c r="N70" s="22" t="str">
        <f>HYPERLINK("http://ebooks.windeal.com.tw/ios/cover.asp?isbn=9781586037475")</f>
        <v>http://ebooks.windeal.com.tw/ios/cover.asp?isbn=9781586037475</v>
      </c>
    </row>
    <row r="71" spans="1:14">
      <c r="A71" s="29">
        <v>70</v>
      </c>
      <c r="B71" s="29" t="s">
        <v>100</v>
      </c>
      <c r="C71" s="29" t="s">
        <v>127</v>
      </c>
      <c r="D71" s="30" t="s">
        <v>1130</v>
      </c>
      <c r="E71" s="30" t="s">
        <v>1131</v>
      </c>
      <c r="F71" s="29" t="s">
        <v>1132</v>
      </c>
      <c r="G71" s="29" t="s">
        <v>1133</v>
      </c>
      <c r="H71" s="29" t="s">
        <v>1134</v>
      </c>
      <c r="I71" s="29">
        <v>1</v>
      </c>
      <c r="J71" s="29">
        <v>1</v>
      </c>
      <c r="K71" s="29" t="s">
        <v>1135</v>
      </c>
      <c r="L71" s="29" t="s">
        <v>105</v>
      </c>
      <c r="M71" s="21">
        <v>2008</v>
      </c>
      <c r="N71" s="22" t="str">
        <f>HYPERLINK("http://ebooks.windeal.com.tw/ios/cover.asp?isbn=9781586038823")</f>
        <v>http://ebooks.windeal.com.tw/ios/cover.asp?isbn=9781586038823</v>
      </c>
    </row>
    <row r="72" spans="1:14">
      <c r="A72" s="29">
        <v>71</v>
      </c>
      <c r="B72" s="29" t="s">
        <v>100</v>
      </c>
      <c r="C72" s="29" t="s">
        <v>202</v>
      </c>
      <c r="D72" s="30" t="s">
        <v>203</v>
      </c>
      <c r="E72" s="30" t="s">
        <v>204</v>
      </c>
      <c r="F72" s="29" t="s">
        <v>1066</v>
      </c>
      <c r="G72" s="29" t="s">
        <v>1067</v>
      </c>
      <c r="H72" s="29" t="s">
        <v>1068</v>
      </c>
      <c r="I72" s="29">
        <v>1</v>
      </c>
      <c r="J72" s="29">
        <v>1</v>
      </c>
      <c r="K72" s="29" t="s">
        <v>208</v>
      </c>
      <c r="L72" s="29" t="s">
        <v>105</v>
      </c>
      <c r="M72" s="21">
        <v>2010</v>
      </c>
      <c r="N72" s="22" t="str">
        <f>HYPERLINK("http://ebooks.windeal.com.tw/ios/cover.asp?isbn=9781607506805")</f>
        <v>http://ebooks.windeal.com.tw/ios/cover.asp?isbn=9781607506805</v>
      </c>
    </row>
    <row r="73" spans="1:14">
      <c r="A73" s="29">
        <v>72</v>
      </c>
      <c r="B73" s="29" t="s">
        <v>100</v>
      </c>
      <c r="C73" s="29" t="s">
        <v>1069</v>
      </c>
      <c r="D73" s="30" t="s">
        <v>1070</v>
      </c>
      <c r="E73" s="30" t="s">
        <v>16</v>
      </c>
      <c r="F73" s="29" t="s">
        <v>1071</v>
      </c>
      <c r="G73" s="29" t="s">
        <v>1072</v>
      </c>
      <c r="H73" s="29" t="s">
        <v>1073</v>
      </c>
      <c r="I73" s="29">
        <v>1</v>
      </c>
      <c r="J73" s="29">
        <v>1</v>
      </c>
      <c r="K73" s="29" t="s">
        <v>1074</v>
      </c>
      <c r="L73" s="29" t="s">
        <v>105</v>
      </c>
      <c r="M73" s="21">
        <v>2009</v>
      </c>
      <c r="N73" s="22" t="str">
        <f>HYPERLINK("http://ebooks.windeal.com.tw/ios/cover.asp?isbn=9781607500773")</f>
        <v>http://ebooks.windeal.com.tw/ios/cover.asp?isbn=9781607500773</v>
      </c>
    </row>
    <row r="74" spans="1:14">
      <c r="A74" s="29">
        <v>73</v>
      </c>
      <c r="B74" s="29" t="s">
        <v>100</v>
      </c>
      <c r="C74" s="29" t="s">
        <v>1069</v>
      </c>
      <c r="D74" s="30" t="s">
        <v>1105</v>
      </c>
      <c r="E74" s="30" t="s">
        <v>1106</v>
      </c>
      <c r="F74" s="29" t="s">
        <v>1107</v>
      </c>
      <c r="G74" s="29" t="s">
        <v>1108</v>
      </c>
      <c r="H74" s="29" t="s">
        <v>1109</v>
      </c>
      <c r="I74" s="29">
        <v>1</v>
      </c>
      <c r="J74" s="29">
        <v>1</v>
      </c>
      <c r="K74" s="29" t="s">
        <v>1110</v>
      </c>
      <c r="L74" s="29" t="s">
        <v>105</v>
      </c>
      <c r="M74" s="21">
        <v>2007</v>
      </c>
      <c r="N74" s="22" t="str">
        <f>HYPERLINK("http://ebooks.windeal.com.tw/ios/cover.asp?isbn=9781586037161")</f>
        <v>http://ebooks.windeal.com.tw/ios/cover.asp?isbn=9781586037161</v>
      </c>
    </row>
    <row r="75" spans="1:14">
      <c r="A75" s="29">
        <v>74</v>
      </c>
      <c r="B75" s="29" t="s">
        <v>100</v>
      </c>
      <c r="C75" s="29" t="s">
        <v>1069</v>
      </c>
      <c r="D75" s="30" t="s">
        <v>1142</v>
      </c>
      <c r="E75" s="30" t="s">
        <v>1143</v>
      </c>
      <c r="F75" s="29" t="s">
        <v>1144</v>
      </c>
      <c r="G75" s="29" t="s">
        <v>1145</v>
      </c>
      <c r="H75" s="29" t="s">
        <v>1146</v>
      </c>
      <c r="I75" s="29">
        <v>1</v>
      </c>
      <c r="J75" s="29">
        <v>1</v>
      </c>
      <c r="K75" s="29" t="s">
        <v>1147</v>
      </c>
      <c r="L75" s="29" t="s">
        <v>105</v>
      </c>
      <c r="M75" s="21">
        <v>2008</v>
      </c>
      <c r="N75" s="22" t="str">
        <f>HYPERLINK("http://ebooks.windeal.com.tw/ios/cover.asp?isbn=9781586039103")</f>
        <v>http://ebooks.windeal.com.tw/ios/cover.asp?isbn=9781586039103</v>
      </c>
    </row>
    <row r="76" spans="1:14">
      <c r="A76" s="29">
        <v>75</v>
      </c>
      <c r="B76" s="29" t="s">
        <v>91</v>
      </c>
      <c r="C76" s="29" t="s">
        <v>1282</v>
      </c>
      <c r="D76" s="30" t="s">
        <v>1335</v>
      </c>
      <c r="E76" s="30" t="s">
        <v>1336</v>
      </c>
      <c r="F76" s="29" t="s">
        <v>1337</v>
      </c>
      <c r="G76" s="29" t="s">
        <v>1338</v>
      </c>
      <c r="H76" s="29" t="s">
        <v>1339</v>
      </c>
      <c r="I76" s="29">
        <v>1</v>
      </c>
      <c r="J76" s="29">
        <v>1</v>
      </c>
      <c r="K76" s="29" t="s">
        <v>1340</v>
      </c>
      <c r="L76" s="29" t="s">
        <v>105</v>
      </c>
      <c r="M76" s="21">
        <v>2008</v>
      </c>
      <c r="N76" s="22" t="str">
        <f>HYPERLINK("http://ebooks.windeal.com.tw/ios/cover.asp?isbn=9781586038571")</f>
        <v>http://ebooks.windeal.com.tw/ios/cover.asp?isbn=9781586038571</v>
      </c>
    </row>
    <row r="77" spans="1:14">
      <c r="A77" s="29">
        <v>76</v>
      </c>
      <c r="B77" s="29" t="s">
        <v>91</v>
      </c>
      <c r="C77" s="29" t="s">
        <v>1282</v>
      </c>
      <c r="D77" s="30" t="s">
        <v>1303</v>
      </c>
      <c r="E77" s="30" t="s">
        <v>1304</v>
      </c>
      <c r="F77" s="29" t="s">
        <v>1305</v>
      </c>
      <c r="G77" s="29" t="s">
        <v>1306</v>
      </c>
      <c r="H77" s="29" t="s">
        <v>1307</v>
      </c>
      <c r="I77" s="29">
        <v>1</v>
      </c>
      <c r="J77" s="29">
        <v>1</v>
      </c>
      <c r="K77" s="29" t="s">
        <v>1308</v>
      </c>
      <c r="L77" s="29" t="s">
        <v>105</v>
      </c>
      <c r="M77" s="21">
        <v>2007</v>
      </c>
      <c r="N77" s="22" t="str">
        <f>HYPERLINK("http://ebooks.windeal.com.tw/ios/cover.asp?isbn=9781586037710")</f>
        <v>http://ebooks.windeal.com.tw/ios/cover.asp?isbn=9781586037710</v>
      </c>
    </row>
    <row r="78" spans="1:14">
      <c r="A78" s="29">
        <v>77</v>
      </c>
      <c r="B78" s="29" t="s">
        <v>91</v>
      </c>
      <c r="C78" s="29" t="s">
        <v>1282</v>
      </c>
      <c r="D78" s="30" t="s">
        <v>50</v>
      </c>
      <c r="E78" s="30" t="s">
        <v>559</v>
      </c>
      <c r="F78" s="29" t="s">
        <v>1283</v>
      </c>
      <c r="G78" s="29" t="s">
        <v>1284</v>
      </c>
      <c r="H78" s="29" t="s">
        <v>1285</v>
      </c>
      <c r="I78" s="29">
        <v>1</v>
      </c>
      <c r="J78" s="29">
        <v>1</v>
      </c>
      <c r="K78" s="29" t="s">
        <v>1286</v>
      </c>
      <c r="L78" s="29" t="s">
        <v>105</v>
      </c>
      <c r="M78" s="21">
        <v>2011</v>
      </c>
      <c r="N78" s="22" t="str">
        <f>HYPERLINK("http://ebooks.windeal.com.tw/ios/cover.asp?isbn=9781607509653")</f>
        <v>http://ebooks.windeal.com.tw/ios/cover.asp?isbn=9781607509653</v>
      </c>
    </row>
    <row r="79" spans="1:14">
      <c r="A79" s="29">
        <v>78</v>
      </c>
      <c r="B79" s="29" t="s">
        <v>91</v>
      </c>
      <c r="C79" s="29" t="s">
        <v>1282</v>
      </c>
      <c r="D79" s="30" t="s">
        <v>96</v>
      </c>
      <c r="E79" s="30" t="s">
        <v>0</v>
      </c>
      <c r="F79" s="29" t="s">
        <v>1451</v>
      </c>
      <c r="G79" s="29" t="s">
        <v>1452</v>
      </c>
      <c r="H79" s="29" t="s">
        <v>1453</v>
      </c>
      <c r="I79" s="29">
        <v>1</v>
      </c>
      <c r="J79" s="29">
        <v>1</v>
      </c>
      <c r="K79" s="29" t="s">
        <v>1454</v>
      </c>
      <c r="L79" s="29" t="s">
        <v>105</v>
      </c>
      <c r="M79" s="21">
        <v>2011</v>
      </c>
      <c r="N79" s="22" t="str">
        <f>HYPERLINK("http://ebooks.windeal.com.tw/ios/cover.asp?isbn=9781607508052")</f>
        <v>http://ebooks.windeal.com.tw/ios/cover.asp?isbn=9781607508052</v>
      </c>
    </row>
    <row r="80" spans="1:14">
      <c r="A80" s="29">
        <v>79</v>
      </c>
      <c r="B80" s="29" t="s">
        <v>91</v>
      </c>
      <c r="C80" s="29" t="s">
        <v>1282</v>
      </c>
      <c r="D80" s="30" t="s">
        <v>96</v>
      </c>
      <c r="E80" s="30" t="s">
        <v>1455</v>
      </c>
      <c r="F80" s="29" t="s">
        <v>1456</v>
      </c>
      <c r="G80" s="29" t="s">
        <v>1457</v>
      </c>
      <c r="H80" s="29" t="s">
        <v>1458</v>
      </c>
      <c r="I80" s="29">
        <v>1</v>
      </c>
      <c r="J80" s="29">
        <v>1</v>
      </c>
      <c r="K80" s="29" t="s">
        <v>1459</v>
      </c>
      <c r="L80" s="29" t="s">
        <v>105</v>
      </c>
      <c r="M80" s="21">
        <v>2011</v>
      </c>
      <c r="N80" s="22" t="str">
        <f>HYPERLINK("http://ebooks.windeal.com.tw/ios/cover.asp?isbn=9781607508090")</f>
        <v>http://ebooks.windeal.com.tw/ios/cover.asp?isbn=9781607508090</v>
      </c>
    </row>
    <row r="81" spans="1:14">
      <c r="A81" s="29">
        <v>80</v>
      </c>
      <c r="B81" s="29" t="s">
        <v>91</v>
      </c>
      <c r="C81" s="29" t="s">
        <v>1282</v>
      </c>
      <c r="D81" s="30" t="s">
        <v>1309</v>
      </c>
      <c r="E81" s="30" t="s">
        <v>1310</v>
      </c>
      <c r="F81" s="29" t="s">
        <v>1311</v>
      </c>
      <c r="G81" s="29" t="s">
        <v>1312</v>
      </c>
      <c r="H81" s="29" t="s">
        <v>1313</v>
      </c>
      <c r="I81" s="29">
        <v>1</v>
      </c>
      <c r="J81" s="29">
        <v>1</v>
      </c>
      <c r="K81" s="29" t="s">
        <v>1314</v>
      </c>
      <c r="L81" s="29" t="s">
        <v>105</v>
      </c>
      <c r="M81" s="21">
        <v>2007</v>
      </c>
      <c r="N81" s="22" t="str">
        <f>HYPERLINK("http://ebooks.windeal.com.tw/ios/cover.asp?isbn=9781586037734")</f>
        <v>http://ebooks.windeal.com.tw/ios/cover.asp?isbn=9781586037734</v>
      </c>
    </row>
    <row r="82" spans="1:14">
      <c r="A82" s="29">
        <v>81</v>
      </c>
      <c r="B82" s="29" t="s">
        <v>91</v>
      </c>
      <c r="C82" s="29" t="s">
        <v>1282</v>
      </c>
      <c r="D82" s="30" t="s">
        <v>1341</v>
      </c>
      <c r="E82" s="30" t="s">
        <v>1342</v>
      </c>
      <c r="F82" s="29" t="s">
        <v>1343</v>
      </c>
      <c r="G82" s="29" t="s">
        <v>1344</v>
      </c>
      <c r="H82" s="29" t="s">
        <v>1345</v>
      </c>
      <c r="I82" s="29">
        <v>1</v>
      </c>
      <c r="J82" s="29">
        <v>1</v>
      </c>
      <c r="K82" s="29" t="s">
        <v>1346</v>
      </c>
      <c r="L82" s="29" t="s">
        <v>105</v>
      </c>
      <c r="M82" s="21">
        <v>2010</v>
      </c>
      <c r="N82" s="22" t="str">
        <f>HYPERLINK("http://ebooks.windeal.com.tw/ios/cover.asp?isbn=9781607506010")</f>
        <v>http://ebooks.windeal.com.tw/ios/cover.asp?isbn=9781607506010</v>
      </c>
    </row>
    <row r="83" spans="1:14">
      <c r="A83" s="29">
        <v>82</v>
      </c>
      <c r="B83" s="29" t="s">
        <v>91</v>
      </c>
      <c r="C83" s="29" t="s">
        <v>1322</v>
      </c>
      <c r="D83" s="30" t="s">
        <v>1323</v>
      </c>
      <c r="E83" s="30" t="s">
        <v>1324</v>
      </c>
      <c r="F83" s="29" t="s">
        <v>1325</v>
      </c>
      <c r="G83" s="29" t="s">
        <v>1326</v>
      </c>
      <c r="H83" s="29" t="s">
        <v>1327</v>
      </c>
      <c r="I83" s="29">
        <v>1</v>
      </c>
      <c r="J83" s="29">
        <v>1</v>
      </c>
      <c r="K83" s="29" t="s">
        <v>1328</v>
      </c>
      <c r="L83" s="29" t="s">
        <v>105</v>
      </c>
      <c r="M83" s="21">
        <v>2011</v>
      </c>
      <c r="N83" s="22" t="str">
        <f>HYPERLINK("http://ebooks.windeal.com.tw/ios/cover.asp?isbn=9781607508151")</f>
        <v>http://ebooks.windeal.com.tw/ios/cover.asp?isbn=9781607508151</v>
      </c>
    </row>
    <row r="84" spans="1:14">
      <c r="A84" s="29">
        <v>83</v>
      </c>
      <c r="B84" s="29" t="s">
        <v>91</v>
      </c>
      <c r="C84" s="29" t="s">
        <v>1297</v>
      </c>
      <c r="D84" s="30" t="s">
        <v>1288</v>
      </c>
      <c r="E84" s="30" t="s">
        <v>1298</v>
      </c>
      <c r="F84" s="29" t="s">
        <v>1299</v>
      </c>
      <c r="G84" s="29" t="s">
        <v>1300</v>
      </c>
      <c r="H84" s="29" t="s">
        <v>1301</v>
      </c>
      <c r="I84" s="29">
        <v>1</v>
      </c>
      <c r="J84" s="29">
        <v>1</v>
      </c>
      <c r="K84" s="29" t="s">
        <v>1302</v>
      </c>
      <c r="L84" s="29" t="s">
        <v>105</v>
      </c>
      <c r="M84" s="21">
        <v>2011</v>
      </c>
      <c r="N84" s="22" t="str">
        <f>HYPERLINK("http://ebooks.windeal.com.tw/ios/cover.asp?isbn=9781607508137")</f>
        <v>http://ebooks.windeal.com.tw/ios/cover.asp?isbn=9781607508137</v>
      </c>
    </row>
    <row r="85" spans="1:14">
      <c r="A85" s="29">
        <v>84</v>
      </c>
      <c r="B85" s="29" t="s">
        <v>91</v>
      </c>
      <c r="C85" s="29" t="s">
        <v>499</v>
      </c>
      <c r="D85" s="30" t="s">
        <v>50</v>
      </c>
      <c r="E85" s="30" t="s">
        <v>18</v>
      </c>
      <c r="F85" s="29" t="s">
        <v>1444</v>
      </c>
      <c r="G85" s="29" t="s">
        <v>1445</v>
      </c>
      <c r="H85" s="29" t="s">
        <v>1446</v>
      </c>
      <c r="I85" s="29">
        <v>1</v>
      </c>
      <c r="J85" s="29">
        <v>1</v>
      </c>
      <c r="K85" s="29" t="s">
        <v>1027</v>
      </c>
      <c r="L85" s="29" t="s">
        <v>105</v>
      </c>
      <c r="M85" s="21">
        <v>2011</v>
      </c>
      <c r="N85" s="22" t="str">
        <f>HYPERLINK("http://ebooks.windeal.com.tw/ios/cover.asp?isbn=9781607507659")</f>
        <v>http://ebooks.windeal.com.tw/ios/cover.asp?isbn=9781607507659</v>
      </c>
    </row>
    <row r="86" spans="1:14">
      <c r="A86" s="29">
        <v>85</v>
      </c>
      <c r="B86" s="29" t="s">
        <v>91</v>
      </c>
      <c r="C86" s="29" t="s">
        <v>499</v>
      </c>
      <c r="D86" s="30" t="s">
        <v>1276</v>
      </c>
      <c r="E86" s="30" t="s">
        <v>1277</v>
      </c>
      <c r="F86" s="29" t="s">
        <v>1278</v>
      </c>
      <c r="G86" s="29" t="s">
        <v>1279</v>
      </c>
      <c r="H86" s="29" t="s">
        <v>1280</v>
      </c>
      <c r="I86" s="29">
        <v>1</v>
      </c>
      <c r="J86" s="29">
        <v>1</v>
      </c>
      <c r="K86" s="29" t="s">
        <v>1281</v>
      </c>
      <c r="L86" s="29" t="s">
        <v>105</v>
      </c>
      <c r="M86" s="21">
        <v>2011</v>
      </c>
      <c r="N86" s="22" t="str">
        <f>HYPERLINK("http://ebooks.windeal.com.tw/ios/cover.asp?isbn=9781607506942")</f>
        <v>http://ebooks.windeal.com.tw/ios/cover.asp?isbn=9781607506942</v>
      </c>
    </row>
    <row r="87" spans="1:14">
      <c r="A87" s="29">
        <v>86</v>
      </c>
      <c r="B87" s="29" t="s">
        <v>91</v>
      </c>
      <c r="C87" s="29" t="s">
        <v>1428</v>
      </c>
      <c r="D87" s="30" t="s">
        <v>548</v>
      </c>
      <c r="E87" s="30" t="s">
        <v>0</v>
      </c>
      <c r="F87" s="29" t="s">
        <v>1429</v>
      </c>
      <c r="G87" s="29" t="s">
        <v>1430</v>
      </c>
      <c r="H87" s="29" t="s">
        <v>1431</v>
      </c>
      <c r="I87" s="29">
        <v>1</v>
      </c>
      <c r="J87" s="29">
        <v>1</v>
      </c>
      <c r="K87" s="29" t="s">
        <v>1357</v>
      </c>
      <c r="L87" s="29" t="s">
        <v>105</v>
      </c>
      <c r="M87" s="21">
        <v>2011</v>
      </c>
      <c r="N87" s="22" t="str">
        <f>HYPERLINK("http://ebooks.windeal.com.tw/ios/cover.asp?isbn=9781607507055")</f>
        <v>http://ebooks.windeal.com.tw/ios/cover.asp?isbn=9781607507055</v>
      </c>
    </row>
    <row r="88" spans="1:14">
      <c r="A88" s="29">
        <v>87</v>
      </c>
      <c r="B88" s="29" t="s">
        <v>91</v>
      </c>
      <c r="C88" s="29" t="s">
        <v>1347</v>
      </c>
      <c r="D88" s="30" t="s">
        <v>96</v>
      </c>
      <c r="E88" s="30" t="s">
        <v>1348</v>
      </c>
      <c r="F88" s="29" t="s">
        <v>1349</v>
      </c>
      <c r="G88" s="29" t="s">
        <v>1350</v>
      </c>
      <c r="H88" s="29" t="s">
        <v>1351</v>
      </c>
      <c r="I88" s="29">
        <v>1</v>
      </c>
      <c r="J88" s="29">
        <v>1</v>
      </c>
      <c r="K88" s="29" t="s">
        <v>1352</v>
      </c>
      <c r="L88" s="29" t="s">
        <v>105</v>
      </c>
      <c r="M88" s="21">
        <v>2007</v>
      </c>
      <c r="N88" s="22" t="str">
        <f>HYPERLINK("http://ebooks.windeal.com.tw/ios/cover.asp?isbn=9781586037383")</f>
        <v>http://ebooks.windeal.com.tw/ios/cover.asp?isbn=9781586037383</v>
      </c>
    </row>
    <row r="89" spans="1:14">
      <c r="A89" s="29">
        <v>88</v>
      </c>
      <c r="B89" s="29" t="s">
        <v>91</v>
      </c>
      <c r="C89" s="29" t="s">
        <v>1315</v>
      </c>
      <c r="D89" s="30" t="s">
        <v>1316</v>
      </c>
      <c r="E89" s="30" t="s">
        <v>1317</v>
      </c>
      <c r="F89" s="29" t="s">
        <v>1318</v>
      </c>
      <c r="G89" s="29" t="s">
        <v>1319</v>
      </c>
      <c r="H89" s="29" t="s">
        <v>1320</v>
      </c>
      <c r="I89" s="29">
        <v>1</v>
      </c>
      <c r="J89" s="29">
        <v>1</v>
      </c>
      <c r="K89" s="29" t="s">
        <v>1321</v>
      </c>
      <c r="L89" s="29" t="s">
        <v>105</v>
      </c>
      <c r="M89" s="21">
        <v>2010</v>
      </c>
      <c r="N89" s="22" t="str">
        <f>HYPERLINK("http://ebooks.windeal.com.tw/ios/cover.asp?isbn=9781607500919")</f>
        <v>http://ebooks.windeal.com.tw/ios/cover.asp?isbn=9781607500919</v>
      </c>
    </row>
    <row r="90" spans="1:14">
      <c r="A90" s="29">
        <v>89</v>
      </c>
      <c r="B90" s="29" t="s">
        <v>91</v>
      </c>
      <c r="C90" s="29" t="s">
        <v>130</v>
      </c>
      <c r="D90" s="30" t="s">
        <v>492</v>
      </c>
      <c r="E90" s="30" t="s">
        <v>18</v>
      </c>
      <c r="F90" s="29" t="s">
        <v>1400</v>
      </c>
      <c r="G90" s="29" t="s">
        <v>1401</v>
      </c>
      <c r="H90" s="29" t="s">
        <v>1402</v>
      </c>
      <c r="I90" s="29">
        <v>1</v>
      </c>
      <c r="J90" s="29">
        <v>1</v>
      </c>
      <c r="K90" s="29" t="s">
        <v>1027</v>
      </c>
      <c r="L90" s="29" t="s">
        <v>105</v>
      </c>
      <c r="M90" s="21">
        <v>2010</v>
      </c>
      <c r="N90" s="22" t="str">
        <f>HYPERLINK("http://ebooks.windeal.com.tw/ios/cover.asp?isbn=9781607505600")</f>
        <v>http://ebooks.windeal.com.tw/ios/cover.asp?isbn=9781607505600</v>
      </c>
    </row>
    <row r="91" spans="1:14">
      <c r="A91" s="29">
        <v>90</v>
      </c>
      <c r="B91" s="29" t="s">
        <v>91</v>
      </c>
      <c r="C91" s="29" t="s">
        <v>130</v>
      </c>
      <c r="D91" s="30" t="s">
        <v>50</v>
      </c>
      <c r="E91" s="30" t="s">
        <v>474</v>
      </c>
      <c r="F91" s="29" t="s">
        <v>1363</v>
      </c>
      <c r="G91" s="29" t="s">
        <v>1364</v>
      </c>
      <c r="H91" s="29" t="s">
        <v>1365</v>
      </c>
      <c r="I91" s="29">
        <v>1</v>
      </c>
      <c r="J91" s="29">
        <v>1</v>
      </c>
      <c r="K91" s="29" t="s">
        <v>1366</v>
      </c>
      <c r="L91" s="29" t="s">
        <v>105</v>
      </c>
      <c r="M91" s="21">
        <v>2008</v>
      </c>
      <c r="N91" s="22" t="str">
        <f>HYPERLINK("http://ebooks.windeal.com.tw/ios/cover.asp?isbn=9781586038359")</f>
        <v>http://ebooks.windeal.com.tw/ios/cover.asp?isbn=9781586038359</v>
      </c>
    </row>
    <row r="92" spans="1:14">
      <c r="A92" s="29">
        <v>91</v>
      </c>
      <c r="B92" s="29" t="s">
        <v>91</v>
      </c>
      <c r="C92" s="29" t="s">
        <v>130</v>
      </c>
      <c r="D92" s="30" t="s">
        <v>1416</v>
      </c>
      <c r="E92" s="30" t="s">
        <v>474</v>
      </c>
      <c r="F92" s="29" t="s">
        <v>1417</v>
      </c>
      <c r="G92" s="29" t="s">
        <v>1418</v>
      </c>
      <c r="H92" s="29" t="s">
        <v>1419</v>
      </c>
      <c r="I92" s="29">
        <v>1</v>
      </c>
      <c r="J92" s="29">
        <v>1</v>
      </c>
      <c r="K92" s="29" t="s">
        <v>1420</v>
      </c>
      <c r="L92" s="29" t="s">
        <v>105</v>
      </c>
      <c r="M92" s="21">
        <v>2010</v>
      </c>
      <c r="N92" s="22" t="str">
        <f>HYPERLINK("http://ebooks.windeal.com.tw/ios/cover.asp?isbn=9781607506584")</f>
        <v>http://ebooks.windeal.com.tw/ios/cover.asp?isbn=9781607506584</v>
      </c>
    </row>
    <row r="93" spans="1:14">
      <c r="A93" s="29">
        <v>92</v>
      </c>
      <c r="B93" s="29" t="s">
        <v>91</v>
      </c>
      <c r="C93" s="29" t="s">
        <v>130</v>
      </c>
      <c r="D93" s="30" t="s">
        <v>492</v>
      </c>
      <c r="E93" s="30" t="s">
        <v>1375</v>
      </c>
      <c r="F93" s="29" t="s">
        <v>1376</v>
      </c>
      <c r="G93" s="29" t="s">
        <v>1377</v>
      </c>
      <c r="H93" s="29" t="s">
        <v>1378</v>
      </c>
      <c r="I93" s="29">
        <v>1</v>
      </c>
      <c r="J93" s="29">
        <v>1</v>
      </c>
      <c r="K93" s="29" t="s">
        <v>1379</v>
      </c>
      <c r="L93" s="29" t="s">
        <v>105</v>
      </c>
      <c r="M93" s="21">
        <v>2009</v>
      </c>
      <c r="N93" s="22" t="str">
        <f>HYPERLINK("http://ebooks.windeal.com.tw/ios/cover.asp?isbn=9781607500506")</f>
        <v>http://ebooks.windeal.com.tw/ios/cover.asp?isbn=9781607500506</v>
      </c>
    </row>
    <row r="94" spans="1:14">
      <c r="A94" s="29">
        <v>93</v>
      </c>
      <c r="B94" s="29" t="s">
        <v>91</v>
      </c>
      <c r="C94" s="29" t="s">
        <v>130</v>
      </c>
      <c r="D94" s="30" t="s">
        <v>50</v>
      </c>
      <c r="E94" s="30" t="s">
        <v>1389</v>
      </c>
      <c r="F94" s="29" t="s">
        <v>1390</v>
      </c>
      <c r="G94" s="29" t="s">
        <v>1391</v>
      </c>
      <c r="H94" s="29" t="s">
        <v>1392</v>
      </c>
      <c r="I94" s="29">
        <v>1</v>
      </c>
      <c r="J94" s="29">
        <v>1</v>
      </c>
      <c r="K94" s="29" t="s">
        <v>1393</v>
      </c>
      <c r="L94" s="29" t="s">
        <v>105</v>
      </c>
      <c r="M94" s="21">
        <v>2010</v>
      </c>
      <c r="N94" s="22" t="str">
        <f>HYPERLINK("http://ebooks.windeal.com.tw/ios/cover.asp?isbn=9781607505266")</f>
        <v>http://ebooks.windeal.com.tw/ios/cover.asp?isbn=9781607505266</v>
      </c>
    </row>
    <row r="95" spans="1:14">
      <c r="A95" s="29">
        <v>94</v>
      </c>
      <c r="B95" s="29" t="s">
        <v>91</v>
      </c>
      <c r="C95" s="29" t="s">
        <v>130</v>
      </c>
      <c r="D95" s="30" t="s">
        <v>50</v>
      </c>
      <c r="E95" s="30" t="s">
        <v>1358</v>
      </c>
      <c r="F95" s="29" t="s">
        <v>1359</v>
      </c>
      <c r="G95" s="29" t="s">
        <v>1360</v>
      </c>
      <c r="H95" s="29" t="s">
        <v>1361</v>
      </c>
      <c r="I95" s="29">
        <v>1</v>
      </c>
      <c r="J95" s="29">
        <v>1</v>
      </c>
      <c r="K95" s="29" t="s">
        <v>1362</v>
      </c>
      <c r="L95" s="29" t="s">
        <v>105</v>
      </c>
      <c r="M95" s="21">
        <v>2008</v>
      </c>
      <c r="N95" s="22" t="str">
        <f>HYPERLINK("http://ebooks.windeal.com.tw/ios/cover.asp?isbn=9781586038281")</f>
        <v>http://ebooks.windeal.com.tw/ios/cover.asp?isbn=9781586038281</v>
      </c>
    </row>
    <row r="96" spans="1:14">
      <c r="A96" s="29">
        <v>95</v>
      </c>
      <c r="B96" s="29" t="s">
        <v>91</v>
      </c>
      <c r="C96" s="29" t="s">
        <v>130</v>
      </c>
      <c r="D96" s="30" t="s">
        <v>96</v>
      </c>
      <c r="E96" s="30" t="s">
        <v>1384</v>
      </c>
      <c r="F96" s="29" t="s">
        <v>1385</v>
      </c>
      <c r="G96" s="29" t="s">
        <v>1386</v>
      </c>
      <c r="H96" s="29" t="s">
        <v>1387</v>
      </c>
      <c r="I96" s="29">
        <v>1</v>
      </c>
      <c r="J96" s="29">
        <v>1</v>
      </c>
      <c r="K96" s="29" t="s">
        <v>1388</v>
      </c>
      <c r="L96" s="29" t="s">
        <v>105</v>
      </c>
      <c r="M96" s="21">
        <v>2010</v>
      </c>
      <c r="N96" s="22" t="str">
        <f>HYPERLINK("http://ebooks.windeal.com.tw/ios/cover.asp?isbn=9781607500926")</f>
        <v>http://ebooks.windeal.com.tw/ios/cover.asp?isbn=9781607500926</v>
      </c>
    </row>
    <row r="97" spans="1:14">
      <c r="A97" s="29">
        <v>96</v>
      </c>
      <c r="B97" s="29" t="s">
        <v>91</v>
      </c>
      <c r="C97" s="29" t="s">
        <v>130</v>
      </c>
      <c r="D97" s="30" t="s">
        <v>96</v>
      </c>
      <c r="E97" s="30" t="s">
        <v>1384</v>
      </c>
      <c r="F97" s="29" t="s">
        <v>1403</v>
      </c>
      <c r="G97" s="29" t="s">
        <v>1404</v>
      </c>
      <c r="H97" s="29" t="s">
        <v>1405</v>
      </c>
      <c r="I97" s="29">
        <v>1</v>
      </c>
      <c r="J97" s="29">
        <v>1</v>
      </c>
      <c r="K97" s="29" t="s">
        <v>1406</v>
      </c>
      <c r="L97" s="29" t="s">
        <v>105</v>
      </c>
      <c r="M97" s="21">
        <v>2010</v>
      </c>
      <c r="N97" s="22" t="str">
        <f>HYPERLINK("http://ebooks.windeal.com.tw/ios/cover.asp?isbn=9781607505648")</f>
        <v>http://ebooks.windeal.com.tw/ios/cover.asp?isbn=9781607505648</v>
      </c>
    </row>
    <row r="98" spans="1:14">
      <c r="A98" s="29">
        <v>97</v>
      </c>
      <c r="B98" s="29" t="s">
        <v>91</v>
      </c>
      <c r="C98" s="29" t="s">
        <v>130</v>
      </c>
      <c r="D98" s="30" t="s">
        <v>1353</v>
      </c>
      <c r="E98" s="30" t="s">
        <v>0</v>
      </c>
      <c r="F98" s="29" t="s">
        <v>1354</v>
      </c>
      <c r="G98" s="29" t="s">
        <v>1355</v>
      </c>
      <c r="H98" s="29" t="s">
        <v>1356</v>
      </c>
      <c r="I98" s="29">
        <v>1</v>
      </c>
      <c r="J98" s="29">
        <v>1</v>
      </c>
      <c r="K98" s="29" t="s">
        <v>1357</v>
      </c>
      <c r="L98" s="29" t="s">
        <v>105</v>
      </c>
      <c r="M98" s="21">
        <v>2008</v>
      </c>
      <c r="N98" s="22" t="str">
        <f>HYPERLINK("http://ebooks.windeal.com.tw/ios/cover.asp?isbn=9781586038229")</f>
        <v>http://ebooks.windeal.com.tw/ios/cover.asp?isbn=9781586038229</v>
      </c>
    </row>
    <row r="99" spans="1:14">
      <c r="A99" s="29">
        <v>98</v>
      </c>
      <c r="B99" s="29" t="s">
        <v>91</v>
      </c>
      <c r="C99" s="29" t="s">
        <v>130</v>
      </c>
      <c r="D99" s="30" t="s">
        <v>1370</v>
      </c>
      <c r="E99" s="30" t="s">
        <v>0</v>
      </c>
      <c r="F99" s="29" t="s">
        <v>1371</v>
      </c>
      <c r="G99" s="29" t="s">
        <v>1372</v>
      </c>
      <c r="H99" s="29" t="s">
        <v>1373</v>
      </c>
      <c r="I99" s="29">
        <v>1</v>
      </c>
      <c r="J99" s="29">
        <v>1</v>
      </c>
      <c r="K99" s="29" t="s">
        <v>1374</v>
      </c>
      <c r="L99" s="29" t="s">
        <v>105</v>
      </c>
      <c r="M99" s="21">
        <v>2009</v>
      </c>
      <c r="N99" s="22" t="str">
        <f>HYPERLINK("http://ebooks.windeal.com.tw/ios/cover.asp?isbn=9781586039790")</f>
        <v>http://ebooks.windeal.com.tw/ios/cover.asp?isbn=9781586039790</v>
      </c>
    </row>
    <row r="100" spans="1:14">
      <c r="A100" s="29">
        <v>99</v>
      </c>
      <c r="B100" s="29" t="s">
        <v>91</v>
      </c>
      <c r="C100" s="29" t="s">
        <v>130</v>
      </c>
      <c r="D100" s="30" t="s">
        <v>96</v>
      </c>
      <c r="E100" s="30" t="s">
        <v>0</v>
      </c>
      <c r="F100" s="29" t="s">
        <v>1380</v>
      </c>
      <c r="G100" s="29" t="s">
        <v>1381</v>
      </c>
      <c r="H100" s="29" t="s">
        <v>1382</v>
      </c>
      <c r="I100" s="29">
        <v>1</v>
      </c>
      <c r="J100" s="29">
        <v>1</v>
      </c>
      <c r="K100" s="29" t="s">
        <v>1383</v>
      </c>
      <c r="L100" s="29" t="s">
        <v>105</v>
      </c>
      <c r="M100" s="21">
        <v>2009</v>
      </c>
      <c r="N100" s="22" t="str">
        <f>HYPERLINK("http://ebooks.windeal.com.tw/ios/cover.asp?isbn=9781607500445")</f>
        <v>http://ebooks.windeal.com.tw/ios/cover.asp?isbn=9781607500445</v>
      </c>
    </row>
    <row r="101" spans="1:14">
      <c r="A101" s="29">
        <v>100</v>
      </c>
      <c r="B101" s="29" t="s">
        <v>91</v>
      </c>
      <c r="C101" s="29" t="s">
        <v>130</v>
      </c>
      <c r="D101" s="30" t="s">
        <v>548</v>
      </c>
      <c r="E101" s="30" t="s">
        <v>0</v>
      </c>
      <c r="F101" s="29" t="s">
        <v>1367</v>
      </c>
      <c r="G101" s="29" t="s">
        <v>1368</v>
      </c>
      <c r="H101" s="29" t="s">
        <v>1369</v>
      </c>
      <c r="I101" s="29">
        <v>1</v>
      </c>
      <c r="J101" s="29">
        <v>1</v>
      </c>
      <c r="K101" s="29" t="s">
        <v>1357</v>
      </c>
      <c r="L101" s="29" t="s">
        <v>105</v>
      </c>
      <c r="M101" s="21">
        <v>2009</v>
      </c>
      <c r="N101" s="22" t="str">
        <f>HYPERLINK("http://ebooks.windeal.com.tw/ios/cover.asp?isbn=9781586039646")</f>
        <v>http://ebooks.windeal.com.tw/ios/cover.asp?isbn=9781586039646</v>
      </c>
    </row>
    <row r="102" spans="1:14">
      <c r="A102" s="29">
        <v>101</v>
      </c>
      <c r="B102" s="29" t="s">
        <v>91</v>
      </c>
      <c r="C102" s="29" t="s">
        <v>130</v>
      </c>
      <c r="D102" s="30" t="s">
        <v>1370</v>
      </c>
      <c r="E102" s="30" t="s">
        <v>0</v>
      </c>
      <c r="F102" s="29" t="s">
        <v>1412</v>
      </c>
      <c r="G102" s="29" t="s">
        <v>1413</v>
      </c>
      <c r="H102" s="29" t="s">
        <v>1414</v>
      </c>
      <c r="I102" s="29">
        <v>1</v>
      </c>
      <c r="J102" s="29">
        <v>1</v>
      </c>
      <c r="K102" s="29" t="s">
        <v>1415</v>
      </c>
      <c r="L102" s="29" t="s">
        <v>105</v>
      </c>
      <c r="M102" s="21">
        <v>2010</v>
      </c>
      <c r="N102" s="22" t="str">
        <f>HYPERLINK("http://ebooks.windeal.com.tw/ios/cover.asp?isbn=9781607505877")</f>
        <v>http://ebooks.windeal.com.tw/ios/cover.asp?isbn=9781607505877</v>
      </c>
    </row>
    <row r="103" spans="1:14">
      <c r="A103" s="29">
        <v>102</v>
      </c>
      <c r="B103" s="29" t="s">
        <v>91</v>
      </c>
      <c r="C103" s="29" t="s">
        <v>130</v>
      </c>
      <c r="D103" s="30" t="s">
        <v>96</v>
      </c>
      <c r="E103" s="30" t="s">
        <v>0</v>
      </c>
      <c r="F103" s="29" t="s">
        <v>1447</v>
      </c>
      <c r="G103" s="29" t="s">
        <v>1448</v>
      </c>
      <c r="H103" s="29" t="s">
        <v>1449</v>
      </c>
      <c r="I103" s="29">
        <v>1</v>
      </c>
      <c r="J103" s="29">
        <v>1</v>
      </c>
      <c r="K103" s="29" t="s">
        <v>1450</v>
      </c>
      <c r="L103" s="29" t="s">
        <v>105</v>
      </c>
      <c r="M103" s="21">
        <v>2011</v>
      </c>
      <c r="N103" s="22" t="str">
        <f>HYPERLINK("http://ebooks.windeal.com.tw/ios/cover.asp?isbn=9781607507901")</f>
        <v>http://ebooks.windeal.com.tw/ios/cover.asp?isbn=9781607507901</v>
      </c>
    </row>
    <row r="104" spans="1:14">
      <c r="A104" s="29">
        <v>103</v>
      </c>
      <c r="B104" s="29" t="s">
        <v>91</v>
      </c>
      <c r="C104" s="29" t="s">
        <v>130</v>
      </c>
      <c r="D104" s="30" t="s">
        <v>1370</v>
      </c>
      <c r="E104" s="30" t="s">
        <v>0</v>
      </c>
      <c r="F104" s="29" t="s">
        <v>1432</v>
      </c>
      <c r="G104" s="29" t="s">
        <v>1433</v>
      </c>
      <c r="H104" s="29" t="s">
        <v>1434</v>
      </c>
      <c r="I104" s="29">
        <v>1</v>
      </c>
      <c r="J104" s="29">
        <v>1</v>
      </c>
      <c r="K104" s="29" t="s">
        <v>1435</v>
      </c>
      <c r="L104" s="29" t="s">
        <v>105</v>
      </c>
      <c r="M104" s="21">
        <v>2011</v>
      </c>
      <c r="N104" s="22" t="str">
        <f>HYPERLINK("http://ebooks.windeal.com.tw/ios/cover.asp?isbn=9781607507086")</f>
        <v>http://ebooks.windeal.com.tw/ios/cover.asp?isbn=9781607507086</v>
      </c>
    </row>
    <row r="105" spans="1:14">
      <c r="A105" s="29">
        <v>104</v>
      </c>
      <c r="B105" s="29" t="s">
        <v>91</v>
      </c>
      <c r="C105" s="29" t="s">
        <v>130</v>
      </c>
      <c r="D105" s="30" t="s">
        <v>96</v>
      </c>
      <c r="E105" s="30" t="s">
        <v>1460</v>
      </c>
      <c r="F105" s="29" t="s">
        <v>1461</v>
      </c>
      <c r="G105" s="29" t="s">
        <v>1462</v>
      </c>
      <c r="H105" s="29" t="s">
        <v>1463</v>
      </c>
      <c r="I105" s="29">
        <v>1</v>
      </c>
      <c r="J105" s="29">
        <v>1</v>
      </c>
      <c r="K105" s="29" t="s">
        <v>1464</v>
      </c>
      <c r="L105" s="29" t="s">
        <v>105</v>
      </c>
      <c r="M105" s="21">
        <v>2011</v>
      </c>
      <c r="N105" s="22" t="str">
        <f>HYPERLINK("http://ebooks.windeal.com.tw/ios/cover.asp?isbn=9781607508380")</f>
        <v>http://ebooks.windeal.com.tw/ios/cover.asp?isbn=9781607508380</v>
      </c>
    </row>
    <row r="106" spans="1:14">
      <c r="A106" s="29">
        <v>105</v>
      </c>
      <c r="B106" s="29" t="s">
        <v>91</v>
      </c>
      <c r="C106" s="29" t="s">
        <v>130</v>
      </c>
      <c r="D106" s="30" t="s">
        <v>1394</v>
      </c>
      <c r="E106" s="30" t="s">
        <v>1395</v>
      </c>
      <c r="F106" s="29" t="s">
        <v>1396</v>
      </c>
      <c r="G106" s="29" t="s">
        <v>1397</v>
      </c>
      <c r="H106" s="29" t="s">
        <v>1398</v>
      </c>
      <c r="I106" s="29">
        <v>1</v>
      </c>
      <c r="J106" s="29">
        <v>1</v>
      </c>
      <c r="K106" s="29" t="s">
        <v>1399</v>
      </c>
      <c r="L106" s="29" t="s">
        <v>105</v>
      </c>
      <c r="M106" s="21">
        <v>2010</v>
      </c>
      <c r="N106" s="22" t="str">
        <f>HYPERLINK("http://ebooks.windeal.com.tw/ios/cover.asp?isbn=9781607505327")</f>
        <v>http://ebooks.windeal.com.tw/ios/cover.asp?isbn=9781607505327</v>
      </c>
    </row>
    <row r="107" spans="1:14">
      <c r="A107" s="29">
        <v>106</v>
      </c>
      <c r="B107" s="29" t="s">
        <v>91</v>
      </c>
      <c r="C107" s="29" t="s">
        <v>130</v>
      </c>
      <c r="D107" s="30" t="s">
        <v>1407</v>
      </c>
      <c r="E107" s="30" t="s">
        <v>567</v>
      </c>
      <c r="F107" s="29" t="s">
        <v>1408</v>
      </c>
      <c r="G107" s="29" t="s">
        <v>1409</v>
      </c>
      <c r="H107" s="29" t="s">
        <v>1410</v>
      </c>
      <c r="I107" s="29">
        <v>1</v>
      </c>
      <c r="J107" s="29">
        <v>1</v>
      </c>
      <c r="K107" s="29" t="s">
        <v>1411</v>
      </c>
      <c r="L107" s="29" t="s">
        <v>105</v>
      </c>
      <c r="M107" s="21">
        <v>2010</v>
      </c>
      <c r="N107" s="22" t="str">
        <f>HYPERLINK("http://ebooks.windeal.com.tw/ios/cover.asp?isbn=9781607505723")</f>
        <v>http://ebooks.windeal.com.tw/ios/cover.asp?isbn=9781607505723</v>
      </c>
    </row>
    <row r="108" spans="1:14">
      <c r="A108" s="29">
        <v>107</v>
      </c>
      <c r="B108" s="29" t="s">
        <v>91</v>
      </c>
      <c r="C108" s="29" t="s">
        <v>1287</v>
      </c>
      <c r="D108" s="30" t="s">
        <v>1288</v>
      </c>
      <c r="E108" s="30" t="s">
        <v>97</v>
      </c>
      <c r="F108" s="29" t="s">
        <v>1289</v>
      </c>
      <c r="G108" s="29" t="s">
        <v>1290</v>
      </c>
      <c r="H108" s="29" t="s">
        <v>1291</v>
      </c>
      <c r="I108" s="29">
        <v>1</v>
      </c>
      <c r="J108" s="29">
        <v>1</v>
      </c>
      <c r="K108" s="29" t="s">
        <v>1292</v>
      </c>
      <c r="L108" s="29" t="s">
        <v>105</v>
      </c>
      <c r="M108" s="21">
        <v>2009</v>
      </c>
      <c r="N108" s="22" t="str">
        <f>HYPERLINK("http://ebooks.windeal.com.tw/ios/cover.asp?isbn=9781586039509")</f>
        <v>http://ebooks.windeal.com.tw/ios/cover.asp?isbn=9781586039509</v>
      </c>
    </row>
    <row r="109" spans="1:14">
      <c r="A109" s="29">
        <v>108</v>
      </c>
      <c r="B109" s="29" t="s">
        <v>91</v>
      </c>
      <c r="C109" s="29" t="s">
        <v>1287</v>
      </c>
      <c r="D109" s="30" t="s">
        <v>96</v>
      </c>
      <c r="E109" s="30" t="s">
        <v>0</v>
      </c>
      <c r="F109" s="29" t="s">
        <v>1440</v>
      </c>
      <c r="G109" s="29" t="s">
        <v>1441</v>
      </c>
      <c r="H109" s="29" t="s">
        <v>1442</v>
      </c>
      <c r="I109" s="29">
        <v>1</v>
      </c>
      <c r="J109" s="29">
        <v>1</v>
      </c>
      <c r="K109" s="29" t="s">
        <v>1443</v>
      </c>
      <c r="L109" s="29" t="s">
        <v>105</v>
      </c>
      <c r="M109" s="21">
        <v>2011</v>
      </c>
      <c r="N109" s="22" t="str">
        <f>HYPERLINK("http://ebooks.windeal.com.tw/ios/cover.asp?isbn=9781607507390")</f>
        <v>http://ebooks.windeal.com.tw/ios/cover.asp?isbn=9781607507390</v>
      </c>
    </row>
    <row r="110" spans="1:14">
      <c r="A110" s="29">
        <v>109</v>
      </c>
      <c r="B110" s="29" t="s">
        <v>91</v>
      </c>
      <c r="C110" s="29" t="s">
        <v>1421</v>
      </c>
      <c r="D110" s="30" t="s">
        <v>1422</v>
      </c>
      <c r="E110" s="30" t="s">
        <v>1423</v>
      </c>
      <c r="F110" s="29" t="s">
        <v>1424</v>
      </c>
      <c r="G110" s="29" t="s">
        <v>1425</v>
      </c>
      <c r="H110" s="29" t="s">
        <v>1426</v>
      </c>
      <c r="I110" s="29">
        <v>1</v>
      </c>
      <c r="J110" s="29">
        <v>1</v>
      </c>
      <c r="K110" s="29" t="s">
        <v>1427</v>
      </c>
      <c r="L110" s="29" t="s">
        <v>105</v>
      </c>
      <c r="M110" s="21">
        <v>2011</v>
      </c>
      <c r="N110" s="22" t="str">
        <f>HYPERLINK("http://ebooks.windeal.com.tw/ios/cover.asp?isbn=9781607507031")</f>
        <v>http://ebooks.windeal.com.tw/ios/cover.asp?isbn=9781607507031</v>
      </c>
    </row>
    <row r="111" spans="1:14">
      <c r="A111" s="29">
        <v>110</v>
      </c>
      <c r="B111" s="29" t="s">
        <v>91</v>
      </c>
      <c r="C111" s="29" t="s">
        <v>1265</v>
      </c>
      <c r="D111" s="30" t="s">
        <v>1266</v>
      </c>
      <c r="E111" s="30" t="s">
        <v>1267</v>
      </c>
      <c r="F111" s="29" t="s">
        <v>1268</v>
      </c>
      <c r="G111" s="29" t="s">
        <v>1269</v>
      </c>
      <c r="H111" s="29" t="s">
        <v>1270</v>
      </c>
      <c r="I111" s="29">
        <v>1</v>
      </c>
      <c r="J111" s="29">
        <v>1</v>
      </c>
      <c r="K111" s="29" t="s">
        <v>1271</v>
      </c>
      <c r="L111" s="29" t="s">
        <v>105</v>
      </c>
      <c r="M111" s="21">
        <v>2011</v>
      </c>
      <c r="N111" s="22" t="str">
        <f>HYPERLINK("http://ebooks.windeal.com.tw/ios/cover.asp?isbn=9781607507321")</f>
        <v>http://ebooks.windeal.com.tw/ios/cover.asp?isbn=9781607507321</v>
      </c>
    </row>
    <row r="112" spans="1:14">
      <c r="A112" s="29">
        <v>111</v>
      </c>
      <c r="B112" s="29" t="s">
        <v>91</v>
      </c>
      <c r="C112" s="29" t="s">
        <v>1265</v>
      </c>
      <c r="D112" s="30" t="s">
        <v>1266</v>
      </c>
      <c r="E112" s="30" t="s">
        <v>1267</v>
      </c>
      <c r="F112" s="29" t="s">
        <v>1272</v>
      </c>
      <c r="G112" s="29" t="s">
        <v>1273</v>
      </c>
      <c r="H112" s="29" t="s">
        <v>1274</v>
      </c>
      <c r="I112" s="29">
        <v>1</v>
      </c>
      <c r="J112" s="29">
        <v>1</v>
      </c>
      <c r="K112" s="29" t="s">
        <v>1275</v>
      </c>
      <c r="L112" s="29" t="s">
        <v>105</v>
      </c>
      <c r="M112" s="21">
        <v>2011</v>
      </c>
      <c r="N112" s="22" t="str">
        <f>HYPERLINK("http://ebooks.windeal.com.tw/ios/cover.asp?isbn=9781607507925")</f>
        <v>http://ebooks.windeal.com.tw/ios/cover.asp?isbn=9781607507925</v>
      </c>
    </row>
    <row r="113" spans="1:14">
      <c r="A113" s="29">
        <v>112</v>
      </c>
      <c r="B113" s="29" t="s">
        <v>91</v>
      </c>
      <c r="C113" s="29" t="s">
        <v>133</v>
      </c>
      <c r="D113" s="30" t="s">
        <v>1288</v>
      </c>
      <c r="E113" s="30" t="s">
        <v>97</v>
      </c>
      <c r="F113" s="29" t="s">
        <v>1293</v>
      </c>
      <c r="G113" s="29" t="s">
        <v>1294</v>
      </c>
      <c r="H113" s="29" t="s">
        <v>1295</v>
      </c>
      <c r="I113" s="29">
        <v>1</v>
      </c>
      <c r="J113" s="29">
        <v>1</v>
      </c>
      <c r="K113" s="29" t="s">
        <v>1296</v>
      </c>
      <c r="L113" s="29" t="s">
        <v>105</v>
      </c>
      <c r="M113" s="21">
        <v>2011</v>
      </c>
      <c r="N113" s="22" t="str">
        <f>HYPERLINK("http://ebooks.windeal.com.tw/ios/cover.asp?isbn=9781607507574")</f>
        <v>http://ebooks.windeal.com.tw/ios/cover.asp?isbn=9781607507574</v>
      </c>
    </row>
    <row r="114" spans="1:14">
      <c r="A114" s="29">
        <v>113</v>
      </c>
      <c r="B114" s="29" t="s">
        <v>91</v>
      </c>
      <c r="C114" s="29" t="s">
        <v>133</v>
      </c>
      <c r="D114" s="30" t="s">
        <v>96</v>
      </c>
      <c r="E114" s="30" t="s">
        <v>0</v>
      </c>
      <c r="F114" s="29" t="s">
        <v>1436</v>
      </c>
      <c r="G114" s="29" t="s">
        <v>1437</v>
      </c>
      <c r="H114" s="29" t="s">
        <v>1438</v>
      </c>
      <c r="I114" s="29">
        <v>1</v>
      </c>
      <c r="J114" s="29">
        <v>1</v>
      </c>
      <c r="K114" s="29" t="s">
        <v>1439</v>
      </c>
      <c r="L114" s="29" t="s">
        <v>105</v>
      </c>
      <c r="M114" s="21">
        <v>2011</v>
      </c>
      <c r="N114" s="22" t="str">
        <f>HYPERLINK("http://ebooks.windeal.com.tw/ios/cover.asp?isbn=9781607507345")</f>
        <v>http://ebooks.windeal.com.tw/ios/cover.asp?isbn=9781607507345</v>
      </c>
    </row>
    <row r="115" spans="1:14">
      <c r="A115" s="29">
        <v>114</v>
      </c>
      <c r="B115" s="29" t="s">
        <v>91</v>
      </c>
      <c r="C115" s="29" t="s">
        <v>1329</v>
      </c>
      <c r="D115" s="30" t="s">
        <v>1330</v>
      </c>
      <c r="E115" s="30" t="s">
        <v>1331</v>
      </c>
      <c r="F115" s="29" t="s">
        <v>1332</v>
      </c>
      <c r="G115" s="29" t="s">
        <v>1333</v>
      </c>
      <c r="H115" s="29" t="s">
        <v>1334</v>
      </c>
      <c r="I115" s="29">
        <v>1</v>
      </c>
      <c r="J115" s="29">
        <v>1</v>
      </c>
      <c r="K115" s="29" t="s">
        <v>913</v>
      </c>
      <c r="L115" s="29" t="s">
        <v>105</v>
      </c>
      <c r="M115" s="21">
        <v>2007</v>
      </c>
      <c r="N115" s="22" t="str">
        <f>HYPERLINK("http://ebooks.windeal.com.tw/ios/cover.asp?isbn=9781586038083")</f>
        <v>http://ebooks.windeal.com.tw/ios/cover.asp?isbn=9781586038083</v>
      </c>
    </row>
    <row r="116" spans="1:14">
      <c r="A116" s="29">
        <v>115</v>
      </c>
      <c r="B116" s="29" t="s">
        <v>189</v>
      </c>
      <c r="C116" s="29" t="s">
        <v>600</v>
      </c>
      <c r="D116" s="30" t="s">
        <v>1288</v>
      </c>
      <c r="E116" s="30" t="s">
        <v>97</v>
      </c>
      <c r="F116" s="29" t="s">
        <v>1496</v>
      </c>
      <c r="G116" s="29" t="s">
        <v>1497</v>
      </c>
      <c r="H116" s="29" t="s">
        <v>1498</v>
      </c>
      <c r="I116" s="29">
        <v>1</v>
      </c>
      <c r="J116" s="29">
        <v>1</v>
      </c>
      <c r="K116" s="29" t="s">
        <v>1495</v>
      </c>
      <c r="L116" s="29" t="s">
        <v>105</v>
      </c>
      <c r="M116" s="21">
        <v>2012</v>
      </c>
      <c r="N116" s="22" t="str">
        <f>HYPERLINK("http://ebooks.windeal.com.tw/ios/cover.asp?isbn=9781607508366")</f>
        <v>http://ebooks.windeal.com.tw/ios/cover.asp?isbn=9781607508366</v>
      </c>
    </row>
    <row r="117" spans="1:14">
      <c r="A117" s="29">
        <v>116</v>
      </c>
      <c r="B117" s="29" t="s">
        <v>189</v>
      </c>
      <c r="C117" s="29" t="s">
        <v>600</v>
      </c>
      <c r="D117" s="30" t="s">
        <v>1482</v>
      </c>
      <c r="E117" s="30" t="s">
        <v>21</v>
      </c>
      <c r="F117" s="29" t="s">
        <v>1492</v>
      </c>
      <c r="G117" s="29" t="s">
        <v>1493</v>
      </c>
      <c r="H117" s="29" t="s">
        <v>1494</v>
      </c>
      <c r="I117" s="29">
        <v>1</v>
      </c>
      <c r="J117" s="29">
        <v>1</v>
      </c>
      <c r="K117" s="29" t="s">
        <v>1495</v>
      </c>
      <c r="L117" s="29" t="s">
        <v>105</v>
      </c>
      <c r="M117" s="21">
        <v>2011</v>
      </c>
      <c r="N117" s="22" t="str">
        <f>HYPERLINK("http://ebooks.windeal.com.tw/ios/cover.asp?isbn=9781607507949")</f>
        <v>http://ebooks.windeal.com.tw/ios/cover.asp?isbn=9781607507949</v>
      </c>
    </row>
    <row r="118" spans="1:14">
      <c r="A118" s="29">
        <v>117</v>
      </c>
      <c r="B118" s="29" t="s">
        <v>189</v>
      </c>
      <c r="C118" s="29" t="s">
        <v>600</v>
      </c>
      <c r="D118" s="30" t="s">
        <v>595</v>
      </c>
      <c r="E118" s="30" t="s">
        <v>601</v>
      </c>
      <c r="F118" s="29" t="s">
        <v>1488</v>
      </c>
      <c r="G118" s="29" t="s">
        <v>1489</v>
      </c>
      <c r="H118" s="29" t="s">
        <v>1490</v>
      </c>
      <c r="I118" s="29">
        <v>1</v>
      </c>
      <c r="J118" s="29">
        <v>1</v>
      </c>
      <c r="K118" s="29" t="s">
        <v>1491</v>
      </c>
      <c r="L118" s="29" t="s">
        <v>105</v>
      </c>
      <c r="M118" s="21">
        <v>2011</v>
      </c>
      <c r="N118" s="22" t="str">
        <f>HYPERLINK("http://ebooks.windeal.com.tw/ios/cover.asp?isbn=9781607507307")</f>
        <v>http://ebooks.windeal.com.tw/ios/cover.asp?isbn=9781607507307</v>
      </c>
    </row>
    <row r="119" spans="1:14">
      <c r="A119" s="29">
        <v>118</v>
      </c>
      <c r="B119" s="29" t="s">
        <v>189</v>
      </c>
      <c r="C119" s="29" t="s">
        <v>600</v>
      </c>
      <c r="D119" s="30" t="s">
        <v>1482</v>
      </c>
      <c r="E119" s="30" t="s">
        <v>1483</v>
      </c>
      <c r="F119" s="29" t="s">
        <v>1484</v>
      </c>
      <c r="G119" s="29" t="s">
        <v>1485</v>
      </c>
      <c r="H119" s="29" t="s">
        <v>1486</v>
      </c>
      <c r="I119" s="29">
        <v>1</v>
      </c>
      <c r="J119" s="29">
        <v>1</v>
      </c>
      <c r="K119" s="29" t="s">
        <v>1487</v>
      </c>
      <c r="L119" s="29" t="s">
        <v>105</v>
      </c>
      <c r="M119" s="21">
        <v>2010</v>
      </c>
      <c r="N119" s="22" t="str">
        <f>HYPERLINK("http://ebooks.windeal.com.tw/ios/cover.asp?isbn=9781607506386")</f>
        <v>http://ebooks.windeal.com.tw/ios/cover.asp?isbn=9781607506386</v>
      </c>
    </row>
    <row r="120" spans="1:14">
      <c r="A120" s="29">
        <v>119</v>
      </c>
      <c r="B120" s="29" t="s">
        <v>189</v>
      </c>
      <c r="C120" s="29" t="s">
        <v>600</v>
      </c>
      <c r="D120" s="30" t="s">
        <v>1477</v>
      </c>
      <c r="E120" s="30" t="s">
        <v>1478</v>
      </c>
      <c r="F120" s="29" t="s">
        <v>1479</v>
      </c>
      <c r="G120" s="29" t="s">
        <v>1480</v>
      </c>
      <c r="H120" s="29" t="s">
        <v>1481</v>
      </c>
      <c r="I120" s="29">
        <v>1</v>
      </c>
      <c r="J120" s="29">
        <v>1</v>
      </c>
      <c r="K120" s="29" t="s">
        <v>937</v>
      </c>
      <c r="L120" s="29" t="s">
        <v>105</v>
      </c>
      <c r="M120" s="21">
        <v>2010</v>
      </c>
      <c r="N120" s="22" t="str">
        <f>HYPERLINK("http://ebooks.windeal.com.tw/ios/cover.asp?isbn=9781607506140")</f>
        <v>http://ebooks.windeal.com.tw/ios/cover.asp?isbn=9781607506140</v>
      </c>
    </row>
    <row r="121" spans="1:14">
      <c r="A121" s="29">
        <v>120</v>
      </c>
      <c r="B121" s="29" t="s">
        <v>189</v>
      </c>
      <c r="C121" s="29" t="s">
        <v>652</v>
      </c>
      <c r="D121" s="30" t="s">
        <v>1705</v>
      </c>
      <c r="E121" s="30" t="s">
        <v>1706</v>
      </c>
      <c r="F121" s="29" t="s">
        <v>1707</v>
      </c>
      <c r="G121" s="29" t="s">
        <v>1708</v>
      </c>
      <c r="H121" s="29" t="s">
        <v>1709</v>
      </c>
      <c r="I121" s="29">
        <v>1</v>
      </c>
      <c r="J121" s="29">
        <v>1</v>
      </c>
      <c r="K121" s="29" t="s">
        <v>1710</v>
      </c>
      <c r="L121" s="29" t="s">
        <v>105</v>
      </c>
      <c r="M121" s="21">
        <v>2011</v>
      </c>
      <c r="N121" s="22" t="str">
        <f>HYPERLINK("http://ebooks.windeal.com.tw/ios/cover.asp?isbn=9781607508199")</f>
        <v>http://ebooks.windeal.com.tw/ios/cover.asp?isbn=9781607508199</v>
      </c>
    </row>
    <row r="122" spans="1:14">
      <c r="A122" s="29">
        <v>121</v>
      </c>
      <c r="B122" s="29" t="s">
        <v>189</v>
      </c>
      <c r="C122" s="29" t="s">
        <v>1504</v>
      </c>
      <c r="D122" s="30" t="s">
        <v>1505</v>
      </c>
      <c r="E122" s="30" t="s">
        <v>1506</v>
      </c>
      <c r="F122" s="29" t="s">
        <v>1507</v>
      </c>
      <c r="G122" s="29" t="s">
        <v>1508</v>
      </c>
      <c r="H122" s="29" t="s">
        <v>1509</v>
      </c>
      <c r="I122" s="29">
        <v>1</v>
      </c>
      <c r="J122" s="29">
        <v>1</v>
      </c>
      <c r="K122" s="29" t="s">
        <v>1510</v>
      </c>
      <c r="L122" s="29" t="s">
        <v>105</v>
      </c>
      <c r="M122" s="21">
        <v>2011</v>
      </c>
      <c r="N122" s="22" t="str">
        <f>HYPERLINK("http://ebooks.windeal.com.tw/ios/cover.asp?isbn=9781607507512")</f>
        <v>http://ebooks.windeal.com.tw/ios/cover.asp?isbn=9781607507512</v>
      </c>
    </row>
    <row r="123" spans="1:14">
      <c r="A123" s="29">
        <v>122</v>
      </c>
      <c r="B123" s="29" t="s">
        <v>189</v>
      </c>
      <c r="C123" s="29" t="s">
        <v>1768</v>
      </c>
      <c r="D123" s="30" t="s">
        <v>1781</v>
      </c>
      <c r="E123" s="30" t="s">
        <v>1782</v>
      </c>
      <c r="F123" s="29" t="s">
        <v>1783</v>
      </c>
      <c r="G123" s="29" t="s">
        <v>1784</v>
      </c>
      <c r="H123" s="29" t="s">
        <v>1785</v>
      </c>
      <c r="I123" s="29">
        <v>1</v>
      </c>
      <c r="J123" s="29">
        <v>1</v>
      </c>
      <c r="K123" s="29" t="s">
        <v>1786</v>
      </c>
      <c r="L123" s="29" t="s">
        <v>105</v>
      </c>
      <c r="M123" s="21">
        <v>2011</v>
      </c>
      <c r="N123" s="22" t="str">
        <f>HYPERLINK("http://ebooks.windeal.com.tw/ios/cover.asp?isbn=9781607507000")</f>
        <v>http://ebooks.windeal.com.tw/ios/cover.asp?isbn=9781607507000</v>
      </c>
    </row>
    <row r="124" spans="1:14">
      <c r="A124" s="29">
        <v>123</v>
      </c>
      <c r="B124" s="29" t="s">
        <v>189</v>
      </c>
      <c r="C124" s="29" t="s">
        <v>1768</v>
      </c>
      <c r="D124" s="30" t="s">
        <v>1769</v>
      </c>
      <c r="E124" s="30" t="s">
        <v>1770</v>
      </c>
      <c r="F124" s="29" t="s">
        <v>1771</v>
      </c>
      <c r="G124" s="29" t="s">
        <v>1772</v>
      </c>
      <c r="H124" s="29" t="s">
        <v>1773</v>
      </c>
      <c r="I124" s="29">
        <v>1</v>
      </c>
      <c r="J124" s="29">
        <v>1</v>
      </c>
      <c r="K124" s="29" t="s">
        <v>1774</v>
      </c>
      <c r="L124" s="29" t="s">
        <v>105</v>
      </c>
      <c r="M124" s="21">
        <v>2010</v>
      </c>
      <c r="N124" s="22" t="str">
        <f>HYPERLINK("http://ebooks.windeal.com.tw/ios/cover.asp?isbn=9781607506713")</f>
        <v>http://ebooks.windeal.com.tw/ios/cover.asp?isbn=9781607506713</v>
      </c>
    </row>
    <row r="125" spans="1:14">
      <c r="A125" s="29">
        <v>124</v>
      </c>
      <c r="B125" s="29" t="s">
        <v>189</v>
      </c>
      <c r="C125" s="29" t="s">
        <v>1768</v>
      </c>
      <c r="D125" s="30" t="s">
        <v>1775</v>
      </c>
      <c r="E125" s="30" t="s">
        <v>1776</v>
      </c>
      <c r="F125" s="29" t="s">
        <v>1777</v>
      </c>
      <c r="G125" s="29" t="s">
        <v>1778</v>
      </c>
      <c r="H125" s="29" t="s">
        <v>1779</v>
      </c>
      <c r="I125" s="29">
        <v>1</v>
      </c>
      <c r="J125" s="29">
        <v>1</v>
      </c>
      <c r="K125" s="29" t="s">
        <v>1780</v>
      </c>
      <c r="L125" s="29" t="s">
        <v>105</v>
      </c>
      <c r="M125" s="21">
        <v>2009</v>
      </c>
      <c r="N125" s="22" t="str">
        <f>HYPERLINK("http://ebooks.windeal.com.tw/ios/cover.asp?isbn=9781607500018")</f>
        <v>http://ebooks.windeal.com.tw/ios/cover.asp?isbn=9781607500018</v>
      </c>
    </row>
    <row r="126" spans="1:14">
      <c r="A126" s="29">
        <v>125</v>
      </c>
      <c r="B126" s="29" t="s">
        <v>189</v>
      </c>
      <c r="C126" s="29" t="s">
        <v>1567</v>
      </c>
      <c r="D126" s="30" t="s">
        <v>595</v>
      </c>
      <c r="E126" s="30" t="s">
        <v>1568</v>
      </c>
      <c r="F126" s="29" t="s">
        <v>1569</v>
      </c>
      <c r="G126" s="29" t="s">
        <v>1570</v>
      </c>
      <c r="H126" s="29" t="s">
        <v>1571</v>
      </c>
      <c r="I126" s="29">
        <v>1</v>
      </c>
      <c r="J126" s="29">
        <v>1</v>
      </c>
      <c r="K126" s="29" t="s">
        <v>1572</v>
      </c>
      <c r="L126" s="29" t="s">
        <v>105</v>
      </c>
      <c r="M126" s="21">
        <v>2009</v>
      </c>
      <c r="N126" s="22" t="str">
        <f>HYPERLINK("http://ebooks.windeal.com.tw/ios/cover.asp?isbn=9781586039691")</f>
        <v>http://ebooks.windeal.com.tw/ios/cover.asp?isbn=9781586039691</v>
      </c>
    </row>
    <row r="127" spans="1:14">
      <c r="A127" s="29">
        <v>126</v>
      </c>
      <c r="B127" s="29" t="s">
        <v>189</v>
      </c>
      <c r="C127" s="29" t="s">
        <v>157</v>
      </c>
      <c r="D127" s="30" t="s">
        <v>1618</v>
      </c>
      <c r="E127" s="30" t="s">
        <v>619</v>
      </c>
      <c r="F127" s="29" t="s">
        <v>1619</v>
      </c>
      <c r="G127" s="29" t="s">
        <v>1620</v>
      </c>
      <c r="H127" s="29" t="s">
        <v>1621</v>
      </c>
      <c r="I127" s="29">
        <v>1</v>
      </c>
      <c r="J127" s="29">
        <v>1</v>
      </c>
      <c r="K127" s="29" t="s">
        <v>1622</v>
      </c>
      <c r="L127" s="29" t="s">
        <v>105</v>
      </c>
      <c r="M127" s="21">
        <v>2010</v>
      </c>
      <c r="N127" s="22" t="str">
        <f>HYPERLINK("http://ebooks.windeal.com.tw/ios/cover.asp?isbn=9781607506188")</f>
        <v>http://ebooks.windeal.com.tw/ios/cover.asp?isbn=9781607506188</v>
      </c>
    </row>
    <row r="128" spans="1:14">
      <c r="A128" s="29">
        <v>127</v>
      </c>
      <c r="B128" s="29" t="s">
        <v>189</v>
      </c>
      <c r="C128" s="29" t="s">
        <v>670</v>
      </c>
      <c r="D128" s="30" t="s">
        <v>595</v>
      </c>
      <c r="E128" s="30" t="s">
        <v>619</v>
      </c>
      <c r="F128" s="29" t="s">
        <v>1679</v>
      </c>
      <c r="G128" s="29" t="s">
        <v>1680</v>
      </c>
      <c r="H128" s="29" t="s">
        <v>1681</v>
      </c>
      <c r="I128" s="29">
        <v>1</v>
      </c>
      <c r="J128" s="29">
        <v>1</v>
      </c>
      <c r="K128" s="29" t="s">
        <v>1682</v>
      </c>
      <c r="L128" s="29" t="s">
        <v>105</v>
      </c>
      <c r="M128" s="21">
        <v>2011</v>
      </c>
      <c r="N128" s="22" t="str">
        <f>HYPERLINK("http://ebooks.windeal.com.tw/ios/cover.asp?isbn=9781607508410")</f>
        <v>http://ebooks.windeal.com.tw/ios/cover.asp?isbn=9781607508410</v>
      </c>
    </row>
    <row r="129" spans="1:14">
      <c r="A129" s="29">
        <v>128</v>
      </c>
      <c r="B129" s="29" t="s">
        <v>189</v>
      </c>
      <c r="C129" s="29" t="s">
        <v>685</v>
      </c>
      <c r="D129" s="30" t="s">
        <v>1699</v>
      </c>
      <c r="E129" s="30" t="s">
        <v>1700</v>
      </c>
      <c r="F129" s="29" t="s">
        <v>1701</v>
      </c>
      <c r="G129" s="29" t="s">
        <v>1702</v>
      </c>
      <c r="H129" s="29" t="s">
        <v>1703</v>
      </c>
      <c r="I129" s="29">
        <v>1</v>
      </c>
      <c r="J129" s="29">
        <v>1</v>
      </c>
      <c r="K129" s="29" t="s">
        <v>1704</v>
      </c>
      <c r="L129" s="29" t="s">
        <v>105</v>
      </c>
      <c r="M129" s="21">
        <v>2011</v>
      </c>
      <c r="N129" s="22" t="str">
        <f>HYPERLINK("http://ebooks.windeal.com.tw/ios/cover.asp?isbn=9781607509875")</f>
        <v>http://ebooks.windeal.com.tw/ios/cover.asp?isbn=9781607509875</v>
      </c>
    </row>
    <row r="130" spans="1:14">
      <c r="A130" s="29">
        <v>129</v>
      </c>
      <c r="B130" s="29" t="s">
        <v>189</v>
      </c>
      <c r="C130" s="29" t="s">
        <v>685</v>
      </c>
      <c r="D130" s="30" t="s">
        <v>1683</v>
      </c>
      <c r="E130" s="30" t="s">
        <v>1684</v>
      </c>
      <c r="F130" s="29" t="s">
        <v>1685</v>
      </c>
      <c r="G130" s="29" t="s">
        <v>1686</v>
      </c>
      <c r="H130" s="29" t="s">
        <v>1687</v>
      </c>
      <c r="I130" s="29">
        <v>1</v>
      </c>
      <c r="J130" s="29">
        <v>1</v>
      </c>
      <c r="K130" s="29" t="s">
        <v>1688</v>
      </c>
      <c r="L130" s="29" t="s">
        <v>105</v>
      </c>
      <c r="M130" s="21">
        <v>2011</v>
      </c>
      <c r="N130" s="22" t="str">
        <f>HYPERLINK("http://ebooks.windeal.com.tw/ios/cover.asp?isbn=9781607509585")</f>
        <v>http://ebooks.windeal.com.tw/ios/cover.asp?isbn=9781607509585</v>
      </c>
    </row>
    <row r="131" spans="1:14">
      <c r="A131" s="29">
        <v>130</v>
      </c>
      <c r="B131" s="29" t="s">
        <v>189</v>
      </c>
      <c r="C131" s="29" t="s">
        <v>685</v>
      </c>
      <c r="D131" s="30" t="s">
        <v>1587</v>
      </c>
      <c r="E131" s="30" t="s">
        <v>1588</v>
      </c>
      <c r="F131" s="29" t="s">
        <v>1589</v>
      </c>
      <c r="G131" s="29" t="s">
        <v>1590</v>
      </c>
      <c r="H131" s="29" t="s">
        <v>1591</v>
      </c>
      <c r="I131" s="29">
        <v>1</v>
      </c>
      <c r="J131" s="29">
        <v>1</v>
      </c>
      <c r="K131" s="29" t="s">
        <v>1592</v>
      </c>
      <c r="L131" s="29" t="s">
        <v>105</v>
      </c>
      <c r="M131" s="21">
        <v>2010</v>
      </c>
      <c r="N131" s="22" t="str">
        <f>HYPERLINK("http://ebooks.windeal.com.tw/ios/cover.asp?isbn=9781607505433")</f>
        <v>http://ebooks.windeal.com.tw/ios/cover.asp?isbn=9781607505433</v>
      </c>
    </row>
    <row r="132" spans="1:14">
      <c r="A132" s="29">
        <v>131</v>
      </c>
      <c r="B132" s="29" t="s">
        <v>189</v>
      </c>
      <c r="C132" s="29" t="s">
        <v>685</v>
      </c>
      <c r="D132" s="30" t="s">
        <v>1651</v>
      </c>
      <c r="E132" s="30" t="s">
        <v>739</v>
      </c>
      <c r="F132" s="29" t="s">
        <v>1689</v>
      </c>
      <c r="G132" s="29" t="s">
        <v>1690</v>
      </c>
      <c r="H132" s="29" t="s">
        <v>1691</v>
      </c>
      <c r="I132" s="29">
        <v>1</v>
      </c>
      <c r="J132" s="29">
        <v>1</v>
      </c>
      <c r="K132" s="29" t="s">
        <v>1692</v>
      </c>
      <c r="L132" s="29" t="s">
        <v>105</v>
      </c>
      <c r="M132" s="21">
        <v>2011</v>
      </c>
      <c r="N132" s="22" t="str">
        <f>HYPERLINK("http://ebooks.windeal.com.tw/ios/cover.asp?isbn=9781607509714")</f>
        <v>http://ebooks.windeal.com.tw/ios/cover.asp?isbn=9781607509714</v>
      </c>
    </row>
    <row r="133" spans="1:14">
      <c r="A133" s="29">
        <v>132</v>
      </c>
      <c r="B133" s="29" t="s">
        <v>189</v>
      </c>
      <c r="C133" s="29" t="s">
        <v>1693</v>
      </c>
      <c r="D133" s="30" t="s">
        <v>1694</v>
      </c>
      <c r="E133" s="30" t="s">
        <v>701</v>
      </c>
      <c r="F133" s="29" t="s">
        <v>1695</v>
      </c>
      <c r="G133" s="29" t="s">
        <v>1696</v>
      </c>
      <c r="H133" s="29" t="s">
        <v>1697</v>
      </c>
      <c r="I133" s="29">
        <v>1</v>
      </c>
      <c r="J133" s="29">
        <v>1</v>
      </c>
      <c r="K133" s="29" t="s">
        <v>1698</v>
      </c>
      <c r="L133" s="29" t="s">
        <v>105</v>
      </c>
      <c r="M133" s="21">
        <v>2011</v>
      </c>
      <c r="N133" s="22" t="str">
        <f>HYPERLINK("http://ebooks.windeal.com.tw/ios/cover.asp?isbn=9781607509806")</f>
        <v>http://ebooks.windeal.com.tw/ios/cover.asp?isbn=9781607509806</v>
      </c>
    </row>
    <row r="134" spans="1:14">
      <c r="A134" s="29">
        <v>133</v>
      </c>
      <c r="B134" s="29" t="s">
        <v>189</v>
      </c>
      <c r="C134" s="29" t="s">
        <v>664</v>
      </c>
      <c r="D134" s="30" t="s">
        <v>595</v>
      </c>
      <c r="E134" s="30" t="s">
        <v>619</v>
      </c>
      <c r="F134" s="29" t="s">
        <v>1614</v>
      </c>
      <c r="G134" s="29" t="s">
        <v>1615</v>
      </c>
      <c r="H134" s="29" t="s">
        <v>1616</v>
      </c>
      <c r="I134" s="29">
        <v>1</v>
      </c>
      <c r="J134" s="29">
        <v>1</v>
      </c>
      <c r="K134" s="29" t="s">
        <v>1617</v>
      </c>
      <c r="L134" s="29" t="s">
        <v>105</v>
      </c>
      <c r="M134" s="21">
        <v>2010</v>
      </c>
      <c r="N134" s="22" t="str">
        <f>HYPERLINK("http://ebooks.windeal.com.tw/ios/cover.asp?isbn=9781607506058")</f>
        <v>http://ebooks.windeal.com.tw/ios/cover.asp?isbn=9781607506058</v>
      </c>
    </row>
    <row r="135" spans="1:14">
      <c r="A135" s="29">
        <v>134</v>
      </c>
      <c r="B135" s="29" t="s">
        <v>189</v>
      </c>
      <c r="C135" s="29" t="s">
        <v>664</v>
      </c>
      <c r="D135" s="30" t="s">
        <v>595</v>
      </c>
      <c r="E135" s="30" t="s">
        <v>619</v>
      </c>
      <c r="F135" s="29" t="s">
        <v>1657</v>
      </c>
      <c r="G135" s="29" t="s">
        <v>1658</v>
      </c>
      <c r="H135" s="29" t="s">
        <v>1659</v>
      </c>
      <c r="I135" s="29">
        <v>1</v>
      </c>
      <c r="J135" s="29">
        <v>1</v>
      </c>
      <c r="K135" s="29" t="s">
        <v>1660</v>
      </c>
      <c r="L135" s="29" t="s">
        <v>105</v>
      </c>
      <c r="M135" s="21">
        <v>2011</v>
      </c>
      <c r="N135" s="22" t="str">
        <f>HYPERLINK("http://ebooks.windeal.com.tw/ios/cover.asp?isbn=9781607507536")</f>
        <v>http://ebooks.windeal.com.tw/ios/cover.asp?isbn=9781607507536</v>
      </c>
    </row>
    <row r="136" spans="1:14">
      <c r="A136" s="29">
        <v>135</v>
      </c>
      <c r="B136" s="29" t="s">
        <v>189</v>
      </c>
      <c r="C136" s="29" t="s">
        <v>664</v>
      </c>
      <c r="D136" s="30" t="s">
        <v>595</v>
      </c>
      <c r="E136" s="30" t="s">
        <v>95</v>
      </c>
      <c r="F136" s="29" t="s">
        <v>1559</v>
      </c>
      <c r="G136" s="29" t="s">
        <v>1560</v>
      </c>
      <c r="H136" s="29" t="s">
        <v>1561</v>
      </c>
      <c r="I136" s="29">
        <v>1</v>
      </c>
      <c r="J136" s="29">
        <v>1</v>
      </c>
      <c r="K136" s="29" t="s">
        <v>1562</v>
      </c>
      <c r="L136" s="29" t="s">
        <v>105</v>
      </c>
      <c r="M136" s="21">
        <v>2008</v>
      </c>
      <c r="N136" s="22" t="str">
        <f>HYPERLINK("http://ebooks.windeal.com.tw/ios/cover.asp?isbn=9781586038335")</f>
        <v>http://ebooks.windeal.com.tw/ios/cover.asp?isbn=9781586038335</v>
      </c>
    </row>
    <row r="137" spans="1:14">
      <c r="A137" s="29">
        <v>136</v>
      </c>
      <c r="B137" s="29" t="s">
        <v>189</v>
      </c>
      <c r="C137" s="29" t="s">
        <v>664</v>
      </c>
      <c r="D137" s="30" t="s">
        <v>1593</v>
      </c>
      <c r="E137" s="30" t="s">
        <v>1594</v>
      </c>
      <c r="F137" s="29" t="s">
        <v>1595</v>
      </c>
      <c r="G137" s="29" t="s">
        <v>1596</v>
      </c>
      <c r="H137" s="29" t="s">
        <v>1597</v>
      </c>
      <c r="I137" s="29">
        <v>1</v>
      </c>
      <c r="J137" s="29">
        <v>1</v>
      </c>
      <c r="K137" s="29" t="s">
        <v>1598</v>
      </c>
      <c r="L137" s="29" t="s">
        <v>105</v>
      </c>
      <c r="M137" s="21">
        <v>2010</v>
      </c>
      <c r="N137" s="22" t="str">
        <f>HYPERLINK("http://ebooks.windeal.com.tw/ios/cover.asp?isbn=9781607505570")</f>
        <v>http://ebooks.windeal.com.tw/ios/cover.asp?isbn=9781607505570</v>
      </c>
    </row>
    <row r="138" spans="1:14">
      <c r="A138" s="29">
        <v>137</v>
      </c>
      <c r="B138" s="29" t="s">
        <v>189</v>
      </c>
      <c r="C138" s="29" t="s">
        <v>664</v>
      </c>
      <c r="D138" s="30" t="s">
        <v>595</v>
      </c>
      <c r="E138" s="30" t="s">
        <v>1633</v>
      </c>
      <c r="F138" s="29" t="s">
        <v>1634</v>
      </c>
      <c r="G138" s="29" t="s">
        <v>1635</v>
      </c>
      <c r="H138" s="29" t="s">
        <v>1636</v>
      </c>
      <c r="I138" s="29">
        <v>1</v>
      </c>
      <c r="J138" s="29">
        <v>1</v>
      </c>
      <c r="K138" s="29" t="s">
        <v>1637</v>
      </c>
      <c r="L138" s="29" t="s">
        <v>105</v>
      </c>
      <c r="M138" s="21">
        <v>2010</v>
      </c>
      <c r="N138" s="22" t="str">
        <f>HYPERLINK("http://ebooks.windeal.com.tw/ios/cover.asp?isbn=9781607506607")</f>
        <v>http://ebooks.windeal.com.tw/ios/cover.asp?isbn=9781607506607</v>
      </c>
    </row>
    <row r="139" spans="1:14">
      <c r="A139" s="29">
        <v>138</v>
      </c>
      <c r="B139" s="29" t="s">
        <v>189</v>
      </c>
      <c r="C139" s="29" t="s">
        <v>664</v>
      </c>
      <c r="D139" s="30" t="s">
        <v>1623</v>
      </c>
      <c r="E139" s="30" t="s">
        <v>757</v>
      </c>
      <c r="F139" s="29" t="s">
        <v>1624</v>
      </c>
      <c r="G139" s="29" t="s">
        <v>1625</v>
      </c>
      <c r="H139" s="29" t="s">
        <v>1626</v>
      </c>
      <c r="I139" s="29">
        <v>1</v>
      </c>
      <c r="J139" s="29">
        <v>1</v>
      </c>
      <c r="K139" s="29" t="s">
        <v>1566</v>
      </c>
      <c r="L139" s="29" t="s">
        <v>105</v>
      </c>
      <c r="M139" s="21">
        <v>2010</v>
      </c>
      <c r="N139" s="22" t="str">
        <f>HYPERLINK("http://ebooks.windeal.com.tw/ios/cover.asp?isbn=9781607506287")</f>
        <v>http://ebooks.windeal.com.tw/ios/cover.asp?isbn=9781607506287</v>
      </c>
    </row>
    <row r="140" spans="1:14">
      <c r="A140" s="29">
        <v>139</v>
      </c>
      <c r="B140" s="29" t="s">
        <v>189</v>
      </c>
      <c r="C140" s="29" t="s">
        <v>664</v>
      </c>
      <c r="D140" s="30" t="s">
        <v>756</v>
      </c>
      <c r="E140" s="30" t="s">
        <v>757</v>
      </c>
      <c r="F140" s="29" t="s">
        <v>1676</v>
      </c>
      <c r="G140" s="29" t="s">
        <v>1677</v>
      </c>
      <c r="H140" s="29" t="s">
        <v>1678</v>
      </c>
      <c r="I140" s="29">
        <v>1</v>
      </c>
      <c r="J140" s="29">
        <v>1</v>
      </c>
      <c r="K140" s="29" t="s">
        <v>1566</v>
      </c>
      <c r="L140" s="29" t="s">
        <v>105</v>
      </c>
      <c r="M140" s="21">
        <v>2011</v>
      </c>
      <c r="N140" s="22" t="str">
        <f>HYPERLINK("http://ebooks.windeal.com.tw/ios/cover.asp?isbn=9781607508304")</f>
        <v>http://ebooks.windeal.com.tw/ios/cover.asp?isbn=9781607508304</v>
      </c>
    </row>
    <row r="141" spans="1:14">
      <c r="A141" s="29">
        <v>140</v>
      </c>
      <c r="B141" s="29" t="s">
        <v>189</v>
      </c>
      <c r="C141" s="29" t="s">
        <v>664</v>
      </c>
      <c r="D141" s="30" t="s">
        <v>1651</v>
      </c>
      <c r="E141" s="30" t="s">
        <v>1652</v>
      </c>
      <c r="F141" s="29" t="s">
        <v>1653</v>
      </c>
      <c r="G141" s="29" t="s">
        <v>1654</v>
      </c>
      <c r="H141" s="29" t="s">
        <v>1655</v>
      </c>
      <c r="I141" s="29">
        <v>1</v>
      </c>
      <c r="J141" s="29">
        <v>1</v>
      </c>
      <c r="K141" s="29" t="s">
        <v>1656</v>
      </c>
      <c r="L141" s="29" t="s">
        <v>105</v>
      </c>
      <c r="M141" s="21">
        <v>2011</v>
      </c>
      <c r="N141" s="22" t="str">
        <f>HYPERLINK("http://ebooks.windeal.com.tw/ios/cover.asp?isbn=9781607506911")</f>
        <v>http://ebooks.windeal.com.tw/ios/cover.asp?isbn=9781607506911</v>
      </c>
    </row>
    <row r="142" spans="1:14">
      <c r="A142" s="29">
        <v>141</v>
      </c>
      <c r="B142" s="29" t="s">
        <v>189</v>
      </c>
      <c r="C142" s="29" t="s">
        <v>664</v>
      </c>
      <c r="D142" s="30" t="s">
        <v>1577</v>
      </c>
      <c r="E142" s="30" t="s">
        <v>1642</v>
      </c>
      <c r="F142" s="29" t="s">
        <v>1643</v>
      </c>
      <c r="G142" s="29" t="s">
        <v>1644</v>
      </c>
      <c r="H142" s="29" t="s">
        <v>1645</v>
      </c>
      <c r="I142" s="29">
        <v>1</v>
      </c>
      <c r="J142" s="29">
        <v>1</v>
      </c>
      <c r="K142" s="29" t="s">
        <v>1646</v>
      </c>
      <c r="L142" s="29" t="s">
        <v>105</v>
      </c>
      <c r="M142" s="21">
        <v>2011</v>
      </c>
      <c r="N142" s="22" t="str">
        <f>HYPERLINK("http://ebooks.windeal.com.tw/ios/cover.asp?isbn=9781607506874")</f>
        <v>http://ebooks.windeal.com.tw/ios/cover.asp?isbn=9781607506874</v>
      </c>
    </row>
    <row r="143" spans="1:14">
      <c r="A143" s="29">
        <v>142</v>
      </c>
      <c r="B143" s="29" t="s">
        <v>189</v>
      </c>
      <c r="C143" s="29" t="s">
        <v>664</v>
      </c>
      <c r="D143" s="30" t="s">
        <v>1627</v>
      </c>
      <c r="E143" s="30" t="s">
        <v>1628</v>
      </c>
      <c r="F143" s="29" t="s">
        <v>1629</v>
      </c>
      <c r="G143" s="29" t="s">
        <v>1630</v>
      </c>
      <c r="H143" s="29" t="s">
        <v>1631</v>
      </c>
      <c r="I143" s="29">
        <v>1</v>
      </c>
      <c r="J143" s="29">
        <v>1</v>
      </c>
      <c r="K143" s="29" t="s">
        <v>1632</v>
      </c>
      <c r="L143" s="29" t="s">
        <v>105</v>
      </c>
      <c r="M143" s="21">
        <v>2010</v>
      </c>
      <c r="N143" s="22" t="str">
        <f>HYPERLINK("http://ebooks.windeal.com.tw/ios/cover.asp?isbn=9781607506409")</f>
        <v>http://ebooks.windeal.com.tw/ios/cover.asp?isbn=9781607506409</v>
      </c>
    </row>
    <row r="144" spans="1:14">
      <c r="A144" s="29">
        <v>143</v>
      </c>
      <c r="B144" s="29" t="s">
        <v>189</v>
      </c>
      <c r="C144" s="29" t="s">
        <v>664</v>
      </c>
      <c r="D144" s="30" t="s">
        <v>1577</v>
      </c>
      <c r="E144" s="30" t="s">
        <v>36</v>
      </c>
      <c r="F144" s="29" t="s">
        <v>1578</v>
      </c>
      <c r="G144" s="29" t="s">
        <v>1579</v>
      </c>
      <c r="H144" s="29" t="s">
        <v>1580</v>
      </c>
      <c r="I144" s="29">
        <v>1</v>
      </c>
      <c r="J144" s="29">
        <v>1</v>
      </c>
      <c r="K144" s="29" t="s">
        <v>1581</v>
      </c>
      <c r="L144" s="29" t="s">
        <v>105</v>
      </c>
      <c r="M144" s="21">
        <v>2010</v>
      </c>
      <c r="N144" s="22" t="str">
        <f>HYPERLINK("http://ebooks.windeal.com.tw/ios/cover.asp?isbn=9781607500896")</f>
        <v>http://ebooks.windeal.com.tw/ios/cover.asp?isbn=9781607500896</v>
      </c>
    </row>
    <row r="145" spans="1:14">
      <c r="A145" s="29">
        <v>144</v>
      </c>
      <c r="B145" s="29" t="s">
        <v>189</v>
      </c>
      <c r="C145" s="29" t="s">
        <v>664</v>
      </c>
      <c r="D145" s="30" t="s">
        <v>35</v>
      </c>
      <c r="E145" s="30" t="s">
        <v>36</v>
      </c>
      <c r="F145" s="29" t="s">
        <v>1647</v>
      </c>
      <c r="G145" s="29" t="s">
        <v>1648</v>
      </c>
      <c r="H145" s="29" t="s">
        <v>1649</v>
      </c>
      <c r="I145" s="29">
        <v>1</v>
      </c>
      <c r="J145" s="29">
        <v>1</v>
      </c>
      <c r="K145" s="29" t="s">
        <v>1650</v>
      </c>
      <c r="L145" s="29" t="s">
        <v>105</v>
      </c>
      <c r="M145" s="21">
        <v>2011</v>
      </c>
      <c r="N145" s="22" t="str">
        <f>HYPERLINK("http://ebooks.windeal.com.tw/ios/cover.asp?isbn=9781607506898")</f>
        <v>http://ebooks.windeal.com.tw/ios/cover.asp?isbn=9781607506898</v>
      </c>
    </row>
    <row r="146" spans="1:14">
      <c r="A146" s="29">
        <v>145</v>
      </c>
      <c r="B146" s="29" t="s">
        <v>189</v>
      </c>
      <c r="C146" s="29" t="s">
        <v>664</v>
      </c>
      <c r="D146" s="30" t="s">
        <v>1582</v>
      </c>
      <c r="E146" s="30" t="s">
        <v>608</v>
      </c>
      <c r="F146" s="29" t="s">
        <v>1583</v>
      </c>
      <c r="G146" s="29" t="s">
        <v>1584</v>
      </c>
      <c r="H146" s="29" t="s">
        <v>1585</v>
      </c>
      <c r="I146" s="29">
        <v>1</v>
      </c>
      <c r="J146" s="29">
        <v>1</v>
      </c>
      <c r="K146" s="29" t="s">
        <v>1586</v>
      </c>
      <c r="L146" s="29" t="s">
        <v>105</v>
      </c>
      <c r="M146" s="21">
        <v>2010</v>
      </c>
      <c r="N146" s="22" t="str">
        <f>HYPERLINK("http://ebooks.windeal.com.tw/ios/cover.asp?isbn=9781607500940")</f>
        <v>http://ebooks.windeal.com.tw/ios/cover.asp?isbn=9781607500940</v>
      </c>
    </row>
    <row r="147" spans="1:14">
      <c r="A147" s="29">
        <v>146</v>
      </c>
      <c r="B147" s="29" t="s">
        <v>189</v>
      </c>
      <c r="C147" s="29" t="s">
        <v>664</v>
      </c>
      <c r="D147" s="30" t="s">
        <v>99</v>
      </c>
      <c r="E147" s="30" t="s">
        <v>671</v>
      </c>
      <c r="F147" s="29" t="s">
        <v>1599</v>
      </c>
      <c r="G147" s="29" t="s">
        <v>1600</v>
      </c>
      <c r="H147" s="29" t="s">
        <v>1601</v>
      </c>
      <c r="I147" s="29">
        <v>1</v>
      </c>
      <c r="J147" s="29">
        <v>1</v>
      </c>
      <c r="K147" s="29" t="s">
        <v>1602</v>
      </c>
      <c r="L147" s="29" t="s">
        <v>105</v>
      </c>
      <c r="M147" s="21">
        <v>2010</v>
      </c>
      <c r="N147" s="22" t="str">
        <f>HYPERLINK("http://ebooks.windeal.com.tw/ios/cover.asp?isbn=9781607505761")</f>
        <v>http://ebooks.windeal.com.tw/ios/cover.asp?isbn=9781607505761</v>
      </c>
    </row>
    <row r="148" spans="1:14">
      <c r="A148" s="29">
        <v>147</v>
      </c>
      <c r="B148" s="29" t="s">
        <v>189</v>
      </c>
      <c r="C148" s="29" t="s">
        <v>664</v>
      </c>
      <c r="D148" s="30" t="s">
        <v>1608</v>
      </c>
      <c r="E148" s="30" t="s">
        <v>1609</v>
      </c>
      <c r="F148" s="29" t="s">
        <v>1610</v>
      </c>
      <c r="G148" s="29" t="s">
        <v>1611</v>
      </c>
      <c r="H148" s="29" t="s">
        <v>1612</v>
      </c>
      <c r="I148" s="29">
        <v>1</v>
      </c>
      <c r="J148" s="29">
        <v>1</v>
      </c>
      <c r="K148" s="29" t="s">
        <v>1613</v>
      </c>
      <c r="L148" s="29" t="s">
        <v>105</v>
      </c>
      <c r="M148" s="21">
        <v>2010</v>
      </c>
      <c r="N148" s="22" t="str">
        <f>HYPERLINK("http://ebooks.windeal.com.tw/ios/cover.asp?isbn=9781607505969")</f>
        <v>http://ebooks.windeal.com.tw/ios/cover.asp?isbn=9781607505969</v>
      </c>
    </row>
    <row r="149" spans="1:14">
      <c r="A149" s="29">
        <v>148</v>
      </c>
      <c r="B149" s="29" t="s">
        <v>189</v>
      </c>
      <c r="C149" s="29" t="s">
        <v>664</v>
      </c>
      <c r="D149" s="30" t="s">
        <v>665</v>
      </c>
      <c r="E149" s="30" t="s">
        <v>25</v>
      </c>
      <c r="F149" s="29" t="s">
        <v>1672</v>
      </c>
      <c r="G149" s="29" t="s">
        <v>1673</v>
      </c>
      <c r="H149" s="29" t="s">
        <v>1674</v>
      </c>
      <c r="I149" s="29">
        <v>1</v>
      </c>
      <c r="J149" s="29">
        <v>1</v>
      </c>
      <c r="K149" s="29" t="s">
        <v>1675</v>
      </c>
      <c r="L149" s="29" t="s">
        <v>105</v>
      </c>
      <c r="M149" s="21">
        <v>2011</v>
      </c>
      <c r="N149" s="22" t="str">
        <f>HYPERLINK("http://ebooks.windeal.com.tw/ios/cover.asp?isbn=9781607507987")</f>
        <v>http://ebooks.windeal.com.tw/ios/cover.asp?isbn=9781607507987</v>
      </c>
    </row>
    <row r="150" spans="1:14">
      <c r="A150" s="29">
        <v>149</v>
      </c>
      <c r="B150" s="29" t="s">
        <v>189</v>
      </c>
      <c r="C150" s="29" t="s">
        <v>1661</v>
      </c>
      <c r="D150" s="30" t="s">
        <v>1662</v>
      </c>
      <c r="E150" s="30" t="s">
        <v>49</v>
      </c>
      <c r="F150" s="29" t="s">
        <v>1663</v>
      </c>
      <c r="G150" s="29" t="s">
        <v>1664</v>
      </c>
      <c r="H150" s="29" t="s">
        <v>1665</v>
      </c>
      <c r="I150" s="29">
        <v>1</v>
      </c>
      <c r="J150" s="29">
        <v>1</v>
      </c>
      <c r="K150" s="29" t="s">
        <v>1666</v>
      </c>
      <c r="L150" s="29" t="s">
        <v>105</v>
      </c>
      <c r="M150" s="21">
        <v>2011</v>
      </c>
      <c r="N150" s="22" t="str">
        <f>HYPERLINK("http://ebooks.windeal.com.tw/ios/cover.asp?isbn=9781607507611")</f>
        <v>http://ebooks.windeal.com.tw/ios/cover.asp?isbn=9781607507611</v>
      </c>
    </row>
    <row r="151" spans="1:14">
      <c r="A151" s="29">
        <v>150</v>
      </c>
      <c r="B151" s="29" t="s">
        <v>189</v>
      </c>
      <c r="C151" s="29" t="s">
        <v>112</v>
      </c>
      <c r="D151" s="30" t="s">
        <v>595</v>
      </c>
      <c r="E151" s="30" t="s">
        <v>619</v>
      </c>
      <c r="F151" s="29" t="s">
        <v>1638</v>
      </c>
      <c r="G151" s="29" t="s">
        <v>1639</v>
      </c>
      <c r="H151" s="29" t="s">
        <v>1640</v>
      </c>
      <c r="I151" s="29">
        <v>1</v>
      </c>
      <c r="J151" s="29">
        <v>1</v>
      </c>
      <c r="K151" s="29" t="s">
        <v>1641</v>
      </c>
      <c r="L151" s="29" t="s">
        <v>105</v>
      </c>
      <c r="M151" s="21">
        <v>2010</v>
      </c>
      <c r="N151" s="22" t="str">
        <f>HYPERLINK("http://ebooks.windeal.com.tw/ios/cover.asp?isbn=9781607506751")</f>
        <v>http://ebooks.windeal.com.tw/ios/cover.asp?isbn=9781607506751</v>
      </c>
    </row>
    <row r="152" spans="1:14">
      <c r="A152" s="29">
        <v>151</v>
      </c>
      <c r="B152" s="29" t="s">
        <v>189</v>
      </c>
      <c r="C152" s="29" t="s">
        <v>112</v>
      </c>
      <c r="D152" s="30" t="s">
        <v>48</v>
      </c>
      <c r="E152" s="30" t="s">
        <v>1667</v>
      </c>
      <c r="F152" s="29" t="s">
        <v>1668</v>
      </c>
      <c r="G152" s="29" t="s">
        <v>1669</v>
      </c>
      <c r="H152" s="29" t="s">
        <v>1670</v>
      </c>
      <c r="I152" s="29">
        <v>1</v>
      </c>
      <c r="J152" s="29">
        <v>1</v>
      </c>
      <c r="K152" s="29" t="s">
        <v>1671</v>
      </c>
      <c r="L152" s="29" t="s">
        <v>105</v>
      </c>
      <c r="M152" s="21">
        <v>2011</v>
      </c>
      <c r="N152" s="22" t="str">
        <f>HYPERLINK("http://ebooks.windeal.com.tw/ios/cover.asp?isbn=9781607507840")</f>
        <v>http://ebooks.windeal.com.tw/ios/cover.asp?isbn=9781607507840</v>
      </c>
    </row>
    <row r="153" spans="1:14">
      <c r="A153" s="29">
        <v>152</v>
      </c>
      <c r="B153" s="29" t="s">
        <v>189</v>
      </c>
      <c r="C153" s="29" t="s">
        <v>112</v>
      </c>
      <c r="D153" s="30" t="s">
        <v>48</v>
      </c>
      <c r="E153" s="30" t="s">
        <v>757</v>
      </c>
      <c r="F153" s="29" t="s">
        <v>1573</v>
      </c>
      <c r="G153" s="29" t="s">
        <v>1574</v>
      </c>
      <c r="H153" s="29" t="s">
        <v>1575</v>
      </c>
      <c r="I153" s="29">
        <v>1</v>
      </c>
      <c r="J153" s="29">
        <v>1</v>
      </c>
      <c r="K153" s="29" t="s">
        <v>1576</v>
      </c>
      <c r="L153" s="29" t="s">
        <v>105</v>
      </c>
      <c r="M153" s="21">
        <v>2009</v>
      </c>
      <c r="N153" s="22" t="str">
        <f>HYPERLINK("http://ebooks.windeal.com.tw/ios/cover.asp?isbn=9781607500674")</f>
        <v>http://ebooks.windeal.com.tw/ios/cover.asp?isbn=9781607500674</v>
      </c>
    </row>
    <row r="154" spans="1:14">
      <c r="A154" s="29">
        <v>153</v>
      </c>
      <c r="B154" s="29" t="s">
        <v>189</v>
      </c>
      <c r="C154" s="29" t="s">
        <v>112</v>
      </c>
      <c r="D154" s="30" t="s">
        <v>1819</v>
      </c>
      <c r="E154" s="30" t="s">
        <v>1820</v>
      </c>
      <c r="F154" s="29" t="s">
        <v>1821</v>
      </c>
      <c r="G154" s="29" t="s">
        <v>1822</v>
      </c>
      <c r="H154" s="29" t="s">
        <v>1823</v>
      </c>
      <c r="I154" s="29">
        <v>1</v>
      </c>
      <c r="J154" s="29">
        <v>1</v>
      </c>
      <c r="K154" s="29" t="s">
        <v>1791</v>
      </c>
      <c r="L154" s="29" t="s">
        <v>105</v>
      </c>
      <c r="M154" s="21">
        <v>2010</v>
      </c>
      <c r="N154" s="22" t="str">
        <f>HYPERLINK("http://ebooks.windeal.com.tw/ios/cover.asp?isbn=9781607505389")</f>
        <v>http://ebooks.windeal.com.tw/ios/cover.asp?isbn=9781607505389</v>
      </c>
    </row>
    <row r="155" spans="1:14">
      <c r="A155" s="29">
        <v>154</v>
      </c>
      <c r="B155" s="29" t="s">
        <v>189</v>
      </c>
      <c r="C155" s="29" t="s">
        <v>112</v>
      </c>
      <c r="D155" s="30" t="s">
        <v>1603</v>
      </c>
      <c r="E155" s="30" t="s">
        <v>25</v>
      </c>
      <c r="F155" s="29" t="s">
        <v>1604</v>
      </c>
      <c r="G155" s="29" t="s">
        <v>1605</v>
      </c>
      <c r="H155" s="29" t="s">
        <v>1606</v>
      </c>
      <c r="I155" s="29">
        <v>1</v>
      </c>
      <c r="J155" s="29">
        <v>1</v>
      </c>
      <c r="K155" s="29" t="s">
        <v>1607</v>
      </c>
      <c r="L155" s="29" t="s">
        <v>105</v>
      </c>
      <c r="M155" s="21">
        <v>2010</v>
      </c>
      <c r="N155" s="22" t="str">
        <f>HYPERLINK("http://ebooks.windeal.com.tw/ios/cover.asp?isbn=9781607505808")</f>
        <v>http://ebooks.windeal.com.tw/ios/cover.asp?isbn=9781607505808</v>
      </c>
    </row>
    <row r="156" spans="1:14">
      <c r="A156" s="29">
        <v>155</v>
      </c>
      <c r="B156" s="29" t="s">
        <v>189</v>
      </c>
      <c r="C156" s="29" t="s">
        <v>1287</v>
      </c>
      <c r="D156" s="30" t="s">
        <v>1499</v>
      </c>
      <c r="E156" s="30" t="s">
        <v>54</v>
      </c>
      <c r="F156" s="29" t="s">
        <v>1500</v>
      </c>
      <c r="G156" s="29" t="s">
        <v>1501</v>
      </c>
      <c r="H156" s="29" t="s">
        <v>1502</v>
      </c>
      <c r="I156" s="29">
        <v>1</v>
      </c>
      <c r="J156" s="29">
        <v>1</v>
      </c>
      <c r="K156" s="29" t="s">
        <v>1503</v>
      </c>
      <c r="L156" s="29" t="s">
        <v>105</v>
      </c>
      <c r="M156" s="21">
        <v>2009</v>
      </c>
      <c r="N156" s="22" t="str">
        <f>HYPERLINK("http://ebooks.windeal.com.tw/ios/cover.asp?isbn=9781586039370")</f>
        <v>http://ebooks.windeal.com.tw/ios/cover.asp?isbn=9781586039370</v>
      </c>
    </row>
    <row r="157" spans="1:14">
      <c r="A157" s="29">
        <v>156</v>
      </c>
      <c r="B157" s="29" t="s">
        <v>189</v>
      </c>
      <c r="C157" s="29" t="s">
        <v>1755</v>
      </c>
      <c r="D157" s="30" t="s">
        <v>1756</v>
      </c>
      <c r="E157" s="30" t="s">
        <v>559</v>
      </c>
      <c r="F157" s="29" t="s">
        <v>1757</v>
      </c>
      <c r="G157" s="29" t="s">
        <v>1758</v>
      </c>
      <c r="H157" s="29" t="s">
        <v>1759</v>
      </c>
      <c r="I157" s="29">
        <v>1</v>
      </c>
      <c r="J157" s="29">
        <v>1</v>
      </c>
      <c r="K157" s="29" t="s">
        <v>1760</v>
      </c>
      <c r="L157" s="29" t="s">
        <v>105</v>
      </c>
      <c r="M157" s="21">
        <v>2008</v>
      </c>
      <c r="N157" s="22" t="str">
        <f>HYPERLINK("http://ebooks.windeal.com.tw/ios/cover.asp?isbn=9781586038588")</f>
        <v>http://ebooks.windeal.com.tw/ios/cover.asp?isbn=9781586038588</v>
      </c>
    </row>
    <row r="158" spans="1:14">
      <c r="A158" s="29">
        <v>157</v>
      </c>
      <c r="B158" s="29" t="s">
        <v>189</v>
      </c>
      <c r="C158" s="29" t="s">
        <v>102</v>
      </c>
      <c r="D158" s="30" t="s">
        <v>1465</v>
      </c>
      <c r="E158" s="30" t="s">
        <v>1466</v>
      </c>
      <c r="F158" s="29" t="s">
        <v>1467</v>
      </c>
      <c r="G158" s="29" t="s">
        <v>1468</v>
      </c>
      <c r="H158" s="29" t="s">
        <v>1469</v>
      </c>
      <c r="I158" s="29">
        <v>1</v>
      </c>
      <c r="J158" s="29">
        <v>1</v>
      </c>
      <c r="K158" s="29" t="s">
        <v>1470</v>
      </c>
      <c r="L158" s="29" t="s">
        <v>105</v>
      </c>
      <c r="M158" s="21">
        <v>2010</v>
      </c>
      <c r="N158" s="22" t="str">
        <f>HYPERLINK("http://ebooks.windeal.com.tw/ios/cover.asp?isbn=9781607505297")</f>
        <v>http://ebooks.windeal.com.tw/ios/cover.asp?isbn=9781607505297</v>
      </c>
    </row>
    <row r="159" spans="1:14">
      <c r="A159" s="29">
        <v>158</v>
      </c>
      <c r="B159" s="29" t="s">
        <v>189</v>
      </c>
      <c r="C159" s="29" t="s">
        <v>102</v>
      </c>
      <c r="D159" s="30" t="s">
        <v>756</v>
      </c>
      <c r="E159" s="30" t="s">
        <v>601</v>
      </c>
      <c r="F159" s="29" t="s">
        <v>1751</v>
      </c>
      <c r="G159" s="29" t="s">
        <v>1752</v>
      </c>
      <c r="H159" s="29" t="s">
        <v>1753</v>
      </c>
      <c r="I159" s="29">
        <v>1</v>
      </c>
      <c r="J159" s="29">
        <v>1</v>
      </c>
      <c r="K159" s="29" t="s">
        <v>1754</v>
      </c>
      <c r="L159" s="29" t="s">
        <v>105</v>
      </c>
      <c r="M159" s="21">
        <v>2012</v>
      </c>
      <c r="N159" s="22" t="str">
        <f>HYPERLINK("http://ebooks.windeal.com.tw/ios/cover.asp?isbn=9781607508175")</f>
        <v>http://ebooks.windeal.com.tw/ios/cover.asp?isbn=9781607508175</v>
      </c>
    </row>
    <row r="160" spans="1:14">
      <c r="A160" s="29">
        <v>159</v>
      </c>
      <c r="B160" s="29" t="s">
        <v>189</v>
      </c>
      <c r="C160" s="29" t="s">
        <v>102</v>
      </c>
      <c r="D160" s="30" t="s">
        <v>1471</v>
      </c>
      <c r="E160" s="30" t="s">
        <v>1472</v>
      </c>
      <c r="F160" s="29" t="s">
        <v>1473</v>
      </c>
      <c r="G160" s="29" t="s">
        <v>1474</v>
      </c>
      <c r="H160" s="29" t="s">
        <v>1475</v>
      </c>
      <c r="I160" s="29">
        <v>1</v>
      </c>
      <c r="J160" s="29">
        <v>1</v>
      </c>
      <c r="K160" s="29" t="s">
        <v>1476</v>
      </c>
      <c r="L160" s="29" t="s">
        <v>105</v>
      </c>
      <c r="M160" s="21">
        <v>2011</v>
      </c>
      <c r="N160" s="22" t="str">
        <f>HYPERLINK("http://ebooks.windeal.com.tw/ios/cover.asp?isbn=9781607508021")</f>
        <v>http://ebooks.windeal.com.tw/ios/cover.asp?isbn=9781607508021</v>
      </c>
    </row>
    <row r="161" spans="1:14">
      <c r="A161" s="29">
        <v>160</v>
      </c>
      <c r="B161" s="29" t="s">
        <v>189</v>
      </c>
      <c r="C161" s="29" t="s">
        <v>710</v>
      </c>
      <c r="D161" s="30" t="s">
        <v>1511</v>
      </c>
      <c r="E161" s="30" t="s">
        <v>614</v>
      </c>
      <c r="F161" s="29" t="s">
        <v>1512</v>
      </c>
      <c r="G161" s="29" t="s">
        <v>1513</v>
      </c>
      <c r="H161" s="29" t="s">
        <v>1514</v>
      </c>
      <c r="I161" s="29">
        <v>1</v>
      </c>
      <c r="J161" s="29">
        <v>1</v>
      </c>
      <c r="K161" s="29" t="s">
        <v>1515</v>
      </c>
      <c r="L161" s="29" t="s">
        <v>105</v>
      </c>
      <c r="M161" s="21">
        <v>2008</v>
      </c>
      <c r="N161" s="22" t="str">
        <f>HYPERLINK("http://ebooks.windeal.com.tw/ios/cover.asp?isbn=9781586039073")</f>
        <v>http://ebooks.windeal.com.tw/ios/cover.asp?isbn=9781586039073</v>
      </c>
    </row>
    <row r="162" spans="1:14">
      <c r="A162" s="29">
        <v>161</v>
      </c>
      <c r="B162" s="29" t="s">
        <v>189</v>
      </c>
      <c r="C162" s="29" t="s">
        <v>710</v>
      </c>
      <c r="D162" s="30" t="s">
        <v>1511</v>
      </c>
      <c r="E162" s="30" t="s">
        <v>614</v>
      </c>
      <c r="F162" s="29" t="s">
        <v>1516</v>
      </c>
      <c r="G162" s="29" t="s">
        <v>1517</v>
      </c>
      <c r="H162" s="29" t="s">
        <v>1518</v>
      </c>
      <c r="I162" s="29">
        <v>1</v>
      </c>
      <c r="J162" s="29">
        <v>1</v>
      </c>
      <c r="K162" s="29" t="s">
        <v>1519</v>
      </c>
      <c r="L162" s="29" t="s">
        <v>105</v>
      </c>
      <c r="M162" s="21">
        <v>2011</v>
      </c>
      <c r="N162" s="22" t="str">
        <f>HYPERLINK("http://ebooks.windeal.com.tw/ios/cover.asp?isbn=9781607507734")</f>
        <v>http://ebooks.windeal.com.tw/ios/cover.asp?isbn=9781607507734</v>
      </c>
    </row>
    <row r="163" spans="1:14">
      <c r="A163" s="29">
        <v>162</v>
      </c>
      <c r="B163" s="29" t="s">
        <v>189</v>
      </c>
      <c r="C163" s="29" t="s">
        <v>710</v>
      </c>
      <c r="D163" s="30" t="s">
        <v>756</v>
      </c>
      <c r="E163" s="30" t="s">
        <v>757</v>
      </c>
      <c r="F163" s="29" t="s">
        <v>1563</v>
      </c>
      <c r="G163" s="29" t="s">
        <v>1564</v>
      </c>
      <c r="H163" s="29" t="s">
        <v>1565</v>
      </c>
      <c r="I163" s="29">
        <v>1</v>
      </c>
      <c r="J163" s="29">
        <v>1</v>
      </c>
      <c r="K163" s="29" t="s">
        <v>1566</v>
      </c>
      <c r="L163" s="29" t="s">
        <v>105</v>
      </c>
      <c r="M163" s="21">
        <v>2008</v>
      </c>
      <c r="N163" s="22" t="str">
        <f>HYPERLINK("http://ebooks.windeal.com.tw/ios/cover.asp?isbn=9781586039165")</f>
        <v>http://ebooks.windeal.com.tw/ios/cover.asp?isbn=9781586039165</v>
      </c>
    </row>
    <row r="164" spans="1:14">
      <c r="A164" s="29">
        <v>163</v>
      </c>
      <c r="B164" s="29" t="s">
        <v>189</v>
      </c>
      <c r="C164" s="29" t="s">
        <v>710</v>
      </c>
      <c r="D164" s="30" t="s">
        <v>48</v>
      </c>
      <c r="E164" s="30" t="s">
        <v>1723</v>
      </c>
      <c r="F164" s="29" t="s">
        <v>1724</v>
      </c>
      <c r="G164" s="29" t="s">
        <v>1725</v>
      </c>
      <c r="H164" s="29" t="s">
        <v>1726</v>
      </c>
      <c r="I164" s="29">
        <v>1</v>
      </c>
      <c r="J164" s="29">
        <v>1</v>
      </c>
      <c r="K164" s="29" t="s">
        <v>1727</v>
      </c>
      <c r="L164" s="29" t="s">
        <v>105</v>
      </c>
      <c r="M164" s="21">
        <v>2010</v>
      </c>
      <c r="N164" s="22" t="str">
        <f>HYPERLINK("http://ebooks.windeal.com.tw/ios/cover.asp?isbn=9781607500995")</f>
        <v>http://ebooks.windeal.com.tw/ios/cover.asp?isbn=9781607500995</v>
      </c>
    </row>
    <row r="165" spans="1:14">
      <c r="A165" s="29">
        <v>164</v>
      </c>
      <c r="B165" s="29" t="s">
        <v>189</v>
      </c>
      <c r="C165" s="29" t="s">
        <v>710</v>
      </c>
      <c r="D165" s="30" t="s">
        <v>932</v>
      </c>
      <c r="E165" s="30" t="s">
        <v>933</v>
      </c>
      <c r="F165" s="29" t="s">
        <v>1537</v>
      </c>
      <c r="G165" s="29" t="s">
        <v>1538</v>
      </c>
      <c r="H165" s="29" t="s">
        <v>1539</v>
      </c>
      <c r="I165" s="29">
        <v>1</v>
      </c>
      <c r="J165" s="29">
        <v>1</v>
      </c>
      <c r="K165" s="29" t="s">
        <v>1540</v>
      </c>
      <c r="L165" s="29" t="s">
        <v>105</v>
      </c>
      <c r="M165" s="21">
        <v>2011</v>
      </c>
      <c r="N165" s="22" t="str">
        <f>HYPERLINK("http://ebooks.windeal.com.tw/ios/cover.asp?isbn=9781607508434")</f>
        <v>http://ebooks.windeal.com.tw/ios/cover.asp?isbn=9781607508434</v>
      </c>
    </row>
    <row r="166" spans="1:14">
      <c r="A166" s="29">
        <v>165</v>
      </c>
      <c r="B166" s="29" t="s">
        <v>189</v>
      </c>
      <c r="C166" s="29" t="s">
        <v>710</v>
      </c>
      <c r="D166" s="30" t="s">
        <v>1521</v>
      </c>
      <c r="E166" s="30" t="s">
        <v>1787</v>
      </c>
      <c r="F166" s="29" t="s">
        <v>1788</v>
      </c>
      <c r="G166" s="29" t="s">
        <v>1789</v>
      </c>
      <c r="H166" s="29" t="s">
        <v>1790</v>
      </c>
      <c r="I166" s="29">
        <v>1</v>
      </c>
      <c r="J166" s="29">
        <v>1</v>
      </c>
      <c r="K166" s="29" t="s">
        <v>1791</v>
      </c>
      <c r="L166" s="29" t="s">
        <v>105</v>
      </c>
      <c r="M166" s="21">
        <v>2009</v>
      </c>
      <c r="N166" s="22" t="str">
        <f>HYPERLINK("http://ebooks.windeal.com.tw/ios/cover.asp?isbn=9781607500070")</f>
        <v>http://ebooks.windeal.com.tw/ios/cover.asp?isbn=9781607500070</v>
      </c>
    </row>
    <row r="167" spans="1:14">
      <c r="A167" s="29">
        <v>166</v>
      </c>
      <c r="B167" s="29" t="s">
        <v>189</v>
      </c>
      <c r="C167" s="29" t="s">
        <v>1531</v>
      </c>
      <c r="D167" s="30" t="s">
        <v>1745</v>
      </c>
      <c r="E167" s="30" t="s">
        <v>1746</v>
      </c>
      <c r="F167" s="29" t="s">
        <v>1747</v>
      </c>
      <c r="G167" s="29" t="s">
        <v>1748</v>
      </c>
      <c r="H167" s="29" t="s">
        <v>1749</v>
      </c>
      <c r="I167" s="29">
        <v>1</v>
      </c>
      <c r="J167" s="29">
        <v>1</v>
      </c>
      <c r="K167" s="29" t="s">
        <v>1750</v>
      </c>
      <c r="L167" s="29" t="s">
        <v>105</v>
      </c>
      <c r="M167" s="21">
        <v>2011</v>
      </c>
      <c r="N167" s="22" t="str">
        <f>HYPERLINK("http://ebooks.windeal.com.tw/ios/cover.asp?isbn=9781607507178")</f>
        <v>http://ebooks.windeal.com.tw/ios/cover.asp?isbn=9781607507178</v>
      </c>
    </row>
    <row r="168" spans="1:14">
      <c r="A168" s="29">
        <v>167</v>
      </c>
      <c r="B168" s="29" t="s">
        <v>189</v>
      </c>
      <c r="C168" s="29" t="s">
        <v>1531</v>
      </c>
      <c r="D168" s="30" t="s">
        <v>1532</v>
      </c>
      <c r="E168" s="30" t="s">
        <v>40</v>
      </c>
      <c r="F168" s="29" t="s">
        <v>1533</v>
      </c>
      <c r="G168" s="29" t="s">
        <v>1534</v>
      </c>
      <c r="H168" s="29" t="s">
        <v>1535</v>
      </c>
      <c r="I168" s="29">
        <v>1</v>
      </c>
      <c r="J168" s="29">
        <v>1</v>
      </c>
      <c r="K168" s="29" t="s">
        <v>1536</v>
      </c>
      <c r="L168" s="29" t="s">
        <v>105</v>
      </c>
      <c r="M168" s="21">
        <v>2011</v>
      </c>
      <c r="N168" s="22" t="str">
        <f>HYPERLINK("http://ebooks.windeal.com.tw/ios/cover.asp?isbn=9781607507215")</f>
        <v>http://ebooks.windeal.com.tw/ios/cover.asp?isbn=9781607507215</v>
      </c>
    </row>
    <row r="169" spans="1:14">
      <c r="A169" s="29">
        <v>168</v>
      </c>
      <c r="B169" s="29" t="s">
        <v>189</v>
      </c>
      <c r="C169" s="29" t="s">
        <v>1526</v>
      </c>
      <c r="D169" s="30" t="s">
        <v>932</v>
      </c>
      <c r="E169" s="30" t="s">
        <v>933</v>
      </c>
      <c r="F169" s="29" t="s">
        <v>1527</v>
      </c>
      <c r="G169" s="29" t="s">
        <v>1528</v>
      </c>
      <c r="H169" s="29" t="s">
        <v>1529</v>
      </c>
      <c r="I169" s="29">
        <v>1</v>
      </c>
      <c r="J169" s="29">
        <v>1</v>
      </c>
      <c r="K169" s="29" t="s">
        <v>1530</v>
      </c>
      <c r="L169" s="29" t="s">
        <v>105</v>
      </c>
      <c r="M169" s="21">
        <v>2011</v>
      </c>
      <c r="N169" s="22" t="str">
        <f>HYPERLINK("http://ebooks.windeal.com.tw/ios/cover.asp?isbn=9781607507130")</f>
        <v>http://ebooks.windeal.com.tw/ios/cover.asp?isbn=9781607507130</v>
      </c>
    </row>
    <row r="170" spans="1:14">
      <c r="A170" s="29">
        <v>169</v>
      </c>
      <c r="B170" s="29" t="s">
        <v>189</v>
      </c>
      <c r="C170" s="29" t="s">
        <v>1526</v>
      </c>
      <c r="D170" s="30" t="s">
        <v>932</v>
      </c>
      <c r="E170" s="30" t="s">
        <v>933</v>
      </c>
      <c r="F170" s="29" t="s">
        <v>1741</v>
      </c>
      <c r="G170" s="29" t="s">
        <v>1742</v>
      </c>
      <c r="H170" s="29" t="s">
        <v>1743</v>
      </c>
      <c r="I170" s="29">
        <v>1</v>
      </c>
      <c r="J170" s="29">
        <v>1</v>
      </c>
      <c r="K170" s="29" t="s">
        <v>1744</v>
      </c>
      <c r="L170" s="29" t="s">
        <v>105</v>
      </c>
      <c r="M170" s="21">
        <v>2011</v>
      </c>
      <c r="N170" s="22" t="str">
        <f>HYPERLINK("http://ebooks.windeal.com.tw/ios/cover.asp?isbn=9781607507109")</f>
        <v>http://ebooks.windeal.com.tw/ios/cover.asp?isbn=9781607507109</v>
      </c>
    </row>
    <row r="171" spans="1:14">
      <c r="A171" s="29">
        <v>170</v>
      </c>
      <c r="B171" s="29" t="s">
        <v>189</v>
      </c>
      <c r="C171" s="29" t="s">
        <v>1798</v>
      </c>
      <c r="D171" s="30" t="s">
        <v>1799</v>
      </c>
      <c r="E171" s="30" t="s">
        <v>1800</v>
      </c>
      <c r="F171" s="29" t="s">
        <v>1801</v>
      </c>
      <c r="G171" s="29" t="s">
        <v>1802</v>
      </c>
      <c r="H171" s="29" t="s">
        <v>1803</v>
      </c>
      <c r="I171" s="29">
        <v>1</v>
      </c>
      <c r="J171" s="29">
        <v>1</v>
      </c>
      <c r="K171" s="29" t="s">
        <v>1804</v>
      </c>
      <c r="L171" s="29" t="s">
        <v>105</v>
      </c>
      <c r="M171" s="21">
        <v>2010</v>
      </c>
      <c r="N171" s="22" t="str">
        <f>HYPERLINK("http://ebooks.windeal.com.tw/ios/cover.asp?isbn=9781607506164")</f>
        <v>http://ebooks.windeal.com.tw/ios/cover.asp?isbn=9781607506164</v>
      </c>
    </row>
    <row r="172" spans="1:14">
      <c r="A172" s="29">
        <v>171</v>
      </c>
      <c r="B172" s="29" t="s">
        <v>189</v>
      </c>
      <c r="C172" s="29" t="s">
        <v>1850</v>
      </c>
      <c r="D172" s="30" t="s">
        <v>595</v>
      </c>
      <c r="E172" s="30" t="s">
        <v>601</v>
      </c>
      <c r="F172" s="29" t="s">
        <v>1851</v>
      </c>
      <c r="G172" s="29" t="s">
        <v>1852</v>
      </c>
      <c r="H172" s="29" t="s">
        <v>1853</v>
      </c>
      <c r="I172" s="29">
        <v>1</v>
      </c>
      <c r="J172" s="29">
        <v>1</v>
      </c>
      <c r="K172" s="29" t="s">
        <v>1854</v>
      </c>
      <c r="L172" s="29" t="s">
        <v>105</v>
      </c>
      <c r="M172" s="21">
        <v>2010</v>
      </c>
      <c r="N172" s="22" t="str">
        <f>HYPERLINK("http://ebooks.windeal.com.tw/ios/cover.asp?isbn=9781607506126")</f>
        <v>http://ebooks.windeal.com.tw/ios/cover.asp?isbn=9781607506126</v>
      </c>
    </row>
    <row r="173" spans="1:14">
      <c r="A173" s="29">
        <v>172</v>
      </c>
      <c r="B173" s="29" t="s">
        <v>189</v>
      </c>
      <c r="C173" s="29" t="s">
        <v>1728</v>
      </c>
      <c r="D173" s="30" t="s">
        <v>1735</v>
      </c>
      <c r="E173" s="30" t="s">
        <v>1736</v>
      </c>
      <c r="F173" s="29" t="s">
        <v>1737</v>
      </c>
      <c r="G173" s="29" t="s">
        <v>1738</v>
      </c>
      <c r="H173" s="29" t="s">
        <v>1739</v>
      </c>
      <c r="I173" s="29">
        <v>1</v>
      </c>
      <c r="J173" s="29">
        <v>1</v>
      </c>
      <c r="K173" s="29" t="s">
        <v>1740</v>
      </c>
      <c r="L173" s="29" t="s">
        <v>105</v>
      </c>
      <c r="M173" s="21">
        <v>2011</v>
      </c>
      <c r="N173" s="22" t="str">
        <f>HYPERLINK("http://ebooks.windeal.com.tw/ios/cover.asp?isbn=9781607506621")</f>
        <v>http://ebooks.windeal.com.tw/ios/cover.asp?isbn=9781607506621</v>
      </c>
    </row>
    <row r="174" spans="1:14">
      <c r="A174" s="29">
        <v>173</v>
      </c>
      <c r="B174" s="29" t="s">
        <v>189</v>
      </c>
      <c r="C174" s="29" t="s">
        <v>1728</v>
      </c>
      <c r="D174" s="30" t="s">
        <v>1729</v>
      </c>
      <c r="E174" s="30" t="s">
        <v>1730</v>
      </c>
      <c r="F174" s="29" t="s">
        <v>1731</v>
      </c>
      <c r="G174" s="29" t="s">
        <v>1732</v>
      </c>
      <c r="H174" s="29" t="s">
        <v>1733</v>
      </c>
      <c r="I174" s="29">
        <v>1</v>
      </c>
      <c r="J174" s="29">
        <v>1</v>
      </c>
      <c r="K174" s="29" t="s">
        <v>1734</v>
      </c>
      <c r="L174" s="29" t="s">
        <v>105</v>
      </c>
      <c r="M174" s="21">
        <v>2010</v>
      </c>
      <c r="N174" s="22" t="str">
        <f>HYPERLINK("http://ebooks.windeal.com.tw/ios/cover.asp?isbn=9781607505464")</f>
        <v>http://ebooks.windeal.com.tw/ios/cover.asp?isbn=9781607505464</v>
      </c>
    </row>
    <row r="175" spans="1:14">
      <c r="A175" s="29">
        <v>174</v>
      </c>
      <c r="B175" s="29" t="s">
        <v>189</v>
      </c>
      <c r="C175" s="29" t="s">
        <v>1812</v>
      </c>
      <c r="D175" s="30" t="s">
        <v>1813</v>
      </c>
      <c r="E175" s="30" t="s">
        <v>1814</v>
      </c>
      <c r="F175" s="29" t="s">
        <v>1815</v>
      </c>
      <c r="G175" s="29" t="s">
        <v>1816</v>
      </c>
      <c r="H175" s="29" t="s">
        <v>1817</v>
      </c>
      <c r="I175" s="29">
        <v>1</v>
      </c>
      <c r="J175" s="29">
        <v>1</v>
      </c>
      <c r="K175" s="29" t="s">
        <v>1818</v>
      </c>
      <c r="L175" s="29" t="s">
        <v>105</v>
      </c>
      <c r="M175" s="21">
        <v>2010</v>
      </c>
      <c r="N175" s="22" t="str">
        <f>HYPERLINK("http://ebooks.windeal.com.tw/ios/cover.asp?isbn=9781607504931")</f>
        <v>http://ebooks.windeal.com.tw/ios/cover.asp?isbn=9781607504931</v>
      </c>
    </row>
    <row r="176" spans="1:14">
      <c r="A176" s="29">
        <v>175</v>
      </c>
      <c r="B176" s="29" t="s">
        <v>189</v>
      </c>
      <c r="C176" s="29" t="s">
        <v>1877</v>
      </c>
      <c r="D176" s="30" t="s">
        <v>1878</v>
      </c>
      <c r="E176" s="30" t="s">
        <v>1879</v>
      </c>
      <c r="F176" s="29" t="s">
        <v>1880</v>
      </c>
      <c r="G176" s="29" t="s">
        <v>1881</v>
      </c>
      <c r="H176" s="29" t="s">
        <v>1882</v>
      </c>
      <c r="I176" s="29">
        <v>1</v>
      </c>
      <c r="J176" s="29">
        <v>1</v>
      </c>
      <c r="K176" s="29" t="s">
        <v>1883</v>
      </c>
      <c r="L176" s="29" t="s">
        <v>105</v>
      </c>
      <c r="M176" s="21">
        <v>2009</v>
      </c>
      <c r="N176" s="22" t="str">
        <f>HYPERLINK("http://ebooks.windeal.com.tw/ios/cover.asp?isbn=9781586039868")</f>
        <v>http://ebooks.windeal.com.tw/ios/cover.asp?isbn=9781586039868</v>
      </c>
    </row>
    <row r="177" spans="1:14">
      <c r="A177" s="29">
        <v>176</v>
      </c>
      <c r="B177" s="29" t="s">
        <v>189</v>
      </c>
      <c r="C177" s="29" t="s">
        <v>101</v>
      </c>
      <c r="D177" s="30" t="s">
        <v>1890</v>
      </c>
      <c r="E177" s="30" t="s">
        <v>32</v>
      </c>
      <c r="F177" s="29" t="s">
        <v>1891</v>
      </c>
      <c r="G177" s="29" t="s">
        <v>1892</v>
      </c>
      <c r="H177" s="29" t="s">
        <v>1893</v>
      </c>
      <c r="I177" s="29">
        <v>1</v>
      </c>
      <c r="J177" s="29">
        <v>1</v>
      </c>
      <c r="K177" s="29" t="s">
        <v>1894</v>
      </c>
      <c r="L177" s="29" t="s">
        <v>105</v>
      </c>
      <c r="M177" s="21">
        <v>2011</v>
      </c>
      <c r="N177" s="22" t="str">
        <f>HYPERLINK("http://ebooks.windeal.com.tw/ios/cover.asp?isbn=9781607507499")</f>
        <v>http://ebooks.windeal.com.tw/ios/cover.asp?isbn=9781607507499</v>
      </c>
    </row>
    <row r="178" spans="1:14">
      <c r="A178" s="29">
        <v>177</v>
      </c>
      <c r="B178" s="29" t="s">
        <v>189</v>
      </c>
      <c r="C178" s="29" t="s">
        <v>101</v>
      </c>
      <c r="D178" s="30" t="s">
        <v>659</v>
      </c>
      <c r="E178" s="30" t="s">
        <v>32</v>
      </c>
      <c r="F178" s="29" t="s">
        <v>1895</v>
      </c>
      <c r="G178" s="29" t="s">
        <v>1896</v>
      </c>
      <c r="H178" s="29" t="s">
        <v>1897</v>
      </c>
      <c r="I178" s="29">
        <v>1</v>
      </c>
      <c r="J178" s="31">
        <v>1</v>
      </c>
      <c r="K178" s="29" t="s">
        <v>1898</v>
      </c>
      <c r="L178" s="29" t="s">
        <v>105</v>
      </c>
      <c r="M178" s="21">
        <v>2012</v>
      </c>
      <c r="N178" s="22" t="str">
        <f>HYPERLINK("http://ebooks.windeal.com.tw/ios/cover.asp?isbn=9781607509677")</f>
        <v>http://ebooks.windeal.com.tw/ios/cover.asp?isbn=9781607509677</v>
      </c>
    </row>
    <row r="179" spans="1:14">
      <c r="A179" s="29">
        <v>178</v>
      </c>
      <c r="B179" s="29" t="s">
        <v>189</v>
      </c>
      <c r="C179" s="29" t="s">
        <v>101</v>
      </c>
      <c r="D179" s="30" t="s">
        <v>1861</v>
      </c>
      <c r="E179" s="30" t="s">
        <v>1862</v>
      </c>
      <c r="F179" s="29" t="s">
        <v>1863</v>
      </c>
      <c r="G179" s="29" t="s">
        <v>1864</v>
      </c>
      <c r="H179" s="29" t="s">
        <v>1865</v>
      </c>
      <c r="I179" s="29">
        <v>1</v>
      </c>
      <c r="J179" s="29">
        <v>1</v>
      </c>
      <c r="K179" s="29" t="s">
        <v>1866</v>
      </c>
      <c r="L179" s="29" t="s">
        <v>105</v>
      </c>
      <c r="M179" s="21">
        <v>2010</v>
      </c>
      <c r="N179" s="22" t="str">
        <f>HYPERLINK("http://ebooks.windeal.com.tw/ios/cover.asp?isbn=9781607504863")</f>
        <v>http://ebooks.windeal.com.tw/ios/cover.asp?isbn=9781607504863</v>
      </c>
    </row>
    <row r="180" spans="1:14">
      <c r="A180" s="29">
        <v>179</v>
      </c>
      <c r="B180" s="29" t="s">
        <v>189</v>
      </c>
      <c r="C180" s="29" t="s">
        <v>101</v>
      </c>
      <c r="D180" s="30" t="s">
        <v>1884</v>
      </c>
      <c r="E180" s="30" t="s">
        <v>1885</v>
      </c>
      <c r="F180" s="29" t="s">
        <v>1886</v>
      </c>
      <c r="G180" s="29" t="s">
        <v>1887</v>
      </c>
      <c r="H180" s="29" t="s">
        <v>1888</v>
      </c>
      <c r="I180" s="29">
        <v>1</v>
      </c>
      <c r="J180" s="29">
        <v>1</v>
      </c>
      <c r="K180" s="29" t="s">
        <v>1889</v>
      </c>
      <c r="L180" s="29" t="s">
        <v>105</v>
      </c>
      <c r="M180" s="21">
        <v>2010</v>
      </c>
      <c r="N180" s="22" t="str">
        <f>HYPERLINK("http://ebooks.windeal.com.tw/ios/cover.asp?isbn=9781607506034")</f>
        <v>http://ebooks.windeal.com.tw/ios/cover.asp?isbn=9781607506034</v>
      </c>
    </row>
    <row r="181" spans="1:14">
      <c r="A181" s="29">
        <v>180</v>
      </c>
      <c r="B181" s="29" t="s">
        <v>189</v>
      </c>
      <c r="C181" s="29" t="s">
        <v>1839</v>
      </c>
      <c r="D181" s="30" t="s">
        <v>1840</v>
      </c>
      <c r="E181" s="30" t="s">
        <v>1841</v>
      </c>
      <c r="F181" s="29" t="s">
        <v>1842</v>
      </c>
      <c r="G181" s="29" t="s">
        <v>1843</v>
      </c>
      <c r="H181" s="29" t="s">
        <v>1844</v>
      </c>
      <c r="I181" s="29">
        <v>1</v>
      </c>
      <c r="J181" s="29">
        <v>1</v>
      </c>
      <c r="K181" s="29" t="s">
        <v>1845</v>
      </c>
      <c r="L181" s="29" t="s">
        <v>105</v>
      </c>
      <c r="M181" s="21">
        <v>2011</v>
      </c>
      <c r="N181" s="22" t="str">
        <f>HYPERLINK("http://ebooks.windeal.com.tw/ios/cover.asp?isbn=9781607508250")</f>
        <v>http://ebooks.windeal.com.tw/ios/cover.asp?isbn=9781607508250</v>
      </c>
    </row>
    <row r="182" spans="1:14">
      <c r="A182" s="29">
        <v>181</v>
      </c>
      <c r="B182" s="29" t="s">
        <v>189</v>
      </c>
      <c r="C182" s="29" t="s">
        <v>1805</v>
      </c>
      <c r="D182" s="30" t="s">
        <v>1806</v>
      </c>
      <c r="E182" s="30" t="s">
        <v>1807</v>
      </c>
      <c r="F182" s="29" t="s">
        <v>1808</v>
      </c>
      <c r="G182" s="29" t="s">
        <v>1809</v>
      </c>
      <c r="H182" s="29" t="s">
        <v>1810</v>
      </c>
      <c r="I182" s="29">
        <v>1</v>
      </c>
      <c r="J182" s="29">
        <v>1</v>
      </c>
      <c r="K182" s="29" t="s">
        <v>1811</v>
      </c>
      <c r="L182" s="29" t="s">
        <v>105</v>
      </c>
      <c r="M182" s="21">
        <v>2009</v>
      </c>
      <c r="N182" s="22" t="str">
        <f>HYPERLINK("http://ebooks.windeal.com.tw/ios/cover.asp?isbn=9781607500681")</f>
        <v>http://ebooks.windeal.com.tw/ios/cover.asp?isbn=9781607500681</v>
      </c>
    </row>
    <row r="183" spans="1:14">
      <c r="A183" s="29">
        <v>182</v>
      </c>
      <c r="B183" s="29" t="s">
        <v>189</v>
      </c>
      <c r="C183" s="29" t="s">
        <v>1520</v>
      </c>
      <c r="D183" s="30" t="s">
        <v>1521</v>
      </c>
      <c r="E183" s="30" t="s">
        <v>40</v>
      </c>
      <c r="F183" s="29" t="s">
        <v>1522</v>
      </c>
      <c r="G183" s="29" t="s">
        <v>1523</v>
      </c>
      <c r="H183" s="29" t="s">
        <v>1524</v>
      </c>
      <c r="I183" s="29">
        <v>1</v>
      </c>
      <c r="J183" s="29">
        <v>1</v>
      </c>
      <c r="K183" s="29" t="s">
        <v>1525</v>
      </c>
      <c r="L183" s="29" t="s">
        <v>105</v>
      </c>
      <c r="M183" s="21">
        <v>2010</v>
      </c>
      <c r="N183" s="22" t="str">
        <f>HYPERLINK("http://ebooks.windeal.com.tw/ios/cover.asp?isbn=9781607504849")</f>
        <v>http://ebooks.windeal.com.tw/ios/cover.asp?isbn=9781607504849</v>
      </c>
    </row>
    <row r="184" spans="1:14">
      <c r="A184" s="29">
        <v>183</v>
      </c>
      <c r="B184" s="29" t="s">
        <v>189</v>
      </c>
      <c r="C184" s="29" t="s">
        <v>136</v>
      </c>
      <c r="D184" s="30" t="s">
        <v>1553</v>
      </c>
      <c r="E184" s="30" t="s">
        <v>1554</v>
      </c>
      <c r="F184" s="29" t="s">
        <v>1555</v>
      </c>
      <c r="G184" s="29" t="s">
        <v>1556</v>
      </c>
      <c r="H184" s="29" t="s">
        <v>1557</v>
      </c>
      <c r="I184" s="29">
        <v>1</v>
      </c>
      <c r="J184" s="29">
        <v>1</v>
      </c>
      <c r="K184" s="29" t="s">
        <v>1558</v>
      </c>
      <c r="L184" s="29" t="s">
        <v>105</v>
      </c>
      <c r="M184" s="21">
        <v>2009</v>
      </c>
      <c r="N184" s="22" t="str">
        <f>HYPERLINK("http://ebooks.windeal.com.tw/ios/cover.asp?isbn=9781607500858")</f>
        <v>http://ebooks.windeal.com.tw/ios/cover.asp?isbn=9781607500858</v>
      </c>
    </row>
    <row r="185" spans="1:14">
      <c r="A185" s="29">
        <v>184</v>
      </c>
      <c r="B185" s="29" t="s">
        <v>189</v>
      </c>
      <c r="C185" s="29" t="s">
        <v>1541</v>
      </c>
      <c r="D185" s="30" t="s">
        <v>1542</v>
      </c>
      <c r="E185" s="30" t="s">
        <v>1543</v>
      </c>
      <c r="F185" s="29" t="s">
        <v>1544</v>
      </c>
      <c r="G185" s="29" t="s">
        <v>1545</v>
      </c>
      <c r="H185" s="29" t="s">
        <v>1546</v>
      </c>
      <c r="I185" s="29">
        <v>1</v>
      </c>
      <c r="J185" s="29">
        <v>1</v>
      </c>
      <c r="K185" s="29" t="s">
        <v>1547</v>
      </c>
      <c r="L185" s="29" t="s">
        <v>105</v>
      </c>
      <c r="M185" s="21">
        <v>2009</v>
      </c>
      <c r="N185" s="22" t="str">
        <f>HYPERLINK("http://ebooks.windeal.com.tw/ios/cover.asp?isbn=9781607500414")</f>
        <v>http://ebooks.windeal.com.tw/ios/cover.asp?isbn=9781607500414</v>
      </c>
    </row>
    <row r="186" spans="1:14">
      <c r="A186" s="29">
        <v>185</v>
      </c>
      <c r="B186" s="29" t="s">
        <v>189</v>
      </c>
      <c r="C186" s="29" t="s">
        <v>1541</v>
      </c>
      <c r="D186" s="30" t="s">
        <v>1542</v>
      </c>
      <c r="E186" s="30" t="s">
        <v>1548</v>
      </c>
      <c r="F186" s="29" t="s">
        <v>1549</v>
      </c>
      <c r="G186" s="29" t="s">
        <v>1550</v>
      </c>
      <c r="H186" s="29" t="s">
        <v>1551</v>
      </c>
      <c r="I186" s="29">
        <v>1</v>
      </c>
      <c r="J186" s="29">
        <v>1</v>
      </c>
      <c r="K186" s="29" t="s">
        <v>1552</v>
      </c>
      <c r="L186" s="29" t="s">
        <v>105</v>
      </c>
      <c r="M186" s="21">
        <v>2009</v>
      </c>
      <c r="N186" s="22" t="str">
        <f>HYPERLINK("http://ebooks.windeal.com.tw/ios/cover.asp?isbn=9781607500698")</f>
        <v>http://ebooks.windeal.com.tw/ios/cover.asp?isbn=9781607500698</v>
      </c>
    </row>
    <row r="187" spans="1:14">
      <c r="A187" s="29">
        <v>186</v>
      </c>
      <c r="B187" s="29" t="s">
        <v>189</v>
      </c>
      <c r="C187" s="29" t="s">
        <v>1541</v>
      </c>
      <c r="D187" s="30" t="s">
        <v>1792</v>
      </c>
      <c r="E187" s="30" t="s">
        <v>1793</v>
      </c>
      <c r="F187" s="29" t="s">
        <v>1794</v>
      </c>
      <c r="G187" s="29" t="s">
        <v>1795</v>
      </c>
      <c r="H187" s="29" t="s">
        <v>1796</v>
      </c>
      <c r="I187" s="29">
        <v>1</v>
      </c>
      <c r="J187" s="29">
        <v>1</v>
      </c>
      <c r="K187" s="29" t="s">
        <v>1797</v>
      </c>
      <c r="L187" s="29" t="s">
        <v>105</v>
      </c>
      <c r="M187" s="21">
        <v>2010</v>
      </c>
      <c r="N187" s="22" t="str">
        <f>HYPERLINK("http://ebooks.windeal.com.tw/ios/cover.asp?isbn=9781607504900")</f>
        <v>http://ebooks.windeal.com.tw/ios/cover.asp?isbn=9781607504900</v>
      </c>
    </row>
    <row r="188" spans="1:14">
      <c r="A188" s="29">
        <v>187</v>
      </c>
      <c r="B188" s="29" t="s">
        <v>189</v>
      </c>
      <c r="C188" s="29" t="s">
        <v>1761</v>
      </c>
      <c r="D188" s="30" t="s">
        <v>1762</v>
      </c>
      <c r="E188" s="30" t="s">
        <v>1763</v>
      </c>
      <c r="F188" s="29" t="s">
        <v>1764</v>
      </c>
      <c r="G188" s="29" t="s">
        <v>1765</v>
      </c>
      <c r="H188" s="29" t="s">
        <v>1766</v>
      </c>
      <c r="I188" s="29">
        <v>1</v>
      </c>
      <c r="J188" s="29">
        <v>1</v>
      </c>
      <c r="K188" s="29" t="s">
        <v>1767</v>
      </c>
      <c r="L188" s="29" t="s">
        <v>105</v>
      </c>
      <c r="M188" s="21">
        <v>2009</v>
      </c>
      <c r="N188" s="22" t="str">
        <f>HYPERLINK("http://ebooks.windeal.com.tw/ios/cover.asp?isbn=9781607500469")</f>
        <v>http://ebooks.windeal.com.tw/ios/cover.asp?isbn=9781607500469</v>
      </c>
    </row>
    <row r="189" spans="1:14">
      <c r="A189" s="29">
        <v>188</v>
      </c>
      <c r="B189" s="29" t="s">
        <v>189</v>
      </c>
      <c r="C189" s="29" t="s">
        <v>93</v>
      </c>
      <c r="D189" s="30" t="s">
        <v>1855</v>
      </c>
      <c r="E189" s="30" t="s">
        <v>1856</v>
      </c>
      <c r="F189" s="29" t="s">
        <v>1857</v>
      </c>
      <c r="G189" s="29" t="s">
        <v>1858</v>
      </c>
      <c r="H189" s="29" t="s">
        <v>1859</v>
      </c>
      <c r="I189" s="29">
        <v>1</v>
      </c>
      <c r="J189" s="29">
        <v>1</v>
      </c>
      <c r="K189" s="29" t="s">
        <v>1860</v>
      </c>
      <c r="L189" s="29" t="s">
        <v>105</v>
      </c>
      <c r="M189" s="21">
        <v>2008</v>
      </c>
      <c r="N189" s="22" t="str">
        <f>HYPERLINK("http://ebooks.windeal.com.tw/ios/cover.asp?isbn=9781586039882")</f>
        <v>http://ebooks.windeal.com.tw/ios/cover.asp?isbn=9781586039882</v>
      </c>
    </row>
    <row r="190" spans="1:14">
      <c r="A190" s="29">
        <v>189</v>
      </c>
      <c r="B190" s="29" t="s">
        <v>189</v>
      </c>
      <c r="C190" s="29" t="s">
        <v>93</v>
      </c>
      <c r="D190" s="30" t="s">
        <v>1830</v>
      </c>
      <c r="E190" s="30" t="s">
        <v>1831</v>
      </c>
      <c r="F190" s="29" t="s">
        <v>1832</v>
      </c>
      <c r="G190" s="29" t="s">
        <v>1833</v>
      </c>
      <c r="H190" s="29" t="s">
        <v>1834</v>
      </c>
      <c r="I190" s="29">
        <v>1</v>
      </c>
      <c r="J190" s="29">
        <v>1</v>
      </c>
      <c r="K190" s="29" t="s">
        <v>1835</v>
      </c>
      <c r="L190" s="29" t="s">
        <v>105</v>
      </c>
      <c r="M190" s="21">
        <v>2011</v>
      </c>
      <c r="N190" s="22" t="str">
        <f>HYPERLINK("http://ebooks.windeal.com.tw/ios/cover.asp?isbn=9781607508076")</f>
        <v>http://ebooks.windeal.com.tw/ios/cover.asp?isbn=9781607508076</v>
      </c>
    </row>
    <row r="191" spans="1:14">
      <c r="A191" s="29">
        <v>190</v>
      </c>
      <c r="B191" s="29" t="s">
        <v>189</v>
      </c>
      <c r="C191" s="29" t="s">
        <v>93</v>
      </c>
      <c r="D191" s="30" t="s">
        <v>1867</v>
      </c>
      <c r="E191" s="30" t="s">
        <v>1868</v>
      </c>
      <c r="F191" s="29" t="s">
        <v>1869</v>
      </c>
      <c r="G191" s="29" t="s">
        <v>1870</v>
      </c>
      <c r="H191" s="29" t="s">
        <v>1871</v>
      </c>
      <c r="I191" s="29">
        <v>1</v>
      </c>
      <c r="J191" s="29">
        <v>1</v>
      </c>
      <c r="K191" s="29" t="s">
        <v>1872</v>
      </c>
      <c r="L191" s="29" t="s">
        <v>105</v>
      </c>
      <c r="M191" s="21">
        <v>2011</v>
      </c>
      <c r="N191" s="22" t="str">
        <f>HYPERLINK("http://ebooks.windeal.com.tw/ios/cover.asp?isbn=9781607508212")</f>
        <v>http://ebooks.windeal.com.tw/ios/cover.asp?isbn=9781607508212</v>
      </c>
    </row>
    <row r="192" spans="1:14">
      <c r="A192" s="29">
        <v>191</v>
      </c>
      <c r="B192" s="29" t="s">
        <v>189</v>
      </c>
      <c r="C192" s="29" t="s">
        <v>93</v>
      </c>
      <c r="D192" s="30" t="s">
        <v>1824</v>
      </c>
      <c r="E192" s="30" t="s">
        <v>1825</v>
      </c>
      <c r="F192" s="29" t="s">
        <v>1873</v>
      </c>
      <c r="G192" s="29" t="s">
        <v>1874</v>
      </c>
      <c r="H192" s="29" t="s">
        <v>1875</v>
      </c>
      <c r="I192" s="29">
        <v>5</v>
      </c>
      <c r="J192" s="29">
        <v>1</v>
      </c>
      <c r="K192" s="29" t="s">
        <v>1876</v>
      </c>
      <c r="L192" s="29" t="s">
        <v>105</v>
      </c>
      <c r="M192" s="21">
        <v>2009</v>
      </c>
      <c r="N192" s="22" t="str">
        <f>HYPERLINK("http://ebooks.windeal.com.tw/ios/cover.asp?isbn=9781607500315")</f>
        <v>http://ebooks.windeal.com.tw/ios/cover.asp?isbn=9781607500315</v>
      </c>
    </row>
    <row r="193" spans="1:14">
      <c r="A193" s="29">
        <v>192</v>
      </c>
      <c r="B193" s="29" t="s">
        <v>189</v>
      </c>
      <c r="C193" s="29" t="s">
        <v>93</v>
      </c>
      <c r="D193" s="30" t="s">
        <v>1824</v>
      </c>
      <c r="E193" s="30" t="s">
        <v>1825</v>
      </c>
      <c r="F193" s="29" t="s">
        <v>1836</v>
      </c>
      <c r="G193" s="29" t="s">
        <v>1837</v>
      </c>
      <c r="H193" s="29" t="s">
        <v>1838</v>
      </c>
      <c r="I193" s="29">
        <v>1</v>
      </c>
      <c r="J193" s="29">
        <v>1</v>
      </c>
      <c r="K193" s="29" t="s">
        <v>1835</v>
      </c>
      <c r="L193" s="29" t="s">
        <v>105</v>
      </c>
      <c r="M193" s="21">
        <v>2011</v>
      </c>
      <c r="N193" s="22" t="str">
        <f>HYPERLINK("http://ebooks.windeal.com.tw/ios/cover.asp?isbn=9781607507888")</f>
        <v>http://ebooks.windeal.com.tw/ios/cover.asp?isbn=9781607507888</v>
      </c>
    </row>
    <row r="194" spans="1:14">
      <c r="A194" s="29">
        <v>193</v>
      </c>
      <c r="B194" s="29" t="s">
        <v>189</v>
      </c>
      <c r="C194" s="29" t="s">
        <v>93</v>
      </c>
      <c r="D194" s="30" t="s">
        <v>1824</v>
      </c>
      <c r="E194" s="30" t="s">
        <v>1825</v>
      </c>
      <c r="F194" s="29" t="s">
        <v>1846</v>
      </c>
      <c r="G194" s="29" t="s">
        <v>1847</v>
      </c>
      <c r="H194" s="29" t="s">
        <v>1848</v>
      </c>
      <c r="I194" s="29">
        <v>1</v>
      </c>
      <c r="J194" s="29">
        <v>1</v>
      </c>
      <c r="K194" s="29" t="s">
        <v>1849</v>
      </c>
      <c r="L194" s="29" t="s">
        <v>105</v>
      </c>
      <c r="M194" s="21">
        <v>2011</v>
      </c>
      <c r="N194" s="22" t="str">
        <f>HYPERLINK("http://ebooks.windeal.com.tw/ios/cover.asp?isbn=9781607507772")</f>
        <v>http://ebooks.windeal.com.tw/ios/cover.asp?isbn=9781607507772</v>
      </c>
    </row>
    <row r="195" spans="1:14">
      <c r="A195" s="29">
        <v>194</v>
      </c>
      <c r="B195" s="29" t="s">
        <v>189</v>
      </c>
      <c r="C195" s="29" t="s">
        <v>93</v>
      </c>
      <c r="D195" s="30" t="s">
        <v>1824</v>
      </c>
      <c r="E195" s="30" t="s">
        <v>1825</v>
      </c>
      <c r="F195" s="29" t="s">
        <v>1826</v>
      </c>
      <c r="G195" s="29" t="s">
        <v>1827</v>
      </c>
      <c r="H195" s="29" t="s">
        <v>1828</v>
      </c>
      <c r="I195" s="29">
        <v>1</v>
      </c>
      <c r="J195" s="29">
        <v>1</v>
      </c>
      <c r="K195" s="29" t="s">
        <v>1829</v>
      </c>
      <c r="L195" s="29" t="s">
        <v>105</v>
      </c>
      <c r="M195" s="21">
        <v>2011</v>
      </c>
      <c r="N195" s="22" t="str">
        <f>HYPERLINK("http://ebooks.windeal.com.tw/ios/cover.asp?isbn=9781607508007")</f>
        <v>http://ebooks.windeal.com.tw/ios/cover.asp?isbn=9781607508007</v>
      </c>
    </row>
    <row r="196" spans="1:14">
      <c r="A196" s="29">
        <v>195</v>
      </c>
      <c r="B196" s="29" t="s">
        <v>189</v>
      </c>
      <c r="C196" s="29" t="s">
        <v>606</v>
      </c>
      <c r="D196" s="30" t="s">
        <v>1899</v>
      </c>
      <c r="E196" s="30" t="s">
        <v>1900</v>
      </c>
      <c r="F196" s="29" t="s">
        <v>1901</v>
      </c>
      <c r="G196" s="29" t="s">
        <v>1902</v>
      </c>
      <c r="H196" s="29" t="s">
        <v>1903</v>
      </c>
      <c r="I196" s="29">
        <v>1</v>
      </c>
      <c r="J196" s="29">
        <v>1</v>
      </c>
      <c r="K196" s="29" t="s">
        <v>1904</v>
      </c>
      <c r="L196" s="29" t="s">
        <v>105</v>
      </c>
      <c r="M196" s="21">
        <v>2011</v>
      </c>
      <c r="N196" s="22" t="str">
        <f>HYPERLINK("http://ebooks.windeal.com.tw/ios/cover.asp?isbn=9781607507697")</f>
        <v>http://ebooks.windeal.com.tw/ios/cover.asp?isbn=9781607507697</v>
      </c>
    </row>
    <row r="197" spans="1:14">
      <c r="A197" s="29">
        <v>196</v>
      </c>
      <c r="B197" s="29" t="s">
        <v>189</v>
      </c>
      <c r="C197" s="29" t="s">
        <v>190</v>
      </c>
      <c r="D197" s="30" t="s">
        <v>1717</v>
      </c>
      <c r="E197" s="30" t="s">
        <v>1718</v>
      </c>
      <c r="F197" s="29" t="s">
        <v>1719</v>
      </c>
      <c r="G197" s="29" t="s">
        <v>1720</v>
      </c>
      <c r="H197" s="29" t="s">
        <v>1721</v>
      </c>
      <c r="I197" s="29">
        <v>1</v>
      </c>
      <c r="J197" s="29">
        <v>1</v>
      </c>
      <c r="K197" s="29" t="s">
        <v>1722</v>
      </c>
      <c r="L197" s="29" t="s">
        <v>105</v>
      </c>
      <c r="M197" s="21">
        <v>2011</v>
      </c>
      <c r="N197" s="22" t="str">
        <f>HYPERLINK("http://ebooks.windeal.com.tw/ios/cover.asp?isbn=9781607509738")</f>
        <v>http://ebooks.windeal.com.tw/ios/cover.asp?isbn=9781607509738</v>
      </c>
    </row>
    <row r="198" spans="1:14">
      <c r="A198" s="29">
        <v>197</v>
      </c>
      <c r="B198" s="29" t="s">
        <v>189</v>
      </c>
      <c r="C198" s="29" t="s">
        <v>190</v>
      </c>
      <c r="D198" s="30" t="s">
        <v>1711</v>
      </c>
      <c r="E198" s="30" t="s">
        <v>1712</v>
      </c>
      <c r="F198" s="29" t="s">
        <v>1713</v>
      </c>
      <c r="G198" s="29" t="s">
        <v>1714</v>
      </c>
      <c r="H198" s="29" t="s">
        <v>1715</v>
      </c>
      <c r="I198" s="29">
        <v>1</v>
      </c>
      <c r="J198" s="29">
        <v>1</v>
      </c>
      <c r="K198" s="29" t="s">
        <v>1716</v>
      </c>
      <c r="L198" s="29" t="s">
        <v>105</v>
      </c>
      <c r="M198" s="21">
        <v>2011</v>
      </c>
      <c r="N198" s="22" t="str">
        <f>HYPERLINK("http://ebooks.windeal.com.tw/ios/cover.asp?isbn=9781607507550")</f>
        <v>http://ebooks.windeal.com.tw/ios/cover.asp?isbn=9781607507550</v>
      </c>
    </row>
    <row r="199" spans="1:14">
      <c r="I199" s="4">
        <f>SUM(I2:I198)</f>
        <v>201</v>
      </c>
    </row>
    <row r="201" spans="1:14">
      <c r="A201" s="4" t="s">
        <v>1937</v>
      </c>
    </row>
    <row r="202" spans="1:14" s="35" customFormat="1">
      <c r="A202" s="38" t="s">
        <v>827</v>
      </c>
      <c r="B202" s="38" t="s">
        <v>828</v>
      </c>
      <c r="C202" s="38" t="s">
        <v>829</v>
      </c>
      <c r="D202" s="39" t="s">
        <v>163</v>
      </c>
      <c r="E202" s="39" t="s">
        <v>164</v>
      </c>
      <c r="F202" s="38" t="s">
        <v>830</v>
      </c>
      <c r="G202" s="38" t="s">
        <v>60</v>
      </c>
      <c r="H202" s="38" t="s">
        <v>831</v>
      </c>
      <c r="I202" s="38" t="s">
        <v>62</v>
      </c>
      <c r="J202" s="38" t="s">
        <v>832</v>
      </c>
      <c r="K202" s="38" t="s">
        <v>194</v>
      </c>
      <c r="L202" s="38" t="s">
        <v>833</v>
      </c>
      <c r="M202" s="38" t="s">
        <v>834</v>
      </c>
      <c r="N202" s="40" t="s">
        <v>165</v>
      </c>
    </row>
    <row r="203" spans="1:14">
      <c r="A203" s="29">
        <v>1</v>
      </c>
      <c r="B203" s="29" t="s">
        <v>100</v>
      </c>
      <c r="C203" s="29" t="s">
        <v>1047</v>
      </c>
      <c r="D203" s="30" t="s">
        <v>1905</v>
      </c>
      <c r="E203" s="30" t="s">
        <v>1906</v>
      </c>
      <c r="F203" s="29" t="s">
        <v>1907</v>
      </c>
      <c r="G203" s="29" t="s">
        <v>1908</v>
      </c>
      <c r="H203" s="29" t="s">
        <v>1909</v>
      </c>
      <c r="I203" s="29">
        <v>1</v>
      </c>
      <c r="J203" s="29">
        <v>1</v>
      </c>
      <c r="K203" s="29" t="s">
        <v>1910</v>
      </c>
      <c r="L203" s="29" t="s">
        <v>105</v>
      </c>
      <c r="M203" s="21">
        <v>2007</v>
      </c>
      <c r="N203" s="22" t="str">
        <f>HYPERLINK("http://ebooks.windeal.com.tw/ios/cover.asp?isbn=9781586037093")</f>
        <v>http://ebooks.windeal.com.tw/ios/cover.asp?isbn=9781586037093</v>
      </c>
    </row>
    <row r="204" spans="1:14">
      <c r="A204" s="29">
        <v>2</v>
      </c>
      <c r="B204" s="29" t="s">
        <v>100</v>
      </c>
      <c r="C204" s="29" t="s">
        <v>1047</v>
      </c>
      <c r="D204" s="30" t="s">
        <v>1911</v>
      </c>
      <c r="E204" s="30" t="s">
        <v>1912</v>
      </c>
      <c r="F204" s="29" t="s">
        <v>1913</v>
      </c>
      <c r="G204" s="29" t="s">
        <v>1914</v>
      </c>
      <c r="H204" s="29" t="s">
        <v>1915</v>
      </c>
      <c r="I204" s="29">
        <v>1</v>
      </c>
      <c r="J204" s="29">
        <v>1</v>
      </c>
      <c r="K204" s="29" t="s">
        <v>1916</v>
      </c>
      <c r="L204" s="29" t="s">
        <v>105</v>
      </c>
      <c r="M204" s="21">
        <v>2007</v>
      </c>
      <c r="N204" s="22" t="str">
        <f>HYPERLINK("http://ebooks.windeal.com.tw/ios/cover.asp?isbn=9781586037376")</f>
        <v>http://ebooks.windeal.com.tw/ios/cover.asp?isbn=9781586037376</v>
      </c>
    </row>
    <row r="205" spans="1:14">
      <c r="A205" s="29">
        <v>3</v>
      </c>
      <c r="B205" s="29" t="s">
        <v>100</v>
      </c>
      <c r="C205" s="29" t="s">
        <v>1047</v>
      </c>
      <c r="D205" s="30" t="s">
        <v>1917</v>
      </c>
      <c r="E205" s="30" t="s">
        <v>1231</v>
      </c>
      <c r="F205" s="29" t="s">
        <v>1918</v>
      </c>
      <c r="G205" s="29" t="s">
        <v>1919</v>
      </c>
      <c r="H205" s="29" t="s">
        <v>1920</v>
      </c>
      <c r="I205" s="29">
        <v>1</v>
      </c>
      <c r="J205" s="29">
        <v>1</v>
      </c>
      <c r="K205" s="29" t="s">
        <v>1916</v>
      </c>
      <c r="L205" s="29" t="s">
        <v>105</v>
      </c>
      <c r="M205" s="21">
        <v>2007</v>
      </c>
      <c r="N205" s="22" t="str">
        <f>HYPERLINK("http://ebooks.windeal.com.tw/ios/cover.asp?isbn=9781586037857")</f>
        <v>http://ebooks.windeal.com.tw/ios/cover.asp?isbn=9781586037857</v>
      </c>
    </row>
    <row r="206" spans="1:14">
      <c r="A206" s="29">
        <v>4</v>
      </c>
      <c r="B206" s="29" t="s">
        <v>91</v>
      </c>
      <c r="C206" s="29" t="s">
        <v>1282</v>
      </c>
      <c r="D206" s="30" t="s">
        <v>1921</v>
      </c>
      <c r="E206" s="30" t="s">
        <v>1922</v>
      </c>
      <c r="F206" s="29" t="s">
        <v>1923</v>
      </c>
      <c r="G206" s="29" t="s">
        <v>1924</v>
      </c>
      <c r="H206" s="29" t="s">
        <v>1925</v>
      </c>
      <c r="I206" s="29">
        <v>1</v>
      </c>
      <c r="J206" s="29">
        <v>2</v>
      </c>
      <c r="K206" s="29" t="s">
        <v>1926</v>
      </c>
      <c r="L206" s="29" t="s">
        <v>105</v>
      </c>
      <c r="M206" s="21">
        <v>2008</v>
      </c>
      <c r="N206" s="22" t="str">
        <f>HYPERLINK("http://ebooks.windeal.com.tw/ios/cover.asp?isbn=9781586038809")</f>
        <v>http://ebooks.windeal.com.tw/ios/cover.asp?isbn=9781586038809</v>
      </c>
    </row>
    <row r="207" spans="1:14">
      <c r="A207" s="29">
        <v>5</v>
      </c>
      <c r="B207" s="29" t="s">
        <v>91</v>
      </c>
      <c r="C207" s="29" t="s">
        <v>130</v>
      </c>
      <c r="D207" s="30" t="s">
        <v>96</v>
      </c>
      <c r="E207" s="30" t="s">
        <v>0</v>
      </c>
      <c r="F207" s="29" t="s">
        <v>1927</v>
      </c>
      <c r="G207" s="29" t="s">
        <v>1928</v>
      </c>
      <c r="H207" s="29" t="s">
        <v>1929</v>
      </c>
      <c r="I207" s="29">
        <v>1</v>
      </c>
      <c r="J207" s="29">
        <v>1</v>
      </c>
      <c r="K207" s="29" t="s">
        <v>1930</v>
      </c>
      <c r="L207" s="29" t="s">
        <v>105</v>
      </c>
      <c r="M207" s="21">
        <v>2008</v>
      </c>
      <c r="N207" s="22" t="str">
        <f>HYPERLINK("http://ebooks.windeal.com.tw/ios/cover.asp?isbn=9781586038748")</f>
        <v>http://ebooks.windeal.com.tw/ios/cover.asp?isbn=9781586038748</v>
      </c>
    </row>
    <row r="208" spans="1:14">
      <c r="A208" s="29">
        <v>6</v>
      </c>
      <c r="B208" s="29" t="s">
        <v>189</v>
      </c>
      <c r="C208" s="29" t="s">
        <v>190</v>
      </c>
      <c r="D208" s="30" t="s">
        <v>1931</v>
      </c>
      <c r="E208" s="30" t="s">
        <v>1932</v>
      </c>
      <c r="F208" s="29" t="s">
        <v>1933</v>
      </c>
      <c r="G208" s="29" t="s">
        <v>1934</v>
      </c>
      <c r="H208" s="29" t="s">
        <v>1935</v>
      </c>
      <c r="I208" s="29">
        <v>1</v>
      </c>
      <c r="J208" s="29">
        <v>1</v>
      </c>
      <c r="K208" s="29" t="s">
        <v>1936</v>
      </c>
      <c r="L208" s="29" t="s">
        <v>105</v>
      </c>
      <c r="M208" s="21">
        <v>2007</v>
      </c>
      <c r="N208" s="22" t="str">
        <f>HYPERLINK("http://ebooks.windeal.com.tw/ios/cover.asp?isbn=9781586037901")</f>
        <v>http://ebooks.windeal.com.tw/ios/cover.asp?isbn=9781586037901</v>
      </c>
    </row>
    <row r="209" spans="9:9">
      <c r="I209" s="4">
        <f>SUM(I203:I208)</f>
        <v>6</v>
      </c>
    </row>
  </sheetData>
  <sortState xmlns:xlrd2="http://schemas.microsoft.com/office/spreadsheetml/2017/richdata2" ref="A2:IV198">
    <sortCondition ref="B2:B198"/>
    <sortCondition ref="C2:C198"/>
    <sortCondition ref="E2:E198"/>
    <sortCondition ref="M2:M198"/>
    <sortCondition ref="H2:H198"/>
  </sortState>
  <phoneticPr fontId="11" type="noConversion"/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15"/>
  <sheetViews>
    <sheetView topLeftCell="C106" workbookViewId="0">
      <selection activeCell="O7" sqref="O7"/>
    </sheetView>
  </sheetViews>
  <sheetFormatPr defaultRowHeight="16.2"/>
  <cols>
    <col min="1" max="1" width="5.77734375" bestFit="1" customWidth="1"/>
    <col min="2" max="2" width="35.33203125" hidden="1" customWidth="1"/>
    <col min="3" max="3" width="33.21875" customWidth="1"/>
    <col min="4" max="4" width="0" hidden="1" customWidth="1"/>
    <col min="5" max="5" width="12.77734375" customWidth="1"/>
    <col min="6" max="6" width="17.88671875" customWidth="1"/>
    <col min="7" max="7" width="0" hidden="1" customWidth="1"/>
    <col min="8" max="8" width="54.88671875" customWidth="1"/>
    <col min="9" max="9" width="5.77734375" hidden="1" customWidth="1"/>
    <col min="10" max="10" width="4.77734375" customWidth="1"/>
    <col min="11" max="11" width="19.77734375" customWidth="1"/>
    <col min="12" max="12" width="0" hidden="1" customWidth="1"/>
    <col min="13" max="13" width="7.21875" customWidth="1"/>
    <col min="14" max="14" width="61" customWidth="1"/>
  </cols>
  <sheetData>
    <row r="1" spans="1:14" s="17" customFormat="1">
      <c r="A1" s="18" t="s">
        <v>827</v>
      </c>
      <c r="B1" s="18" t="s">
        <v>828</v>
      </c>
      <c r="C1" s="27" t="s">
        <v>829</v>
      </c>
      <c r="D1" s="28" t="s">
        <v>163</v>
      </c>
      <c r="E1" s="28" t="s">
        <v>164</v>
      </c>
      <c r="F1" s="27" t="s">
        <v>830</v>
      </c>
      <c r="G1" s="27" t="s">
        <v>60</v>
      </c>
      <c r="H1" s="27" t="s">
        <v>831</v>
      </c>
      <c r="I1" s="27" t="s">
        <v>62</v>
      </c>
      <c r="J1" s="27" t="s">
        <v>832</v>
      </c>
      <c r="K1" s="27" t="s">
        <v>194</v>
      </c>
      <c r="L1" s="27" t="s">
        <v>833</v>
      </c>
      <c r="M1" s="27" t="s">
        <v>834</v>
      </c>
      <c r="N1" s="27" t="s">
        <v>165</v>
      </c>
    </row>
    <row r="2" spans="1:14">
      <c r="A2" s="19">
        <v>1</v>
      </c>
      <c r="B2" s="19" t="s">
        <v>100</v>
      </c>
      <c r="C2" s="19" t="s">
        <v>409</v>
      </c>
      <c r="D2" s="20" t="s">
        <v>410</v>
      </c>
      <c r="E2" s="20" t="s">
        <v>47</v>
      </c>
      <c r="F2" s="19" t="s">
        <v>411</v>
      </c>
      <c r="G2" s="19" t="s">
        <v>412</v>
      </c>
      <c r="H2" s="19" t="s">
        <v>413</v>
      </c>
      <c r="I2" s="19">
        <v>1</v>
      </c>
      <c r="J2" s="19">
        <v>1</v>
      </c>
      <c r="K2" s="19" t="s">
        <v>414</v>
      </c>
      <c r="L2" s="19" t="s">
        <v>105</v>
      </c>
      <c r="M2" s="21">
        <v>2012</v>
      </c>
      <c r="N2" s="22" t="str">
        <f>HYPERLINK("http://ebooks.windeal.com.tw/ios/cover.asp?isbn=9781614990253")</f>
        <v>http://ebooks.windeal.com.tw/ios/cover.asp?isbn=9781614990253</v>
      </c>
    </row>
    <row r="3" spans="1:14">
      <c r="A3" s="19">
        <v>2</v>
      </c>
      <c r="B3" s="19" t="s">
        <v>100</v>
      </c>
      <c r="C3" s="19" t="s">
        <v>293</v>
      </c>
      <c r="D3" s="20" t="s">
        <v>294</v>
      </c>
      <c r="E3" s="20" t="s">
        <v>295</v>
      </c>
      <c r="F3" s="19" t="s">
        <v>296</v>
      </c>
      <c r="G3" s="19" t="s">
        <v>297</v>
      </c>
      <c r="H3" s="19" t="s">
        <v>298</v>
      </c>
      <c r="I3" s="19">
        <v>1</v>
      </c>
      <c r="J3" s="19">
        <v>1</v>
      </c>
      <c r="K3" s="19" t="s">
        <v>299</v>
      </c>
      <c r="L3" s="19" t="s">
        <v>105</v>
      </c>
      <c r="M3" s="21">
        <v>2012</v>
      </c>
      <c r="N3" s="22" t="str">
        <f>HYPERLINK("http://ebooks.windeal.com.tw/ios/cover.asp?isbn=9781614991168")</f>
        <v>http://ebooks.windeal.com.tw/ios/cover.asp?isbn=9781614991168</v>
      </c>
    </row>
    <row r="4" spans="1:14">
      <c r="A4" s="19">
        <v>3</v>
      </c>
      <c r="B4" s="19" t="s">
        <v>100</v>
      </c>
      <c r="C4" s="19" t="s">
        <v>254</v>
      </c>
      <c r="D4" s="20" t="s">
        <v>255</v>
      </c>
      <c r="E4" s="20" t="s">
        <v>256</v>
      </c>
      <c r="F4" s="19" t="s">
        <v>257</v>
      </c>
      <c r="G4" s="19" t="s">
        <v>258</v>
      </c>
      <c r="H4" s="19" t="s">
        <v>259</v>
      </c>
      <c r="I4" s="19">
        <v>1</v>
      </c>
      <c r="J4" s="19">
        <v>1</v>
      </c>
      <c r="K4" s="19" t="s">
        <v>260</v>
      </c>
      <c r="L4" s="19" t="s">
        <v>105</v>
      </c>
      <c r="M4" s="21">
        <v>2012</v>
      </c>
      <c r="N4" s="22" t="str">
        <f>HYPERLINK("http://ebooks.windeal.com.tw/ios/cover.asp?isbn=9781614990383")</f>
        <v>http://ebooks.windeal.com.tw/ios/cover.asp?isbn=9781614990383</v>
      </c>
    </row>
    <row r="5" spans="1:14">
      <c r="A5" s="19">
        <v>4</v>
      </c>
      <c r="B5" s="19" t="s">
        <v>100</v>
      </c>
      <c r="C5" s="19" t="s">
        <v>254</v>
      </c>
      <c r="D5" s="20" t="s">
        <v>271</v>
      </c>
      <c r="E5" s="20" t="s">
        <v>2</v>
      </c>
      <c r="F5" s="19" t="s">
        <v>272</v>
      </c>
      <c r="G5" s="19" t="s">
        <v>273</v>
      </c>
      <c r="H5" s="19" t="s">
        <v>274</v>
      </c>
      <c r="I5" s="19">
        <v>1</v>
      </c>
      <c r="J5" s="19">
        <v>1</v>
      </c>
      <c r="K5" s="19" t="s">
        <v>270</v>
      </c>
      <c r="L5" s="19" t="s">
        <v>105</v>
      </c>
      <c r="M5" s="21">
        <v>2012</v>
      </c>
      <c r="N5" s="22" t="str">
        <f>HYPERLINK("http://ebooks.windeal.com.tw/ios/cover.asp?isbn=9781614990345")</f>
        <v>http://ebooks.windeal.com.tw/ios/cover.asp?isbn=9781614990345</v>
      </c>
    </row>
    <row r="6" spans="1:14">
      <c r="A6" s="19">
        <v>5</v>
      </c>
      <c r="B6" s="19" t="s">
        <v>100</v>
      </c>
      <c r="C6" s="19" t="s">
        <v>254</v>
      </c>
      <c r="D6" s="20" t="s">
        <v>353</v>
      </c>
      <c r="E6" s="20" t="s">
        <v>354</v>
      </c>
      <c r="F6" s="19" t="s">
        <v>355</v>
      </c>
      <c r="G6" s="19" t="s">
        <v>356</v>
      </c>
      <c r="H6" s="19" t="s">
        <v>357</v>
      </c>
      <c r="I6" s="19">
        <v>1</v>
      </c>
      <c r="J6" s="19">
        <v>1</v>
      </c>
      <c r="K6" s="19" t="s">
        <v>358</v>
      </c>
      <c r="L6" s="19" t="s">
        <v>105</v>
      </c>
      <c r="M6" s="21">
        <v>2012</v>
      </c>
      <c r="N6" s="22" t="str">
        <f>HYPERLINK("http://ebooks.windeal.com.tw/ios/cover.asp?isbn=9781607509950")</f>
        <v>http://ebooks.windeal.com.tw/ios/cover.asp?isbn=9781607509950</v>
      </c>
    </row>
    <row r="7" spans="1:14">
      <c r="A7" s="19">
        <v>6</v>
      </c>
      <c r="B7" s="19" t="s">
        <v>100</v>
      </c>
      <c r="C7" s="19" t="s">
        <v>415</v>
      </c>
      <c r="D7" s="20" t="s">
        <v>416</v>
      </c>
      <c r="E7" s="20" t="s">
        <v>417</v>
      </c>
      <c r="F7" s="19" t="s">
        <v>418</v>
      </c>
      <c r="G7" s="19" t="s">
        <v>419</v>
      </c>
      <c r="H7" s="19" t="s">
        <v>420</v>
      </c>
      <c r="I7" s="19">
        <v>1</v>
      </c>
      <c r="J7" s="19">
        <v>1</v>
      </c>
      <c r="K7" s="19" t="s">
        <v>421</v>
      </c>
      <c r="L7" s="19" t="s">
        <v>105</v>
      </c>
      <c r="M7" s="21">
        <v>2012</v>
      </c>
      <c r="N7" s="22" t="str">
        <f>HYPERLINK("http://ebooks.windeal.com.tw/ios/cover.asp?isbn=9781614990420")</f>
        <v>http://ebooks.windeal.com.tw/ios/cover.asp?isbn=9781614990420</v>
      </c>
    </row>
    <row r="8" spans="1:14">
      <c r="A8" s="19">
        <v>7</v>
      </c>
      <c r="B8" s="19" t="s">
        <v>100</v>
      </c>
      <c r="C8" s="19" t="s">
        <v>319</v>
      </c>
      <c r="D8" s="20" t="s">
        <v>320</v>
      </c>
      <c r="E8" s="20" t="s">
        <v>321</v>
      </c>
      <c r="F8" s="19" t="s">
        <v>322</v>
      </c>
      <c r="G8" s="19" t="s">
        <v>323</v>
      </c>
      <c r="H8" s="19" t="s">
        <v>324</v>
      </c>
      <c r="I8" s="19">
        <v>1</v>
      </c>
      <c r="J8" s="19">
        <v>1</v>
      </c>
      <c r="K8" s="19" t="s">
        <v>325</v>
      </c>
      <c r="L8" s="19" t="s">
        <v>105</v>
      </c>
      <c r="M8" s="21">
        <v>2012</v>
      </c>
      <c r="N8" s="22" t="str">
        <f>HYPERLINK("http://ebooks.windeal.com.tw/ios/cover.asp?isbn=9781614990369")</f>
        <v>http://ebooks.windeal.com.tw/ios/cover.asp?isbn=9781614990369</v>
      </c>
    </row>
    <row r="9" spans="1:14">
      <c r="A9" s="19">
        <v>8</v>
      </c>
      <c r="B9" s="19" t="s">
        <v>100</v>
      </c>
      <c r="C9" s="19" t="s">
        <v>281</v>
      </c>
      <c r="D9" s="20" t="s">
        <v>282</v>
      </c>
      <c r="E9" s="20" t="s">
        <v>283</v>
      </c>
      <c r="F9" s="19" t="s">
        <v>284</v>
      </c>
      <c r="G9" s="19" t="s">
        <v>285</v>
      </c>
      <c r="H9" s="19" t="s">
        <v>819</v>
      </c>
      <c r="I9" s="19">
        <v>1</v>
      </c>
      <c r="J9" s="19">
        <v>1</v>
      </c>
      <c r="K9" s="19" t="s">
        <v>286</v>
      </c>
      <c r="L9" s="19" t="s">
        <v>105</v>
      </c>
      <c r="M9" s="21">
        <v>2012</v>
      </c>
      <c r="N9" s="22" t="str">
        <f>HYPERLINK("http://ebooks.windeal.com.tw/ios/cover.asp?isbn=9781614991465")</f>
        <v>http://ebooks.windeal.com.tw/ios/cover.asp?isbn=9781614991465</v>
      </c>
    </row>
    <row r="10" spans="1:14">
      <c r="A10" s="19">
        <v>9</v>
      </c>
      <c r="B10" s="19" t="s">
        <v>100</v>
      </c>
      <c r="C10" s="19" t="s">
        <v>337</v>
      </c>
      <c r="D10" s="20" t="s">
        <v>51</v>
      </c>
      <c r="E10" s="20" t="s">
        <v>338</v>
      </c>
      <c r="F10" s="19" t="s">
        <v>339</v>
      </c>
      <c r="G10" s="19" t="s">
        <v>340</v>
      </c>
      <c r="H10" s="19" t="s">
        <v>820</v>
      </c>
      <c r="I10" s="19">
        <v>1</v>
      </c>
      <c r="J10" s="19">
        <v>1</v>
      </c>
      <c r="K10" s="19" t="s">
        <v>341</v>
      </c>
      <c r="L10" s="19" t="s">
        <v>105</v>
      </c>
      <c r="M10" s="21">
        <v>2011</v>
      </c>
      <c r="N10" s="22" t="str">
        <f>HYPERLINK("http://ebooks.windeal.com.tw/ios/cover.asp?isbn=9781607509899")</f>
        <v>http://ebooks.windeal.com.tw/ios/cover.asp?isbn=9781607509899</v>
      </c>
    </row>
    <row r="11" spans="1:14">
      <c r="A11" s="19">
        <v>10</v>
      </c>
      <c r="B11" s="19" t="s">
        <v>100</v>
      </c>
      <c r="C11" s="19" t="s">
        <v>287</v>
      </c>
      <c r="D11" s="20" t="s">
        <v>46</v>
      </c>
      <c r="E11" s="20" t="s">
        <v>288</v>
      </c>
      <c r="F11" s="19" t="s">
        <v>289</v>
      </c>
      <c r="G11" s="19" t="s">
        <v>290</v>
      </c>
      <c r="H11" s="19" t="s">
        <v>291</v>
      </c>
      <c r="I11" s="19">
        <v>1</v>
      </c>
      <c r="J11" s="19">
        <v>1</v>
      </c>
      <c r="K11" s="19" t="s">
        <v>292</v>
      </c>
      <c r="L11" s="19" t="s">
        <v>105</v>
      </c>
      <c r="M11" s="21">
        <v>2012</v>
      </c>
      <c r="N11" s="22" t="str">
        <f>HYPERLINK("http://ebooks.windeal.com.tw/ios/cover.asp?isbn=9781614990321")</f>
        <v>http://ebooks.windeal.com.tw/ios/cover.asp?isbn=9781614990321</v>
      </c>
    </row>
    <row r="12" spans="1:14">
      <c r="A12" s="19">
        <v>11</v>
      </c>
      <c r="B12" s="19" t="s">
        <v>100</v>
      </c>
      <c r="C12" s="19" t="s">
        <v>306</v>
      </c>
      <c r="D12" s="20" t="s">
        <v>307</v>
      </c>
      <c r="E12" s="20" t="s">
        <v>308</v>
      </c>
      <c r="F12" s="19" t="s">
        <v>309</v>
      </c>
      <c r="G12" s="19" t="s">
        <v>310</v>
      </c>
      <c r="H12" s="19" t="s">
        <v>311</v>
      </c>
      <c r="I12" s="19">
        <v>1</v>
      </c>
      <c r="J12" s="19">
        <v>1</v>
      </c>
      <c r="K12" s="19" t="s">
        <v>312</v>
      </c>
      <c r="L12" s="19" t="s">
        <v>105</v>
      </c>
      <c r="M12" s="21">
        <v>2012</v>
      </c>
      <c r="N12" s="22" t="str">
        <f>HYPERLINK("http://ebooks.windeal.com.tw/ios/cover.asp?isbn=9781614991403")</f>
        <v>http://ebooks.windeal.com.tw/ios/cover.asp?isbn=9781614991403</v>
      </c>
    </row>
    <row r="13" spans="1:14">
      <c r="A13" s="19">
        <v>12</v>
      </c>
      <c r="B13" s="19" t="s">
        <v>100</v>
      </c>
      <c r="C13" s="19" t="s">
        <v>242</v>
      </c>
      <c r="D13" s="20" t="s">
        <v>243</v>
      </c>
      <c r="E13" s="20" t="s">
        <v>244</v>
      </c>
      <c r="F13" s="19" t="s">
        <v>245</v>
      </c>
      <c r="G13" s="19" t="s">
        <v>246</v>
      </c>
      <c r="H13" s="19" t="s">
        <v>818</v>
      </c>
      <c r="I13" s="19">
        <v>1</v>
      </c>
      <c r="J13" s="19">
        <v>1</v>
      </c>
      <c r="K13" s="19" t="s">
        <v>247</v>
      </c>
      <c r="L13" s="19" t="s">
        <v>105</v>
      </c>
      <c r="M13" s="21">
        <v>2008</v>
      </c>
      <c r="N13" s="22" t="str">
        <f>HYPERLINK("http://ebooks.windeal.com.tw/ios/cover.asp?isbn=9781586039622")</f>
        <v>http://ebooks.windeal.com.tw/ios/cover.asp?isbn=9781586039622</v>
      </c>
    </row>
    <row r="14" spans="1:14">
      <c r="A14" s="19">
        <v>13</v>
      </c>
      <c r="B14" s="19" t="s">
        <v>100</v>
      </c>
      <c r="C14" s="19" t="s">
        <v>364</v>
      </c>
      <c r="D14" s="20" t="s">
        <v>427</v>
      </c>
      <c r="E14" s="20" t="s">
        <v>2</v>
      </c>
      <c r="F14" s="19" t="s">
        <v>428</v>
      </c>
      <c r="G14" s="19" t="s">
        <v>429</v>
      </c>
      <c r="H14" s="19" t="s">
        <v>430</v>
      </c>
      <c r="I14" s="19">
        <v>1</v>
      </c>
      <c r="J14" s="19">
        <v>1</v>
      </c>
      <c r="K14" s="19" t="s">
        <v>431</v>
      </c>
      <c r="L14" s="19" t="s">
        <v>105</v>
      </c>
      <c r="M14" s="21">
        <v>2008</v>
      </c>
      <c r="N14" s="22" t="str">
        <f>HYPERLINK("http://ebooks.windeal.com.tw/ios/cover.asp?isbn=9781586038724")</f>
        <v>http://ebooks.windeal.com.tw/ios/cover.asp?isbn=9781586038724</v>
      </c>
    </row>
    <row r="15" spans="1:14">
      <c r="A15" s="19">
        <v>14</v>
      </c>
      <c r="B15" s="19" t="s">
        <v>100</v>
      </c>
      <c r="C15" s="19" t="s">
        <v>364</v>
      </c>
      <c r="D15" s="20" t="s">
        <v>365</v>
      </c>
      <c r="E15" s="20" t="s">
        <v>366</v>
      </c>
      <c r="F15" s="19" t="s">
        <v>367</v>
      </c>
      <c r="G15" s="19" t="s">
        <v>368</v>
      </c>
      <c r="H15" s="19" t="s">
        <v>369</v>
      </c>
      <c r="I15" s="19">
        <v>1</v>
      </c>
      <c r="J15" s="19">
        <v>1</v>
      </c>
      <c r="K15" s="19" t="s">
        <v>149</v>
      </c>
      <c r="L15" s="19" t="s">
        <v>105</v>
      </c>
      <c r="M15" s="21">
        <v>2008</v>
      </c>
      <c r="N15" s="22" t="str">
        <f>HYPERLINK("http://ebooks.windeal.com.tw/ios/cover.asp?isbn=9781586038892")</f>
        <v>http://ebooks.windeal.com.tw/ios/cover.asp?isbn=9781586038892</v>
      </c>
    </row>
    <row r="16" spans="1:14">
      <c r="A16" s="19">
        <v>15</v>
      </c>
      <c r="B16" s="19" t="s">
        <v>100</v>
      </c>
      <c r="C16" s="19" t="s">
        <v>217</v>
      </c>
      <c r="D16" s="20" t="s">
        <v>218</v>
      </c>
      <c r="E16" s="20" t="s">
        <v>219</v>
      </c>
      <c r="F16" s="19" t="s">
        <v>220</v>
      </c>
      <c r="G16" s="19" t="s">
        <v>221</v>
      </c>
      <c r="H16" s="19" t="s">
        <v>222</v>
      </c>
      <c r="I16" s="19">
        <v>1</v>
      </c>
      <c r="J16" s="19">
        <v>1</v>
      </c>
      <c r="K16" s="19" t="s">
        <v>223</v>
      </c>
      <c r="L16" s="19" t="s">
        <v>105</v>
      </c>
      <c r="M16" s="21">
        <v>2012</v>
      </c>
      <c r="N16" s="22" t="str">
        <f>HYPERLINK("http://ebooks.windeal.com.tw/ios/cover.asp?isbn=9781607509974")</f>
        <v>http://ebooks.windeal.com.tw/ios/cover.asp?isbn=9781607509974</v>
      </c>
    </row>
    <row r="17" spans="1:14">
      <c r="A17" s="19">
        <v>16</v>
      </c>
      <c r="B17" s="19" t="s">
        <v>100</v>
      </c>
      <c r="C17" s="19" t="s">
        <v>217</v>
      </c>
      <c r="D17" s="20" t="s">
        <v>432</v>
      </c>
      <c r="E17" s="20" t="s">
        <v>295</v>
      </c>
      <c r="F17" s="19" t="s">
        <v>433</v>
      </c>
      <c r="G17" s="19" t="s">
        <v>434</v>
      </c>
      <c r="H17" s="19" t="s">
        <v>435</v>
      </c>
      <c r="I17" s="19">
        <v>1</v>
      </c>
      <c r="J17" s="19">
        <v>1</v>
      </c>
      <c r="K17" s="19" t="s">
        <v>436</v>
      </c>
      <c r="L17" s="19" t="s">
        <v>105</v>
      </c>
      <c r="M17" s="21">
        <v>2012</v>
      </c>
      <c r="N17" s="22" t="str">
        <f>HYPERLINK("http://ebooks.windeal.com.tw/ios/cover.asp?isbn=9781614991366")</f>
        <v>http://ebooks.windeal.com.tw/ios/cover.asp?isbn=9781614991366</v>
      </c>
    </row>
    <row r="18" spans="1:14">
      <c r="A18" s="19">
        <v>17</v>
      </c>
      <c r="B18" s="19" t="s">
        <v>100</v>
      </c>
      <c r="C18" s="19" t="s">
        <v>217</v>
      </c>
      <c r="D18" s="20" t="s">
        <v>467</v>
      </c>
      <c r="E18" s="20" t="s">
        <v>468</v>
      </c>
      <c r="F18" s="19" t="s">
        <v>469</v>
      </c>
      <c r="G18" s="19" t="s">
        <v>470</v>
      </c>
      <c r="H18" s="19" t="s">
        <v>471</v>
      </c>
      <c r="I18" s="19">
        <v>1</v>
      </c>
      <c r="J18" s="19">
        <v>1</v>
      </c>
      <c r="K18" s="19" t="s">
        <v>472</v>
      </c>
      <c r="L18" s="19" t="s">
        <v>105</v>
      </c>
      <c r="M18" s="21">
        <v>2012</v>
      </c>
      <c r="N18" s="22" t="str">
        <f>HYPERLINK("http://ebooks.windeal.com.tw/ios/cover.asp?isbn=9781614991120")</f>
        <v>http://ebooks.windeal.com.tw/ios/cover.asp?isbn=9781614991120</v>
      </c>
    </row>
    <row r="19" spans="1:14">
      <c r="A19" s="19">
        <v>18</v>
      </c>
      <c r="B19" s="19" t="s">
        <v>100</v>
      </c>
      <c r="C19" s="19" t="s">
        <v>236</v>
      </c>
      <c r="D19" s="20" t="s">
        <v>457</v>
      </c>
      <c r="E19" s="20" t="s">
        <v>458</v>
      </c>
      <c r="F19" s="19" t="s">
        <v>459</v>
      </c>
      <c r="G19" s="19" t="s">
        <v>460</v>
      </c>
      <c r="H19" s="19" t="s">
        <v>461</v>
      </c>
      <c r="I19" s="19">
        <v>1</v>
      </c>
      <c r="J19" s="19">
        <v>1</v>
      </c>
      <c r="K19" s="19" t="s">
        <v>462</v>
      </c>
      <c r="L19" s="19" t="s">
        <v>105</v>
      </c>
      <c r="M19" s="21">
        <v>2009</v>
      </c>
      <c r="N19" s="22" t="str">
        <f>HYPERLINK("http://ebooks.windeal.com.tw/ios/cover.asp?isbn=9781586039967")</f>
        <v>http://ebooks.windeal.com.tw/ios/cover.asp?isbn=9781586039967</v>
      </c>
    </row>
    <row r="20" spans="1:14">
      <c r="A20" s="19">
        <v>19</v>
      </c>
      <c r="B20" s="19" t="s">
        <v>100</v>
      </c>
      <c r="C20" s="19" t="s">
        <v>236</v>
      </c>
      <c r="D20" s="20" t="s">
        <v>422</v>
      </c>
      <c r="E20" s="20" t="s">
        <v>2</v>
      </c>
      <c r="F20" s="19" t="s">
        <v>423</v>
      </c>
      <c r="G20" s="19" t="s">
        <v>424</v>
      </c>
      <c r="H20" s="19" t="s">
        <v>425</v>
      </c>
      <c r="I20" s="19">
        <v>1</v>
      </c>
      <c r="J20" s="19">
        <v>1</v>
      </c>
      <c r="K20" s="19" t="s">
        <v>426</v>
      </c>
      <c r="L20" s="19" t="s">
        <v>105</v>
      </c>
      <c r="M20" s="21">
        <v>2008</v>
      </c>
      <c r="N20" s="22" t="str">
        <f>HYPERLINK("http://ebooks.windeal.com.tw/ios/cover.asp?isbn=9781586039035")</f>
        <v>http://ebooks.windeal.com.tw/ios/cover.asp?isbn=9781586039035</v>
      </c>
    </row>
    <row r="21" spans="1:14">
      <c r="A21" s="19">
        <v>20</v>
      </c>
      <c r="B21" s="19" t="s">
        <v>100</v>
      </c>
      <c r="C21" s="19" t="s">
        <v>236</v>
      </c>
      <c r="D21" s="20" t="s">
        <v>237</v>
      </c>
      <c r="E21" s="20" t="s">
        <v>2</v>
      </c>
      <c r="F21" s="19" t="s">
        <v>238</v>
      </c>
      <c r="G21" s="19" t="s">
        <v>239</v>
      </c>
      <c r="H21" s="19" t="s">
        <v>240</v>
      </c>
      <c r="I21" s="19">
        <v>1</v>
      </c>
      <c r="J21" s="19">
        <v>1</v>
      </c>
      <c r="K21" s="19" t="s">
        <v>241</v>
      </c>
      <c r="L21" s="19" t="s">
        <v>105</v>
      </c>
      <c r="M21" s="21">
        <v>2009</v>
      </c>
      <c r="N21" s="22" t="str">
        <f>HYPERLINK("http://ebooks.windeal.com.tw/ios/cover.asp?isbn=9781607500063")</f>
        <v>http://ebooks.windeal.com.tw/ios/cover.asp?isbn=9781607500063</v>
      </c>
    </row>
    <row r="22" spans="1:14">
      <c r="A22" s="19">
        <v>21</v>
      </c>
      <c r="B22" s="19" t="s">
        <v>100</v>
      </c>
      <c r="C22" s="19" t="s">
        <v>236</v>
      </c>
      <c r="D22" s="20" t="s">
        <v>359</v>
      </c>
      <c r="E22" s="20" t="s">
        <v>94</v>
      </c>
      <c r="F22" s="19" t="s">
        <v>360</v>
      </c>
      <c r="G22" s="19" t="s">
        <v>361</v>
      </c>
      <c r="H22" s="19" t="s">
        <v>362</v>
      </c>
      <c r="I22" s="19">
        <v>1</v>
      </c>
      <c r="J22" s="19">
        <v>1</v>
      </c>
      <c r="K22" s="19" t="s">
        <v>363</v>
      </c>
      <c r="L22" s="19" t="s">
        <v>105</v>
      </c>
      <c r="M22" s="21">
        <v>2009</v>
      </c>
      <c r="N22" s="22" t="str">
        <f>HYPERLINK("http://ebooks.windeal.com.tw/ios/cover.asp?isbn=9781586039325")</f>
        <v>http://ebooks.windeal.com.tw/ios/cover.asp?isbn=9781586039325</v>
      </c>
    </row>
    <row r="23" spans="1:14">
      <c r="A23" s="19">
        <v>22</v>
      </c>
      <c r="B23" s="19" t="s">
        <v>100</v>
      </c>
      <c r="C23" s="19" t="s">
        <v>236</v>
      </c>
      <c r="D23" s="20" t="s">
        <v>52</v>
      </c>
      <c r="E23" s="20" t="s">
        <v>447</v>
      </c>
      <c r="F23" s="19" t="s">
        <v>448</v>
      </c>
      <c r="G23" s="19" t="s">
        <v>449</v>
      </c>
      <c r="H23" s="19" t="s">
        <v>450</v>
      </c>
      <c r="I23" s="19">
        <v>1</v>
      </c>
      <c r="J23" s="19">
        <v>1</v>
      </c>
      <c r="K23" s="19" t="s">
        <v>451</v>
      </c>
      <c r="L23" s="19" t="s">
        <v>105</v>
      </c>
      <c r="M23" s="21">
        <v>2009</v>
      </c>
      <c r="N23" s="22" t="str">
        <f>HYPERLINK("http://ebooks.windeal.com.tw/ios/cover.asp?isbn=9781586039684")</f>
        <v>http://ebooks.windeal.com.tw/ios/cover.asp?isbn=9781586039684</v>
      </c>
    </row>
    <row r="24" spans="1:14">
      <c r="A24" s="19">
        <v>23</v>
      </c>
      <c r="B24" s="19" t="s">
        <v>100</v>
      </c>
      <c r="C24" s="19" t="s">
        <v>236</v>
      </c>
      <c r="D24" s="20" t="s">
        <v>375</v>
      </c>
      <c r="E24" s="20" t="s">
        <v>376</v>
      </c>
      <c r="F24" s="19" t="s">
        <v>377</v>
      </c>
      <c r="G24" s="19" t="s">
        <v>378</v>
      </c>
      <c r="H24" s="19" t="s">
        <v>379</v>
      </c>
      <c r="I24" s="19">
        <v>1</v>
      </c>
      <c r="J24" s="19">
        <v>1</v>
      </c>
      <c r="K24" s="19" t="s">
        <v>380</v>
      </c>
      <c r="L24" s="19" t="s">
        <v>105</v>
      </c>
      <c r="M24" s="21">
        <v>2009</v>
      </c>
      <c r="N24" s="22" t="str">
        <f>HYPERLINK("http://ebooks.windeal.com.tw/ios/cover.asp?isbn=9781586039677")</f>
        <v>http://ebooks.windeal.com.tw/ios/cover.asp?isbn=9781586039677</v>
      </c>
    </row>
    <row r="25" spans="1:14">
      <c r="A25" s="19">
        <v>24</v>
      </c>
      <c r="B25" s="19" t="s">
        <v>100</v>
      </c>
      <c r="C25" s="19" t="s">
        <v>248</v>
      </c>
      <c r="D25" s="20" t="s">
        <v>249</v>
      </c>
      <c r="E25" s="20" t="s">
        <v>2</v>
      </c>
      <c r="F25" s="19" t="s">
        <v>250</v>
      </c>
      <c r="G25" s="19" t="s">
        <v>251</v>
      </c>
      <c r="H25" s="19" t="s">
        <v>252</v>
      </c>
      <c r="I25" s="19">
        <v>1</v>
      </c>
      <c r="J25" s="19">
        <v>1</v>
      </c>
      <c r="K25" s="19" t="s">
        <v>253</v>
      </c>
      <c r="L25" s="19" t="s">
        <v>105</v>
      </c>
      <c r="M25" s="21">
        <v>2012</v>
      </c>
      <c r="N25" s="22" t="str">
        <f>HYPERLINK("http://ebooks.windeal.com.tw/ios/cover.asp?isbn=9781614991083")</f>
        <v>http://ebooks.windeal.com.tw/ios/cover.asp?isbn=9781614991083</v>
      </c>
    </row>
    <row r="26" spans="1:14">
      <c r="A26" s="19">
        <v>25</v>
      </c>
      <c r="B26" s="19" t="s">
        <v>100</v>
      </c>
      <c r="C26" s="19" t="s">
        <v>248</v>
      </c>
      <c r="D26" s="20" t="s">
        <v>326</v>
      </c>
      <c r="E26" s="20" t="s">
        <v>327</v>
      </c>
      <c r="F26" s="19" t="s">
        <v>328</v>
      </c>
      <c r="G26" s="19" t="s">
        <v>329</v>
      </c>
      <c r="H26" s="19" t="s">
        <v>330</v>
      </c>
      <c r="I26" s="19">
        <v>1</v>
      </c>
      <c r="J26" s="19">
        <v>1</v>
      </c>
      <c r="K26" s="19" t="s">
        <v>331</v>
      </c>
      <c r="L26" s="19" t="s">
        <v>105</v>
      </c>
      <c r="M26" s="21">
        <v>2010</v>
      </c>
      <c r="N26" s="22" t="str">
        <f>HYPERLINK("http://ebooks.windeal.com.tw/ios/cover.asp?isbn=9781607500759")</f>
        <v>http://ebooks.windeal.com.tw/ios/cover.asp?isbn=9781607500759</v>
      </c>
    </row>
    <row r="27" spans="1:14">
      <c r="A27" s="19">
        <v>26</v>
      </c>
      <c r="B27" s="19" t="s">
        <v>100</v>
      </c>
      <c r="C27" s="19" t="s">
        <v>124</v>
      </c>
      <c r="D27" s="20" t="s">
        <v>342</v>
      </c>
      <c r="E27" s="20" t="s">
        <v>343</v>
      </c>
      <c r="F27" s="19" t="s">
        <v>344</v>
      </c>
      <c r="G27" s="19" t="s">
        <v>345</v>
      </c>
      <c r="H27" s="19" t="s">
        <v>346</v>
      </c>
      <c r="I27" s="19">
        <v>1</v>
      </c>
      <c r="J27" s="19">
        <v>1</v>
      </c>
      <c r="K27" s="19" t="s">
        <v>347</v>
      </c>
      <c r="L27" s="19" t="s">
        <v>105</v>
      </c>
      <c r="M27" s="21">
        <v>2010</v>
      </c>
      <c r="N27" s="22" t="str">
        <f>HYPERLINK("http://ebooks.windeal.com.tw/ios/cover.asp?isbn=9781607506201")</f>
        <v>http://ebooks.windeal.com.tw/ios/cover.asp?isbn=9781607506201</v>
      </c>
    </row>
    <row r="28" spans="1:14">
      <c r="A28" s="19">
        <v>27</v>
      </c>
      <c r="B28" s="19" t="s">
        <v>100</v>
      </c>
      <c r="C28" s="19" t="s">
        <v>124</v>
      </c>
      <c r="D28" s="20" t="s">
        <v>249</v>
      </c>
      <c r="E28" s="20" t="s">
        <v>2</v>
      </c>
      <c r="F28" s="19" t="s">
        <v>443</v>
      </c>
      <c r="G28" s="19" t="s">
        <v>444</v>
      </c>
      <c r="H28" s="19" t="s">
        <v>445</v>
      </c>
      <c r="I28" s="19">
        <v>1</v>
      </c>
      <c r="J28" s="19">
        <v>1</v>
      </c>
      <c r="K28" s="19" t="s">
        <v>446</v>
      </c>
      <c r="L28" s="19" t="s">
        <v>105</v>
      </c>
      <c r="M28" s="21">
        <v>2010</v>
      </c>
      <c r="N28" s="22" t="str">
        <f>HYPERLINK("http://ebooks.windeal.com.tw/ios/cover.asp?isbn=9781607505365")</f>
        <v>http://ebooks.windeal.com.tw/ios/cover.asp?isbn=9781607505365</v>
      </c>
    </row>
    <row r="29" spans="1:14">
      <c r="A29" s="19">
        <v>28</v>
      </c>
      <c r="B29" s="19" t="s">
        <v>100</v>
      </c>
      <c r="C29" s="19" t="s">
        <v>124</v>
      </c>
      <c r="D29" s="20" t="s">
        <v>237</v>
      </c>
      <c r="E29" s="20" t="s">
        <v>2</v>
      </c>
      <c r="F29" s="19" t="s">
        <v>463</v>
      </c>
      <c r="G29" s="19" t="s">
        <v>464</v>
      </c>
      <c r="H29" s="19" t="s">
        <v>465</v>
      </c>
      <c r="I29" s="19">
        <v>1</v>
      </c>
      <c r="J29" s="19">
        <v>1</v>
      </c>
      <c r="K29" s="19" t="s">
        <v>466</v>
      </c>
      <c r="L29" s="19" t="s">
        <v>105</v>
      </c>
      <c r="M29" s="21">
        <v>2010</v>
      </c>
      <c r="N29" s="22" t="str">
        <f>HYPERLINK("http://ebooks.windeal.com.tw/ios/cover.asp?isbn=9781607505068")</f>
        <v>http://ebooks.windeal.com.tw/ios/cover.asp?isbn=9781607505068</v>
      </c>
    </row>
    <row r="30" spans="1:14">
      <c r="A30" s="19">
        <v>29</v>
      </c>
      <c r="B30" s="19" t="s">
        <v>100</v>
      </c>
      <c r="C30" s="19" t="s">
        <v>124</v>
      </c>
      <c r="D30" s="20" t="s">
        <v>266</v>
      </c>
      <c r="E30" s="20" t="s">
        <v>2</v>
      </c>
      <c r="F30" s="19" t="s">
        <v>267</v>
      </c>
      <c r="G30" s="19" t="s">
        <v>268</v>
      </c>
      <c r="H30" s="19" t="s">
        <v>269</v>
      </c>
      <c r="I30" s="19">
        <v>1</v>
      </c>
      <c r="J30" s="19">
        <v>1</v>
      </c>
      <c r="K30" s="19" t="s">
        <v>270</v>
      </c>
      <c r="L30" s="19" t="s">
        <v>105</v>
      </c>
      <c r="M30" s="21">
        <v>2011</v>
      </c>
      <c r="N30" s="22" t="str">
        <f>HYPERLINK("http://ebooks.windeal.com.tw/ios/cover.asp?isbn=9781607507635")</f>
        <v>http://ebooks.windeal.com.tw/ios/cover.asp?isbn=9781607507635</v>
      </c>
    </row>
    <row r="31" spans="1:14">
      <c r="A31" s="19">
        <v>30</v>
      </c>
      <c r="B31" s="19" t="s">
        <v>100</v>
      </c>
      <c r="C31" s="19" t="s">
        <v>124</v>
      </c>
      <c r="D31" s="20" t="s">
        <v>224</v>
      </c>
      <c r="E31" s="20" t="s">
        <v>225</v>
      </c>
      <c r="F31" s="19" t="s">
        <v>226</v>
      </c>
      <c r="G31" s="19" t="s">
        <v>227</v>
      </c>
      <c r="H31" s="19" t="s">
        <v>228</v>
      </c>
      <c r="I31" s="19">
        <v>1</v>
      </c>
      <c r="J31" s="19">
        <v>1</v>
      </c>
      <c r="K31" s="19" t="s">
        <v>229</v>
      </c>
      <c r="L31" s="19" t="s">
        <v>105</v>
      </c>
      <c r="M31" s="21">
        <v>2010</v>
      </c>
      <c r="N31" s="22" t="str">
        <f>HYPERLINK("http://ebooks.windeal.com.tw/ios/cover.asp?isbn=9781607505006")</f>
        <v>http://ebooks.windeal.com.tw/ios/cover.asp?isbn=9781607505006</v>
      </c>
    </row>
    <row r="32" spans="1:14">
      <c r="A32" s="19">
        <v>31</v>
      </c>
      <c r="B32" s="19" t="s">
        <v>100</v>
      </c>
      <c r="C32" s="19" t="s">
        <v>124</v>
      </c>
      <c r="D32" s="20" t="s">
        <v>398</v>
      </c>
      <c r="E32" s="20" t="s">
        <v>225</v>
      </c>
      <c r="F32" s="19" t="s">
        <v>399</v>
      </c>
      <c r="G32" s="19" t="s">
        <v>400</v>
      </c>
      <c r="H32" s="19" t="s">
        <v>401</v>
      </c>
      <c r="I32" s="19">
        <v>1</v>
      </c>
      <c r="J32" s="19">
        <v>1</v>
      </c>
      <c r="K32" s="19" t="s">
        <v>402</v>
      </c>
      <c r="L32" s="19" t="s">
        <v>105</v>
      </c>
      <c r="M32" s="21">
        <v>2010</v>
      </c>
      <c r="N32" s="22" t="str">
        <f>HYPERLINK("http://ebooks.windeal.com.tw/ios/cover.asp?isbn=9781607500865")</f>
        <v>http://ebooks.windeal.com.tw/ios/cover.asp?isbn=9781607500865</v>
      </c>
    </row>
    <row r="33" spans="1:14">
      <c r="A33" s="19">
        <v>32</v>
      </c>
      <c r="B33" s="19" t="s">
        <v>100</v>
      </c>
      <c r="C33" s="19" t="s">
        <v>124</v>
      </c>
      <c r="D33" s="20" t="s">
        <v>403</v>
      </c>
      <c r="E33" s="20" t="s">
        <v>404</v>
      </c>
      <c r="F33" s="19" t="s">
        <v>405</v>
      </c>
      <c r="G33" s="19" t="s">
        <v>406</v>
      </c>
      <c r="H33" s="19" t="s">
        <v>407</v>
      </c>
      <c r="I33" s="19">
        <v>1</v>
      </c>
      <c r="J33" s="19">
        <v>1</v>
      </c>
      <c r="K33" s="19" t="s">
        <v>408</v>
      </c>
      <c r="L33" s="19" t="s">
        <v>105</v>
      </c>
      <c r="M33" s="21">
        <v>2011</v>
      </c>
      <c r="N33" s="22" t="str">
        <f>HYPERLINK("http://ebooks.windeal.com.tw/ios/cover.asp?isbn=9781607506850")</f>
        <v>http://ebooks.windeal.com.tw/ios/cover.asp?isbn=9781607506850</v>
      </c>
    </row>
    <row r="34" spans="1:14">
      <c r="A34" s="19">
        <v>33</v>
      </c>
      <c r="B34" s="19" t="s">
        <v>100</v>
      </c>
      <c r="C34" s="19" t="s">
        <v>124</v>
      </c>
      <c r="D34" s="20" t="s">
        <v>212</v>
      </c>
      <c r="E34" s="20" t="s">
        <v>53</v>
      </c>
      <c r="F34" s="19" t="s">
        <v>213</v>
      </c>
      <c r="G34" s="19" t="s">
        <v>214</v>
      </c>
      <c r="H34" s="19" t="s">
        <v>215</v>
      </c>
      <c r="I34" s="19">
        <v>1</v>
      </c>
      <c r="J34" s="19">
        <v>1</v>
      </c>
      <c r="K34" s="19" t="s">
        <v>216</v>
      </c>
      <c r="L34" s="19" t="s">
        <v>105</v>
      </c>
      <c r="M34" s="21">
        <v>2010</v>
      </c>
      <c r="N34" s="22" t="str">
        <f>HYPERLINK("http://ebooks.windeal.com.tw/ios/cover.asp?isbn=9781607500841")</f>
        <v>http://ebooks.windeal.com.tw/ios/cover.asp?isbn=9781607500841</v>
      </c>
    </row>
    <row r="35" spans="1:14">
      <c r="A35" s="19">
        <v>34</v>
      </c>
      <c r="B35" s="19" t="s">
        <v>100</v>
      </c>
      <c r="C35" s="19" t="s">
        <v>124</v>
      </c>
      <c r="D35" s="20" t="s">
        <v>381</v>
      </c>
      <c r="E35" s="20" t="s">
        <v>382</v>
      </c>
      <c r="F35" s="19" t="s">
        <v>383</v>
      </c>
      <c r="G35" s="19" t="s">
        <v>384</v>
      </c>
      <c r="H35" s="19" t="s">
        <v>385</v>
      </c>
      <c r="I35" s="19">
        <v>1</v>
      </c>
      <c r="J35" s="19">
        <v>1</v>
      </c>
      <c r="K35" s="19" t="s">
        <v>386</v>
      </c>
      <c r="L35" s="19" t="s">
        <v>105</v>
      </c>
      <c r="M35" s="21">
        <v>2010</v>
      </c>
      <c r="N35" s="22" t="str">
        <f>HYPERLINK("http://ebooks.windeal.com.tw/ios/cover.asp?isbn=9781607500933")</f>
        <v>http://ebooks.windeal.com.tw/ios/cover.asp?isbn=9781607500933</v>
      </c>
    </row>
    <row r="36" spans="1:14">
      <c r="A36" s="19">
        <v>35</v>
      </c>
      <c r="B36" s="19" t="s">
        <v>100</v>
      </c>
      <c r="C36" s="19" t="s">
        <v>124</v>
      </c>
      <c r="D36" s="20" t="s">
        <v>230</v>
      </c>
      <c r="E36" s="20" t="s">
        <v>231</v>
      </c>
      <c r="F36" s="19" t="s">
        <v>232</v>
      </c>
      <c r="G36" s="19" t="s">
        <v>233</v>
      </c>
      <c r="H36" s="19" t="s">
        <v>234</v>
      </c>
      <c r="I36" s="19">
        <v>1</v>
      </c>
      <c r="J36" s="19">
        <v>1</v>
      </c>
      <c r="K36" s="19" t="s">
        <v>235</v>
      </c>
      <c r="L36" s="19" t="s">
        <v>105</v>
      </c>
      <c r="M36" s="21">
        <v>2010</v>
      </c>
      <c r="N36" s="22" t="str">
        <f>HYPERLINK("http://ebooks.windeal.com.tw/ios/cover.asp?isbn=9781607506362")</f>
        <v>http://ebooks.windeal.com.tw/ios/cover.asp?isbn=9781607506362</v>
      </c>
    </row>
    <row r="37" spans="1:14">
      <c r="A37" s="19">
        <v>36</v>
      </c>
      <c r="B37" s="19" t="s">
        <v>100</v>
      </c>
      <c r="C37" s="19" t="s">
        <v>124</v>
      </c>
      <c r="D37" s="20" t="s">
        <v>387</v>
      </c>
      <c r="E37" s="20" t="s">
        <v>388</v>
      </c>
      <c r="F37" s="19" t="s">
        <v>389</v>
      </c>
      <c r="G37" s="19" t="s">
        <v>390</v>
      </c>
      <c r="H37" s="19" t="s">
        <v>391</v>
      </c>
      <c r="I37" s="19">
        <v>1</v>
      </c>
      <c r="J37" s="19">
        <v>1</v>
      </c>
      <c r="K37" s="19" t="s">
        <v>392</v>
      </c>
      <c r="L37" s="19" t="s">
        <v>105</v>
      </c>
      <c r="M37" s="21">
        <v>2011</v>
      </c>
      <c r="N37" s="22" t="str">
        <f>HYPERLINK("http://ebooks.windeal.com.tw/ios/cover.asp?isbn=9781607506836")</f>
        <v>http://ebooks.windeal.com.tw/ios/cover.asp?isbn=9781607506836</v>
      </c>
    </row>
    <row r="38" spans="1:14">
      <c r="A38" s="19">
        <v>37</v>
      </c>
      <c r="B38" s="19" t="s">
        <v>100</v>
      </c>
      <c r="C38" s="19" t="s">
        <v>124</v>
      </c>
      <c r="D38" s="20" t="s">
        <v>437</v>
      </c>
      <c r="E38" s="20" t="s">
        <v>438</v>
      </c>
      <c r="F38" s="19" t="s">
        <v>439</v>
      </c>
      <c r="G38" s="19" t="s">
        <v>440</v>
      </c>
      <c r="H38" s="19" t="s">
        <v>441</v>
      </c>
      <c r="I38" s="19">
        <v>1</v>
      </c>
      <c r="J38" s="19">
        <v>1</v>
      </c>
      <c r="K38" s="19" t="s">
        <v>442</v>
      </c>
      <c r="L38" s="19" t="s">
        <v>105</v>
      </c>
      <c r="M38" s="21">
        <v>2010</v>
      </c>
      <c r="N38" s="22" t="str">
        <f>HYPERLINK("http://ebooks.windeal.com.tw/ios/cover.asp?isbn=9781607506447")</f>
        <v>http://ebooks.windeal.com.tw/ios/cover.asp?isbn=9781607506447</v>
      </c>
    </row>
    <row r="39" spans="1:14">
      <c r="A39" s="19">
        <v>38</v>
      </c>
      <c r="B39" s="19" t="s">
        <v>100</v>
      </c>
      <c r="C39" s="19" t="s">
        <v>124</v>
      </c>
      <c r="D39" s="20" t="s">
        <v>313</v>
      </c>
      <c r="E39" s="20" t="s">
        <v>314</v>
      </c>
      <c r="F39" s="19" t="s">
        <v>315</v>
      </c>
      <c r="G39" s="19" t="s">
        <v>316</v>
      </c>
      <c r="H39" s="19" t="s">
        <v>317</v>
      </c>
      <c r="I39" s="19">
        <v>1</v>
      </c>
      <c r="J39" s="19">
        <v>1</v>
      </c>
      <c r="K39" s="19" t="s">
        <v>318</v>
      </c>
      <c r="L39" s="19" t="s">
        <v>105</v>
      </c>
      <c r="M39" s="21">
        <v>2011</v>
      </c>
      <c r="N39" s="22" t="str">
        <f>HYPERLINK("http://ebooks.windeal.com.tw/ios/cover.asp?isbn=9781607507758")</f>
        <v>http://ebooks.windeal.com.tw/ios/cover.asp?isbn=9781607507758</v>
      </c>
    </row>
    <row r="40" spans="1:14">
      <c r="A40" s="19">
        <v>39</v>
      </c>
      <c r="B40" s="19" t="s">
        <v>100</v>
      </c>
      <c r="C40" s="19" t="s">
        <v>300</v>
      </c>
      <c r="D40" s="20" t="s">
        <v>301</v>
      </c>
      <c r="E40" s="20" t="s">
        <v>2</v>
      </c>
      <c r="F40" s="19" t="s">
        <v>302</v>
      </c>
      <c r="G40" s="19" t="s">
        <v>303</v>
      </c>
      <c r="H40" s="19" t="s">
        <v>304</v>
      </c>
      <c r="I40" s="19">
        <v>1</v>
      </c>
      <c r="J40" s="19">
        <v>1</v>
      </c>
      <c r="K40" s="19" t="s">
        <v>305</v>
      </c>
      <c r="L40" s="19" t="s">
        <v>105</v>
      </c>
      <c r="M40" s="21">
        <v>2012</v>
      </c>
      <c r="N40" s="22" t="str">
        <f>HYPERLINK("http://ebooks.windeal.com.tw/ios/cover.asp?isbn=9781614991021")</f>
        <v>http://ebooks.windeal.com.tw/ios/cover.asp?isbn=9781614991021</v>
      </c>
    </row>
    <row r="41" spans="1:14">
      <c r="A41" s="19">
        <v>40</v>
      </c>
      <c r="B41" s="19" t="s">
        <v>100</v>
      </c>
      <c r="C41" s="19" t="s">
        <v>261</v>
      </c>
      <c r="D41" s="20" t="s">
        <v>249</v>
      </c>
      <c r="E41" s="20" t="s">
        <v>2</v>
      </c>
      <c r="F41" s="19" t="s">
        <v>262</v>
      </c>
      <c r="G41" s="19" t="s">
        <v>263</v>
      </c>
      <c r="H41" s="19" t="s">
        <v>264</v>
      </c>
      <c r="I41" s="19">
        <v>1</v>
      </c>
      <c r="J41" s="19">
        <v>1</v>
      </c>
      <c r="K41" s="19" t="s">
        <v>265</v>
      </c>
      <c r="L41" s="19" t="s">
        <v>105</v>
      </c>
      <c r="M41" s="21">
        <v>2011</v>
      </c>
      <c r="N41" s="22" t="str">
        <f>HYPERLINK("http://ebooks.windeal.com.tw/ios/cover.asp?isbn=9781607509691")</f>
        <v>http://ebooks.windeal.com.tw/ios/cover.asp?isbn=9781607509691</v>
      </c>
    </row>
    <row r="42" spans="1:14">
      <c r="A42" s="19">
        <v>41</v>
      </c>
      <c r="B42" s="19" t="s">
        <v>100</v>
      </c>
      <c r="C42" s="19" t="s">
        <v>261</v>
      </c>
      <c r="D42" s="20" t="s">
        <v>332</v>
      </c>
      <c r="E42" s="20" t="s">
        <v>2</v>
      </c>
      <c r="F42" s="19" t="s">
        <v>333</v>
      </c>
      <c r="G42" s="19" t="s">
        <v>334</v>
      </c>
      <c r="H42" s="19" t="s">
        <v>335</v>
      </c>
      <c r="I42" s="19">
        <v>1</v>
      </c>
      <c r="J42" s="19">
        <v>1</v>
      </c>
      <c r="K42" s="19" t="s">
        <v>336</v>
      </c>
      <c r="L42" s="19" t="s">
        <v>105</v>
      </c>
      <c r="M42" s="21">
        <v>2012</v>
      </c>
      <c r="N42" s="22" t="str">
        <f>HYPERLINK("http://ebooks.windeal.com.tw/ios/cover.asp?isbn=9781614990468")</f>
        <v>http://ebooks.windeal.com.tw/ios/cover.asp?isbn=9781614990468</v>
      </c>
    </row>
    <row r="43" spans="1:14">
      <c r="A43" s="19">
        <v>42</v>
      </c>
      <c r="B43" s="19" t="s">
        <v>100</v>
      </c>
      <c r="C43" s="19" t="s">
        <v>261</v>
      </c>
      <c r="D43" s="20" t="s">
        <v>249</v>
      </c>
      <c r="E43" s="20" t="s">
        <v>370</v>
      </c>
      <c r="F43" s="19" t="s">
        <v>371</v>
      </c>
      <c r="G43" s="19" t="s">
        <v>372</v>
      </c>
      <c r="H43" s="19" t="s">
        <v>373</v>
      </c>
      <c r="I43" s="19">
        <v>1</v>
      </c>
      <c r="J43" s="19">
        <v>1</v>
      </c>
      <c r="K43" s="19" t="s">
        <v>374</v>
      </c>
      <c r="L43" s="19" t="s">
        <v>105</v>
      </c>
      <c r="M43" s="21">
        <v>2012</v>
      </c>
      <c r="N43" s="22" t="str">
        <f>HYPERLINK("http://ebooks.windeal.com.tw/ios/cover.asp?isbn=9781614990895")</f>
        <v>http://ebooks.windeal.com.tw/ios/cover.asp?isbn=9781614990895</v>
      </c>
    </row>
    <row r="44" spans="1:14">
      <c r="A44" s="19">
        <v>43</v>
      </c>
      <c r="B44" s="19" t="s">
        <v>100</v>
      </c>
      <c r="C44" s="19" t="s">
        <v>261</v>
      </c>
      <c r="D44" s="20" t="s">
        <v>393</v>
      </c>
      <c r="E44" s="20" t="s">
        <v>394</v>
      </c>
      <c r="F44" s="19" t="s">
        <v>395</v>
      </c>
      <c r="G44" s="19" t="s">
        <v>396</v>
      </c>
      <c r="H44" s="19" t="s">
        <v>397</v>
      </c>
      <c r="I44" s="19">
        <v>1</v>
      </c>
      <c r="J44" s="19">
        <v>1</v>
      </c>
      <c r="K44" s="19" t="s">
        <v>149</v>
      </c>
      <c r="L44" s="19" t="s">
        <v>105</v>
      </c>
      <c r="M44" s="21">
        <v>2012</v>
      </c>
      <c r="N44" s="22" t="str">
        <f>HYPERLINK("http://ebooks.windeal.com.tw/ios/cover.asp?isbn=9781607509851")</f>
        <v>http://ebooks.windeal.com.tw/ios/cover.asp?isbn=9781607509851</v>
      </c>
    </row>
    <row r="45" spans="1:14">
      <c r="A45" s="19">
        <v>44</v>
      </c>
      <c r="B45" s="19" t="s">
        <v>100</v>
      </c>
      <c r="C45" s="19" t="s">
        <v>195</v>
      </c>
      <c r="D45" s="20" t="s">
        <v>196</v>
      </c>
      <c r="E45" s="20" t="s">
        <v>197</v>
      </c>
      <c r="F45" s="19" t="s">
        <v>198</v>
      </c>
      <c r="G45" s="19" t="s">
        <v>199</v>
      </c>
      <c r="H45" s="19" t="s">
        <v>200</v>
      </c>
      <c r="I45" s="19">
        <v>1</v>
      </c>
      <c r="J45" s="19">
        <v>1</v>
      </c>
      <c r="K45" s="19" t="s">
        <v>201</v>
      </c>
      <c r="L45" s="19" t="s">
        <v>105</v>
      </c>
      <c r="M45" s="21">
        <v>2009</v>
      </c>
      <c r="N45" s="22" t="str">
        <f>HYPERLINK("http://ebooks.windeal.com.tw/ios/cover.asp?isbn=9781607500377")</f>
        <v>http://ebooks.windeal.com.tw/ios/cover.asp?isbn=9781607500377</v>
      </c>
    </row>
    <row r="46" spans="1:14">
      <c r="A46" s="19">
        <v>45</v>
      </c>
      <c r="B46" s="19" t="s">
        <v>100</v>
      </c>
      <c r="C46" s="19" t="s">
        <v>195</v>
      </c>
      <c r="D46" s="20" t="s">
        <v>275</v>
      </c>
      <c r="E46" s="20" t="s">
        <v>276</v>
      </c>
      <c r="F46" s="19" t="s">
        <v>277</v>
      </c>
      <c r="G46" s="19" t="s">
        <v>278</v>
      </c>
      <c r="H46" s="19" t="s">
        <v>279</v>
      </c>
      <c r="I46" s="19">
        <v>1</v>
      </c>
      <c r="J46" s="19">
        <v>1</v>
      </c>
      <c r="K46" s="19" t="s">
        <v>280</v>
      </c>
      <c r="L46" s="19" t="s">
        <v>105</v>
      </c>
      <c r="M46" s="21">
        <v>2009</v>
      </c>
      <c r="N46" s="22" t="str">
        <f>HYPERLINK("http://ebooks.windeal.com.tw/ios/cover.asp?isbn=9781607500155")</f>
        <v>http://ebooks.windeal.com.tw/ios/cover.asp?isbn=9781607500155</v>
      </c>
    </row>
    <row r="47" spans="1:14">
      <c r="A47" s="19">
        <v>46</v>
      </c>
      <c r="B47" s="19" t="s">
        <v>100</v>
      </c>
      <c r="C47" s="19" t="s">
        <v>202</v>
      </c>
      <c r="D47" s="20" t="s">
        <v>203</v>
      </c>
      <c r="E47" s="20" t="s">
        <v>204</v>
      </c>
      <c r="F47" s="19" t="s">
        <v>209</v>
      </c>
      <c r="G47" s="19" t="s">
        <v>210</v>
      </c>
      <c r="H47" s="19" t="s">
        <v>211</v>
      </c>
      <c r="I47" s="19">
        <v>1</v>
      </c>
      <c r="J47" s="19">
        <v>1</v>
      </c>
      <c r="K47" s="19" t="s">
        <v>208</v>
      </c>
      <c r="L47" s="19" t="s">
        <v>105</v>
      </c>
      <c r="M47" s="21">
        <v>2012</v>
      </c>
      <c r="N47" s="22" t="str">
        <f>HYPERLINK("http://ebooks.windeal.com.tw/ios/cover.asp?isbn=9781607508113")</f>
        <v>http://ebooks.windeal.com.tw/ios/cover.asp?isbn=9781607508113</v>
      </c>
    </row>
    <row r="48" spans="1:14">
      <c r="A48" s="19">
        <v>47</v>
      </c>
      <c r="B48" s="19" t="s">
        <v>100</v>
      </c>
      <c r="C48" s="19" t="s">
        <v>202</v>
      </c>
      <c r="D48" s="20" t="s">
        <v>203</v>
      </c>
      <c r="E48" s="20" t="s">
        <v>204</v>
      </c>
      <c r="F48" s="19" t="s">
        <v>205</v>
      </c>
      <c r="G48" s="19" t="s">
        <v>206</v>
      </c>
      <c r="H48" s="19" t="s">
        <v>207</v>
      </c>
      <c r="I48" s="19">
        <v>1</v>
      </c>
      <c r="J48" s="19">
        <v>1</v>
      </c>
      <c r="K48" s="19" t="s">
        <v>208</v>
      </c>
      <c r="L48" s="19" t="s">
        <v>105</v>
      </c>
      <c r="M48" s="21">
        <v>2012</v>
      </c>
      <c r="N48" s="22" t="str">
        <f>HYPERLINK("http://ebooks.windeal.com.tw/ios/cover.asp?isbn=9781614991182")</f>
        <v>http://ebooks.windeal.com.tw/ios/cover.asp?isbn=9781614991182</v>
      </c>
    </row>
    <row r="49" spans="1:14">
      <c r="A49" s="19">
        <v>48</v>
      </c>
      <c r="B49" s="19" t="s">
        <v>100</v>
      </c>
      <c r="C49" s="19" t="s">
        <v>202</v>
      </c>
      <c r="D49" s="20" t="s">
        <v>452</v>
      </c>
      <c r="E49" s="20" t="s">
        <v>453</v>
      </c>
      <c r="F49" s="19" t="s">
        <v>454</v>
      </c>
      <c r="G49" s="19" t="s">
        <v>455</v>
      </c>
      <c r="H49" s="19" t="s">
        <v>822</v>
      </c>
      <c r="I49" s="19">
        <v>1</v>
      </c>
      <c r="J49" s="19">
        <v>1</v>
      </c>
      <c r="K49" s="19" t="s">
        <v>456</v>
      </c>
      <c r="L49" s="19" t="s">
        <v>105</v>
      </c>
      <c r="M49" s="21">
        <v>2010</v>
      </c>
      <c r="N49" s="22" t="str">
        <f>HYPERLINK("http://ebooks.windeal.com.tw/ios/cover.asp?isbn=9781607505419")</f>
        <v>http://ebooks.windeal.com.tw/ios/cover.asp?isbn=9781607505419</v>
      </c>
    </row>
    <row r="50" spans="1:14">
      <c r="A50" s="19">
        <v>49</v>
      </c>
      <c r="B50" s="19" t="s">
        <v>100</v>
      </c>
      <c r="C50" s="19" t="s">
        <v>202</v>
      </c>
      <c r="D50" s="20" t="s">
        <v>348</v>
      </c>
      <c r="E50" s="20" t="s">
        <v>349</v>
      </c>
      <c r="F50" s="19" t="s">
        <v>350</v>
      </c>
      <c r="G50" s="19" t="s">
        <v>351</v>
      </c>
      <c r="H50" s="19" t="s">
        <v>821</v>
      </c>
      <c r="I50" s="19">
        <v>1</v>
      </c>
      <c r="J50" s="19">
        <v>1</v>
      </c>
      <c r="K50" s="19" t="s">
        <v>352</v>
      </c>
      <c r="L50" s="19" t="s">
        <v>105</v>
      </c>
      <c r="M50" s="21">
        <v>2012</v>
      </c>
      <c r="N50" s="22" t="str">
        <f>HYPERLINK("http://ebooks.windeal.com.tw/ios/cover.asp?isbn=9781614990628")</f>
        <v>http://ebooks.windeal.com.tw/ios/cover.asp?isbn=9781614990628</v>
      </c>
    </row>
    <row r="51" spans="1:14">
      <c r="A51" s="19">
        <v>50</v>
      </c>
      <c r="B51" s="19" t="s">
        <v>91</v>
      </c>
      <c r="C51" s="19" t="s">
        <v>499</v>
      </c>
      <c r="D51" s="20" t="s">
        <v>500</v>
      </c>
      <c r="E51" s="20" t="s">
        <v>501</v>
      </c>
      <c r="F51" s="19" t="s">
        <v>502</v>
      </c>
      <c r="G51" s="19" t="s">
        <v>503</v>
      </c>
      <c r="H51" s="19" t="s">
        <v>504</v>
      </c>
      <c r="I51" s="19">
        <v>1</v>
      </c>
      <c r="J51" s="19">
        <v>1</v>
      </c>
      <c r="K51" s="19" t="s">
        <v>505</v>
      </c>
      <c r="L51" s="19" t="s">
        <v>105</v>
      </c>
      <c r="M51" s="21">
        <v>2012</v>
      </c>
      <c r="N51" s="22" t="str">
        <f>HYPERLINK("http://ebooks.windeal.com.tw/ios/cover.asp?isbn=9781607509998")</f>
        <v>http://ebooks.windeal.com.tw/ios/cover.asp?isbn=9781607509998</v>
      </c>
    </row>
    <row r="52" spans="1:14">
      <c r="A52" s="19">
        <v>51</v>
      </c>
      <c r="B52" s="19" t="s">
        <v>91</v>
      </c>
      <c r="C52" s="19" t="s">
        <v>499</v>
      </c>
      <c r="D52" s="20" t="s">
        <v>553</v>
      </c>
      <c r="E52" s="20" t="s">
        <v>589</v>
      </c>
      <c r="F52" s="19" t="s">
        <v>590</v>
      </c>
      <c r="G52" s="19" t="s">
        <v>591</v>
      </c>
      <c r="H52" s="19" t="s">
        <v>592</v>
      </c>
      <c r="I52" s="19">
        <v>1</v>
      </c>
      <c r="J52" s="19">
        <v>1</v>
      </c>
      <c r="K52" s="19" t="s">
        <v>593</v>
      </c>
      <c r="L52" s="19" t="s">
        <v>105</v>
      </c>
      <c r="M52" s="21">
        <v>2012</v>
      </c>
      <c r="N52" s="22" t="str">
        <f>HYPERLINK("http://ebooks.windeal.com.tw/ios/cover.asp?isbn=9781614990581")</f>
        <v>http://ebooks.windeal.com.tw/ios/cover.asp?isbn=9781614990581</v>
      </c>
    </row>
    <row r="53" spans="1:14">
      <c r="A53" s="19">
        <v>52</v>
      </c>
      <c r="B53" s="19" t="s">
        <v>91</v>
      </c>
      <c r="C53" s="19" t="s">
        <v>130</v>
      </c>
      <c r="D53" s="20" t="s">
        <v>492</v>
      </c>
      <c r="E53" s="20" t="s">
        <v>18</v>
      </c>
      <c r="F53" s="19" t="s">
        <v>496</v>
      </c>
      <c r="G53" s="19" t="s">
        <v>497</v>
      </c>
      <c r="H53" s="19" t="s">
        <v>498</v>
      </c>
      <c r="I53" s="19">
        <v>1</v>
      </c>
      <c r="J53" s="19">
        <v>1</v>
      </c>
      <c r="K53" s="19" t="s">
        <v>149</v>
      </c>
      <c r="L53" s="19" t="s">
        <v>105</v>
      </c>
      <c r="M53" s="21">
        <v>2012</v>
      </c>
      <c r="N53" s="22" t="str">
        <f>HYPERLINK("http://ebooks.windeal.com.tw/ios/cover.asp?isbn=9781614991205")</f>
        <v>http://ebooks.windeal.com.tw/ios/cover.asp?isbn=9781614991205</v>
      </c>
    </row>
    <row r="54" spans="1:14">
      <c r="A54" s="19">
        <v>53</v>
      </c>
      <c r="B54" s="19" t="s">
        <v>91</v>
      </c>
      <c r="C54" s="19" t="s">
        <v>130</v>
      </c>
      <c r="D54" s="20" t="s">
        <v>548</v>
      </c>
      <c r="E54" s="20" t="s">
        <v>559</v>
      </c>
      <c r="F54" s="19" t="s">
        <v>560</v>
      </c>
      <c r="G54" s="19" t="s">
        <v>561</v>
      </c>
      <c r="H54" s="19" t="s">
        <v>562</v>
      </c>
      <c r="I54" s="19">
        <v>1</v>
      </c>
      <c r="J54" s="19">
        <v>1</v>
      </c>
      <c r="K54" s="19" t="s">
        <v>543</v>
      </c>
      <c r="L54" s="19" t="s">
        <v>105</v>
      </c>
      <c r="M54" s="21">
        <v>2012</v>
      </c>
      <c r="N54" s="22" t="str">
        <f>HYPERLINK("http://ebooks.windeal.com.tw/ios/cover.asp?isbn=9781614990680")</f>
        <v>http://ebooks.windeal.com.tw/ios/cover.asp?isbn=9781614990680</v>
      </c>
    </row>
    <row r="55" spans="1:14">
      <c r="A55" s="19">
        <v>54</v>
      </c>
      <c r="B55" s="19" t="s">
        <v>91</v>
      </c>
      <c r="C55" s="19" t="s">
        <v>130</v>
      </c>
      <c r="D55" s="20" t="s">
        <v>96</v>
      </c>
      <c r="E55" s="20" t="s">
        <v>0</v>
      </c>
      <c r="F55" s="19" t="s">
        <v>528</v>
      </c>
      <c r="G55" s="19" t="s">
        <v>529</v>
      </c>
      <c r="H55" s="19" t="s">
        <v>530</v>
      </c>
      <c r="I55" s="19">
        <v>1</v>
      </c>
      <c r="J55" s="19">
        <v>1</v>
      </c>
      <c r="K55" s="19" t="s">
        <v>531</v>
      </c>
      <c r="L55" s="19" t="s">
        <v>105</v>
      </c>
      <c r="M55" s="21">
        <v>2012</v>
      </c>
      <c r="N55" s="22" t="str">
        <f>HYPERLINK("http://ebooks.windeal.com.tw/ios/cover.asp?isbn=9781614990772")</f>
        <v>http://ebooks.windeal.com.tw/ios/cover.asp?isbn=9781614990772</v>
      </c>
    </row>
    <row r="56" spans="1:14">
      <c r="A56" s="19">
        <v>55</v>
      </c>
      <c r="B56" s="19" t="s">
        <v>91</v>
      </c>
      <c r="C56" s="19" t="s">
        <v>130</v>
      </c>
      <c r="D56" s="20" t="s">
        <v>96</v>
      </c>
      <c r="E56" s="20" t="s">
        <v>0</v>
      </c>
      <c r="F56" s="19" t="s">
        <v>536</v>
      </c>
      <c r="G56" s="19" t="s">
        <v>537</v>
      </c>
      <c r="H56" s="19" t="s">
        <v>538</v>
      </c>
      <c r="I56" s="19">
        <v>1</v>
      </c>
      <c r="J56" s="19">
        <v>1</v>
      </c>
      <c r="K56" s="19" t="s">
        <v>539</v>
      </c>
      <c r="L56" s="19" t="s">
        <v>105</v>
      </c>
      <c r="M56" s="21">
        <v>2012</v>
      </c>
      <c r="N56" s="22" t="str">
        <f>HYPERLINK("http://ebooks.windeal.com.tw/ios/cover.asp?isbn=9781614990536")</f>
        <v>http://ebooks.windeal.com.tw/ios/cover.asp?isbn=9781614990536</v>
      </c>
    </row>
    <row r="57" spans="1:14">
      <c r="A57" s="19">
        <v>56</v>
      </c>
      <c r="B57" s="19" t="s">
        <v>91</v>
      </c>
      <c r="C57" s="19" t="s">
        <v>130</v>
      </c>
      <c r="D57" s="20" t="s">
        <v>96</v>
      </c>
      <c r="E57" s="20" t="s">
        <v>0</v>
      </c>
      <c r="F57" s="19" t="s">
        <v>540</v>
      </c>
      <c r="G57" s="19" t="s">
        <v>541</v>
      </c>
      <c r="H57" s="19" t="s">
        <v>542</v>
      </c>
      <c r="I57" s="19">
        <v>1</v>
      </c>
      <c r="J57" s="19">
        <v>1</v>
      </c>
      <c r="K57" s="19" t="s">
        <v>543</v>
      </c>
      <c r="L57" s="19" t="s">
        <v>105</v>
      </c>
      <c r="M57" s="21">
        <v>2012</v>
      </c>
      <c r="N57" s="22" t="str">
        <f>HYPERLINK("http://ebooks.windeal.com.tw/ios/cover.asp?isbn=9781614990512")</f>
        <v>http://ebooks.windeal.com.tw/ios/cover.asp?isbn=9781614990512</v>
      </c>
    </row>
    <row r="58" spans="1:14">
      <c r="A58" s="19">
        <v>57</v>
      </c>
      <c r="B58" s="19" t="s">
        <v>91</v>
      </c>
      <c r="C58" s="19" t="s">
        <v>130</v>
      </c>
      <c r="D58" s="20" t="s">
        <v>548</v>
      </c>
      <c r="E58" s="20" t="s">
        <v>0</v>
      </c>
      <c r="F58" s="19" t="s">
        <v>549</v>
      </c>
      <c r="G58" s="19" t="s">
        <v>550</v>
      </c>
      <c r="H58" s="19" t="s">
        <v>551</v>
      </c>
      <c r="I58" s="19">
        <v>1</v>
      </c>
      <c r="J58" s="19">
        <v>1</v>
      </c>
      <c r="K58" s="19" t="s">
        <v>552</v>
      </c>
      <c r="L58" s="19" t="s">
        <v>105</v>
      </c>
      <c r="M58" s="21">
        <v>2012</v>
      </c>
      <c r="N58" s="22" t="str">
        <f>HYPERLINK("http://ebooks.windeal.com.tw/ios/cover.asp?isbn=9781614990215")</f>
        <v>http://ebooks.windeal.com.tw/ios/cover.asp?isbn=9781614990215</v>
      </c>
    </row>
    <row r="59" spans="1:14">
      <c r="A59" s="19">
        <v>58</v>
      </c>
      <c r="B59" s="19" t="s">
        <v>91</v>
      </c>
      <c r="C59" s="19" t="s">
        <v>130</v>
      </c>
      <c r="D59" s="20" t="s">
        <v>96</v>
      </c>
      <c r="E59" s="20" t="s">
        <v>0</v>
      </c>
      <c r="F59" s="19" t="s">
        <v>563</v>
      </c>
      <c r="G59" s="19" t="s">
        <v>564</v>
      </c>
      <c r="H59" s="19" t="s">
        <v>565</v>
      </c>
      <c r="I59" s="19">
        <v>1</v>
      </c>
      <c r="J59" s="19">
        <v>1</v>
      </c>
      <c r="K59" s="19" t="s">
        <v>132</v>
      </c>
      <c r="L59" s="19" t="s">
        <v>105</v>
      </c>
      <c r="M59" s="21">
        <v>2012</v>
      </c>
      <c r="N59" s="22" t="str">
        <f>HYPERLINK("http://ebooks.windeal.com.tw/ios/cover.asp?isbn=9781614991007")</f>
        <v>http://ebooks.windeal.com.tw/ios/cover.asp?isbn=9781614991007</v>
      </c>
    </row>
    <row r="60" spans="1:14">
      <c r="A60" s="19">
        <v>59</v>
      </c>
      <c r="B60" s="19" t="s">
        <v>91</v>
      </c>
      <c r="C60" s="19" t="s">
        <v>130</v>
      </c>
      <c r="D60" s="20" t="s">
        <v>553</v>
      </c>
      <c r="E60" s="20" t="s">
        <v>554</v>
      </c>
      <c r="F60" s="19" t="s">
        <v>555</v>
      </c>
      <c r="G60" s="19" t="s">
        <v>556</v>
      </c>
      <c r="H60" s="19" t="s">
        <v>557</v>
      </c>
      <c r="I60" s="19">
        <v>1</v>
      </c>
      <c r="J60" s="19">
        <v>1</v>
      </c>
      <c r="K60" s="19" t="s">
        <v>558</v>
      </c>
      <c r="L60" s="19" t="s">
        <v>105</v>
      </c>
      <c r="M60" s="21">
        <v>2012</v>
      </c>
      <c r="N60" s="22" t="str">
        <f>HYPERLINK("http://ebooks.windeal.com.tw/ios/cover.asp?isbn=9781614990857")</f>
        <v>http://ebooks.windeal.com.tw/ios/cover.asp?isbn=9781614990857</v>
      </c>
    </row>
    <row r="61" spans="1:14">
      <c r="A61" s="19">
        <v>60</v>
      </c>
      <c r="B61" s="19" t="s">
        <v>91</v>
      </c>
      <c r="C61" s="19" t="s">
        <v>130</v>
      </c>
      <c r="D61" s="20" t="s">
        <v>485</v>
      </c>
      <c r="E61" s="20" t="s">
        <v>486</v>
      </c>
      <c r="F61" s="19" t="s">
        <v>487</v>
      </c>
      <c r="G61" s="19" t="s">
        <v>488</v>
      </c>
      <c r="H61" s="19" t="s">
        <v>489</v>
      </c>
      <c r="I61" s="19">
        <v>1</v>
      </c>
      <c r="J61" s="19">
        <v>1</v>
      </c>
      <c r="K61" s="19" t="s">
        <v>490</v>
      </c>
      <c r="L61" s="19" t="s">
        <v>105</v>
      </c>
      <c r="M61" s="21">
        <v>2012</v>
      </c>
      <c r="N61" s="22" t="str">
        <f>HYPERLINK("http://ebooks.windeal.com.tw/ios/cover.asp?isbn=9781614990871")</f>
        <v>http://ebooks.windeal.com.tw/ios/cover.asp?isbn=9781614990871</v>
      </c>
    </row>
    <row r="62" spans="1:14">
      <c r="A62" s="19">
        <v>61</v>
      </c>
      <c r="B62" s="19" t="s">
        <v>91</v>
      </c>
      <c r="C62" s="19" t="s">
        <v>130</v>
      </c>
      <c r="D62" s="20" t="s">
        <v>566</v>
      </c>
      <c r="E62" s="20" t="s">
        <v>567</v>
      </c>
      <c r="F62" s="19" t="s">
        <v>568</v>
      </c>
      <c r="G62" s="19" t="s">
        <v>569</v>
      </c>
      <c r="H62" s="19" t="s">
        <v>570</v>
      </c>
      <c r="I62" s="19">
        <v>1</v>
      </c>
      <c r="J62" s="19">
        <v>1</v>
      </c>
      <c r="K62" s="19" t="s">
        <v>571</v>
      </c>
      <c r="L62" s="19" t="s">
        <v>105</v>
      </c>
      <c r="M62" s="21">
        <v>2012</v>
      </c>
      <c r="N62" s="22" t="str">
        <f>HYPERLINK("http://ebooks.windeal.com.tw/ios/cover.asp?isbn=9781614990666")</f>
        <v>http://ebooks.windeal.com.tw/ios/cover.asp?isbn=9781614990666</v>
      </c>
    </row>
    <row r="63" spans="1:14">
      <c r="A63" s="19">
        <v>62</v>
      </c>
      <c r="B63" s="19" t="s">
        <v>91</v>
      </c>
      <c r="C63" s="19" t="s">
        <v>582</v>
      </c>
      <c r="D63" s="20" t="s">
        <v>583</v>
      </c>
      <c r="E63" s="20" t="s">
        <v>584</v>
      </c>
      <c r="F63" s="19" t="s">
        <v>585</v>
      </c>
      <c r="G63" s="19" t="s">
        <v>586</v>
      </c>
      <c r="H63" s="19" t="s">
        <v>587</v>
      </c>
      <c r="I63" s="19">
        <v>1</v>
      </c>
      <c r="J63" s="19">
        <v>1</v>
      </c>
      <c r="K63" s="19" t="s">
        <v>588</v>
      </c>
      <c r="L63" s="19" t="s">
        <v>105</v>
      </c>
      <c r="M63" s="21">
        <v>2012</v>
      </c>
      <c r="N63" s="22" t="str">
        <f>HYPERLINK("http://ebooks.windeal.com.tw/ios/cover.asp?isbn=9781614990239")</f>
        <v>http://ebooks.windeal.com.tw/ios/cover.asp?isbn=9781614990239</v>
      </c>
    </row>
    <row r="64" spans="1:14">
      <c r="A64" s="19">
        <v>63</v>
      </c>
      <c r="B64" s="19" t="s">
        <v>91</v>
      </c>
      <c r="C64" s="19" t="s">
        <v>513</v>
      </c>
      <c r="D64" s="20" t="s">
        <v>96</v>
      </c>
      <c r="E64" s="20" t="s">
        <v>49</v>
      </c>
      <c r="F64" s="19" t="s">
        <v>520</v>
      </c>
      <c r="G64" s="19" t="s">
        <v>521</v>
      </c>
      <c r="H64" s="19" t="s">
        <v>522</v>
      </c>
      <c r="I64" s="19">
        <v>1</v>
      </c>
      <c r="J64" s="19">
        <v>1</v>
      </c>
      <c r="K64" s="19" t="s">
        <v>523</v>
      </c>
      <c r="L64" s="19" t="s">
        <v>105</v>
      </c>
      <c r="M64" s="21">
        <v>2008</v>
      </c>
      <c r="N64" s="22" t="str">
        <f>HYPERLINK("http://ebooks.windeal.com.tw/ios/cover.asp?isbn=9781586038649")</f>
        <v>http://ebooks.windeal.com.tw/ios/cover.asp?isbn=9781586038649</v>
      </c>
    </row>
    <row r="65" spans="1:14">
      <c r="A65" s="19">
        <v>64</v>
      </c>
      <c r="B65" s="19" t="s">
        <v>91</v>
      </c>
      <c r="C65" s="19" t="s">
        <v>513</v>
      </c>
      <c r="D65" s="20" t="s">
        <v>96</v>
      </c>
      <c r="E65" s="20" t="s">
        <v>0</v>
      </c>
      <c r="F65" s="19" t="s">
        <v>544</v>
      </c>
      <c r="G65" s="19" t="s">
        <v>545</v>
      </c>
      <c r="H65" s="19" t="s">
        <v>546</v>
      </c>
      <c r="I65" s="19">
        <v>1</v>
      </c>
      <c r="J65" s="19">
        <v>1</v>
      </c>
      <c r="K65" s="19" t="s">
        <v>547</v>
      </c>
      <c r="L65" s="19" t="s">
        <v>105</v>
      </c>
      <c r="M65" s="21">
        <v>2008</v>
      </c>
      <c r="N65" s="22" t="str">
        <f>HYPERLINK("http://ebooks.windeal.com.tw/ios/cover.asp?isbn=9781586038687")</f>
        <v>http://ebooks.windeal.com.tw/ios/cover.asp?isbn=9781586038687</v>
      </c>
    </row>
    <row r="66" spans="1:14">
      <c r="A66" s="19">
        <v>65</v>
      </c>
      <c r="B66" s="19" t="s">
        <v>91</v>
      </c>
      <c r="C66" s="19" t="s">
        <v>513</v>
      </c>
      <c r="D66" s="20" t="s">
        <v>96</v>
      </c>
      <c r="E66" s="20" t="s">
        <v>0</v>
      </c>
      <c r="F66" s="19" t="s">
        <v>532</v>
      </c>
      <c r="G66" s="19" t="s">
        <v>533</v>
      </c>
      <c r="H66" s="19" t="s">
        <v>534</v>
      </c>
      <c r="I66" s="19">
        <v>1</v>
      </c>
      <c r="J66" s="19">
        <v>1</v>
      </c>
      <c r="K66" s="19" t="s">
        <v>535</v>
      </c>
      <c r="L66" s="19" t="s">
        <v>105</v>
      </c>
      <c r="M66" s="21">
        <v>2010</v>
      </c>
      <c r="N66" s="22" t="str">
        <f>HYPERLINK("http://ebooks.windeal.com.tw/ios/cover.asp?isbn=9781607505822")</f>
        <v>http://ebooks.windeal.com.tw/ios/cover.asp?isbn=9781607505822</v>
      </c>
    </row>
    <row r="67" spans="1:14">
      <c r="A67" s="19">
        <v>66</v>
      </c>
      <c r="B67" s="19" t="s">
        <v>91</v>
      </c>
      <c r="C67" s="19" t="s">
        <v>513</v>
      </c>
      <c r="D67" s="20" t="s">
        <v>50</v>
      </c>
      <c r="E67" s="20" t="s">
        <v>572</v>
      </c>
      <c r="F67" s="19" t="s">
        <v>573</v>
      </c>
      <c r="G67" s="19" t="s">
        <v>574</v>
      </c>
      <c r="H67" s="19" t="s">
        <v>575</v>
      </c>
      <c r="I67" s="19">
        <v>1</v>
      </c>
      <c r="J67" s="19">
        <v>1</v>
      </c>
      <c r="K67" s="19" t="s">
        <v>543</v>
      </c>
      <c r="L67" s="19" t="s">
        <v>105</v>
      </c>
      <c r="M67" s="21">
        <v>2010</v>
      </c>
      <c r="N67" s="22" t="str">
        <f>HYPERLINK("http://ebooks.windeal.com.tw/ios/cover.asp?isbn=9781607505624")</f>
        <v>http://ebooks.windeal.com.tw/ios/cover.asp?isbn=9781607505624</v>
      </c>
    </row>
    <row r="68" spans="1:14">
      <c r="A68" s="19">
        <v>67</v>
      </c>
      <c r="B68" s="19" t="s">
        <v>91</v>
      </c>
      <c r="C68" s="19" t="s">
        <v>513</v>
      </c>
      <c r="D68" s="20" t="s">
        <v>576</v>
      </c>
      <c r="E68" s="20" t="s">
        <v>577</v>
      </c>
      <c r="F68" s="19" t="s">
        <v>578</v>
      </c>
      <c r="G68" s="19" t="s">
        <v>579</v>
      </c>
      <c r="H68" s="19" t="s">
        <v>580</v>
      </c>
      <c r="I68" s="19">
        <v>1</v>
      </c>
      <c r="J68" s="19">
        <v>1</v>
      </c>
      <c r="K68" s="19" t="s">
        <v>581</v>
      </c>
      <c r="L68" s="19" t="s">
        <v>105</v>
      </c>
      <c r="M68" s="21">
        <v>2008</v>
      </c>
      <c r="N68" s="22" t="str">
        <f>HYPERLINK("http://ebooks.windeal.com.tw/ios/cover.asp?isbn=9781586038427")</f>
        <v>http://ebooks.windeal.com.tw/ios/cover.asp?isbn=9781586038427</v>
      </c>
    </row>
    <row r="69" spans="1:14">
      <c r="A69" s="19">
        <v>68</v>
      </c>
      <c r="B69" s="19" t="s">
        <v>91</v>
      </c>
      <c r="C69" s="19" t="s">
        <v>513</v>
      </c>
      <c r="D69" s="20" t="s">
        <v>514</v>
      </c>
      <c r="E69" s="20" t="s">
        <v>515</v>
      </c>
      <c r="F69" s="19" t="s">
        <v>516</v>
      </c>
      <c r="G69" s="19" t="s">
        <v>517</v>
      </c>
      <c r="H69" s="19" t="s">
        <v>518</v>
      </c>
      <c r="I69" s="19">
        <v>1</v>
      </c>
      <c r="J69" s="19">
        <v>1</v>
      </c>
      <c r="K69" s="19" t="s">
        <v>519</v>
      </c>
      <c r="L69" s="19" t="s">
        <v>105</v>
      </c>
      <c r="M69" s="21">
        <v>2009</v>
      </c>
      <c r="N69" s="22" t="str">
        <f>HYPERLINK("http://ebooks.windeal.com.tw/ios/cover.asp?isbn=9781607500247")</f>
        <v>http://ebooks.windeal.com.tw/ios/cover.asp?isbn=9781607500247</v>
      </c>
    </row>
    <row r="70" spans="1:14">
      <c r="A70" s="19">
        <v>69</v>
      </c>
      <c r="B70" s="19" t="s">
        <v>91</v>
      </c>
      <c r="C70" s="19" t="s">
        <v>491</v>
      </c>
      <c r="D70" s="20" t="s">
        <v>492</v>
      </c>
      <c r="E70" s="20" t="s">
        <v>18</v>
      </c>
      <c r="F70" s="19" t="s">
        <v>493</v>
      </c>
      <c r="G70" s="19" t="s">
        <v>494</v>
      </c>
      <c r="H70" s="19" t="s">
        <v>495</v>
      </c>
      <c r="I70" s="19">
        <v>1</v>
      </c>
      <c r="J70" s="19">
        <v>1</v>
      </c>
      <c r="K70" s="19" t="s">
        <v>149</v>
      </c>
      <c r="L70" s="19" t="s">
        <v>105</v>
      </c>
      <c r="M70" s="21">
        <v>2009</v>
      </c>
      <c r="N70" s="22" t="str">
        <f>HYPERLINK("http://ebooks.windeal.com.tw/ios/cover.asp?isbn=9781607500179")</f>
        <v>http://ebooks.windeal.com.tw/ios/cover.asp?isbn=9781607500179</v>
      </c>
    </row>
    <row r="71" spans="1:14">
      <c r="A71" s="19">
        <v>70</v>
      </c>
      <c r="B71" s="19" t="s">
        <v>91</v>
      </c>
      <c r="C71" s="19" t="s">
        <v>506</v>
      </c>
      <c r="D71" s="20" t="s">
        <v>507</v>
      </c>
      <c r="E71" s="20" t="s">
        <v>508</v>
      </c>
      <c r="F71" s="19" t="s">
        <v>509</v>
      </c>
      <c r="G71" s="19" t="s">
        <v>510</v>
      </c>
      <c r="H71" s="19" t="s">
        <v>511</v>
      </c>
      <c r="I71" s="19">
        <v>1</v>
      </c>
      <c r="J71" s="19">
        <v>1</v>
      </c>
      <c r="K71" s="19" t="s">
        <v>512</v>
      </c>
      <c r="L71" s="19" t="s">
        <v>105</v>
      </c>
      <c r="M71" s="21">
        <v>2011</v>
      </c>
      <c r="N71" s="22" t="str">
        <f>HYPERLINK("http://ebooks.windeal.com.tw/ios/cover.asp?isbn=9781607507413")</f>
        <v>http://ebooks.windeal.com.tw/ios/cover.asp?isbn=9781607507413</v>
      </c>
    </row>
    <row r="72" spans="1:14">
      <c r="A72" s="19">
        <v>71</v>
      </c>
      <c r="B72" s="19" t="s">
        <v>91</v>
      </c>
      <c r="C72" s="19" t="s">
        <v>473</v>
      </c>
      <c r="D72" s="20" t="s">
        <v>96</v>
      </c>
      <c r="E72" s="20" t="s">
        <v>474</v>
      </c>
      <c r="F72" s="19" t="s">
        <v>475</v>
      </c>
      <c r="G72" s="19" t="s">
        <v>476</v>
      </c>
      <c r="H72" s="19" t="s">
        <v>477</v>
      </c>
      <c r="I72" s="19">
        <v>1</v>
      </c>
      <c r="J72" s="19">
        <v>1</v>
      </c>
      <c r="K72" s="19" t="s">
        <v>478</v>
      </c>
      <c r="L72" s="19" t="s">
        <v>105</v>
      </c>
      <c r="M72" s="21">
        <v>2012</v>
      </c>
      <c r="N72" s="22" t="str">
        <f>HYPERLINK("http://ebooks.windeal.com.tw/ios/cover.asp?isbn=9781614991441")</f>
        <v>http://ebooks.windeal.com.tw/ios/cover.asp?isbn=9781614991441</v>
      </c>
    </row>
    <row r="73" spans="1:14">
      <c r="A73" s="19">
        <v>72</v>
      </c>
      <c r="B73" s="19" t="s">
        <v>91</v>
      </c>
      <c r="C73" s="19" t="s">
        <v>473</v>
      </c>
      <c r="D73" s="20" t="s">
        <v>479</v>
      </c>
      <c r="E73" s="20" t="s">
        <v>480</v>
      </c>
      <c r="F73" s="19" t="s">
        <v>481</v>
      </c>
      <c r="G73" s="19" t="s">
        <v>482</v>
      </c>
      <c r="H73" s="19" t="s">
        <v>483</v>
      </c>
      <c r="I73" s="19">
        <v>1</v>
      </c>
      <c r="J73" s="19">
        <v>1</v>
      </c>
      <c r="K73" s="19" t="s">
        <v>484</v>
      </c>
      <c r="L73" s="19" t="s">
        <v>105</v>
      </c>
      <c r="M73" s="21">
        <v>2012</v>
      </c>
      <c r="N73" s="22" t="str">
        <f>HYPERLINK("http://ebooks.windeal.com.tw/ios/cover.asp?isbn=9781614991267")</f>
        <v>http://ebooks.windeal.com.tw/ios/cover.asp?isbn=9781614991267</v>
      </c>
    </row>
    <row r="74" spans="1:14">
      <c r="A74" s="19">
        <v>73</v>
      </c>
      <c r="B74" s="19" t="s">
        <v>91</v>
      </c>
      <c r="C74" s="19" t="s">
        <v>473</v>
      </c>
      <c r="D74" s="20" t="s">
        <v>524</v>
      </c>
      <c r="E74" s="20" t="s">
        <v>480</v>
      </c>
      <c r="F74" s="19" t="s">
        <v>525</v>
      </c>
      <c r="G74" s="19" t="s">
        <v>526</v>
      </c>
      <c r="H74" s="19" t="s">
        <v>527</v>
      </c>
      <c r="I74" s="19">
        <v>1</v>
      </c>
      <c r="J74" s="19">
        <v>1</v>
      </c>
      <c r="K74" s="19" t="s">
        <v>478</v>
      </c>
      <c r="L74" s="19" t="s">
        <v>105</v>
      </c>
      <c r="M74" s="21">
        <v>2012</v>
      </c>
      <c r="N74" s="22" t="str">
        <f>HYPERLINK("http://ebooks.windeal.com.tw/ios/cover.asp?isbn=9781607509936")</f>
        <v>http://ebooks.windeal.com.tw/ios/cover.asp?isbn=9781607509936</v>
      </c>
    </row>
    <row r="75" spans="1:14">
      <c r="A75" s="19">
        <v>74</v>
      </c>
      <c r="B75" s="19" t="s">
        <v>189</v>
      </c>
      <c r="C75" s="19" t="s">
        <v>780</v>
      </c>
      <c r="D75" s="20" t="s">
        <v>781</v>
      </c>
      <c r="E75" s="20" t="s">
        <v>97</v>
      </c>
      <c r="F75" s="19" t="s">
        <v>782</v>
      </c>
      <c r="G75" s="19" t="s">
        <v>783</v>
      </c>
      <c r="H75" s="19" t="s">
        <v>784</v>
      </c>
      <c r="I75" s="19">
        <v>1</v>
      </c>
      <c r="J75" s="19">
        <v>1</v>
      </c>
      <c r="K75" s="19" t="s">
        <v>785</v>
      </c>
      <c r="L75" s="19" t="s">
        <v>105</v>
      </c>
      <c r="M75" s="21">
        <v>2012</v>
      </c>
      <c r="N75" s="22" t="str">
        <f>HYPERLINK("http://ebooks.windeal.com.tw/ios/cover.asp?isbn=9781614991229")</f>
        <v>http://ebooks.windeal.com.tw/ios/cover.asp?isbn=9781614991229</v>
      </c>
    </row>
    <row r="76" spans="1:14">
      <c r="A76" s="19">
        <v>75</v>
      </c>
      <c r="B76" s="19" t="s">
        <v>189</v>
      </c>
      <c r="C76" s="19" t="s">
        <v>600</v>
      </c>
      <c r="D76" s="20" t="s">
        <v>595</v>
      </c>
      <c r="E76" s="20" t="s">
        <v>601</v>
      </c>
      <c r="F76" s="19" t="s">
        <v>602</v>
      </c>
      <c r="G76" s="19" t="s">
        <v>603</v>
      </c>
      <c r="H76" s="19" t="s">
        <v>604</v>
      </c>
      <c r="I76" s="19">
        <v>1</v>
      </c>
      <c r="J76" s="19">
        <v>1</v>
      </c>
      <c r="K76" s="19" t="s">
        <v>605</v>
      </c>
      <c r="L76" s="19" t="s">
        <v>105</v>
      </c>
      <c r="M76" s="21">
        <v>2012</v>
      </c>
      <c r="N76" s="22" t="str">
        <f>HYPERLINK("http://ebooks.windeal.com.tw/ios/cover.asp?isbn=9781614990499")</f>
        <v>http://ebooks.windeal.com.tw/ios/cover.asp?isbn=9781614990499</v>
      </c>
    </row>
    <row r="77" spans="1:14">
      <c r="A77" s="19">
        <v>76</v>
      </c>
      <c r="B77" s="19" t="s">
        <v>189</v>
      </c>
      <c r="C77" s="19" t="s">
        <v>600</v>
      </c>
      <c r="D77" s="20" t="s">
        <v>800</v>
      </c>
      <c r="E77" s="20" t="s">
        <v>801</v>
      </c>
      <c r="F77" s="19" t="s">
        <v>802</v>
      </c>
      <c r="G77" s="19" t="s">
        <v>803</v>
      </c>
      <c r="H77" s="19" t="s">
        <v>804</v>
      </c>
      <c r="I77" s="19">
        <v>1</v>
      </c>
      <c r="J77" s="19">
        <v>1</v>
      </c>
      <c r="K77" s="19" t="s">
        <v>805</v>
      </c>
      <c r="L77" s="19" t="s">
        <v>105</v>
      </c>
      <c r="M77" s="21">
        <v>2012</v>
      </c>
      <c r="N77" s="22" t="str">
        <f>HYPERLINK("http://ebooks.windeal.com.tw/ios/cover.asp?isbn=9781614991649")</f>
        <v>http://ebooks.windeal.com.tw/ios/cover.asp?isbn=9781614991649</v>
      </c>
    </row>
    <row r="78" spans="1:14">
      <c r="A78" s="19">
        <v>77</v>
      </c>
      <c r="B78" s="19" t="s">
        <v>189</v>
      </c>
      <c r="C78" s="19" t="s">
        <v>652</v>
      </c>
      <c r="D78" s="20" t="s">
        <v>653</v>
      </c>
      <c r="E78" s="20" t="s">
        <v>32</v>
      </c>
      <c r="F78" s="19" t="s">
        <v>654</v>
      </c>
      <c r="G78" s="19" t="s">
        <v>655</v>
      </c>
      <c r="H78" s="19" t="s">
        <v>656</v>
      </c>
      <c r="I78" s="19">
        <v>1</v>
      </c>
      <c r="J78" s="19">
        <v>1</v>
      </c>
      <c r="K78" s="19" t="s">
        <v>657</v>
      </c>
      <c r="L78" s="19" t="s">
        <v>105</v>
      </c>
      <c r="M78" s="21">
        <v>2009</v>
      </c>
      <c r="N78" s="22" t="str">
        <f>HYPERLINK("http://ebooks.windeal.com.tw/ios/cover.asp?isbn=9781607500230")</f>
        <v>http://ebooks.windeal.com.tw/ios/cover.asp?isbn=9781607500230</v>
      </c>
    </row>
    <row r="79" spans="1:14">
      <c r="A79" s="19">
        <v>78</v>
      </c>
      <c r="B79" s="19" t="s">
        <v>189</v>
      </c>
      <c r="C79" s="19" t="s">
        <v>630</v>
      </c>
      <c r="D79" s="20" t="s">
        <v>631</v>
      </c>
      <c r="E79" s="20" t="s">
        <v>632</v>
      </c>
      <c r="F79" s="19" t="s">
        <v>633</v>
      </c>
      <c r="G79" s="19" t="s">
        <v>634</v>
      </c>
      <c r="H79" s="19" t="s">
        <v>823</v>
      </c>
      <c r="I79" s="19">
        <v>1</v>
      </c>
      <c r="J79" s="19">
        <v>1</v>
      </c>
      <c r="K79" s="19" t="s">
        <v>635</v>
      </c>
      <c r="L79" s="19" t="s">
        <v>105</v>
      </c>
      <c r="M79" s="21">
        <v>2012</v>
      </c>
      <c r="N79" s="22" t="str">
        <f>HYPERLINK("http://ebooks.windeal.com.tw/ios/cover.asp?isbn=9781614990604")</f>
        <v>http://ebooks.windeal.com.tw/ios/cover.asp?isbn=9781614990604</v>
      </c>
    </row>
    <row r="80" spans="1:14">
      <c r="A80" s="19">
        <v>79</v>
      </c>
      <c r="B80" s="19" t="s">
        <v>189</v>
      </c>
      <c r="C80" s="19" t="s">
        <v>150</v>
      </c>
      <c r="D80" s="20" t="s">
        <v>45</v>
      </c>
      <c r="E80" s="20" t="s">
        <v>701</v>
      </c>
      <c r="F80" s="19" t="s">
        <v>702</v>
      </c>
      <c r="G80" s="19" t="s">
        <v>703</v>
      </c>
      <c r="H80" s="19" t="s">
        <v>704</v>
      </c>
      <c r="I80" s="19">
        <v>1</v>
      </c>
      <c r="J80" s="19">
        <v>1</v>
      </c>
      <c r="K80" s="19" t="s">
        <v>705</v>
      </c>
      <c r="L80" s="19" t="s">
        <v>105</v>
      </c>
      <c r="M80" s="21">
        <v>2008</v>
      </c>
      <c r="N80" s="22" t="str">
        <f>HYPERLINK("http://ebooks.windeal.com.tw/ios/cover.asp?isbn=9781586039523")</f>
        <v>http://ebooks.windeal.com.tw/ios/cover.asp?isbn=9781586039523</v>
      </c>
    </row>
    <row r="81" spans="1:14">
      <c r="A81" s="19">
        <v>80</v>
      </c>
      <c r="B81" s="19" t="s">
        <v>189</v>
      </c>
      <c r="C81" s="19" t="s">
        <v>150</v>
      </c>
      <c r="D81" s="20" t="s">
        <v>595</v>
      </c>
      <c r="E81" s="20" t="s">
        <v>619</v>
      </c>
      <c r="F81" s="19" t="s">
        <v>620</v>
      </c>
      <c r="G81" s="19" t="s">
        <v>621</v>
      </c>
      <c r="H81" s="19" t="s">
        <v>622</v>
      </c>
      <c r="I81" s="19">
        <v>1</v>
      </c>
      <c r="J81" s="19">
        <v>1</v>
      </c>
      <c r="K81" s="19" t="s">
        <v>623</v>
      </c>
      <c r="L81" s="19" t="s">
        <v>105</v>
      </c>
      <c r="M81" s="21">
        <v>2012</v>
      </c>
      <c r="N81" s="22" t="str">
        <f>HYPERLINK("http://ebooks.windeal.com.tw/ios/cover.asp?isbn=9781614991380")</f>
        <v>http://ebooks.windeal.com.tw/ios/cover.asp?isbn=9781614991380</v>
      </c>
    </row>
    <row r="82" spans="1:14">
      <c r="A82" s="19">
        <v>81</v>
      </c>
      <c r="B82" s="19" t="s">
        <v>189</v>
      </c>
      <c r="C82" s="19" t="s">
        <v>670</v>
      </c>
      <c r="D82" s="20" t="s">
        <v>99</v>
      </c>
      <c r="E82" s="20" t="s">
        <v>671</v>
      </c>
      <c r="F82" s="19" t="s">
        <v>672</v>
      </c>
      <c r="G82" s="19" t="s">
        <v>673</v>
      </c>
      <c r="H82" s="19" t="s">
        <v>674</v>
      </c>
      <c r="I82" s="19">
        <v>1</v>
      </c>
      <c r="J82" s="19">
        <v>1</v>
      </c>
      <c r="K82" s="19" t="s">
        <v>675</v>
      </c>
      <c r="L82" s="19" t="s">
        <v>105</v>
      </c>
      <c r="M82" s="21">
        <v>2012</v>
      </c>
      <c r="N82" s="22" t="str">
        <f>HYPERLINK("http://ebooks.windeal.com.tw/ios/cover.asp?isbn=9781614990727")</f>
        <v>http://ebooks.windeal.com.tw/ios/cover.asp?isbn=9781614990727</v>
      </c>
    </row>
    <row r="83" spans="1:14">
      <c r="A83" s="19">
        <v>82</v>
      </c>
      <c r="B83" s="19" t="s">
        <v>189</v>
      </c>
      <c r="C83" s="19" t="s">
        <v>685</v>
      </c>
      <c r="D83" s="20" t="s">
        <v>595</v>
      </c>
      <c r="E83" s="20" t="s">
        <v>36</v>
      </c>
      <c r="F83" s="19" t="s">
        <v>686</v>
      </c>
      <c r="G83" s="19" t="s">
        <v>687</v>
      </c>
      <c r="H83" s="19" t="s">
        <v>688</v>
      </c>
      <c r="I83" s="19">
        <v>1</v>
      </c>
      <c r="J83" s="19">
        <v>1</v>
      </c>
      <c r="K83" s="19" t="s">
        <v>689</v>
      </c>
      <c r="L83" s="19" t="s">
        <v>105</v>
      </c>
      <c r="M83" s="21">
        <v>2012</v>
      </c>
      <c r="N83" s="22" t="str">
        <f>HYPERLINK("http://ebooks.windeal.com.tw/ios/cover.asp?isbn=9781607509912")</f>
        <v>http://ebooks.windeal.com.tw/ios/cover.asp?isbn=9781607509912</v>
      </c>
    </row>
    <row r="84" spans="1:14">
      <c r="A84" s="19">
        <v>83</v>
      </c>
      <c r="B84" s="19" t="s">
        <v>189</v>
      </c>
      <c r="C84" s="19" t="s">
        <v>664</v>
      </c>
      <c r="D84" s="20" t="s">
        <v>98</v>
      </c>
      <c r="E84" s="20" t="s">
        <v>676</v>
      </c>
      <c r="F84" s="19" t="s">
        <v>677</v>
      </c>
      <c r="G84" s="19" t="s">
        <v>678</v>
      </c>
      <c r="H84" s="19" t="s">
        <v>679</v>
      </c>
      <c r="I84" s="19">
        <v>1</v>
      </c>
      <c r="J84" s="19">
        <v>1</v>
      </c>
      <c r="K84" s="19" t="s">
        <v>680</v>
      </c>
      <c r="L84" s="19" t="s">
        <v>105</v>
      </c>
      <c r="M84" s="21">
        <v>2012</v>
      </c>
      <c r="N84" s="22" t="str">
        <f>HYPERLINK("http://ebooks.windeal.com.tw/ios/cover.asp?isbn=9781614991069")</f>
        <v>http://ebooks.windeal.com.tw/ios/cover.asp?isbn=9781614991069</v>
      </c>
    </row>
    <row r="85" spans="1:14">
      <c r="A85" s="19">
        <v>84</v>
      </c>
      <c r="B85" s="19" t="s">
        <v>189</v>
      </c>
      <c r="C85" s="19" t="s">
        <v>664</v>
      </c>
      <c r="D85" s="20" t="s">
        <v>45</v>
      </c>
      <c r="E85" s="20" t="s">
        <v>701</v>
      </c>
      <c r="F85" s="19" t="s">
        <v>706</v>
      </c>
      <c r="G85" s="19" t="s">
        <v>707</v>
      </c>
      <c r="H85" s="19" t="s">
        <v>708</v>
      </c>
      <c r="I85" s="19">
        <v>1</v>
      </c>
      <c r="J85" s="19">
        <v>1</v>
      </c>
      <c r="K85" s="19" t="s">
        <v>709</v>
      </c>
      <c r="L85" s="19" t="s">
        <v>105</v>
      </c>
      <c r="M85" s="21">
        <v>2012</v>
      </c>
      <c r="N85" s="22" t="str">
        <f>HYPERLINK("http://ebooks.windeal.com.tw/ios/cover.asp?isbn=9781614991663")</f>
        <v>http://ebooks.windeal.com.tw/ios/cover.asp?isbn=9781614991663</v>
      </c>
    </row>
    <row r="86" spans="1:14">
      <c r="A86" s="19">
        <v>85</v>
      </c>
      <c r="B86" s="19" t="s">
        <v>189</v>
      </c>
      <c r="C86" s="19" t="s">
        <v>664</v>
      </c>
      <c r="D86" s="20" t="s">
        <v>690</v>
      </c>
      <c r="E86" s="20" t="s">
        <v>21</v>
      </c>
      <c r="F86" s="19" t="s">
        <v>691</v>
      </c>
      <c r="G86" s="19" t="s">
        <v>692</v>
      </c>
      <c r="H86" s="19" t="s">
        <v>693</v>
      </c>
      <c r="I86" s="19">
        <v>1</v>
      </c>
      <c r="J86" s="19">
        <v>1</v>
      </c>
      <c r="K86" s="19" t="s">
        <v>694</v>
      </c>
      <c r="L86" s="19" t="s">
        <v>105</v>
      </c>
      <c r="M86" s="21">
        <v>2012</v>
      </c>
      <c r="N86" s="22" t="str">
        <f>HYPERLINK("http://ebooks.windeal.com.tw/ios/cover.asp?isbn=9781614990932")</f>
        <v>http://ebooks.windeal.com.tw/ios/cover.asp?isbn=9781614990932</v>
      </c>
    </row>
    <row r="87" spans="1:14">
      <c r="A87" s="19">
        <v>86</v>
      </c>
      <c r="B87" s="19" t="s">
        <v>189</v>
      </c>
      <c r="C87" s="19" t="s">
        <v>664</v>
      </c>
      <c r="D87" s="20" t="s">
        <v>48</v>
      </c>
      <c r="E87" s="20" t="s">
        <v>739</v>
      </c>
      <c r="F87" s="19" t="s">
        <v>740</v>
      </c>
      <c r="G87" s="19" t="s">
        <v>741</v>
      </c>
      <c r="H87" s="19" t="s">
        <v>742</v>
      </c>
      <c r="I87" s="19">
        <v>1</v>
      </c>
      <c r="J87" s="19">
        <v>1</v>
      </c>
      <c r="K87" s="19" t="s">
        <v>743</v>
      </c>
      <c r="L87" s="19" t="s">
        <v>105</v>
      </c>
      <c r="M87" s="21">
        <v>2009</v>
      </c>
      <c r="N87" s="22" t="str">
        <f>HYPERLINK("http://ebooks.windeal.com.tw/ios/cover.asp?isbn=9781607500728")</f>
        <v>http://ebooks.windeal.com.tw/ios/cover.asp?isbn=9781607500728</v>
      </c>
    </row>
    <row r="88" spans="1:14">
      <c r="A88" s="19">
        <v>87</v>
      </c>
      <c r="B88" s="19" t="s">
        <v>189</v>
      </c>
      <c r="C88" s="19" t="s">
        <v>664</v>
      </c>
      <c r="D88" s="20" t="s">
        <v>595</v>
      </c>
      <c r="E88" s="20" t="s">
        <v>36</v>
      </c>
      <c r="F88" s="19" t="s">
        <v>681</v>
      </c>
      <c r="G88" s="19" t="s">
        <v>682</v>
      </c>
      <c r="H88" s="19" t="s">
        <v>683</v>
      </c>
      <c r="I88" s="19">
        <v>1</v>
      </c>
      <c r="J88" s="19">
        <v>1</v>
      </c>
      <c r="K88" s="19" t="s">
        <v>684</v>
      </c>
      <c r="L88" s="19" t="s">
        <v>105</v>
      </c>
      <c r="M88" s="21">
        <v>2008</v>
      </c>
      <c r="N88" s="22" t="str">
        <f>HYPERLINK("http://ebooks.windeal.com.tw/ios/cover.asp?isbn=9781586038120")</f>
        <v>http://ebooks.windeal.com.tw/ios/cover.asp?isbn=9781586038120</v>
      </c>
    </row>
    <row r="89" spans="1:14">
      <c r="A89" s="19">
        <v>88</v>
      </c>
      <c r="B89" s="19" t="s">
        <v>189</v>
      </c>
      <c r="C89" s="19" t="s">
        <v>664</v>
      </c>
      <c r="D89" s="20" t="s">
        <v>665</v>
      </c>
      <c r="E89" s="20" t="s">
        <v>25</v>
      </c>
      <c r="F89" s="19" t="s">
        <v>666</v>
      </c>
      <c r="G89" s="19" t="s">
        <v>667</v>
      </c>
      <c r="H89" s="19" t="s">
        <v>668</v>
      </c>
      <c r="I89" s="19">
        <v>1</v>
      </c>
      <c r="J89" s="19">
        <v>1</v>
      </c>
      <c r="K89" s="19" t="s">
        <v>669</v>
      </c>
      <c r="L89" s="19" t="s">
        <v>105</v>
      </c>
      <c r="M89" s="21">
        <v>2012</v>
      </c>
      <c r="N89" s="22" t="str">
        <f>HYPERLINK("http://ebooks.windeal.com.tw/ios/cover.asp?isbn=9781614990833")</f>
        <v>http://ebooks.windeal.com.tw/ios/cover.asp?isbn=9781614990833</v>
      </c>
    </row>
    <row r="90" spans="1:14">
      <c r="A90" s="19">
        <v>89</v>
      </c>
      <c r="B90" s="19" t="s">
        <v>189</v>
      </c>
      <c r="C90" s="19" t="s">
        <v>594</v>
      </c>
      <c r="D90" s="20" t="s">
        <v>595</v>
      </c>
      <c r="E90" s="20" t="s">
        <v>619</v>
      </c>
      <c r="F90" s="19" t="s">
        <v>642</v>
      </c>
      <c r="G90" s="19" t="s">
        <v>643</v>
      </c>
      <c r="H90" s="19" t="s">
        <v>644</v>
      </c>
      <c r="I90" s="19">
        <v>1</v>
      </c>
      <c r="J90" s="19">
        <v>1</v>
      </c>
      <c r="K90" s="19" t="s">
        <v>645</v>
      </c>
      <c r="L90" s="19" t="s">
        <v>105</v>
      </c>
      <c r="M90" s="21">
        <v>2012</v>
      </c>
      <c r="N90" s="22" t="str">
        <f>HYPERLINK("http://ebooks.windeal.com.tw/ios/cover.asp?isbn=9781614991106")</f>
        <v>http://ebooks.windeal.com.tw/ios/cover.asp?isbn=9781614991106</v>
      </c>
    </row>
    <row r="91" spans="1:14">
      <c r="A91" s="19">
        <v>90</v>
      </c>
      <c r="B91" s="19" t="s">
        <v>189</v>
      </c>
      <c r="C91" s="19" t="s">
        <v>594</v>
      </c>
      <c r="D91" s="20" t="s">
        <v>595</v>
      </c>
      <c r="E91" s="20" t="s">
        <v>95</v>
      </c>
      <c r="F91" s="19" t="s">
        <v>596</v>
      </c>
      <c r="G91" s="19" t="s">
        <v>597</v>
      </c>
      <c r="H91" s="19" t="s">
        <v>598</v>
      </c>
      <c r="I91" s="19">
        <v>1</v>
      </c>
      <c r="J91" s="19">
        <v>1</v>
      </c>
      <c r="K91" s="19" t="s">
        <v>599</v>
      </c>
      <c r="L91" s="19" t="s">
        <v>105</v>
      </c>
      <c r="M91" s="21">
        <v>2012</v>
      </c>
      <c r="N91" s="22" t="str">
        <f>HYPERLINK("http://ebooks.windeal.com.tw/ios/cover.asp?isbn=9781614991045")</f>
        <v>http://ebooks.windeal.com.tw/ios/cover.asp?isbn=9781614991045</v>
      </c>
    </row>
    <row r="92" spans="1:14">
      <c r="A92" s="19">
        <v>91</v>
      </c>
      <c r="B92" s="19" t="s">
        <v>189</v>
      </c>
      <c r="C92" s="19" t="s">
        <v>594</v>
      </c>
      <c r="D92" s="20" t="s">
        <v>756</v>
      </c>
      <c r="E92" s="20" t="s">
        <v>757</v>
      </c>
      <c r="F92" s="19" t="s">
        <v>758</v>
      </c>
      <c r="G92" s="19" t="s">
        <v>759</v>
      </c>
      <c r="H92" s="19" t="s">
        <v>760</v>
      </c>
      <c r="I92" s="19">
        <v>1</v>
      </c>
      <c r="J92" s="19">
        <v>1</v>
      </c>
      <c r="K92" s="19" t="s">
        <v>761</v>
      </c>
      <c r="L92" s="19" t="s">
        <v>105</v>
      </c>
      <c r="M92" s="21">
        <v>2012</v>
      </c>
      <c r="N92" s="22" t="str">
        <f>HYPERLINK("http://ebooks.windeal.com.tw/ios/cover.asp?isbn=9781614991243")</f>
        <v>http://ebooks.windeal.com.tw/ios/cover.asp?isbn=9781614991243</v>
      </c>
    </row>
    <row r="93" spans="1:14">
      <c r="A93" s="19">
        <v>92</v>
      </c>
      <c r="B93" s="19" t="s">
        <v>189</v>
      </c>
      <c r="C93" s="19" t="s">
        <v>102</v>
      </c>
      <c r="D93" s="20" t="s">
        <v>613</v>
      </c>
      <c r="E93" s="20" t="s">
        <v>614</v>
      </c>
      <c r="F93" s="19" t="s">
        <v>615</v>
      </c>
      <c r="G93" s="19" t="s">
        <v>616</v>
      </c>
      <c r="H93" s="19" t="s">
        <v>617</v>
      </c>
      <c r="I93" s="19">
        <v>1</v>
      </c>
      <c r="J93" s="19">
        <v>1</v>
      </c>
      <c r="K93" s="19" t="s">
        <v>618</v>
      </c>
      <c r="L93" s="19" t="s">
        <v>105</v>
      </c>
      <c r="M93" s="21">
        <v>2012</v>
      </c>
      <c r="N93" s="22" t="str">
        <f>HYPERLINK("http://ebooks.windeal.com.tw/ios/cover.asp?isbn=9781614990406")</f>
        <v>http://ebooks.windeal.com.tw/ios/cover.asp?isbn=9781614990406</v>
      </c>
    </row>
    <row r="94" spans="1:14">
      <c r="A94" s="19">
        <v>93</v>
      </c>
      <c r="B94" s="19" t="s">
        <v>189</v>
      </c>
      <c r="C94" s="19" t="s">
        <v>102</v>
      </c>
      <c r="D94" s="20" t="s">
        <v>812</v>
      </c>
      <c r="E94" s="20" t="s">
        <v>813</v>
      </c>
      <c r="F94" s="19" t="s">
        <v>814</v>
      </c>
      <c r="G94" s="19" t="s">
        <v>815</v>
      </c>
      <c r="H94" s="19" t="s">
        <v>816</v>
      </c>
      <c r="I94" s="19">
        <v>1</v>
      </c>
      <c r="J94" s="19">
        <v>1</v>
      </c>
      <c r="K94" s="19" t="s">
        <v>817</v>
      </c>
      <c r="L94" s="19" t="s">
        <v>105</v>
      </c>
      <c r="M94" s="21">
        <v>2012</v>
      </c>
      <c r="N94" s="22" t="str">
        <f>HYPERLINK("http://ebooks.windeal.com.tw/ios/cover.asp?isbn=9781614990291")</f>
        <v>http://ebooks.windeal.com.tw/ios/cover.asp?isbn=9781614990291</v>
      </c>
    </row>
    <row r="95" spans="1:14">
      <c r="A95" s="19">
        <v>94</v>
      </c>
      <c r="B95" s="19" t="s">
        <v>189</v>
      </c>
      <c r="C95" s="19" t="s">
        <v>102</v>
      </c>
      <c r="D95" s="20" t="s">
        <v>786</v>
      </c>
      <c r="E95" s="20" t="s">
        <v>34</v>
      </c>
      <c r="F95" s="19" t="s">
        <v>787</v>
      </c>
      <c r="G95" s="19" t="s">
        <v>788</v>
      </c>
      <c r="H95" s="19" t="s">
        <v>789</v>
      </c>
      <c r="I95" s="19">
        <v>1</v>
      </c>
      <c r="J95" s="19">
        <v>1</v>
      </c>
      <c r="K95" s="19" t="s">
        <v>790</v>
      </c>
      <c r="L95" s="19" t="s">
        <v>105</v>
      </c>
      <c r="M95" s="21">
        <v>2012</v>
      </c>
      <c r="N95" s="22" t="str">
        <f>HYPERLINK("http://ebooks.windeal.com.tw/ios/cover.asp?isbn=9781614990277")</f>
        <v>http://ebooks.windeal.com.tw/ios/cover.asp?isbn=9781614990277</v>
      </c>
    </row>
    <row r="96" spans="1:14">
      <c r="A96" s="19">
        <v>95</v>
      </c>
      <c r="B96" s="19" t="s">
        <v>189</v>
      </c>
      <c r="C96" s="19" t="s">
        <v>102</v>
      </c>
      <c r="D96" s="20" t="s">
        <v>768</v>
      </c>
      <c r="E96" s="20" t="s">
        <v>40</v>
      </c>
      <c r="F96" s="19" t="s">
        <v>769</v>
      </c>
      <c r="G96" s="19" t="s">
        <v>770</v>
      </c>
      <c r="H96" s="19" t="s">
        <v>771</v>
      </c>
      <c r="I96" s="19">
        <v>1</v>
      </c>
      <c r="J96" s="19">
        <v>1</v>
      </c>
      <c r="K96" s="19" t="s">
        <v>772</v>
      </c>
      <c r="L96" s="19" t="s">
        <v>105</v>
      </c>
      <c r="M96" s="21">
        <v>2012</v>
      </c>
      <c r="N96" s="22" t="str">
        <f>HYPERLINK("http://ebooks.windeal.com.tw/ios/cover.asp?isbn=9781614991427")</f>
        <v>http://ebooks.windeal.com.tw/ios/cover.asp?isbn=9781614991427</v>
      </c>
    </row>
    <row r="97" spans="1:14">
      <c r="A97" s="19">
        <v>96</v>
      </c>
      <c r="B97" s="19" t="s">
        <v>189</v>
      </c>
      <c r="C97" s="19" t="s">
        <v>710</v>
      </c>
      <c r="D97" s="20" t="s">
        <v>48</v>
      </c>
      <c r="E97" s="20" t="s">
        <v>711</v>
      </c>
      <c r="F97" s="19" t="s">
        <v>712</v>
      </c>
      <c r="G97" s="19" t="s">
        <v>713</v>
      </c>
      <c r="H97" s="19" t="s">
        <v>714</v>
      </c>
      <c r="I97" s="19">
        <v>1</v>
      </c>
      <c r="J97" s="19">
        <v>1</v>
      </c>
      <c r="K97" s="19" t="s">
        <v>715</v>
      </c>
      <c r="L97" s="19" t="s">
        <v>105</v>
      </c>
      <c r="M97" s="21">
        <v>2008</v>
      </c>
      <c r="N97" s="22" t="str">
        <f>HYPERLINK("http://ebooks.windeal.com.tw/ios/cover.asp?isbn=9781586038793")</f>
        <v>http://ebooks.windeal.com.tw/ios/cover.asp?isbn=9781586038793</v>
      </c>
    </row>
    <row r="98" spans="1:14">
      <c r="A98" s="19">
        <v>97</v>
      </c>
      <c r="B98" s="19" t="s">
        <v>189</v>
      </c>
      <c r="C98" s="19" t="s">
        <v>773</v>
      </c>
      <c r="D98" s="20" t="s">
        <v>774</v>
      </c>
      <c r="E98" s="20" t="s">
        <v>775</v>
      </c>
      <c r="F98" s="19" t="s">
        <v>776</v>
      </c>
      <c r="G98" s="19" t="s">
        <v>777</v>
      </c>
      <c r="H98" s="19" t="s">
        <v>778</v>
      </c>
      <c r="I98" s="19">
        <v>1</v>
      </c>
      <c r="J98" s="19">
        <v>1</v>
      </c>
      <c r="K98" s="19" t="s">
        <v>779</v>
      </c>
      <c r="L98" s="19" t="s">
        <v>105</v>
      </c>
      <c r="M98" s="21">
        <v>2012</v>
      </c>
      <c r="N98" s="22" t="str">
        <f>HYPERLINK("http://ebooks.windeal.com.tw/ios/cover.asp?isbn=9781614990918")</f>
        <v>http://ebooks.windeal.com.tw/ios/cover.asp?isbn=9781614990918</v>
      </c>
    </row>
    <row r="99" spans="1:14">
      <c r="A99" s="19">
        <v>98</v>
      </c>
      <c r="B99" s="19" t="s">
        <v>189</v>
      </c>
      <c r="C99" s="19" t="s">
        <v>646</v>
      </c>
      <c r="D99" s="20" t="s">
        <v>647</v>
      </c>
      <c r="E99" s="20" t="s">
        <v>54</v>
      </c>
      <c r="F99" s="19" t="s">
        <v>648</v>
      </c>
      <c r="G99" s="19" t="s">
        <v>649</v>
      </c>
      <c r="H99" s="19" t="s">
        <v>650</v>
      </c>
      <c r="I99" s="19">
        <v>1</v>
      </c>
      <c r="J99" s="19">
        <v>1</v>
      </c>
      <c r="K99" s="19" t="s">
        <v>651</v>
      </c>
      <c r="L99" s="19" t="s">
        <v>105</v>
      </c>
      <c r="M99" s="21">
        <v>2012</v>
      </c>
      <c r="N99" s="22" t="str">
        <f>HYPERLINK("http://ebooks.windeal.com.tw/ios/cover.asp?isbn=9781614990567")</f>
        <v>http://ebooks.windeal.com.tw/ios/cover.asp?isbn=9781614990567</v>
      </c>
    </row>
    <row r="100" spans="1:14">
      <c r="A100" s="19">
        <v>99</v>
      </c>
      <c r="B100" s="19" t="s">
        <v>189</v>
      </c>
      <c r="C100" s="19" t="s">
        <v>733</v>
      </c>
      <c r="D100" s="20" t="s">
        <v>48</v>
      </c>
      <c r="E100" s="20" t="s">
        <v>734</v>
      </c>
      <c r="F100" s="19" t="s">
        <v>735</v>
      </c>
      <c r="G100" s="19" t="s">
        <v>736</v>
      </c>
      <c r="H100" s="19" t="s">
        <v>737</v>
      </c>
      <c r="I100" s="19">
        <v>1</v>
      </c>
      <c r="J100" s="19">
        <v>1</v>
      </c>
      <c r="K100" s="19" t="s">
        <v>738</v>
      </c>
      <c r="L100" s="19" t="s">
        <v>105</v>
      </c>
      <c r="M100" s="21">
        <v>2012</v>
      </c>
      <c r="N100" s="22" t="str">
        <f>HYPERLINK("http://ebooks.windeal.com.tw/ios/cover.asp?isbn=9781614991564")</f>
        <v>http://ebooks.windeal.com.tw/ios/cover.asp?isbn=9781614991564</v>
      </c>
    </row>
    <row r="101" spans="1:14">
      <c r="A101" s="19">
        <v>100</v>
      </c>
      <c r="B101" s="19" t="s">
        <v>189</v>
      </c>
      <c r="C101" s="19" t="s">
        <v>101</v>
      </c>
      <c r="D101" s="20" t="s">
        <v>721</v>
      </c>
      <c r="E101" s="20" t="s">
        <v>722</v>
      </c>
      <c r="F101" s="19" t="s">
        <v>723</v>
      </c>
      <c r="G101" s="19" t="s">
        <v>724</v>
      </c>
      <c r="H101" s="19" t="s">
        <v>824</v>
      </c>
      <c r="I101" s="19">
        <v>1</v>
      </c>
      <c r="J101" s="23">
        <v>2</v>
      </c>
      <c r="K101" s="19" t="s">
        <v>725</v>
      </c>
      <c r="L101" s="19" t="s">
        <v>105</v>
      </c>
      <c r="M101" s="21">
        <v>2009</v>
      </c>
      <c r="N101" s="22" t="str">
        <f>HYPERLINK("http://ebooks.windeal.com.tw/ios/cover.asp?isbn=9781607500407")</f>
        <v>http://ebooks.windeal.com.tw/ios/cover.asp?isbn=9781607500407</v>
      </c>
    </row>
    <row r="102" spans="1:14">
      <c r="A102" s="19">
        <v>101</v>
      </c>
      <c r="B102" s="19" t="s">
        <v>189</v>
      </c>
      <c r="C102" s="19" t="s">
        <v>726</v>
      </c>
      <c r="D102" s="20" t="s">
        <v>727</v>
      </c>
      <c r="E102" s="20" t="s">
        <v>728</v>
      </c>
      <c r="F102" s="19" t="s">
        <v>729</v>
      </c>
      <c r="G102" s="19" t="s">
        <v>730</v>
      </c>
      <c r="H102" s="19" t="s">
        <v>731</v>
      </c>
      <c r="I102" s="19">
        <v>1</v>
      </c>
      <c r="J102" s="19">
        <v>1</v>
      </c>
      <c r="K102" s="19" t="s">
        <v>732</v>
      </c>
      <c r="L102" s="19" t="s">
        <v>105</v>
      </c>
      <c r="M102" s="21">
        <v>2013</v>
      </c>
      <c r="N102" s="22" t="str">
        <f>HYPERLINK("http://ebooks.windeal.com.tw/ios/cover.asp?isbn=9781614991625")</f>
        <v>http://ebooks.windeal.com.tw/ios/cover.asp?isbn=9781614991625</v>
      </c>
    </row>
    <row r="103" spans="1:14">
      <c r="A103" s="19">
        <v>102</v>
      </c>
      <c r="B103" s="19" t="s">
        <v>189</v>
      </c>
      <c r="C103" s="19" t="s">
        <v>658</v>
      </c>
      <c r="D103" s="20" t="s">
        <v>659</v>
      </c>
      <c r="E103" s="20" t="s">
        <v>32</v>
      </c>
      <c r="F103" s="19" t="s">
        <v>660</v>
      </c>
      <c r="G103" s="19" t="s">
        <v>661</v>
      </c>
      <c r="H103" s="19" t="s">
        <v>662</v>
      </c>
      <c r="I103" s="19">
        <v>1</v>
      </c>
      <c r="J103" s="19">
        <v>1</v>
      </c>
      <c r="K103" s="19" t="s">
        <v>663</v>
      </c>
      <c r="L103" s="19" t="s">
        <v>105</v>
      </c>
      <c r="M103" s="21">
        <v>2010</v>
      </c>
      <c r="N103" s="22" t="str">
        <f>HYPERLINK("http://ebooks.windeal.com.tw/ios/cover.asp?isbn=9781607505532")</f>
        <v>http://ebooks.windeal.com.tw/ios/cover.asp?isbn=9781607505532</v>
      </c>
    </row>
    <row r="104" spans="1:14">
      <c r="A104" s="19">
        <v>103</v>
      </c>
      <c r="B104" s="19" t="s">
        <v>189</v>
      </c>
      <c r="C104" s="19" t="s">
        <v>136</v>
      </c>
      <c r="D104" s="20" t="s">
        <v>624</v>
      </c>
      <c r="E104" s="20" t="s">
        <v>625</v>
      </c>
      <c r="F104" s="19" t="s">
        <v>626</v>
      </c>
      <c r="G104" s="19" t="s">
        <v>627</v>
      </c>
      <c r="H104" s="19" t="s">
        <v>628</v>
      </c>
      <c r="I104" s="19">
        <v>1</v>
      </c>
      <c r="J104" s="19">
        <v>1</v>
      </c>
      <c r="K104" s="19" t="s">
        <v>629</v>
      </c>
      <c r="L104" s="19" t="s">
        <v>105</v>
      </c>
      <c r="M104" s="21">
        <v>2009</v>
      </c>
      <c r="N104" s="22" t="str">
        <f>HYPERLINK("http://ebooks.windeal.com.tw/ios/cover.asp?isbn=9781607500513")</f>
        <v>http://ebooks.windeal.com.tw/ios/cover.asp?isbn=9781607500513</v>
      </c>
    </row>
    <row r="105" spans="1:14">
      <c r="A105" s="19">
        <v>104</v>
      </c>
      <c r="B105" s="19" t="s">
        <v>189</v>
      </c>
      <c r="C105" s="19" t="s">
        <v>93</v>
      </c>
      <c r="D105" s="20" t="s">
        <v>98</v>
      </c>
      <c r="E105" s="20" t="s">
        <v>676</v>
      </c>
      <c r="F105" s="19" t="s">
        <v>797</v>
      </c>
      <c r="G105" s="19" t="s">
        <v>798</v>
      </c>
      <c r="H105" s="19" t="s">
        <v>826</v>
      </c>
      <c r="I105" s="19">
        <v>1</v>
      </c>
      <c r="J105" s="19">
        <v>1</v>
      </c>
      <c r="K105" s="19" t="s">
        <v>799</v>
      </c>
      <c r="L105" s="19" t="s">
        <v>105</v>
      </c>
      <c r="M105" s="21">
        <v>2011</v>
      </c>
      <c r="N105" s="22" t="str">
        <f>HYPERLINK("http://ebooks.windeal.com.tw/ios/cover.asp?isbn=9781607506980")</f>
        <v>http://ebooks.windeal.com.tw/ios/cover.asp?isbn=9781607506980</v>
      </c>
    </row>
    <row r="106" spans="1:14">
      <c r="A106" s="19">
        <v>105</v>
      </c>
      <c r="B106" s="19" t="s">
        <v>189</v>
      </c>
      <c r="C106" s="19" t="s">
        <v>750</v>
      </c>
      <c r="D106" s="20" t="s">
        <v>751</v>
      </c>
      <c r="E106" s="20" t="s">
        <v>752</v>
      </c>
      <c r="F106" s="19" t="s">
        <v>753</v>
      </c>
      <c r="G106" s="19" t="s">
        <v>754</v>
      </c>
      <c r="H106" s="19" t="s">
        <v>825</v>
      </c>
      <c r="I106" s="19">
        <v>1</v>
      </c>
      <c r="J106" s="19">
        <v>1</v>
      </c>
      <c r="K106" s="19" t="s">
        <v>755</v>
      </c>
      <c r="L106" s="19" t="s">
        <v>105</v>
      </c>
      <c r="M106" s="21">
        <v>2010</v>
      </c>
      <c r="N106" s="22" t="str">
        <f>HYPERLINK("http://ebooks.windeal.com.tw/ios/cover.asp?isbn=9781607505853")</f>
        <v>http://ebooks.windeal.com.tw/ios/cover.asp?isbn=9781607505853</v>
      </c>
    </row>
    <row r="107" spans="1:14">
      <c r="A107" s="19">
        <v>106</v>
      </c>
      <c r="B107" s="19" t="s">
        <v>189</v>
      </c>
      <c r="C107" s="19" t="s">
        <v>606</v>
      </c>
      <c r="D107" s="20" t="s">
        <v>607</v>
      </c>
      <c r="E107" s="20" t="s">
        <v>608</v>
      </c>
      <c r="F107" s="19" t="s">
        <v>609</v>
      </c>
      <c r="G107" s="19" t="s">
        <v>610</v>
      </c>
      <c r="H107" s="19" t="s">
        <v>611</v>
      </c>
      <c r="I107" s="19">
        <v>1</v>
      </c>
      <c r="J107" s="19">
        <v>1</v>
      </c>
      <c r="K107" s="19" t="s">
        <v>612</v>
      </c>
      <c r="L107" s="19" t="s">
        <v>105</v>
      </c>
      <c r="M107" s="21">
        <v>2008</v>
      </c>
      <c r="N107" s="22" t="str">
        <f>HYPERLINK("http://ebooks.windeal.com.tw/ios/cover.asp?isbn=9781586037826")</f>
        <v>http://ebooks.windeal.com.tw/ios/cover.asp?isbn=9781586037826</v>
      </c>
    </row>
    <row r="108" spans="1:14">
      <c r="A108" s="19">
        <v>107</v>
      </c>
      <c r="B108" s="19" t="s">
        <v>189</v>
      </c>
      <c r="C108" s="19" t="s">
        <v>190</v>
      </c>
      <c r="D108" s="20" t="s">
        <v>636</v>
      </c>
      <c r="E108" s="20" t="s">
        <v>637</v>
      </c>
      <c r="F108" s="19" t="s">
        <v>638</v>
      </c>
      <c r="G108" s="19" t="s">
        <v>639</v>
      </c>
      <c r="H108" s="19" t="s">
        <v>640</v>
      </c>
      <c r="I108" s="19">
        <v>1</v>
      </c>
      <c r="J108" s="19">
        <v>1</v>
      </c>
      <c r="K108" s="19" t="s">
        <v>641</v>
      </c>
      <c r="L108" s="19" t="s">
        <v>105</v>
      </c>
      <c r="M108" s="21">
        <v>2012</v>
      </c>
      <c r="N108" s="22" t="str">
        <f>HYPERLINK("http://ebooks.windeal.com.tw/ios/cover.asp?isbn=9781614990703")</f>
        <v>http://ebooks.windeal.com.tw/ios/cover.asp?isbn=9781614990703</v>
      </c>
    </row>
    <row r="109" spans="1:14">
      <c r="A109" s="19">
        <v>108</v>
      </c>
      <c r="B109" s="19" t="s">
        <v>189</v>
      </c>
      <c r="C109" s="19" t="s">
        <v>190</v>
      </c>
      <c r="D109" s="20" t="s">
        <v>806</v>
      </c>
      <c r="E109" s="20" t="s">
        <v>807</v>
      </c>
      <c r="F109" s="19" t="s">
        <v>808</v>
      </c>
      <c r="G109" s="19" t="s">
        <v>809</v>
      </c>
      <c r="H109" s="19" t="s">
        <v>810</v>
      </c>
      <c r="I109" s="19">
        <v>1</v>
      </c>
      <c r="J109" s="19">
        <v>1</v>
      </c>
      <c r="K109" s="19" t="s">
        <v>811</v>
      </c>
      <c r="L109" s="19" t="s">
        <v>105</v>
      </c>
      <c r="M109" s="21">
        <v>2007</v>
      </c>
      <c r="N109" s="22" t="str">
        <f>HYPERLINK("http://ebooks.windeal.com.tw/ios/cover.asp?isbn=9781586038465")</f>
        <v>http://ebooks.windeal.com.tw/ios/cover.asp?isbn=9781586038465</v>
      </c>
    </row>
    <row r="110" spans="1:14">
      <c r="A110" s="19">
        <v>109</v>
      </c>
      <c r="B110" s="19" t="s">
        <v>189</v>
      </c>
      <c r="C110" s="19" t="s">
        <v>190</v>
      </c>
      <c r="D110" s="20" t="s">
        <v>695</v>
      </c>
      <c r="E110" s="20" t="s">
        <v>696</v>
      </c>
      <c r="F110" s="19" t="s">
        <v>697</v>
      </c>
      <c r="G110" s="19" t="s">
        <v>698</v>
      </c>
      <c r="H110" s="19" t="s">
        <v>699</v>
      </c>
      <c r="I110" s="19">
        <v>1</v>
      </c>
      <c r="J110" s="19">
        <v>1</v>
      </c>
      <c r="K110" s="19" t="s">
        <v>700</v>
      </c>
      <c r="L110" s="19" t="s">
        <v>105</v>
      </c>
      <c r="M110" s="21">
        <v>2012</v>
      </c>
      <c r="N110" s="22" t="str">
        <f>HYPERLINK("http://ebooks.windeal.com.tw/ios/cover.asp?isbn=9781614991281")</f>
        <v>http://ebooks.windeal.com.tw/ios/cover.asp?isbn=9781614991281</v>
      </c>
    </row>
    <row r="111" spans="1:14">
      <c r="A111" s="19">
        <v>110</v>
      </c>
      <c r="B111" s="19" t="s">
        <v>189</v>
      </c>
      <c r="C111" s="19" t="s">
        <v>190</v>
      </c>
      <c r="D111" s="20" t="s">
        <v>716</v>
      </c>
      <c r="E111" s="20" t="s">
        <v>717</v>
      </c>
      <c r="F111" s="19" t="s">
        <v>718</v>
      </c>
      <c r="G111" s="19" t="s">
        <v>719</v>
      </c>
      <c r="H111" s="19" t="s">
        <v>720</v>
      </c>
      <c r="I111" s="19">
        <v>1</v>
      </c>
      <c r="J111" s="19">
        <v>1</v>
      </c>
      <c r="K111" s="19" t="s">
        <v>700</v>
      </c>
      <c r="L111" s="19" t="s">
        <v>105</v>
      </c>
      <c r="M111" s="21">
        <v>2009</v>
      </c>
      <c r="N111" s="22" t="str">
        <f>HYPERLINK("http://ebooks.windeal.com.tw/ios/cover.asp?isbn=9781607500384")</f>
        <v>http://ebooks.windeal.com.tw/ios/cover.asp?isbn=9781607500384</v>
      </c>
    </row>
    <row r="112" spans="1:14">
      <c r="A112" s="19">
        <v>111</v>
      </c>
      <c r="B112" s="19" t="s">
        <v>189</v>
      </c>
      <c r="C112" s="19" t="s">
        <v>190</v>
      </c>
      <c r="D112" s="20" t="s">
        <v>744</v>
      </c>
      <c r="E112" s="20" t="s">
        <v>745</v>
      </c>
      <c r="F112" s="19" t="s">
        <v>746</v>
      </c>
      <c r="G112" s="19" t="s">
        <v>747</v>
      </c>
      <c r="H112" s="19" t="s">
        <v>748</v>
      </c>
      <c r="I112" s="19">
        <v>1</v>
      </c>
      <c r="J112" s="19">
        <v>1</v>
      </c>
      <c r="K112" s="19" t="s">
        <v>749</v>
      </c>
      <c r="L112" s="19" t="s">
        <v>105</v>
      </c>
      <c r="M112" s="21">
        <v>2012</v>
      </c>
      <c r="N112" s="22" t="str">
        <f>HYPERLINK("http://ebooks.windeal.com.tw/ios/cover.asp?isbn=9781614991724")</f>
        <v>http://ebooks.windeal.com.tw/ios/cover.asp?isbn=9781614991724</v>
      </c>
    </row>
    <row r="113" spans="1:14">
      <c r="A113" s="19">
        <v>112</v>
      </c>
      <c r="B113" s="19" t="s">
        <v>189</v>
      </c>
      <c r="C113" s="19" t="s">
        <v>190</v>
      </c>
      <c r="D113" s="20" t="s">
        <v>762</v>
      </c>
      <c r="E113" s="20" t="s">
        <v>763</v>
      </c>
      <c r="F113" s="19" t="s">
        <v>764</v>
      </c>
      <c r="G113" s="19" t="s">
        <v>765</v>
      </c>
      <c r="H113" s="19" t="s">
        <v>766</v>
      </c>
      <c r="I113" s="19">
        <v>1</v>
      </c>
      <c r="J113" s="19">
        <v>1</v>
      </c>
      <c r="K113" s="19" t="s">
        <v>767</v>
      </c>
      <c r="L113" s="19" t="s">
        <v>105</v>
      </c>
      <c r="M113" s="21">
        <v>2010</v>
      </c>
      <c r="N113" s="22" t="str">
        <f>HYPERLINK("http://ebooks.windeal.com.tw/ios/cover.asp?isbn=9781607506461")</f>
        <v>http://ebooks.windeal.com.tw/ios/cover.asp?isbn=9781607506461</v>
      </c>
    </row>
    <row r="114" spans="1:14">
      <c r="A114" s="19">
        <v>113</v>
      </c>
      <c r="B114" s="19" t="s">
        <v>189</v>
      </c>
      <c r="C114" s="19" t="s">
        <v>190</v>
      </c>
      <c r="D114" s="20" t="s">
        <v>791</v>
      </c>
      <c r="E114" s="20" t="s">
        <v>792</v>
      </c>
      <c r="F114" s="19" t="s">
        <v>793</v>
      </c>
      <c r="G114" s="19" t="s">
        <v>794</v>
      </c>
      <c r="H114" s="19" t="s">
        <v>795</v>
      </c>
      <c r="I114" s="19">
        <v>1</v>
      </c>
      <c r="J114" s="19">
        <v>1</v>
      </c>
      <c r="K114" s="19" t="s">
        <v>796</v>
      </c>
      <c r="L114" s="19" t="s">
        <v>105</v>
      </c>
      <c r="M114" s="21">
        <v>2008</v>
      </c>
      <c r="N114" s="22" t="str">
        <f>HYPERLINK("http://ebooks.windeal.com.tw/ios/cover.asp?isbn=9781586038847")</f>
        <v>http://ebooks.windeal.com.tw/ios/cover.asp?isbn=9781586038847</v>
      </c>
    </row>
    <row r="115" spans="1:14">
      <c r="A115" s="24"/>
      <c r="B115" s="24"/>
      <c r="C115" s="24"/>
      <c r="D115" s="25"/>
      <c r="E115" s="25"/>
      <c r="F115" s="24"/>
      <c r="G115" s="24"/>
      <c r="H115" s="24"/>
      <c r="I115" s="24"/>
      <c r="J115" s="24"/>
      <c r="K115" s="24"/>
      <c r="L115" s="24"/>
      <c r="M115" s="24"/>
      <c r="N115" s="26"/>
    </row>
  </sheetData>
  <sortState xmlns:xlrd2="http://schemas.microsoft.com/office/spreadsheetml/2017/richdata2" ref="A1:N115">
    <sortCondition ref="B2:B115"/>
    <sortCondition ref="C2:C115"/>
    <sortCondition ref="E2:E115"/>
    <sortCondition ref="M2:M115"/>
    <sortCondition ref="H2:H115"/>
  </sortState>
  <phoneticPr fontId="5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5"/>
  <sheetViews>
    <sheetView workbookViewId="0">
      <selection activeCell="A2" sqref="A2"/>
    </sheetView>
  </sheetViews>
  <sheetFormatPr defaultRowHeight="16.2"/>
  <cols>
    <col min="1" max="1" width="6" customWidth="1"/>
    <col min="2" max="2" width="15.6640625" hidden="1" customWidth="1"/>
    <col min="3" max="3" width="45.109375" customWidth="1"/>
    <col min="4" max="4" width="0.109375" hidden="1" customWidth="1"/>
    <col min="5" max="5" width="15.44140625" bestFit="1" customWidth="1"/>
    <col min="6" max="6" width="17" bestFit="1" customWidth="1"/>
    <col min="7" max="7" width="11.33203125" hidden="1" customWidth="1"/>
    <col min="8" max="8" width="53.88671875" customWidth="1"/>
    <col min="9" max="9" width="7.6640625" customWidth="1"/>
    <col min="10" max="10" width="6" customWidth="1"/>
    <col min="11" max="11" width="19.77734375" bestFit="1" customWidth="1"/>
    <col min="12" max="12" width="7.6640625" hidden="1" customWidth="1"/>
    <col min="13" max="13" width="6" customWidth="1"/>
    <col min="14" max="14" width="44.21875" bestFit="1" customWidth="1"/>
    <col min="15" max="15" width="4.77734375" hidden="1" customWidth="1"/>
  </cols>
  <sheetData>
    <row r="1" spans="1:15" s="3" customFormat="1">
      <c r="A1" s="5" t="s">
        <v>67</v>
      </c>
      <c r="B1" s="5" t="s">
        <v>57</v>
      </c>
      <c r="C1" s="5" t="s">
        <v>58</v>
      </c>
      <c r="D1" s="6" t="s">
        <v>163</v>
      </c>
      <c r="E1" s="6" t="s">
        <v>164</v>
      </c>
      <c r="F1" s="7" t="s">
        <v>59</v>
      </c>
      <c r="G1" s="7" t="s">
        <v>60</v>
      </c>
      <c r="H1" s="5" t="s">
        <v>61</v>
      </c>
      <c r="I1" s="5" t="s">
        <v>66</v>
      </c>
      <c r="J1" s="5" t="s">
        <v>63</v>
      </c>
      <c r="K1" s="5" t="s">
        <v>64</v>
      </c>
      <c r="L1" s="5" t="s">
        <v>65</v>
      </c>
      <c r="M1" s="5" t="s">
        <v>62</v>
      </c>
      <c r="N1" s="5" t="s">
        <v>165</v>
      </c>
      <c r="O1" s="2" t="s">
        <v>55</v>
      </c>
    </row>
    <row r="2" spans="1:15">
      <c r="A2" s="8">
        <v>1</v>
      </c>
      <c r="B2" s="9" t="s">
        <v>100</v>
      </c>
      <c r="C2" s="9" t="s">
        <v>154</v>
      </c>
      <c r="D2" s="10" t="s">
        <v>9</v>
      </c>
      <c r="E2" s="10" t="s">
        <v>10</v>
      </c>
      <c r="F2" s="11" t="s">
        <v>170</v>
      </c>
      <c r="G2" s="11" t="s">
        <v>72</v>
      </c>
      <c r="H2" s="12" t="s">
        <v>155</v>
      </c>
      <c r="I2" s="13">
        <v>2013</v>
      </c>
      <c r="J2" s="13">
        <v>1</v>
      </c>
      <c r="K2" s="9" t="s">
        <v>156</v>
      </c>
      <c r="L2" s="9" t="s">
        <v>105</v>
      </c>
      <c r="M2" s="13">
        <v>1</v>
      </c>
      <c r="N2" s="14" t="str">
        <f>HYPERLINK("http://ebooks.windeal.com.tw/ios/cover.asp?isbn=9781614992431")</f>
        <v>http://ebooks.windeal.com.tw/ios/cover.asp?isbn=9781614992431</v>
      </c>
      <c r="O2" s="1" t="s">
        <v>56</v>
      </c>
    </row>
    <row r="3" spans="1:15">
      <c r="A3" s="8">
        <v>2</v>
      </c>
      <c r="B3" s="9" t="s">
        <v>100</v>
      </c>
      <c r="C3" s="9" t="s">
        <v>92</v>
      </c>
      <c r="D3" s="10" t="s">
        <v>5</v>
      </c>
      <c r="E3" s="10" t="s">
        <v>6</v>
      </c>
      <c r="F3" s="11" t="s">
        <v>168</v>
      </c>
      <c r="G3" s="11" t="s">
        <v>70</v>
      </c>
      <c r="H3" s="12" t="s">
        <v>153</v>
      </c>
      <c r="I3" s="13">
        <v>2013</v>
      </c>
      <c r="J3" s="13">
        <v>1</v>
      </c>
      <c r="K3" s="9" t="s">
        <v>193</v>
      </c>
      <c r="L3" s="9" t="s">
        <v>105</v>
      </c>
      <c r="M3" s="13">
        <v>1</v>
      </c>
      <c r="N3" s="14" t="str">
        <f>HYPERLINK("http://ebooks.windeal.com.tw/ios/cover.asp?isbn=9781614992790")</f>
        <v>http://ebooks.windeal.com.tw/ios/cover.asp?isbn=9781614992790</v>
      </c>
      <c r="O3" s="1" t="s">
        <v>56</v>
      </c>
    </row>
    <row r="4" spans="1:15">
      <c r="A4" s="8">
        <v>3</v>
      </c>
      <c r="B4" s="9" t="s">
        <v>100</v>
      </c>
      <c r="C4" s="9" t="s">
        <v>121</v>
      </c>
      <c r="D4" s="10" t="s">
        <v>13</v>
      </c>
      <c r="E4" s="10" t="s">
        <v>14</v>
      </c>
      <c r="F4" s="11" t="s">
        <v>172</v>
      </c>
      <c r="G4" s="11" t="s">
        <v>74</v>
      </c>
      <c r="H4" s="12" t="s">
        <v>122</v>
      </c>
      <c r="I4" s="13">
        <v>2013</v>
      </c>
      <c r="J4" s="13">
        <v>1</v>
      </c>
      <c r="K4" s="9" t="s">
        <v>123</v>
      </c>
      <c r="L4" s="9" t="s">
        <v>105</v>
      </c>
      <c r="M4" s="13">
        <v>1</v>
      </c>
      <c r="N4" s="14" t="str">
        <f>HYPERLINK("http://ebooks.windeal.com.tw/ios/cover.asp?isbn=9781614992370")</f>
        <v>http://ebooks.windeal.com.tw/ios/cover.asp?isbn=9781614992370</v>
      </c>
      <c r="O4" s="1" t="s">
        <v>56</v>
      </c>
    </row>
    <row r="5" spans="1:15">
      <c r="A5" s="8">
        <v>4</v>
      </c>
      <c r="B5" s="9" t="s">
        <v>100</v>
      </c>
      <c r="C5" s="9" t="s">
        <v>160</v>
      </c>
      <c r="D5" s="10" t="s">
        <v>11</v>
      </c>
      <c r="E5" s="10" t="s">
        <v>12</v>
      </c>
      <c r="F5" s="11" t="s">
        <v>171</v>
      </c>
      <c r="G5" s="11" t="s">
        <v>73</v>
      </c>
      <c r="H5" s="12" t="s">
        <v>161</v>
      </c>
      <c r="I5" s="13">
        <v>2013</v>
      </c>
      <c r="J5" s="13">
        <v>1</v>
      </c>
      <c r="K5" s="9" t="s">
        <v>162</v>
      </c>
      <c r="L5" s="9" t="s">
        <v>105</v>
      </c>
      <c r="M5" s="13">
        <v>1</v>
      </c>
      <c r="N5" s="14" t="str">
        <f>HYPERLINK("http://ebooks.windeal.com.tw/ios/cover.asp?isbn=9781614992318")</f>
        <v>http://ebooks.windeal.com.tw/ios/cover.asp?isbn=9781614992318</v>
      </c>
      <c r="O5" s="1" t="s">
        <v>56</v>
      </c>
    </row>
    <row r="6" spans="1:15">
      <c r="A6" s="8">
        <v>5</v>
      </c>
      <c r="B6" s="9" t="s">
        <v>100</v>
      </c>
      <c r="C6" s="9" t="s">
        <v>109</v>
      </c>
      <c r="D6" s="10" t="s">
        <v>3</v>
      </c>
      <c r="E6" s="10" t="s">
        <v>4</v>
      </c>
      <c r="F6" s="11" t="s">
        <v>167</v>
      </c>
      <c r="G6" s="11" t="s">
        <v>69</v>
      </c>
      <c r="H6" s="12" t="s">
        <v>110</v>
      </c>
      <c r="I6" s="13">
        <v>2013</v>
      </c>
      <c r="J6" s="13">
        <v>1</v>
      </c>
      <c r="K6" s="9" t="s">
        <v>111</v>
      </c>
      <c r="L6" s="9" t="s">
        <v>105</v>
      </c>
      <c r="M6" s="13">
        <v>1</v>
      </c>
      <c r="N6" s="14" t="str">
        <f>HYPERLINK("http://ebooks.windeal.com.tw/ios/cover.asp?isbn=9781614993063")</f>
        <v>http://ebooks.windeal.com.tw/ios/cover.asp?isbn=9781614993063</v>
      </c>
      <c r="O6" s="1" t="s">
        <v>56</v>
      </c>
    </row>
    <row r="7" spans="1:15">
      <c r="A7" s="8">
        <v>6</v>
      </c>
      <c r="B7" s="9" t="s">
        <v>100</v>
      </c>
      <c r="C7" s="9" t="s">
        <v>124</v>
      </c>
      <c r="D7" s="10" t="s">
        <v>1</v>
      </c>
      <c r="E7" s="10" t="s">
        <v>2</v>
      </c>
      <c r="F7" s="11" t="s">
        <v>166</v>
      </c>
      <c r="G7" s="11" t="s">
        <v>68</v>
      </c>
      <c r="H7" s="12" t="s">
        <v>125</v>
      </c>
      <c r="I7" s="13">
        <v>2013</v>
      </c>
      <c r="J7" s="13">
        <v>1</v>
      </c>
      <c r="K7" s="9" t="s">
        <v>126</v>
      </c>
      <c r="L7" s="9" t="s">
        <v>105</v>
      </c>
      <c r="M7" s="13">
        <v>1</v>
      </c>
      <c r="N7" s="14" t="str">
        <f>HYPERLINK("http://ebooks.windeal.com.tw/ios/cover.asp?isbn=9781614991786")</f>
        <v>http://ebooks.windeal.com.tw/ios/cover.asp?isbn=9781614991786</v>
      </c>
      <c r="O7" s="1" t="s">
        <v>56</v>
      </c>
    </row>
    <row r="8" spans="1:15">
      <c r="A8" s="8">
        <v>7</v>
      </c>
      <c r="B8" s="9" t="s">
        <v>100</v>
      </c>
      <c r="C8" s="9" t="s">
        <v>145</v>
      </c>
      <c r="D8" s="10" t="s">
        <v>15</v>
      </c>
      <c r="E8" s="10" t="s">
        <v>16</v>
      </c>
      <c r="F8" s="15" t="s">
        <v>173</v>
      </c>
      <c r="G8" s="15" t="s">
        <v>75</v>
      </c>
      <c r="H8" s="16" t="s">
        <v>146</v>
      </c>
      <c r="I8" s="13">
        <v>2013</v>
      </c>
      <c r="J8" s="13">
        <v>1</v>
      </c>
      <c r="K8" s="9" t="s">
        <v>147</v>
      </c>
      <c r="L8" s="9" t="s">
        <v>105</v>
      </c>
      <c r="M8" s="13">
        <v>1</v>
      </c>
      <c r="N8" s="14" t="str">
        <f>HYPERLINK("http://ebooks.windeal.com.tw/ios/cover.asp?isbn=9781614992837")</f>
        <v>http://ebooks.windeal.com.tw/ios/cover.asp?isbn=9781614992837</v>
      </c>
      <c r="O8" s="1" t="s">
        <v>56</v>
      </c>
    </row>
    <row r="9" spans="1:15">
      <c r="A9" s="8">
        <v>8</v>
      </c>
      <c r="B9" s="9" t="s">
        <v>100</v>
      </c>
      <c r="C9" s="9" t="s">
        <v>127</v>
      </c>
      <c r="D9" s="10" t="s">
        <v>7</v>
      </c>
      <c r="E9" s="10" t="s">
        <v>8</v>
      </c>
      <c r="F9" s="11" t="s">
        <v>169</v>
      </c>
      <c r="G9" s="11" t="s">
        <v>71</v>
      </c>
      <c r="H9" s="12" t="s">
        <v>128</v>
      </c>
      <c r="I9" s="13">
        <v>2013</v>
      </c>
      <c r="J9" s="13">
        <v>1</v>
      </c>
      <c r="K9" s="9" t="s">
        <v>129</v>
      </c>
      <c r="L9" s="9" t="s">
        <v>105</v>
      </c>
      <c r="M9" s="13">
        <v>1</v>
      </c>
      <c r="N9" s="14" t="str">
        <f>HYPERLINK("http://ebooks.windeal.com.tw/ios/cover.asp?isbn=9781614991922")</f>
        <v>http://ebooks.windeal.com.tw/ios/cover.asp?isbn=9781614991922</v>
      </c>
      <c r="O9" s="1" t="s">
        <v>56</v>
      </c>
    </row>
    <row r="10" spans="1:15">
      <c r="A10" s="8">
        <v>9</v>
      </c>
      <c r="B10" s="9" t="s">
        <v>91</v>
      </c>
      <c r="C10" s="9" t="s">
        <v>130</v>
      </c>
      <c r="D10" s="10" t="s">
        <v>17</v>
      </c>
      <c r="E10" s="10" t="s">
        <v>18</v>
      </c>
      <c r="F10" s="11" t="s">
        <v>174</v>
      </c>
      <c r="G10" s="11" t="s">
        <v>76</v>
      </c>
      <c r="H10" s="12" t="s">
        <v>148</v>
      </c>
      <c r="I10" s="13">
        <v>2013</v>
      </c>
      <c r="J10" s="13">
        <v>1</v>
      </c>
      <c r="K10" s="9" t="s">
        <v>149</v>
      </c>
      <c r="L10" s="9" t="s">
        <v>105</v>
      </c>
      <c r="M10" s="13">
        <v>1</v>
      </c>
      <c r="N10" s="14" t="str">
        <f>HYPERLINK("http://ebooks.windeal.com.tw/ios/cover.asp?isbn=9781614992813")</f>
        <v>http://ebooks.windeal.com.tw/ios/cover.asp?isbn=9781614992813</v>
      </c>
      <c r="O10" s="1" t="s">
        <v>56</v>
      </c>
    </row>
    <row r="11" spans="1:15">
      <c r="A11" s="8">
        <v>10</v>
      </c>
      <c r="B11" s="9" t="s">
        <v>91</v>
      </c>
      <c r="C11" s="9" t="s">
        <v>130</v>
      </c>
      <c r="D11" s="10" t="s">
        <v>19</v>
      </c>
      <c r="E11" s="10" t="s">
        <v>0</v>
      </c>
      <c r="F11" s="11" t="s">
        <v>175</v>
      </c>
      <c r="G11" s="11" t="s">
        <v>77</v>
      </c>
      <c r="H11" s="12" t="s">
        <v>131</v>
      </c>
      <c r="I11" s="13">
        <v>2013</v>
      </c>
      <c r="J11" s="13">
        <v>1</v>
      </c>
      <c r="K11" s="9" t="s">
        <v>132</v>
      </c>
      <c r="L11" s="9" t="s">
        <v>105</v>
      </c>
      <c r="M11" s="13">
        <v>1</v>
      </c>
      <c r="N11" s="14" t="str">
        <f>HYPERLINK("http://ebooks.windeal.com.tw/ios/cover.asp?isbn=9781614992752")</f>
        <v>http://ebooks.windeal.com.tw/ios/cover.asp?isbn=9781614992752</v>
      </c>
      <c r="O11" s="1" t="s">
        <v>56</v>
      </c>
    </row>
    <row r="12" spans="1:15">
      <c r="A12" s="8">
        <v>11</v>
      </c>
      <c r="B12" s="9" t="s">
        <v>189</v>
      </c>
      <c r="C12" s="9" t="s">
        <v>150</v>
      </c>
      <c r="D12" s="10" t="s">
        <v>22</v>
      </c>
      <c r="E12" s="10" t="s">
        <v>23</v>
      </c>
      <c r="F12" s="11" t="s">
        <v>177</v>
      </c>
      <c r="G12" s="11" t="s">
        <v>79</v>
      </c>
      <c r="H12" s="12" t="s">
        <v>151</v>
      </c>
      <c r="I12" s="13">
        <v>2013</v>
      </c>
      <c r="J12" s="13">
        <v>1</v>
      </c>
      <c r="K12" s="9" t="s">
        <v>152</v>
      </c>
      <c r="L12" s="9" t="s">
        <v>105</v>
      </c>
      <c r="M12" s="13">
        <v>1</v>
      </c>
      <c r="N12" s="14" t="str">
        <f>HYPERLINK("http://ebooks.windeal.com.tw/ios/cover.asp?isbn=9781614992530")</f>
        <v>http://ebooks.windeal.com.tw/ios/cover.asp?isbn=9781614992530</v>
      </c>
      <c r="O12" s="1" t="s">
        <v>56</v>
      </c>
    </row>
    <row r="13" spans="1:15">
      <c r="A13" s="8">
        <v>12</v>
      </c>
      <c r="B13" s="9" t="s">
        <v>189</v>
      </c>
      <c r="C13" s="9" t="s">
        <v>157</v>
      </c>
      <c r="D13" s="10" t="s">
        <v>35</v>
      </c>
      <c r="E13" s="10" t="s">
        <v>36</v>
      </c>
      <c r="F13" s="11" t="s">
        <v>184</v>
      </c>
      <c r="G13" s="11" t="s">
        <v>86</v>
      </c>
      <c r="H13" s="12" t="s">
        <v>158</v>
      </c>
      <c r="I13" s="13">
        <v>2014</v>
      </c>
      <c r="J13" s="13">
        <v>1</v>
      </c>
      <c r="K13" s="9" t="s">
        <v>159</v>
      </c>
      <c r="L13" s="9" t="s">
        <v>105</v>
      </c>
      <c r="M13" s="13">
        <v>1</v>
      </c>
      <c r="N13" s="14" t="str">
        <f>HYPERLINK("http://ebooks.windeal.com.tw/ios/cover.asp?isbn=9781614993605")</f>
        <v>http://ebooks.windeal.com.tw/ios/cover.asp?isbn=9781614993605</v>
      </c>
      <c r="O13" s="1" t="s">
        <v>56</v>
      </c>
    </row>
    <row r="14" spans="1:15">
      <c r="A14" s="8">
        <v>13</v>
      </c>
      <c r="B14" s="9" t="s">
        <v>189</v>
      </c>
      <c r="C14" s="9" t="s">
        <v>112</v>
      </c>
      <c r="D14" s="10" t="s">
        <v>20</v>
      </c>
      <c r="E14" s="10" t="s">
        <v>21</v>
      </c>
      <c r="F14" s="11" t="s">
        <v>176</v>
      </c>
      <c r="G14" s="11" t="s">
        <v>78</v>
      </c>
      <c r="H14" s="12" t="s">
        <v>113</v>
      </c>
      <c r="I14" s="13">
        <v>2010</v>
      </c>
      <c r="J14" s="13">
        <v>1</v>
      </c>
      <c r="K14" s="9" t="s">
        <v>191</v>
      </c>
      <c r="L14" s="9" t="s">
        <v>105</v>
      </c>
      <c r="M14" s="13">
        <v>1</v>
      </c>
      <c r="N14" s="14" t="str">
        <f>HYPERLINK("http://ebooks.windeal.com.tw/ios/cover.asp?isbn=9781607506003")</f>
        <v>http://ebooks.windeal.com.tw/ios/cover.asp?isbn=9781607506003</v>
      </c>
      <c r="O14" s="1" t="s">
        <v>56</v>
      </c>
    </row>
    <row r="15" spans="1:15">
      <c r="A15" s="8">
        <v>14</v>
      </c>
      <c r="B15" s="9" t="s">
        <v>189</v>
      </c>
      <c r="C15" s="9" t="s">
        <v>112</v>
      </c>
      <c r="D15" s="10" t="s">
        <v>26</v>
      </c>
      <c r="E15" s="10" t="s">
        <v>25</v>
      </c>
      <c r="F15" s="11" t="s">
        <v>179</v>
      </c>
      <c r="G15" s="11" t="s">
        <v>81</v>
      </c>
      <c r="H15" s="12" t="s">
        <v>114</v>
      </c>
      <c r="I15" s="13">
        <v>2010</v>
      </c>
      <c r="J15" s="13">
        <v>1</v>
      </c>
      <c r="K15" s="9" t="s">
        <v>192</v>
      </c>
      <c r="L15" s="9" t="s">
        <v>105</v>
      </c>
      <c r="M15" s="13">
        <v>1</v>
      </c>
      <c r="N15" s="14" t="str">
        <f>HYPERLINK("http://ebooks.windeal.com.tw/ios/cover.asp?isbn=9781607500537")</f>
        <v>http://ebooks.windeal.com.tw/ios/cover.asp?isbn=9781607500537</v>
      </c>
      <c r="O15" s="1" t="s">
        <v>56</v>
      </c>
    </row>
    <row r="16" spans="1:15">
      <c r="A16" s="8">
        <v>15</v>
      </c>
      <c r="B16" s="9" t="s">
        <v>189</v>
      </c>
      <c r="C16" s="9" t="s">
        <v>139</v>
      </c>
      <c r="D16" s="10" t="s">
        <v>24</v>
      </c>
      <c r="E16" s="10" t="s">
        <v>25</v>
      </c>
      <c r="F16" s="11" t="s">
        <v>178</v>
      </c>
      <c r="G16" s="11" t="s">
        <v>80</v>
      </c>
      <c r="H16" s="12" t="s">
        <v>140</v>
      </c>
      <c r="I16" s="13">
        <v>2012</v>
      </c>
      <c r="J16" s="13">
        <v>1</v>
      </c>
      <c r="K16" s="9" t="s">
        <v>141</v>
      </c>
      <c r="L16" s="9" t="s">
        <v>105</v>
      </c>
      <c r="M16" s="13">
        <v>1</v>
      </c>
      <c r="N16" s="14" t="str">
        <f>HYPERLINK("http://ebooks.windeal.com.tw/ios/cover.asp?isbn=9781614990994")</f>
        <v>http://ebooks.windeal.com.tw/ios/cover.asp?isbn=9781614990994</v>
      </c>
      <c r="O16" s="1" t="s">
        <v>56</v>
      </c>
    </row>
    <row r="17" spans="1:15">
      <c r="A17" s="8">
        <v>16</v>
      </c>
      <c r="B17" s="9" t="s">
        <v>189</v>
      </c>
      <c r="C17" s="9" t="s">
        <v>102</v>
      </c>
      <c r="D17" s="10" t="s">
        <v>29</v>
      </c>
      <c r="E17" s="10" t="s">
        <v>30</v>
      </c>
      <c r="F17" s="11" t="s">
        <v>181</v>
      </c>
      <c r="G17" s="11" t="s">
        <v>83</v>
      </c>
      <c r="H17" s="12" t="s">
        <v>103</v>
      </c>
      <c r="I17" s="13">
        <v>2013</v>
      </c>
      <c r="J17" s="13">
        <v>1</v>
      </c>
      <c r="K17" s="9" t="s">
        <v>104</v>
      </c>
      <c r="L17" s="9" t="s">
        <v>105</v>
      </c>
      <c r="M17" s="13">
        <v>1</v>
      </c>
      <c r="N17" s="14" t="str">
        <f>HYPERLINK("http://ebooks.windeal.com.tw/ios/cover.asp?isbn=9781614993216")</f>
        <v>http://ebooks.windeal.com.tw/ios/cover.asp?isbn=9781614993216</v>
      </c>
      <c r="O17" s="1" t="s">
        <v>56</v>
      </c>
    </row>
    <row r="18" spans="1:15">
      <c r="A18" s="8">
        <v>17</v>
      </c>
      <c r="B18" s="9" t="s">
        <v>189</v>
      </c>
      <c r="C18" s="9" t="s">
        <v>102</v>
      </c>
      <c r="D18" s="10" t="s">
        <v>33</v>
      </c>
      <c r="E18" s="10" t="s">
        <v>34</v>
      </c>
      <c r="F18" s="11" t="s">
        <v>183</v>
      </c>
      <c r="G18" s="11" t="s">
        <v>85</v>
      </c>
      <c r="H18" s="12" t="s">
        <v>117</v>
      </c>
      <c r="I18" s="13">
        <v>2013</v>
      </c>
      <c r="J18" s="13">
        <v>1</v>
      </c>
      <c r="K18" s="9" t="s">
        <v>118</v>
      </c>
      <c r="L18" s="9" t="s">
        <v>105</v>
      </c>
      <c r="M18" s="13">
        <v>1</v>
      </c>
      <c r="N18" s="14" t="str">
        <f>HYPERLINK("http://ebooks.windeal.com.tw/ios/cover.asp?isbn=9781614992066")</f>
        <v>http://ebooks.windeal.com.tw/ios/cover.asp?isbn=9781614992066</v>
      </c>
      <c r="O18" s="1" t="s">
        <v>56</v>
      </c>
    </row>
    <row r="19" spans="1:15">
      <c r="A19" s="8">
        <v>18</v>
      </c>
      <c r="B19" s="9" t="s">
        <v>189</v>
      </c>
      <c r="C19" s="9" t="s">
        <v>106</v>
      </c>
      <c r="D19" s="10" t="s">
        <v>27</v>
      </c>
      <c r="E19" s="10" t="s">
        <v>28</v>
      </c>
      <c r="F19" s="11" t="s">
        <v>180</v>
      </c>
      <c r="G19" s="11" t="s">
        <v>82</v>
      </c>
      <c r="H19" s="12" t="s">
        <v>107</v>
      </c>
      <c r="I19" s="13">
        <v>2014</v>
      </c>
      <c r="J19" s="13">
        <v>1</v>
      </c>
      <c r="K19" s="9" t="s">
        <v>108</v>
      </c>
      <c r="L19" s="9" t="s">
        <v>105</v>
      </c>
      <c r="M19" s="13">
        <v>1</v>
      </c>
      <c r="N19" s="14" t="str">
        <f>HYPERLINK("http://ebooks.windeal.com.tw/ios/cover.asp?isbn=9781614993711")</f>
        <v>http://ebooks.windeal.com.tw/ios/cover.asp?isbn=9781614993711</v>
      </c>
      <c r="O19" s="1" t="s">
        <v>56</v>
      </c>
    </row>
    <row r="20" spans="1:15">
      <c r="A20" s="8">
        <v>19</v>
      </c>
      <c r="B20" s="9" t="s">
        <v>189</v>
      </c>
      <c r="C20" s="9" t="s">
        <v>142</v>
      </c>
      <c r="D20" s="10" t="s">
        <v>39</v>
      </c>
      <c r="E20" s="10" t="s">
        <v>40</v>
      </c>
      <c r="F20" s="11" t="s">
        <v>186</v>
      </c>
      <c r="G20" s="11" t="s">
        <v>88</v>
      </c>
      <c r="H20" s="12" t="s">
        <v>143</v>
      </c>
      <c r="I20" s="13">
        <v>2013</v>
      </c>
      <c r="J20" s="13">
        <v>1</v>
      </c>
      <c r="K20" s="9" t="s">
        <v>144</v>
      </c>
      <c r="L20" s="9" t="s">
        <v>105</v>
      </c>
      <c r="M20" s="13">
        <v>1</v>
      </c>
      <c r="N20" s="14" t="str">
        <f>HYPERLINK("http://ebooks.windeal.com.tw/ios/cover.asp?isbn=9781614993278")</f>
        <v>http://ebooks.windeal.com.tw/ios/cover.asp?isbn=9781614993278</v>
      </c>
      <c r="O20" s="1" t="s">
        <v>56</v>
      </c>
    </row>
    <row r="21" spans="1:15">
      <c r="A21" s="8">
        <v>20</v>
      </c>
      <c r="B21" s="9" t="s">
        <v>189</v>
      </c>
      <c r="C21" s="9" t="s">
        <v>101</v>
      </c>
      <c r="D21" s="10" t="s">
        <v>31</v>
      </c>
      <c r="E21" s="10" t="s">
        <v>32</v>
      </c>
      <c r="F21" s="11" t="s">
        <v>182</v>
      </c>
      <c r="G21" s="11" t="s">
        <v>84</v>
      </c>
      <c r="H21" s="12" t="s">
        <v>115</v>
      </c>
      <c r="I21" s="13">
        <v>2014</v>
      </c>
      <c r="J21" s="13">
        <v>1</v>
      </c>
      <c r="K21" s="9" t="s">
        <v>116</v>
      </c>
      <c r="L21" s="9" t="s">
        <v>105</v>
      </c>
      <c r="M21" s="13">
        <v>1</v>
      </c>
      <c r="N21" s="14" t="str">
        <f>HYPERLINK("http://ebooks.windeal.com.tw/ios/cover.asp?isbn=9781614993537")</f>
        <v>http://ebooks.windeal.com.tw/ios/cover.asp?isbn=9781614993537</v>
      </c>
      <c r="O21" s="1" t="s">
        <v>56</v>
      </c>
    </row>
    <row r="22" spans="1:15">
      <c r="A22" s="8">
        <v>21</v>
      </c>
      <c r="B22" s="9" t="s">
        <v>189</v>
      </c>
      <c r="C22" s="9" t="s">
        <v>101</v>
      </c>
      <c r="D22" s="10" t="s">
        <v>37</v>
      </c>
      <c r="E22" s="10" t="s">
        <v>38</v>
      </c>
      <c r="F22" s="15" t="s">
        <v>185</v>
      </c>
      <c r="G22" s="15" t="s">
        <v>87</v>
      </c>
      <c r="H22" s="16" t="s">
        <v>119</v>
      </c>
      <c r="I22" s="13">
        <v>2013</v>
      </c>
      <c r="J22" s="13">
        <v>1</v>
      </c>
      <c r="K22" s="9" t="s">
        <v>120</v>
      </c>
      <c r="L22" s="9" t="s">
        <v>105</v>
      </c>
      <c r="M22" s="13">
        <v>1</v>
      </c>
      <c r="N22" s="14" t="str">
        <f>HYPERLINK("http://ebooks.windeal.com.tw/ios/cover.asp?isbn=9781614992516")</f>
        <v>http://ebooks.windeal.com.tw/ios/cover.asp?isbn=9781614992516</v>
      </c>
      <c r="O22" s="1" t="s">
        <v>56</v>
      </c>
    </row>
    <row r="23" spans="1:15">
      <c r="A23" s="8">
        <v>22</v>
      </c>
      <c r="B23" s="9" t="s">
        <v>189</v>
      </c>
      <c r="C23" s="9" t="s">
        <v>136</v>
      </c>
      <c r="D23" s="10" t="s">
        <v>43</v>
      </c>
      <c r="E23" s="10" t="s">
        <v>44</v>
      </c>
      <c r="F23" s="11" t="s">
        <v>188</v>
      </c>
      <c r="G23" s="11" t="s">
        <v>90</v>
      </c>
      <c r="H23" s="12" t="s">
        <v>137</v>
      </c>
      <c r="I23" s="13">
        <v>2013</v>
      </c>
      <c r="J23" s="13">
        <v>1</v>
      </c>
      <c r="K23" s="9" t="s">
        <v>138</v>
      </c>
      <c r="L23" s="9" t="s">
        <v>105</v>
      </c>
      <c r="M23" s="13">
        <v>1</v>
      </c>
      <c r="N23" s="14" t="str">
        <f>HYPERLINK("http://ebooks.windeal.com.tw/ios/cover.asp?isbn=9781614992455")</f>
        <v>http://ebooks.windeal.com.tw/ios/cover.asp?isbn=9781614992455</v>
      </c>
      <c r="O23" s="1" t="s">
        <v>56</v>
      </c>
    </row>
    <row r="24" spans="1:15">
      <c r="A24" s="8">
        <v>23</v>
      </c>
      <c r="B24" s="9" t="s">
        <v>189</v>
      </c>
      <c r="C24" s="9" t="s">
        <v>133</v>
      </c>
      <c r="D24" s="10" t="s">
        <v>41</v>
      </c>
      <c r="E24" s="10" t="s">
        <v>42</v>
      </c>
      <c r="F24" s="11" t="s">
        <v>187</v>
      </c>
      <c r="G24" s="11" t="s">
        <v>89</v>
      </c>
      <c r="H24" s="12" t="s">
        <v>134</v>
      </c>
      <c r="I24" s="13">
        <v>2014</v>
      </c>
      <c r="J24" s="13">
        <v>1</v>
      </c>
      <c r="K24" s="9" t="s">
        <v>135</v>
      </c>
      <c r="L24" s="9" t="s">
        <v>105</v>
      </c>
      <c r="M24" s="13">
        <v>1</v>
      </c>
      <c r="N24" s="14" t="str">
        <f>HYPERLINK("http://ebooks.windeal.com.tw/ios/cover.asp?isbn=9781614993124")</f>
        <v>http://ebooks.windeal.com.tw/ios/cover.asp?isbn=9781614993124</v>
      </c>
      <c r="O24" s="1" t="s">
        <v>56</v>
      </c>
    </row>
    <row r="25" spans="1: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f>SUM(M2:M24)</f>
        <v>23</v>
      </c>
      <c r="N25" s="4"/>
    </row>
  </sheetData>
  <sortState xmlns:xlrd2="http://schemas.microsoft.com/office/spreadsheetml/2017/richdata2" ref="A1:IV24">
    <sortCondition ref="B2:B24"/>
    <sortCondition ref="C2:C24"/>
    <sortCondition ref="E2:E24"/>
    <sortCondition ref="I2:I24"/>
    <sortCondition ref="H2:H24"/>
  </sortState>
  <phoneticPr fontId="5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7"/>
  <sheetViews>
    <sheetView workbookViewId="0"/>
  </sheetViews>
  <sheetFormatPr defaultColWidth="8.88671875" defaultRowHeight="20.100000000000001" customHeight="1"/>
  <cols>
    <col min="1" max="1" width="6.77734375" style="122" customWidth="1"/>
    <col min="2" max="2" width="13" style="123" hidden="1" customWidth="1"/>
    <col min="3" max="3" width="43.77734375" style="123" customWidth="1"/>
    <col min="4" max="4" width="8.88671875" style="124" hidden="1" customWidth="1"/>
    <col min="5" max="5" width="10.21875" style="124" hidden="1" customWidth="1"/>
    <col min="6" max="6" width="13.77734375" style="121" hidden="1" customWidth="1"/>
    <col min="7" max="7" width="12.21875" style="121" hidden="1" customWidth="1"/>
    <col min="8" max="8" width="85.33203125" style="123" customWidth="1"/>
    <col min="9" max="10" width="4.44140625" style="122" hidden="1" customWidth="1"/>
    <col min="11" max="11" width="19.109375" style="123" customWidth="1"/>
    <col min="12" max="12" width="10.77734375" style="123" hidden="1" customWidth="1"/>
    <col min="13" max="13" width="8.77734375" style="125" customWidth="1"/>
    <col min="14" max="14" width="53.88671875" style="130" customWidth="1"/>
    <col min="15" max="16384" width="8.88671875" style="121"/>
  </cols>
  <sheetData>
    <row r="1" spans="1:14" s="99" customFormat="1" ht="20.100000000000001" customHeight="1">
      <c r="A1" s="93" t="s">
        <v>3189</v>
      </c>
      <c r="B1" s="94" t="s">
        <v>3177</v>
      </c>
      <c r="C1" s="94" t="s">
        <v>3178</v>
      </c>
      <c r="D1" s="95" t="s">
        <v>3179</v>
      </c>
      <c r="E1" s="95" t="s">
        <v>3180</v>
      </c>
      <c r="F1" s="96" t="s">
        <v>3181</v>
      </c>
      <c r="G1" s="96" t="s">
        <v>3182</v>
      </c>
      <c r="H1" s="94" t="s">
        <v>3183</v>
      </c>
      <c r="I1" s="97" t="s">
        <v>3184</v>
      </c>
      <c r="J1" s="97" t="s">
        <v>3185</v>
      </c>
      <c r="K1" s="92" t="s">
        <v>3190</v>
      </c>
      <c r="L1" s="94" t="s">
        <v>3186</v>
      </c>
      <c r="M1" s="92" t="s">
        <v>3191</v>
      </c>
      <c r="N1" s="98" t="s">
        <v>3187</v>
      </c>
    </row>
    <row r="2" spans="1:14" s="106" customFormat="1" ht="20.100000000000001" customHeight="1">
      <c r="A2" s="100">
        <v>1</v>
      </c>
      <c r="B2" s="101" t="s">
        <v>100</v>
      </c>
      <c r="C2" s="101" t="s">
        <v>3053</v>
      </c>
      <c r="D2" s="102" t="s">
        <v>3054</v>
      </c>
      <c r="E2" s="102" t="s">
        <v>3055</v>
      </c>
      <c r="F2" s="103">
        <v>9781614994442</v>
      </c>
      <c r="G2" s="103">
        <v>9781614994435</v>
      </c>
      <c r="H2" s="101" t="s">
        <v>3056</v>
      </c>
      <c r="I2" s="104">
        <v>1</v>
      </c>
      <c r="J2" s="104">
        <v>1</v>
      </c>
      <c r="K2" s="101" t="s">
        <v>3057</v>
      </c>
      <c r="L2" s="101" t="s">
        <v>105</v>
      </c>
      <c r="M2" s="105">
        <v>2014</v>
      </c>
      <c r="N2" s="127" t="s">
        <v>3140</v>
      </c>
    </row>
    <row r="3" spans="1:14" s="106" customFormat="1" ht="20.100000000000001" customHeight="1">
      <c r="A3" s="100">
        <v>2</v>
      </c>
      <c r="B3" s="101" t="s">
        <v>100</v>
      </c>
      <c r="C3" s="101" t="s">
        <v>124</v>
      </c>
      <c r="D3" s="102" t="s">
        <v>3058</v>
      </c>
      <c r="E3" s="102" t="s">
        <v>3059</v>
      </c>
      <c r="F3" s="103">
        <v>9781614993575</v>
      </c>
      <c r="G3" s="103">
        <v>9781614993568</v>
      </c>
      <c r="H3" s="101" t="s">
        <v>3060</v>
      </c>
      <c r="I3" s="104">
        <v>1</v>
      </c>
      <c r="J3" s="104">
        <v>1</v>
      </c>
      <c r="K3" s="101" t="s">
        <v>3061</v>
      </c>
      <c r="L3" s="101" t="s">
        <v>105</v>
      </c>
      <c r="M3" s="105">
        <v>2014</v>
      </c>
      <c r="N3" s="127" t="s">
        <v>3141</v>
      </c>
    </row>
    <row r="4" spans="1:14" s="106" customFormat="1" ht="20.100000000000001" customHeight="1">
      <c r="A4" s="100">
        <v>3</v>
      </c>
      <c r="B4" s="101" t="s">
        <v>91</v>
      </c>
      <c r="C4" s="101" t="s">
        <v>3071</v>
      </c>
      <c r="D4" s="102" t="s">
        <v>3072</v>
      </c>
      <c r="E4" s="102" t="s">
        <v>3073</v>
      </c>
      <c r="F4" s="103">
        <v>9781614992998</v>
      </c>
      <c r="G4" s="103">
        <v>9781614992981</v>
      </c>
      <c r="H4" s="101" t="s">
        <v>3074</v>
      </c>
      <c r="I4" s="104">
        <v>1</v>
      </c>
      <c r="J4" s="104">
        <v>1</v>
      </c>
      <c r="K4" s="101" t="s">
        <v>3075</v>
      </c>
      <c r="L4" s="101" t="s">
        <v>105</v>
      </c>
      <c r="M4" s="105">
        <v>2014</v>
      </c>
      <c r="N4" s="127" t="s">
        <v>3145</v>
      </c>
    </row>
    <row r="5" spans="1:14" s="106" customFormat="1" ht="20.100000000000001" customHeight="1">
      <c r="A5" s="100">
        <v>4</v>
      </c>
      <c r="B5" s="101" t="s">
        <v>91</v>
      </c>
      <c r="C5" s="101" t="s">
        <v>130</v>
      </c>
      <c r="D5" s="102" t="s">
        <v>3062</v>
      </c>
      <c r="E5" s="102" t="s">
        <v>3063</v>
      </c>
      <c r="F5" s="103">
        <v>9781614994015</v>
      </c>
      <c r="G5" s="103">
        <v>9781614994008</v>
      </c>
      <c r="H5" s="101" t="s">
        <v>3064</v>
      </c>
      <c r="I5" s="104">
        <v>1</v>
      </c>
      <c r="J5" s="104">
        <v>1</v>
      </c>
      <c r="K5" s="101" t="s">
        <v>149</v>
      </c>
      <c r="L5" s="101" t="s">
        <v>105</v>
      </c>
      <c r="M5" s="105">
        <v>2014</v>
      </c>
      <c r="N5" s="127" t="s">
        <v>3142</v>
      </c>
    </row>
    <row r="6" spans="1:14" s="106" customFormat="1" ht="20.100000000000001" customHeight="1">
      <c r="A6" s="100">
        <v>5</v>
      </c>
      <c r="B6" s="101" t="s">
        <v>91</v>
      </c>
      <c r="C6" s="101" t="s">
        <v>130</v>
      </c>
      <c r="D6" s="102" t="s">
        <v>3065</v>
      </c>
      <c r="E6" s="102" t="s">
        <v>3066</v>
      </c>
      <c r="F6" s="103">
        <v>9781614993759</v>
      </c>
      <c r="G6" s="103">
        <v>9781614993742</v>
      </c>
      <c r="H6" s="101" t="s">
        <v>3067</v>
      </c>
      <c r="I6" s="104">
        <v>1</v>
      </c>
      <c r="J6" s="104">
        <v>1</v>
      </c>
      <c r="K6" s="101" t="s">
        <v>552</v>
      </c>
      <c r="L6" s="101" t="s">
        <v>105</v>
      </c>
      <c r="M6" s="105">
        <v>2014</v>
      </c>
      <c r="N6" s="127" t="s">
        <v>3143</v>
      </c>
    </row>
    <row r="7" spans="1:14" s="106" customFormat="1" ht="20.100000000000001" customHeight="1">
      <c r="A7" s="100">
        <v>6</v>
      </c>
      <c r="B7" s="101" t="s">
        <v>91</v>
      </c>
      <c r="C7" s="101" t="s">
        <v>130</v>
      </c>
      <c r="D7" s="102" t="s">
        <v>3068</v>
      </c>
      <c r="E7" s="102" t="s">
        <v>3069</v>
      </c>
      <c r="F7" s="103">
        <v>9781614993933</v>
      </c>
      <c r="G7" s="103">
        <v>9781614993926</v>
      </c>
      <c r="H7" s="101" t="s">
        <v>3070</v>
      </c>
      <c r="I7" s="104">
        <v>1</v>
      </c>
      <c r="J7" s="104">
        <v>1</v>
      </c>
      <c r="K7" s="101" t="s">
        <v>543</v>
      </c>
      <c r="L7" s="101" t="s">
        <v>105</v>
      </c>
      <c r="M7" s="105">
        <v>2014</v>
      </c>
      <c r="N7" s="127" t="s">
        <v>3144</v>
      </c>
    </row>
    <row r="8" spans="1:14" s="106" customFormat="1" ht="20.100000000000001" customHeight="1">
      <c r="A8" s="100">
        <v>7</v>
      </c>
      <c r="B8" s="101" t="s">
        <v>91</v>
      </c>
      <c r="C8" s="101" t="s">
        <v>130</v>
      </c>
      <c r="D8" s="102" t="s">
        <v>3080</v>
      </c>
      <c r="E8" s="102" t="s">
        <v>3081</v>
      </c>
      <c r="F8" s="103">
        <v>9781614994237</v>
      </c>
      <c r="G8" s="103">
        <v>9781614994220</v>
      </c>
      <c r="H8" s="101" t="s">
        <v>3082</v>
      </c>
      <c r="I8" s="104">
        <v>1</v>
      </c>
      <c r="J8" s="104">
        <v>1</v>
      </c>
      <c r="K8" s="101" t="s">
        <v>132</v>
      </c>
      <c r="L8" s="101" t="s">
        <v>105</v>
      </c>
      <c r="M8" s="105">
        <v>2014</v>
      </c>
      <c r="N8" s="127" t="s">
        <v>3147</v>
      </c>
    </row>
    <row r="9" spans="1:14" s="106" customFormat="1" ht="20.100000000000001" customHeight="1">
      <c r="A9" s="100">
        <v>8</v>
      </c>
      <c r="B9" s="101" t="s">
        <v>91</v>
      </c>
      <c r="C9" s="101" t="s">
        <v>1265</v>
      </c>
      <c r="D9" s="102" t="s">
        <v>3076</v>
      </c>
      <c r="E9" s="102" t="s">
        <v>3077</v>
      </c>
      <c r="F9" s="103">
        <v>9781614991540</v>
      </c>
      <c r="G9" s="103">
        <v>9781614991533</v>
      </c>
      <c r="H9" s="101" t="s">
        <v>3078</v>
      </c>
      <c r="I9" s="104">
        <v>1</v>
      </c>
      <c r="J9" s="104">
        <v>1</v>
      </c>
      <c r="K9" s="101" t="s">
        <v>3079</v>
      </c>
      <c r="L9" s="101" t="s">
        <v>105</v>
      </c>
      <c r="M9" s="105">
        <v>2013</v>
      </c>
      <c r="N9" s="127" t="s">
        <v>3146</v>
      </c>
    </row>
    <row r="10" spans="1:14" s="106" customFormat="1" ht="20.100000000000001" customHeight="1">
      <c r="A10" s="100">
        <v>9</v>
      </c>
      <c r="B10" s="101" t="s">
        <v>189</v>
      </c>
      <c r="C10" s="101" t="s">
        <v>652</v>
      </c>
      <c r="D10" s="102" t="s">
        <v>3119</v>
      </c>
      <c r="E10" s="102" t="s">
        <v>3120</v>
      </c>
      <c r="F10" s="103">
        <v>9781614994138</v>
      </c>
      <c r="G10" s="103">
        <v>9781614994121</v>
      </c>
      <c r="H10" s="101" t="s">
        <v>3121</v>
      </c>
      <c r="I10" s="104">
        <v>1</v>
      </c>
      <c r="J10" s="104">
        <v>1</v>
      </c>
      <c r="K10" s="101" t="s">
        <v>3122</v>
      </c>
      <c r="L10" s="101" t="s">
        <v>105</v>
      </c>
      <c r="M10" s="105">
        <v>2014</v>
      </c>
      <c r="N10" s="127" t="s">
        <v>3157</v>
      </c>
    </row>
    <row r="11" spans="1:14" s="106" customFormat="1" ht="20.100000000000001" customHeight="1">
      <c r="A11" s="100">
        <v>10</v>
      </c>
      <c r="B11" s="101" t="s">
        <v>189</v>
      </c>
      <c r="C11" s="101" t="s">
        <v>652</v>
      </c>
      <c r="D11" s="102" t="s">
        <v>3115</v>
      </c>
      <c r="E11" s="102" t="s">
        <v>3116</v>
      </c>
      <c r="F11" s="103">
        <v>9781614993261</v>
      </c>
      <c r="G11" s="103">
        <v>9781614993254</v>
      </c>
      <c r="H11" s="101" t="s">
        <v>3117</v>
      </c>
      <c r="I11" s="104">
        <v>1</v>
      </c>
      <c r="J11" s="104">
        <v>1</v>
      </c>
      <c r="K11" s="101" t="s">
        <v>3118</v>
      </c>
      <c r="L11" s="101" t="s">
        <v>105</v>
      </c>
      <c r="M11" s="105">
        <v>2013</v>
      </c>
      <c r="N11" s="127" t="s">
        <v>3156</v>
      </c>
    </row>
    <row r="12" spans="1:14" s="106" customFormat="1" ht="20.100000000000001" customHeight="1">
      <c r="A12" s="100">
        <v>11</v>
      </c>
      <c r="B12" s="101" t="s">
        <v>189</v>
      </c>
      <c r="C12" s="101" t="s">
        <v>3106</v>
      </c>
      <c r="D12" s="102" t="s">
        <v>3107</v>
      </c>
      <c r="E12" s="102" t="s">
        <v>3108</v>
      </c>
      <c r="F12" s="103">
        <v>9781614994480</v>
      </c>
      <c r="G12" s="103">
        <v>9781614994473</v>
      </c>
      <c r="H12" s="101" t="s">
        <v>3109</v>
      </c>
      <c r="I12" s="104">
        <v>1</v>
      </c>
      <c r="J12" s="104">
        <v>1</v>
      </c>
      <c r="K12" s="101" t="s">
        <v>3110</v>
      </c>
      <c r="L12" s="101" t="s">
        <v>105</v>
      </c>
      <c r="M12" s="105">
        <v>2014</v>
      </c>
      <c r="N12" s="127" t="s">
        <v>3154</v>
      </c>
    </row>
    <row r="13" spans="1:14" s="106" customFormat="1" ht="20.100000000000001" customHeight="1">
      <c r="A13" s="100">
        <v>12</v>
      </c>
      <c r="B13" s="101" t="s">
        <v>189</v>
      </c>
      <c r="C13" s="101" t="s">
        <v>150</v>
      </c>
      <c r="D13" s="102" t="s">
        <v>3087</v>
      </c>
      <c r="E13" s="102" t="s">
        <v>3088</v>
      </c>
      <c r="F13" s="103">
        <v>9781614993995</v>
      </c>
      <c r="G13" s="103">
        <v>9781614993988</v>
      </c>
      <c r="H13" s="101" t="s">
        <v>3089</v>
      </c>
      <c r="I13" s="104">
        <v>1</v>
      </c>
      <c r="J13" s="104">
        <v>1</v>
      </c>
      <c r="K13" s="101" t="s">
        <v>3090</v>
      </c>
      <c r="L13" s="101" t="s">
        <v>105</v>
      </c>
      <c r="M13" s="105">
        <v>2014</v>
      </c>
      <c r="N13" s="127" t="s">
        <v>3149</v>
      </c>
    </row>
    <row r="14" spans="1:14" s="106" customFormat="1" ht="20.100000000000001" customHeight="1">
      <c r="A14" s="100">
        <v>13</v>
      </c>
      <c r="B14" s="101" t="s">
        <v>189</v>
      </c>
      <c r="C14" s="101" t="s">
        <v>157</v>
      </c>
      <c r="D14" s="102" t="s">
        <v>3099</v>
      </c>
      <c r="E14" s="102" t="s">
        <v>3100</v>
      </c>
      <c r="F14" s="103">
        <v>9781614994343</v>
      </c>
      <c r="G14" s="103">
        <v>9781614994336</v>
      </c>
      <c r="H14" s="101" t="s">
        <v>3101</v>
      </c>
      <c r="I14" s="104">
        <v>1</v>
      </c>
      <c r="J14" s="104">
        <v>1</v>
      </c>
      <c r="K14" s="101" t="s">
        <v>761</v>
      </c>
      <c r="L14" s="101" t="s">
        <v>105</v>
      </c>
      <c r="M14" s="105">
        <v>2014</v>
      </c>
      <c r="N14" s="127" t="s">
        <v>3152</v>
      </c>
    </row>
    <row r="15" spans="1:14" s="106" customFormat="1" ht="20.100000000000001" customHeight="1">
      <c r="A15" s="100">
        <v>14</v>
      </c>
      <c r="B15" s="101" t="s">
        <v>189</v>
      </c>
      <c r="C15" s="101" t="s">
        <v>157</v>
      </c>
      <c r="D15" s="102" t="s">
        <v>3136</v>
      </c>
      <c r="E15" s="102" t="s">
        <v>3137</v>
      </c>
      <c r="F15" s="103">
        <v>9781614994053</v>
      </c>
      <c r="G15" s="103">
        <v>9781614994046</v>
      </c>
      <c r="H15" s="101" t="s">
        <v>3138</v>
      </c>
      <c r="I15" s="104">
        <v>1</v>
      </c>
      <c r="J15" s="104">
        <v>1</v>
      </c>
      <c r="K15" s="101" t="s">
        <v>3139</v>
      </c>
      <c r="L15" s="101" t="s">
        <v>105</v>
      </c>
      <c r="M15" s="105">
        <v>2014</v>
      </c>
      <c r="N15" s="127" t="s">
        <v>3161</v>
      </c>
    </row>
    <row r="16" spans="1:14" s="106" customFormat="1" ht="20.100000000000001" customHeight="1">
      <c r="A16" s="100">
        <v>15</v>
      </c>
      <c r="B16" s="101" t="s">
        <v>189</v>
      </c>
      <c r="C16" s="101" t="s">
        <v>664</v>
      </c>
      <c r="D16" s="102" t="s">
        <v>3091</v>
      </c>
      <c r="E16" s="102" t="s">
        <v>3092</v>
      </c>
      <c r="F16" s="103">
        <v>9781614992622</v>
      </c>
      <c r="G16" s="103">
        <v>9781614992615</v>
      </c>
      <c r="H16" s="101" t="s">
        <v>3093</v>
      </c>
      <c r="I16" s="104">
        <v>1</v>
      </c>
      <c r="J16" s="104">
        <v>1</v>
      </c>
      <c r="K16" s="101" t="s">
        <v>3094</v>
      </c>
      <c r="L16" s="101" t="s">
        <v>105</v>
      </c>
      <c r="M16" s="105">
        <v>2013</v>
      </c>
      <c r="N16" s="127" t="s">
        <v>3150</v>
      </c>
    </row>
    <row r="17" spans="1:14" s="106" customFormat="1" ht="20.100000000000001" customHeight="1">
      <c r="A17" s="100">
        <v>16</v>
      </c>
      <c r="B17" s="101" t="s">
        <v>189</v>
      </c>
      <c r="C17" s="101" t="s">
        <v>594</v>
      </c>
      <c r="D17" s="102" t="s">
        <v>3095</v>
      </c>
      <c r="E17" s="102" t="s">
        <v>3096</v>
      </c>
      <c r="F17" s="103">
        <v>9781614994688</v>
      </c>
      <c r="G17" s="103">
        <v>9781614994671</v>
      </c>
      <c r="H17" s="101" t="s">
        <v>3097</v>
      </c>
      <c r="I17" s="104">
        <v>1</v>
      </c>
      <c r="J17" s="104">
        <v>1</v>
      </c>
      <c r="K17" s="101" t="s">
        <v>3098</v>
      </c>
      <c r="L17" s="101" t="s">
        <v>105</v>
      </c>
      <c r="M17" s="105">
        <v>2014</v>
      </c>
      <c r="N17" s="127" t="s">
        <v>3151</v>
      </c>
    </row>
    <row r="18" spans="1:14" s="106" customFormat="1" ht="20.100000000000001" customHeight="1">
      <c r="A18" s="100">
        <v>17</v>
      </c>
      <c r="B18" s="101" t="s">
        <v>189</v>
      </c>
      <c r="C18" s="101" t="s">
        <v>139</v>
      </c>
      <c r="D18" s="102" t="s">
        <v>3132</v>
      </c>
      <c r="E18" s="102" t="s">
        <v>3133</v>
      </c>
      <c r="F18" s="103">
        <v>9781614993483</v>
      </c>
      <c r="G18" s="103">
        <v>9781614991854</v>
      </c>
      <c r="H18" s="101" t="s">
        <v>3134</v>
      </c>
      <c r="I18" s="104">
        <v>1</v>
      </c>
      <c r="J18" s="104">
        <v>1</v>
      </c>
      <c r="K18" s="101" t="s">
        <v>3135</v>
      </c>
      <c r="L18" s="101" t="s">
        <v>105</v>
      </c>
      <c r="M18" s="105">
        <v>2013</v>
      </c>
      <c r="N18" s="127" t="s">
        <v>3160</v>
      </c>
    </row>
    <row r="19" spans="1:14" s="106" customFormat="1" ht="20.100000000000001" customHeight="1">
      <c r="A19" s="100">
        <v>18</v>
      </c>
      <c r="B19" s="101" t="s">
        <v>189</v>
      </c>
      <c r="C19" s="101" t="s">
        <v>3102</v>
      </c>
      <c r="D19" s="102" t="s">
        <v>3103</v>
      </c>
      <c r="E19" s="102" t="s">
        <v>3104</v>
      </c>
      <c r="F19" s="103">
        <v>9781614994626</v>
      </c>
      <c r="G19" s="103">
        <v>9781614994619</v>
      </c>
      <c r="H19" s="101" t="s">
        <v>3105</v>
      </c>
      <c r="I19" s="104">
        <v>1</v>
      </c>
      <c r="J19" s="104">
        <v>1</v>
      </c>
      <c r="K19" s="101" t="s">
        <v>772</v>
      </c>
      <c r="L19" s="101" t="s">
        <v>105</v>
      </c>
      <c r="M19" s="105">
        <v>2014</v>
      </c>
      <c r="N19" s="127" t="s">
        <v>3153</v>
      </c>
    </row>
    <row r="20" spans="1:14" s="106" customFormat="1" ht="20.100000000000001" customHeight="1">
      <c r="A20" s="100">
        <v>19</v>
      </c>
      <c r="B20" s="101" t="s">
        <v>189</v>
      </c>
      <c r="C20" s="101" t="s">
        <v>3083</v>
      </c>
      <c r="D20" s="102" t="s">
        <v>3084</v>
      </c>
      <c r="E20" s="102" t="s">
        <v>3085</v>
      </c>
      <c r="F20" s="103">
        <v>9781614993681</v>
      </c>
      <c r="G20" s="103">
        <v>9781614993674</v>
      </c>
      <c r="H20" s="101" t="s">
        <v>1844</v>
      </c>
      <c r="I20" s="104">
        <v>1</v>
      </c>
      <c r="J20" s="104">
        <v>2</v>
      </c>
      <c r="K20" s="101" t="s">
        <v>3086</v>
      </c>
      <c r="L20" s="101" t="s">
        <v>105</v>
      </c>
      <c r="M20" s="105">
        <v>2014</v>
      </c>
      <c r="N20" s="127" t="s">
        <v>3148</v>
      </c>
    </row>
    <row r="21" spans="1:14" s="106" customFormat="1" ht="20.100000000000001" customHeight="1">
      <c r="A21" s="100">
        <v>20</v>
      </c>
      <c r="B21" s="101" t="s">
        <v>189</v>
      </c>
      <c r="C21" s="101" t="s">
        <v>101</v>
      </c>
      <c r="D21" s="102" t="s">
        <v>3111</v>
      </c>
      <c r="E21" s="102" t="s">
        <v>3112</v>
      </c>
      <c r="F21" s="103">
        <v>9781614994077</v>
      </c>
      <c r="G21" s="103">
        <v>9781614994060</v>
      </c>
      <c r="H21" s="101" t="s">
        <v>3113</v>
      </c>
      <c r="I21" s="104">
        <v>1</v>
      </c>
      <c r="J21" s="104">
        <v>1</v>
      </c>
      <c r="K21" s="101" t="s">
        <v>3114</v>
      </c>
      <c r="L21" s="101" t="s">
        <v>105</v>
      </c>
      <c r="M21" s="105">
        <v>2014</v>
      </c>
      <c r="N21" s="127" t="s">
        <v>3155</v>
      </c>
    </row>
    <row r="22" spans="1:14" s="106" customFormat="1" ht="20.100000000000001" customHeight="1">
      <c r="A22" s="100">
        <v>21</v>
      </c>
      <c r="B22" s="101" t="s">
        <v>189</v>
      </c>
      <c r="C22" s="101" t="s">
        <v>190</v>
      </c>
      <c r="D22" s="102" t="s">
        <v>3123</v>
      </c>
      <c r="E22" s="102" t="s">
        <v>3124</v>
      </c>
      <c r="F22" s="103">
        <v>9781614992783</v>
      </c>
      <c r="G22" s="103">
        <v>9781614992776</v>
      </c>
      <c r="H22" s="101" t="s">
        <v>3125</v>
      </c>
      <c r="I22" s="104">
        <v>1</v>
      </c>
      <c r="J22" s="104">
        <v>1</v>
      </c>
      <c r="K22" s="101" t="s">
        <v>3126</v>
      </c>
      <c r="L22" s="101" t="s">
        <v>105</v>
      </c>
      <c r="M22" s="105">
        <v>2013</v>
      </c>
      <c r="N22" s="127" t="s">
        <v>3158</v>
      </c>
    </row>
    <row r="23" spans="1:14" s="106" customFormat="1" ht="20.100000000000001" customHeight="1">
      <c r="A23" s="100">
        <v>22</v>
      </c>
      <c r="B23" s="101" t="s">
        <v>189</v>
      </c>
      <c r="C23" s="101" t="s">
        <v>3127</v>
      </c>
      <c r="D23" s="102" t="s">
        <v>3128</v>
      </c>
      <c r="E23" s="102" t="s">
        <v>3129</v>
      </c>
      <c r="F23" s="103">
        <v>9781614993834</v>
      </c>
      <c r="G23" s="103">
        <v>9781614993827</v>
      </c>
      <c r="H23" s="101" t="s">
        <v>3130</v>
      </c>
      <c r="I23" s="104">
        <v>1</v>
      </c>
      <c r="J23" s="104">
        <v>1</v>
      </c>
      <c r="K23" s="101" t="s">
        <v>3131</v>
      </c>
      <c r="L23" s="101" t="s">
        <v>105</v>
      </c>
      <c r="M23" s="105">
        <v>2014</v>
      </c>
      <c r="N23" s="127" t="s">
        <v>3159</v>
      </c>
    </row>
    <row r="24" spans="1:14" s="113" customFormat="1" ht="15.6">
      <c r="A24" s="107">
        <v>1</v>
      </c>
      <c r="B24" s="108" t="s">
        <v>100</v>
      </c>
      <c r="C24" s="109" t="s">
        <v>248</v>
      </c>
      <c r="D24" s="126" t="s">
        <v>3162</v>
      </c>
      <c r="E24" s="126" t="s">
        <v>3163</v>
      </c>
      <c r="F24" s="110">
        <v>9781614993872</v>
      </c>
      <c r="G24" s="110">
        <v>9781614993865</v>
      </c>
      <c r="H24" s="111" t="s">
        <v>3164</v>
      </c>
      <c r="I24" s="112">
        <v>1</v>
      </c>
      <c r="J24" s="112">
        <v>1</v>
      </c>
      <c r="K24" s="109" t="s">
        <v>3165</v>
      </c>
      <c r="L24" s="109" t="s">
        <v>105</v>
      </c>
      <c r="M24" s="112">
        <v>2014</v>
      </c>
      <c r="N24" s="128" t="s">
        <v>3166</v>
      </c>
    </row>
    <row r="25" spans="1:14" s="113" customFormat="1" ht="15.6">
      <c r="A25" s="107">
        <v>2</v>
      </c>
      <c r="B25" s="108" t="s">
        <v>91</v>
      </c>
      <c r="C25" s="109" t="s">
        <v>1282</v>
      </c>
      <c r="D25" s="126" t="s">
        <v>3167</v>
      </c>
      <c r="E25" s="126" t="s">
        <v>3168</v>
      </c>
      <c r="F25" s="110">
        <v>9781614990765</v>
      </c>
      <c r="G25" s="110">
        <v>9781614990758</v>
      </c>
      <c r="H25" s="111" t="s">
        <v>3169</v>
      </c>
      <c r="I25" s="112">
        <v>1</v>
      </c>
      <c r="J25" s="112">
        <v>1</v>
      </c>
      <c r="K25" s="109" t="s">
        <v>3170</v>
      </c>
      <c r="L25" s="109" t="s">
        <v>105</v>
      </c>
      <c r="M25" s="112">
        <v>2012</v>
      </c>
      <c r="N25" s="128" t="s">
        <v>3171</v>
      </c>
    </row>
    <row r="26" spans="1:14" s="113" customFormat="1" ht="15.6">
      <c r="A26" s="107">
        <v>3</v>
      </c>
      <c r="B26" s="108" t="s">
        <v>189</v>
      </c>
      <c r="C26" s="109" t="s">
        <v>664</v>
      </c>
      <c r="D26" s="126" t="s">
        <v>3172</v>
      </c>
      <c r="E26" s="126" t="s">
        <v>3173</v>
      </c>
      <c r="F26" s="110">
        <v>9781614991779</v>
      </c>
      <c r="G26" s="110">
        <v>9781614991762</v>
      </c>
      <c r="H26" s="111" t="s">
        <v>3174</v>
      </c>
      <c r="I26" s="112">
        <v>1</v>
      </c>
      <c r="J26" s="112">
        <v>1</v>
      </c>
      <c r="K26" s="109" t="s">
        <v>3175</v>
      </c>
      <c r="L26" s="109" t="s">
        <v>105</v>
      </c>
      <c r="M26" s="112">
        <v>2013</v>
      </c>
      <c r="N26" s="128" t="s">
        <v>3176</v>
      </c>
    </row>
    <row r="27" spans="1:14" ht="20.100000000000001" hidden="1" customHeight="1">
      <c r="A27" s="114"/>
      <c r="B27" s="115"/>
      <c r="C27" s="115"/>
      <c r="D27" s="116"/>
      <c r="E27" s="116"/>
      <c r="F27" s="117"/>
      <c r="G27" s="117"/>
      <c r="H27" s="118" t="s">
        <v>3188</v>
      </c>
      <c r="I27" s="119">
        <f>SUM(I2:I23)</f>
        <v>22</v>
      </c>
      <c r="J27" s="119"/>
      <c r="K27" s="115"/>
      <c r="L27" s="115"/>
      <c r="M27" s="120"/>
      <c r="N27" s="129"/>
    </row>
  </sheetData>
  <phoneticPr fontId="23" type="noConversion"/>
  <conditionalFormatting sqref="H2:H26">
    <cfRule type="duplicateValues" dxfId="170" priority="1"/>
  </conditionalFormatting>
  <hyperlinks>
    <hyperlink ref="N24" r:id="rId1" xr:uid="{00000000-0004-0000-0700-000000000000}"/>
    <hyperlink ref="N25" r:id="rId2" xr:uid="{00000000-0004-0000-0700-000001000000}"/>
    <hyperlink ref="N26" r:id="rId3" xr:uid="{00000000-0004-0000-0700-000002000000}"/>
  </hyperlinks>
  <pageMargins left="0.7" right="0.7" top="0.75" bottom="0.75" header="0.3" footer="0.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22"/>
  <sheetViews>
    <sheetView topLeftCell="C1" workbookViewId="0">
      <selection activeCell="C1" sqref="C1"/>
    </sheetView>
  </sheetViews>
  <sheetFormatPr defaultColWidth="8.88671875" defaultRowHeight="15.6"/>
  <cols>
    <col min="1" max="1" width="6.6640625" style="152" hidden="1" customWidth="1"/>
    <col min="2" max="2" width="11" style="152" hidden="1" customWidth="1"/>
    <col min="3" max="3" width="30.77734375" style="152" customWidth="1"/>
    <col min="4" max="4" width="16.109375" style="154" hidden="1" customWidth="1"/>
    <col min="5" max="5" width="12.33203125" style="154" hidden="1" customWidth="1"/>
    <col min="6" max="6" width="11" style="152" hidden="1" customWidth="1"/>
    <col min="7" max="7" width="10.77734375" style="152" hidden="1" customWidth="1"/>
    <col min="8" max="8" width="80.77734375" style="152" customWidth="1"/>
    <col min="9" max="10" width="6.6640625" style="152" hidden="1" customWidth="1"/>
    <col min="11" max="11" width="30.77734375" style="152" customWidth="1"/>
    <col min="12" max="12" width="8.77734375" style="152" hidden="1" customWidth="1"/>
    <col min="13" max="13" width="8.44140625" style="125" customWidth="1"/>
    <col min="14" max="14" width="65.44140625" style="130" bestFit="1" customWidth="1"/>
    <col min="15" max="15" width="0" style="143" hidden="1" customWidth="1"/>
    <col min="16" max="16384" width="8.88671875" style="152"/>
  </cols>
  <sheetData>
    <row r="1" spans="1:256" ht="16.2">
      <c r="A1" s="131" t="s">
        <v>3192</v>
      </c>
      <c r="B1" s="94" t="s">
        <v>3177</v>
      </c>
      <c r="C1" s="94" t="s">
        <v>3178</v>
      </c>
      <c r="D1" s="95" t="s">
        <v>3179</v>
      </c>
      <c r="E1" s="95" t="s">
        <v>3180</v>
      </c>
      <c r="F1" s="132" t="s">
        <v>3193</v>
      </c>
      <c r="G1" s="132" t="s">
        <v>3182</v>
      </c>
      <c r="H1" s="94" t="s">
        <v>3183</v>
      </c>
      <c r="I1" s="94" t="s">
        <v>3184</v>
      </c>
      <c r="J1" s="94" t="s">
        <v>3185</v>
      </c>
      <c r="K1" s="94" t="s">
        <v>3194</v>
      </c>
      <c r="L1" s="133" t="s">
        <v>3195</v>
      </c>
      <c r="M1" s="156" t="s">
        <v>3322</v>
      </c>
      <c r="N1" s="134" t="s">
        <v>3196</v>
      </c>
      <c r="O1" s="134" t="s">
        <v>3197</v>
      </c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</row>
    <row r="2" spans="1:256" ht="16.2">
      <c r="A2" s="137">
        <v>49</v>
      </c>
      <c r="B2" s="138" t="s">
        <v>100</v>
      </c>
      <c r="C2" s="138" t="s">
        <v>3198</v>
      </c>
      <c r="D2" s="139">
        <v>711.4</v>
      </c>
      <c r="E2" s="138" t="s">
        <v>3199</v>
      </c>
      <c r="F2" s="139" t="s">
        <v>3200</v>
      </c>
      <c r="G2" s="140">
        <v>9781614993650</v>
      </c>
      <c r="H2" s="140" t="s">
        <v>3201</v>
      </c>
      <c r="I2" s="141">
        <v>1</v>
      </c>
      <c r="J2" s="141">
        <v>1</v>
      </c>
      <c r="K2" s="138" t="s">
        <v>3202</v>
      </c>
      <c r="L2" s="138" t="s">
        <v>105</v>
      </c>
      <c r="M2" s="135">
        <v>2014</v>
      </c>
      <c r="N2" s="142" t="s">
        <v>3203</v>
      </c>
      <c r="O2" s="143" t="s">
        <v>3204</v>
      </c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  <c r="IV2" s="136"/>
    </row>
    <row r="3" spans="1:256" ht="16.2">
      <c r="A3" s="137">
        <v>50</v>
      </c>
      <c r="B3" s="138" t="s">
        <v>100</v>
      </c>
      <c r="C3" s="138" t="s">
        <v>248</v>
      </c>
      <c r="D3" s="139" t="s">
        <v>3205</v>
      </c>
      <c r="E3" s="138" t="s">
        <v>3206</v>
      </c>
      <c r="F3" s="139" t="s">
        <v>3207</v>
      </c>
      <c r="G3" s="140">
        <v>9781614995357</v>
      </c>
      <c r="H3" s="140" t="s">
        <v>3208</v>
      </c>
      <c r="I3" s="141">
        <v>1</v>
      </c>
      <c r="J3" s="141">
        <v>1</v>
      </c>
      <c r="K3" s="144" t="s">
        <v>3209</v>
      </c>
      <c r="L3" s="138" t="s">
        <v>105</v>
      </c>
      <c r="M3" s="135">
        <v>2015</v>
      </c>
      <c r="N3" s="142" t="s">
        <v>3210</v>
      </c>
      <c r="O3" s="143" t="s">
        <v>3204</v>
      </c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</row>
    <row r="4" spans="1:256">
      <c r="A4" s="145">
        <v>1</v>
      </c>
      <c r="B4" s="146" t="s">
        <v>91</v>
      </c>
      <c r="C4" s="146" t="s">
        <v>3211</v>
      </c>
      <c r="D4" s="147" t="s">
        <v>96</v>
      </c>
      <c r="E4" s="147" t="s">
        <v>0</v>
      </c>
      <c r="F4" s="148" t="s">
        <v>3212</v>
      </c>
      <c r="G4" s="148" t="s">
        <v>3213</v>
      </c>
      <c r="H4" s="149" t="s">
        <v>3214</v>
      </c>
      <c r="I4" s="146">
        <v>1</v>
      </c>
      <c r="J4" s="146">
        <v>1</v>
      </c>
      <c r="K4" s="147" t="s">
        <v>132</v>
      </c>
      <c r="L4" s="146" t="s">
        <v>105</v>
      </c>
      <c r="M4" s="105">
        <v>2015</v>
      </c>
      <c r="N4" s="150" t="s">
        <v>3215</v>
      </c>
      <c r="O4" s="151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  <c r="IV4" s="136"/>
    </row>
    <row r="5" spans="1:256">
      <c r="A5" s="145">
        <v>3</v>
      </c>
      <c r="B5" s="146" t="s">
        <v>91</v>
      </c>
      <c r="C5" s="146" t="s">
        <v>130</v>
      </c>
      <c r="D5" s="147" t="s">
        <v>96</v>
      </c>
      <c r="E5" s="147" t="s">
        <v>0</v>
      </c>
      <c r="F5" s="148" t="s">
        <v>3216</v>
      </c>
      <c r="G5" s="148" t="s">
        <v>3217</v>
      </c>
      <c r="H5" s="149" t="s">
        <v>3218</v>
      </c>
      <c r="I5" s="146">
        <v>1</v>
      </c>
      <c r="J5" s="146">
        <v>1</v>
      </c>
      <c r="K5" s="147" t="s">
        <v>3219</v>
      </c>
      <c r="L5" s="146" t="s">
        <v>105</v>
      </c>
      <c r="M5" s="105">
        <v>2013</v>
      </c>
      <c r="N5" s="150" t="s">
        <v>3220</v>
      </c>
      <c r="O5" s="151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</row>
    <row r="6" spans="1:256">
      <c r="A6" s="145">
        <v>2</v>
      </c>
      <c r="B6" s="146" t="s">
        <v>91</v>
      </c>
      <c r="C6" s="146" t="s">
        <v>1265</v>
      </c>
      <c r="D6" s="147" t="s">
        <v>3221</v>
      </c>
      <c r="E6" s="147" t="s">
        <v>1267</v>
      </c>
      <c r="F6" s="148" t="s">
        <v>3222</v>
      </c>
      <c r="G6" s="148" t="s">
        <v>3223</v>
      </c>
      <c r="H6" s="149" t="s">
        <v>3224</v>
      </c>
      <c r="I6" s="146">
        <v>1</v>
      </c>
      <c r="J6" s="146">
        <v>1</v>
      </c>
      <c r="K6" s="147" t="s">
        <v>3225</v>
      </c>
      <c r="L6" s="146" t="s">
        <v>105</v>
      </c>
      <c r="M6" s="105">
        <v>2015</v>
      </c>
      <c r="N6" s="150" t="s">
        <v>3226</v>
      </c>
      <c r="O6" s="151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  <c r="IU6" s="136"/>
      <c r="IV6" s="136"/>
    </row>
    <row r="7" spans="1:256">
      <c r="A7" s="145">
        <v>9</v>
      </c>
      <c r="B7" s="138" t="s">
        <v>189</v>
      </c>
      <c r="C7" s="146" t="s">
        <v>150</v>
      </c>
      <c r="D7" s="147" t="s">
        <v>3227</v>
      </c>
      <c r="E7" s="147" t="s">
        <v>3228</v>
      </c>
      <c r="F7" s="148" t="s">
        <v>3229</v>
      </c>
      <c r="G7" s="148" t="s">
        <v>3230</v>
      </c>
      <c r="H7" s="138" t="s">
        <v>3231</v>
      </c>
      <c r="I7" s="138">
        <v>1</v>
      </c>
      <c r="J7" s="138">
        <v>1</v>
      </c>
      <c r="K7" s="138" t="s">
        <v>761</v>
      </c>
      <c r="L7" s="138" t="s">
        <v>105</v>
      </c>
      <c r="M7" s="135">
        <v>2015</v>
      </c>
      <c r="N7" s="150" t="s">
        <v>3232</v>
      </c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</row>
    <row r="8" spans="1:256" ht="16.2">
      <c r="A8" s="137">
        <v>51</v>
      </c>
      <c r="B8" s="138" t="s">
        <v>189</v>
      </c>
      <c r="C8" s="138" t="s">
        <v>150</v>
      </c>
      <c r="D8" s="139">
        <v>303.48329999999999</v>
      </c>
      <c r="E8" s="138" t="s">
        <v>3233</v>
      </c>
      <c r="F8" s="139" t="s">
        <v>3234</v>
      </c>
      <c r="G8" s="140">
        <v>9781614995029</v>
      </c>
      <c r="H8" s="140" t="s">
        <v>3235</v>
      </c>
      <c r="I8" s="141">
        <v>1</v>
      </c>
      <c r="J8" s="141">
        <v>1</v>
      </c>
      <c r="K8" s="138" t="s">
        <v>3236</v>
      </c>
      <c r="L8" s="138" t="s">
        <v>105</v>
      </c>
      <c r="M8" s="135">
        <v>2015</v>
      </c>
      <c r="N8" s="142" t="s">
        <v>3237</v>
      </c>
      <c r="O8" s="143" t="s">
        <v>3238</v>
      </c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  <c r="IU8" s="136"/>
      <c r="IV8" s="136"/>
    </row>
    <row r="9" spans="1:256" ht="16.2">
      <c r="A9" s="137">
        <v>52</v>
      </c>
      <c r="B9" s="138" t="s">
        <v>189</v>
      </c>
      <c r="C9" s="138" t="s">
        <v>150</v>
      </c>
      <c r="D9" s="139" t="s">
        <v>3239</v>
      </c>
      <c r="E9" s="138" t="s">
        <v>3240</v>
      </c>
      <c r="F9" s="139" t="s">
        <v>3241</v>
      </c>
      <c r="G9" s="140">
        <v>9781614994510</v>
      </c>
      <c r="H9" s="140" t="s">
        <v>3242</v>
      </c>
      <c r="I9" s="141">
        <v>1</v>
      </c>
      <c r="J9" s="141">
        <v>1</v>
      </c>
      <c r="K9" s="138" t="s">
        <v>3243</v>
      </c>
      <c r="L9" s="138" t="s">
        <v>105</v>
      </c>
      <c r="M9" s="135">
        <v>2014</v>
      </c>
      <c r="N9" s="142" t="s">
        <v>3244</v>
      </c>
      <c r="O9" s="143" t="s">
        <v>3238</v>
      </c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</row>
    <row r="10" spans="1:256" ht="16.2">
      <c r="A10" s="137">
        <v>54</v>
      </c>
      <c r="B10" s="138" t="s">
        <v>189</v>
      </c>
      <c r="C10" s="138" t="s">
        <v>150</v>
      </c>
      <c r="D10" s="139" t="s">
        <v>3245</v>
      </c>
      <c r="E10" s="138" t="s">
        <v>3246</v>
      </c>
      <c r="F10" s="139" t="s">
        <v>3247</v>
      </c>
      <c r="G10" s="140">
        <v>9781614994374</v>
      </c>
      <c r="H10" s="140" t="s">
        <v>3248</v>
      </c>
      <c r="I10" s="141">
        <v>1</v>
      </c>
      <c r="J10" s="141">
        <v>1</v>
      </c>
      <c r="K10" s="146" t="s">
        <v>3249</v>
      </c>
      <c r="L10" s="138" t="s">
        <v>105</v>
      </c>
      <c r="M10" s="135">
        <v>2014</v>
      </c>
      <c r="N10" s="142" t="s">
        <v>3250</v>
      </c>
      <c r="O10" s="143" t="s">
        <v>3204</v>
      </c>
    </row>
    <row r="11" spans="1:256">
      <c r="A11" s="145">
        <v>12</v>
      </c>
      <c r="B11" s="138" t="s">
        <v>189</v>
      </c>
      <c r="C11" s="146" t="s">
        <v>112</v>
      </c>
      <c r="D11" s="147" t="s">
        <v>3251</v>
      </c>
      <c r="E11" s="147" t="s">
        <v>25</v>
      </c>
      <c r="F11" s="153" t="s">
        <v>3252</v>
      </c>
      <c r="G11" s="153" t="s">
        <v>3253</v>
      </c>
      <c r="H11" s="138" t="s">
        <v>3254</v>
      </c>
      <c r="I11" s="138">
        <v>1</v>
      </c>
      <c r="J11" s="138">
        <v>1</v>
      </c>
      <c r="K11" s="138" t="s">
        <v>3255</v>
      </c>
      <c r="L11" s="138" t="s">
        <v>105</v>
      </c>
      <c r="M11" s="135">
        <v>2011</v>
      </c>
      <c r="N11" s="150" t="s">
        <v>3256</v>
      </c>
    </row>
    <row r="12" spans="1:256">
      <c r="A12" s="145">
        <v>13</v>
      </c>
      <c r="B12" s="138" t="s">
        <v>189</v>
      </c>
      <c r="C12" s="146" t="s">
        <v>112</v>
      </c>
      <c r="D12" s="147" t="s">
        <v>2026</v>
      </c>
      <c r="E12" s="147" t="s">
        <v>25</v>
      </c>
      <c r="F12" s="153" t="s">
        <v>3257</v>
      </c>
      <c r="G12" s="153" t="s">
        <v>3258</v>
      </c>
      <c r="H12" s="138" t="s">
        <v>3259</v>
      </c>
      <c r="I12" s="138">
        <v>1</v>
      </c>
      <c r="J12" s="138">
        <v>1</v>
      </c>
      <c r="K12" s="138" t="s">
        <v>3260</v>
      </c>
      <c r="L12" s="138" t="s">
        <v>105</v>
      </c>
      <c r="M12" s="135">
        <v>2011</v>
      </c>
      <c r="N12" s="150" t="s">
        <v>3261</v>
      </c>
    </row>
    <row r="13" spans="1:256">
      <c r="A13" s="145">
        <v>6</v>
      </c>
      <c r="B13" s="146" t="s">
        <v>189</v>
      </c>
      <c r="C13" s="146" t="s">
        <v>102</v>
      </c>
      <c r="D13" s="147" t="s">
        <v>3262</v>
      </c>
      <c r="E13" s="147" t="s">
        <v>3263</v>
      </c>
      <c r="F13" s="148" t="s">
        <v>3264</v>
      </c>
      <c r="G13" s="148" t="s">
        <v>3265</v>
      </c>
      <c r="H13" s="149" t="s">
        <v>3266</v>
      </c>
      <c r="I13" s="146">
        <v>1</v>
      </c>
      <c r="J13" s="146">
        <v>1</v>
      </c>
      <c r="K13" s="147" t="s">
        <v>3267</v>
      </c>
      <c r="L13" s="146" t="s">
        <v>105</v>
      </c>
      <c r="M13" s="105">
        <v>2015</v>
      </c>
      <c r="N13" s="150" t="s">
        <v>3268</v>
      </c>
      <c r="O13" s="151"/>
    </row>
    <row r="14" spans="1:256" ht="16.2">
      <c r="A14" s="137">
        <v>55</v>
      </c>
      <c r="B14" s="138" t="s">
        <v>189</v>
      </c>
      <c r="C14" s="138" t="s">
        <v>1798</v>
      </c>
      <c r="D14" s="139" t="s">
        <v>3269</v>
      </c>
      <c r="E14" s="138" t="s">
        <v>3270</v>
      </c>
      <c r="F14" s="139" t="s">
        <v>3271</v>
      </c>
      <c r="G14" s="140">
        <v>9781614994169</v>
      </c>
      <c r="H14" s="140" t="s">
        <v>3272</v>
      </c>
      <c r="I14" s="141">
        <v>1</v>
      </c>
      <c r="J14" s="141">
        <v>1</v>
      </c>
      <c r="K14" s="138" t="s">
        <v>3273</v>
      </c>
      <c r="L14" s="138" t="s">
        <v>105</v>
      </c>
      <c r="M14" s="135">
        <v>2014</v>
      </c>
      <c r="N14" s="142" t="s">
        <v>3274</v>
      </c>
      <c r="O14" s="143" t="s">
        <v>3275</v>
      </c>
    </row>
    <row r="15" spans="1:256" ht="16.2">
      <c r="A15" s="137">
        <v>53</v>
      </c>
      <c r="B15" s="138" t="s">
        <v>189</v>
      </c>
      <c r="C15" s="138" t="s">
        <v>2031</v>
      </c>
      <c r="D15" s="139" t="s">
        <v>3276</v>
      </c>
      <c r="E15" s="138" t="s">
        <v>3277</v>
      </c>
      <c r="F15" s="139" t="s">
        <v>3278</v>
      </c>
      <c r="G15" s="140">
        <v>9781614994947</v>
      </c>
      <c r="H15" s="140" t="s">
        <v>3279</v>
      </c>
      <c r="I15" s="141">
        <v>1</v>
      </c>
      <c r="J15" s="141">
        <v>1</v>
      </c>
      <c r="K15" s="138" t="s">
        <v>3280</v>
      </c>
      <c r="L15" s="138" t="s">
        <v>105</v>
      </c>
      <c r="M15" s="135">
        <v>2015</v>
      </c>
      <c r="N15" s="142" t="s">
        <v>3281</v>
      </c>
      <c r="O15" s="143" t="s">
        <v>3282</v>
      </c>
    </row>
    <row r="16" spans="1:256">
      <c r="A16" s="145">
        <v>10</v>
      </c>
      <c r="B16" s="138" t="s">
        <v>189</v>
      </c>
      <c r="C16" s="146" t="s">
        <v>2031</v>
      </c>
      <c r="D16" s="147" t="s">
        <v>613</v>
      </c>
      <c r="E16" s="147" t="s">
        <v>614</v>
      </c>
      <c r="F16" s="153" t="s">
        <v>3283</v>
      </c>
      <c r="G16" s="153" t="s">
        <v>3284</v>
      </c>
      <c r="H16" s="138" t="s">
        <v>3285</v>
      </c>
      <c r="I16" s="138">
        <v>1</v>
      </c>
      <c r="J16" s="138">
        <v>1</v>
      </c>
      <c r="K16" s="138" t="s">
        <v>3286</v>
      </c>
      <c r="L16" s="138" t="s">
        <v>105</v>
      </c>
      <c r="M16" s="135">
        <v>2014</v>
      </c>
      <c r="N16" s="150" t="s">
        <v>3287</v>
      </c>
    </row>
    <row r="17" spans="1:15">
      <c r="A17" s="145">
        <v>4</v>
      </c>
      <c r="B17" s="146" t="s">
        <v>189</v>
      </c>
      <c r="C17" s="146" t="s">
        <v>142</v>
      </c>
      <c r="D17" s="147" t="s">
        <v>3288</v>
      </c>
      <c r="E17" s="147" t="s">
        <v>3289</v>
      </c>
      <c r="F17" s="148" t="s">
        <v>3290</v>
      </c>
      <c r="G17" s="148" t="s">
        <v>3291</v>
      </c>
      <c r="H17" s="149" t="s">
        <v>3292</v>
      </c>
      <c r="I17" s="146">
        <v>1</v>
      </c>
      <c r="J17" s="146">
        <v>1</v>
      </c>
      <c r="K17" s="147" t="s">
        <v>3293</v>
      </c>
      <c r="L17" s="146" t="s">
        <v>105</v>
      </c>
      <c r="M17" s="105">
        <v>2015</v>
      </c>
      <c r="N17" s="150" t="s">
        <v>3294</v>
      </c>
      <c r="O17" s="151"/>
    </row>
    <row r="18" spans="1:15">
      <c r="A18" s="145">
        <v>7</v>
      </c>
      <c r="B18" s="146" t="s">
        <v>189</v>
      </c>
      <c r="C18" s="146" t="s">
        <v>3295</v>
      </c>
      <c r="D18" s="147" t="s">
        <v>3296</v>
      </c>
      <c r="E18" s="147" t="s">
        <v>32</v>
      </c>
      <c r="F18" s="148" t="s">
        <v>3297</v>
      </c>
      <c r="G18" s="148" t="s">
        <v>3298</v>
      </c>
      <c r="H18" s="149" t="s">
        <v>3299</v>
      </c>
      <c r="I18" s="146">
        <v>1</v>
      </c>
      <c r="J18" s="146">
        <v>1</v>
      </c>
      <c r="K18" s="147" t="s">
        <v>3300</v>
      </c>
      <c r="L18" s="146" t="s">
        <v>105</v>
      </c>
      <c r="M18" s="105">
        <v>2015</v>
      </c>
      <c r="N18" s="150" t="s">
        <v>3301</v>
      </c>
      <c r="O18" s="151"/>
    </row>
    <row r="19" spans="1:15">
      <c r="A19" s="145">
        <v>5</v>
      </c>
      <c r="B19" s="146" t="s">
        <v>189</v>
      </c>
      <c r="C19" s="146" t="s">
        <v>133</v>
      </c>
      <c r="D19" s="147" t="s">
        <v>2524</v>
      </c>
      <c r="E19" s="147" t="s">
        <v>97</v>
      </c>
      <c r="F19" s="148" t="s">
        <v>3302</v>
      </c>
      <c r="G19" s="148" t="s">
        <v>3303</v>
      </c>
      <c r="H19" s="149" t="s">
        <v>3304</v>
      </c>
      <c r="I19" s="146">
        <v>1</v>
      </c>
      <c r="J19" s="146">
        <v>1</v>
      </c>
      <c r="K19" s="147" t="s">
        <v>3305</v>
      </c>
      <c r="L19" s="146" t="s">
        <v>105</v>
      </c>
      <c r="M19" s="105">
        <v>2013</v>
      </c>
      <c r="N19" s="150" t="s">
        <v>3306</v>
      </c>
      <c r="O19" s="151"/>
    </row>
    <row r="20" spans="1:15">
      <c r="A20" s="145">
        <v>14</v>
      </c>
      <c r="B20" s="138" t="s">
        <v>189</v>
      </c>
      <c r="C20" s="146" t="s">
        <v>3127</v>
      </c>
      <c r="D20" s="147" t="s">
        <v>1603</v>
      </c>
      <c r="E20" s="147" t="s">
        <v>25</v>
      </c>
      <c r="F20" s="153" t="s">
        <v>3307</v>
      </c>
      <c r="G20" s="153" t="s">
        <v>3308</v>
      </c>
      <c r="H20" s="138" t="s">
        <v>3309</v>
      </c>
      <c r="I20" s="138">
        <v>1</v>
      </c>
      <c r="J20" s="138">
        <v>1</v>
      </c>
      <c r="K20" s="138" t="s">
        <v>3310</v>
      </c>
      <c r="L20" s="138" t="s">
        <v>105</v>
      </c>
      <c r="M20" s="135">
        <v>2015</v>
      </c>
      <c r="N20" s="150" t="s">
        <v>3311</v>
      </c>
    </row>
    <row r="21" spans="1:15">
      <c r="A21" s="145">
        <v>8</v>
      </c>
      <c r="B21" s="146" t="s">
        <v>189</v>
      </c>
      <c r="C21" s="146" t="s">
        <v>3127</v>
      </c>
      <c r="D21" s="147" t="s">
        <v>2026</v>
      </c>
      <c r="E21" s="147" t="s">
        <v>25</v>
      </c>
      <c r="F21" s="148" t="s">
        <v>3312</v>
      </c>
      <c r="G21" s="148" t="s">
        <v>3313</v>
      </c>
      <c r="H21" s="149" t="s">
        <v>3314</v>
      </c>
      <c r="I21" s="146">
        <v>1</v>
      </c>
      <c r="J21" s="146">
        <v>1</v>
      </c>
      <c r="K21" s="147" t="s">
        <v>3315</v>
      </c>
      <c r="L21" s="146" t="s">
        <v>105</v>
      </c>
      <c r="M21" s="105">
        <v>2014</v>
      </c>
      <c r="N21" s="150" t="s">
        <v>3316</v>
      </c>
      <c r="O21" s="151"/>
    </row>
    <row r="22" spans="1:15">
      <c r="A22" s="145">
        <v>11</v>
      </c>
      <c r="B22" s="138" t="s">
        <v>189</v>
      </c>
      <c r="C22" s="146" t="s">
        <v>3127</v>
      </c>
      <c r="D22" s="147" t="s">
        <v>2026</v>
      </c>
      <c r="E22" s="147" t="s">
        <v>25</v>
      </c>
      <c r="F22" s="153" t="s">
        <v>3317</v>
      </c>
      <c r="G22" s="153" t="s">
        <v>3318</v>
      </c>
      <c r="H22" s="138" t="s">
        <v>3319</v>
      </c>
      <c r="I22" s="138">
        <v>1</v>
      </c>
      <c r="J22" s="138">
        <v>1</v>
      </c>
      <c r="K22" s="138" t="s">
        <v>3320</v>
      </c>
      <c r="L22" s="138" t="s">
        <v>105</v>
      </c>
      <c r="M22" s="135">
        <v>2014</v>
      </c>
      <c r="N22" s="150" t="s">
        <v>3321</v>
      </c>
    </row>
  </sheetData>
  <phoneticPr fontId="29" type="noConversion"/>
  <hyperlinks>
    <hyperlink ref="N4" r:id="rId1" xr:uid="{00000000-0004-0000-0800-000000000000}"/>
    <hyperlink ref="N6" r:id="rId2" xr:uid="{00000000-0004-0000-0800-000001000000}"/>
    <hyperlink ref="N5" r:id="rId3" xr:uid="{00000000-0004-0000-0800-000002000000}"/>
    <hyperlink ref="N17" r:id="rId4" xr:uid="{00000000-0004-0000-0800-000003000000}"/>
    <hyperlink ref="N19" r:id="rId5" xr:uid="{00000000-0004-0000-0800-000004000000}"/>
    <hyperlink ref="N13" r:id="rId6" xr:uid="{00000000-0004-0000-0800-000005000000}"/>
    <hyperlink ref="N18" r:id="rId7" xr:uid="{00000000-0004-0000-0800-000006000000}"/>
    <hyperlink ref="N21" r:id="rId8" xr:uid="{00000000-0004-0000-0800-000007000000}"/>
    <hyperlink ref="N7" r:id="rId9" xr:uid="{00000000-0004-0000-0800-000008000000}"/>
    <hyperlink ref="N16" r:id="rId10" xr:uid="{00000000-0004-0000-0800-000009000000}"/>
    <hyperlink ref="N22" r:id="rId11" xr:uid="{00000000-0004-0000-0800-00000A000000}"/>
    <hyperlink ref="N11" r:id="rId12" xr:uid="{00000000-0004-0000-0800-00000B000000}"/>
    <hyperlink ref="N12" r:id="rId13" xr:uid="{00000000-0004-0000-0800-00000C000000}"/>
    <hyperlink ref="N20" r:id="rId14" xr:uid="{00000000-0004-0000-0800-00000D000000}"/>
    <hyperlink ref="N18:N22" r:id="rId15" display="http://ebooks.windeal.com.tw/ios/cover.asp?isbn=9781614995357" xr:uid="{00000000-0004-0000-0800-00000E000000}"/>
  </hyperlinks>
  <pageMargins left="0.7" right="0.7" top="0.75" bottom="0.75" header="0.3" footer="0.3"/>
  <tableParts count="1"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9 4 O H V N 9 Q w V a o A A A A + Q A A A B I A H A B D b 2 5 m a W c v U G F j a 2 F n Z S 5 4 b W w g o h g A K K A U A A A A A A A A A A A A A A A A A A A A A A A A A A A A h c 8 x D o I w G A X g q 5 D u t L U a I + S n D K 6 S m G j U t S k V G q E Y W i z x a g 4 e y S t I o q i b 4 3 v 5 h v c e t z u k f V 0 F F 9 V a 3 Z g E T T B F g T K y y b U p E t S 5 Y 7 h A K Y e 1 k C d R q G D A x s a 9 z R N U O n e O C f H e Y z / F T V s Q R u m E H L L V R p a q F u i D 9 X 8 c a m O d M F I h D r v X G M 5 w N M N z x i J M B w t k 7 C H T 5 m v Y M B l T I D 8 l L L v K d a 3 i 1 z L c 7 o G M E c j 7 B n 8 C U E s D B B Q A A g A I A P e D h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3 g 4 d U K I p H u A 4 A A A A R A A A A E w A c A E Z v c m 1 1 b G F z L 1 N l Y 3 R p b 2 4 x L m 0 g o h g A K K A U A A A A A A A A A A A A A A A A A A A A A A A A A A A A K 0 5 N L s n M z 1 M I h t C G 1 g B Q S w E C L Q A U A A I A C A D 3 g 4 d U 3 1 D B V q g A A A D 5 A A A A E g A A A A A A A A A A A A A A A A A A A A A A Q 2 9 u Z m l n L 1 B h Y 2 t h Z 2 U u e G 1 s U E s B A i 0 A F A A C A A g A 9 4 O H V A / K 6 a u k A A A A 6 Q A A A B M A A A A A A A A A A A A A A A A A 9 A A A A F t D b 2 5 0 Z W 5 0 X 1 R 5 c G V z X S 5 4 b W x Q S w E C L Q A U A A I A C A D 3 g 4 d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+ j u Z P d k m 6 k O D g t B a y 9 n n U Q A A A A A C A A A A A A A Q Z g A A A A E A A C A A A A C b f h u 8 T v G S b i 2 w C N 7 b i Z O J a z W P u T k w a 3 f J 4 A 7 M L q Y 7 n Q A A A A A O g A A A A A I A A C A A A A B s F i / B K T w v A m 4 a g e H E I 3 9 M v K I Y x F o b q d q Q 3 j C L N q 9 W L F A A A A D m q u 8 4 a 5 + t L 7 k e G / l R 3 y g 7 U / 1 z i H K 1 O c T v i 6 l y z 4 F 2 j H 2 S q 9 n v F y j 5 E F M P x u d d Z S P E / N K N J x Y G 4 M v k K H r 7 R X i Q n q H + c l G F S H Z m 2 G l r K p z x p U A A A A A E m 0 R j k e t r 8 1 G / x E V e s V h / 9 q d r m 5 S 5 f f U 7 9 R b v o O t r h f X H M J i H s Q q Y X w c 0 W Q 2 n H M f s q Z i m y c X n 5 w n L D 2 C s I O 4 I < / D a t a M a s h u p > 
</file>

<file path=customXml/itemProps1.xml><?xml version="1.0" encoding="utf-8"?>
<ds:datastoreItem xmlns:ds="http://schemas.openxmlformats.org/officeDocument/2006/customXml" ds:itemID="{7978384F-DC10-481F-AE62-C73B4708ABD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2008年(56筆)</vt:lpstr>
      <vt:lpstr>2009年(86筆)</vt:lpstr>
      <vt:lpstr>2010年(37筆37冊)+增購(21筆)</vt:lpstr>
      <vt:lpstr>2011年(36筆36冊)</vt:lpstr>
      <vt:lpstr>2012年(197筆201冊)+贈送6筆</vt:lpstr>
      <vt:lpstr>2013年(113筆113冊)</vt:lpstr>
      <vt:lpstr>2014年(23筆23冊)</vt:lpstr>
      <vt:lpstr>2015年(22筆22冊)+3筆</vt:lpstr>
      <vt:lpstr>2016年(14筆14冊)+7筆7冊</vt:lpstr>
      <vt:lpstr>2017年(17冊)+7冊</vt:lpstr>
      <vt:lpstr>2018年(22筆22冊)</vt:lpstr>
      <vt:lpstr>2019年(21筆)</vt:lpstr>
      <vt:lpstr>2020年(8筆)</vt:lpstr>
      <vt:lpstr>2021年16筆+3筆</vt:lpstr>
      <vt:lpstr>2022年(8冊)</vt:lpstr>
      <vt:lpstr>2023年(7冊)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鄭小祺</dc:creator>
  <cp:lastModifiedBy>Jevia</cp:lastModifiedBy>
  <dcterms:created xsi:type="dcterms:W3CDTF">2014-07-17T00:51:48Z</dcterms:created>
  <dcterms:modified xsi:type="dcterms:W3CDTF">2023-09-19T08:49:40Z</dcterms:modified>
</cp:coreProperties>
</file>