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Downloads\"/>
    </mc:Choice>
  </mc:AlternateContent>
  <xr:revisionPtr revIDLastSave="0" documentId="13_ncr:1_{3B49A52F-72C1-45F0-9092-9411BC349C78}" xr6:coauthVersionLast="47" xr6:coauthVersionMax="47" xr10:uidLastSave="{00000000-0000-0000-0000-000000000000}"/>
  <bookViews>
    <workbookView xWindow="-108" yWindow="-108" windowWidth="23256" windowHeight="12456" firstSheet="2" activeTab="8" xr2:uid="{00000000-000D-0000-FFFF-FFFF00000000}"/>
  </bookViews>
  <sheets>
    <sheet name="2009年(343冊)" sheetId="5" r:id="rId1"/>
    <sheet name="2010年(567冊)" sheetId="4" r:id="rId2"/>
    <sheet name="2011年(211冊)" sheetId="3" r:id="rId3"/>
    <sheet name="2012年(85冊)" sheetId="6" r:id="rId4"/>
    <sheet name="2013年(225冊)" sheetId="2" r:id="rId5"/>
    <sheet name="2015年(187冊)" sheetId="7" r:id="rId6"/>
    <sheet name="2017年(146冊)" sheetId="8" r:id="rId7"/>
    <sheet name="2021年(54冊)" sheetId="9" r:id="rId8"/>
    <sheet name="2024年(14冊)" sheetId="10" r:id="rId9"/>
  </sheets>
  <definedNames>
    <definedName name="_xlnm._FilterDatabase" localSheetId="4" hidden="1">'2013年(225冊)'!$D$2:$E$226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0" l="1"/>
  <c r="G56" i="9"/>
  <c r="J188" i="7" l="1"/>
  <c r="L104" i="7"/>
  <c r="L19" i="7"/>
  <c r="L187" i="7"/>
  <c r="L139" i="7"/>
  <c r="L152" i="7"/>
  <c r="L120" i="7"/>
  <c r="L124" i="7"/>
  <c r="L185" i="7"/>
  <c r="L21" i="7"/>
  <c r="L25" i="7"/>
  <c r="L178" i="7"/>
  <c r="L71" i="7"/>
  <c r="L154" i="7"/>
  <c r="L169" i="7"/>
  <c r="L12" i="7"/>
  <c r="L11" i="7"/>
  <c r="L146" i="7"/>
  <c r="L58" i="7"/>
  <c r="L8" i="7"/>
  <c r="L13" i="7"/>
  <c r="L87" i="7"/>
  <c r="L153" i="7"/>
  <c r="L70" i="7"/>
  <c r="L149" i="7"/>
  <c r="L151" i="7"/>
  <c r="L54" i="7"/>
  <c r="L162" i="7"/>
  <c r="L155" i="7"/>
  <c r="L56" i="7"/>
  <c r="L119" i="7"/>
  <c r="L59" i="7"/>
  <c r="L34" i="7"/>
  <c r="L85" i="7"/>
  <c r="L24" i="7"/>
  <c r="L65" i="7"/>
  <c r="L127" i="7"/>
  <c r="L126" i="7"/>
  <c r="L68" i="7"/>
  <c r="L6" i="7"/>
  <c r="L175" i="7"/>
  <c r="L32" i="7"/>
  <c r="L184" i="7"/>
  <c r="L148" i="7"/>
  <c r="L91" i="7"/>
  <c r="L18" i="7"/>
  <c r="L168" i="7"/>
  <c r="L69" i="7"/>
  <c r="L97" i="7"/>
  <c r="L45" i="7"/>
  <c r="L67" i="7"/>
  <c r="L73" i="7"/>
  <c r="L14" i="7"/>
  <c r="L75" i="7"/>
  <c r="L150" i="7"/>
  <c r="L134" i="7"/>
  <c r="L138" i="7"/>
  <c r="L35" i="7"/>
  <c r="L52" i="7"/>
  <c r="L88" i="7"/>
  <c r="L130" i="7"/>
  <c r="L137" i="7"/>
  <c r="L20" i="7"/>
  <c r="L33" i="7"/>
  <c r="L43" i="7"/>
  <c r="L122" i="7"/>
  <c r="L183" i="7"/>
  <c r="L118" i="7"/>
  <c r="L147" i="7"/>
  <c r="L72" i="7"/>
  <c r="L30" i="7"/>
  <c r="L157" i="7"/>
  <c r="L37" i="7"/>
  <c r="L64" i="7"/>
  <c r="L29" i="7"/>
  <c r="L57" i="7"/>
  <c r="L179" i="7"/>
  <c r="L94" i="7"/>
  <c r="L98" i="7"/>
  <c r="L116" i="7"/>
  <c r="L131" i="7"/>
  <c r="L50" i="7"/>
  <c r="L78" i="7"/>
  <c r="L41" i="7"/>
  <c r="L76" i="7"/>
  <c r="L174" i="7"/>
  <c r="L15" i="7"/>
  <c r="L170" i="7"/>
  <c r="L123" i="7"/>
  <c r="L173" i="7"/>
  <c r="L83" i="7"/>
  <c r="L172" i="7"/>
  <c r="L167" i="7"/>
  <c r="L42" i="7"/>
  <c r="L182" i="7"/>
  <c r="L166" i="7"/>
  <c r="L82" i="7"/>
  <c r="L128" i="7"/>
  <c r="L53" i="7"/>
  <c r="L7" i="7"/>
  <c r="L160" i="7"/>
  <c r="L4" i="7"/>
  <c r="L77" i="7"/>
  <c r="L84" i="7"/>
  <c r="L48" i="7"/>
  <c r="L22" i="7"/>
  <c r="L92" i="7"/>
  <c r="L105" i="7"/>
  <c r="L111" i="7"/>
  <c r="L23" i="7"/>
  <c r="L36" i="7"/>
  <c r="L141" i="7"/>
  <c r="L136" i="7"/>
  <c r="L101" i="7"/>
  <c r="L145" i="7"/>
  <c r="L144" i="7"/>
  <c r="L100" i="7"/>
  <c r="L143" i="7"/>
  <c r="L186" i="7"/>
  <c r="L40" i="7"/>
  <c r="L176" i="7"/>
  <c r="L90" i="7"/>
  <c r="L89" i="7"/>
  <c r="L44" i="7"/>
  <c r="L161" i="7"/>
  <c r="L140" i="7"/>
  <c r="L38" i="7"/>
  <c r="L135" i="7"/>
  <c r="L81" i="7"/>
  <c r="L96" i="7"/>
  <c r="L165" i="7"/>
  <c r="L107" i="7"/>
  <c r="L106" i="7"/>
  <c r="L10" i="7"/>
  <c r="L159" i="7"/>
  <c r="K159" i="7"/>
  <c r="L103" i="7"/>
  <c r="L108" i="7"/>
  <c r="L66" i="7"/>
  <c r="L9" i="7"/>
  <c r="L121" i="7"/>
  <c r="L3" i="7"/>
  <c r="L55" i="7"/>
  <c r="L129" i="7"/>
  <c r="L156" i="7"/>
  <c r="L125" i="7"/>
  <c r="L47" i="7"/>
  <c r="L93" i="7"/>
  <c r="L115" i="7"/>
  <c r="L109" i="7"/>
  <c r="L110" i="7"/>
  <c r="L28" i="7"/>
  <c r="L26" i="7"/>
  <c r="L102" i="7"/>
  <c r="L49" i="7"/>
  <c r="L86" i="7"/>
  <c r="L95" i="7"/>
  <c r="L99" i="7"/>
  <c r="L17" i="7"/>
  <c r="L133" i="7"/>
  <c r="L114" i="7"/>
  <c r="L113" i="7"/>
  <c r="L117" i="7"/>
  <c r="L2" i="7"/>
  <c r="L164" i="7"/>
  <c r="L171" i="7"/>
  <c r="L31" i="7"/>
  <c r="L80" i="7"/>
  <c r="L16" i="7"/>
  <c r="L27" i="7"/>
  <c r="L142" i="7"/>
  <c r="L51" i="7"/>
  <c r="L39" i="7"/>
  <c r="L181" i="7"/>
  <c r="L79" i="7"/>
  <c r="L63" i="7"/>
  <c r="L163" i="7"/>
  <c r="L180" i="7"/>
  <c r="L62" i="7"/>
  <c r="L60" i="7"/>
  <c r="L158" i="7"/>
  <c r="L74" i="7"/>
  <c r="L112" i="7"/>
  <c r="L61" i="7"/>
  <c r="L177" i="7"/>
  <c r="L132" i="7"/>
  <c r="L5" i="7"/>
  <c r="L46" i="7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O3" i="6"/>
  <c r="O2" i="6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M494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M2" i="4"/>
  <c r="L212" i="3"/>
  <c r="L211" i="3"/>
  <c r="L210" i="3"/>
  <c r="L209" i="3"/>
  <c r="L160" i="3"/>
  <c r="L115" i="3"/>
  <c r="O1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李依鈴</author>
  </authors>
  <commentList>
    <comment ref="H64" authorId="0" shapeId="0" xr:uid="{00000000-0006-0000-0400-000001000000}">
      <text>
        <r>
          <rPr>
            <b/>
            <sz val="9"/>
            <color indexed="81"/>
            <rFont val="細明體"/>
            <family val="3"/>
            <charset val="136"/>
          </rPr>
          <t>原與#78重複換書</t>
        </r>
      </text>
    </comment>
  </commentList>
</comments>
</file>

<file path=xl/sharedStrings.xml><?xml version="1.0" encoding="utf-8"?>
<sst xmlns="http://schemas.openxmlformats.org/spreadsheetml/2006/main" count="19880" uniqueCount="10120">
  <si>
    <t>#</t>
    <phoneticPr fontId="4" type="noConversion"/>
  </si>
  <si>
    <t>紙本ISBN</t>
    <phoneticPr fontId="4" type="noConversion"/>
  </si>
  <si>
    <t>電子書13碼ISBN</t>
    <phoneticPr fontId="4" type="noConversion"/>
  </si>
  <si>
    <t>題名</t>
    <phoneticPr fontId="4" type="noConversion"/>
  </si>
  <si>
    <t>版次</t>
    <phoneticPr fontId="4" type="noConversion"/>
  </si>
  <si>
    <t>著者</t>
    <phoneticPr fontId="4" type="noConversion"/>
  </si>
  <si>
    <t>出版者</t>
    <phoneticPr fontId="4" type="noConversion"/>
  </si>
  <si>
    <t>出版年</t>
    <phoneticPr fontId="4" type="noConversion"/>
  </si>
  <si>
    <t>冊數</t>
    <phoneticPr fontId="4" type="noConversion"/>
  </si>
  <si>
    <t>語文別</t>
    <phoneticPr fontId="4" type="noConversion"/>
  </si>
  <si>
    <t>超連結</t>
    <phoneticPr fontId="3" type="noConversion"/>
  </si>
  <si>
    <t>URL</t>
    <phoneticPr fontId="3" type="noConversion"/>
  </si>
  <si>
    <t>9781444135190</t>
  </si>
  <si>
    <t>100 Cases in Acute Medicine</t>
  </si>
  <si>
    <t>1st</t>
  </si>
  <si>
    <t>Layne, Kerry; Fok, Henry; Nabeebaccus, Adam</t>
  </si>
  <si>
    <t>CRC Press</t>
  </si>
  <si>
    <t>2012</t>
  </si>
  <si>
    <t>1</t>
  </si>
  <si>
    <t>西文</t>
  </si>
  <si>
    <t>http://ovidsp.ovid.com/ovidweb.cgi?T=JS&amp;NEWS=n&amp;CSC=Y&amp;PAGE=booktext&amp;D=books&amp;AN=01599577/1st_Edition&amp;XPATH=/PG(0)</t>
  </si>
  <si>
    <t>9781444117936</t>
  </si>
  <si>
    <t>9781444117936</t>
    <phoneticPr fontId="4" type="noConversion"/>
  </si>
  <si>
    <t>100 Cases in Dermatology</t>
  </si>
  <si>
    <t>Morris-Jones, Rachael; Powell, Ann-Marie; Benton, Emma</t>
  </si>
  <si>
    <t>2011</t>
  </si>
  <si>
    <t>http://ovidsp.ovid.com/ovidweb.cgi?T=JS&amp;NEWS=n&amp;CSC=Y&amp;PAGE=booktext&amp;D=books&amp;AN=01599578/1st_Edition&amp;XPATH=/PG(0)</t>
  </si>
  <si>
    <t>9780340968338</t>
  </si>
  <si>
    <t>100 Cases in General Practice</t>
  </si>
  <si>
    <t>Stephenson, Anne; Mueller, Martin; Grabinar, John</t>
  </si>
  <si>
    <t>2009</t>
  </si>
  <si>
    <t>http://ovidsp.ovid.com/ovidweb.cgi?T=JS&amp;NEWS=n&amp;CSC=Y&amp;PAGE=booktext&amp;D=books&amp;AN=01438549/1st_Edition&amp;XPATH=/PG(0)</t>
  </si>
  <si>
    <t>9781444117943</t>
  </si>
  <si>
    <t>100 Cases in Orthopaedics and Rheumatology</t>
  </si>
  <si>
    <t>Singh, Parminder J.; Swales, Catherine</t>
  </si>
  <si>
    <t>http://ovidsp.ovid.com/ovidweb.cgi?T=JS&amp;NEWS=n&amp;CSC=Y&amp;PAGE=booktext&amp;D=books&amp;AN=01599579/1st_Edition&amp;XPATH=/PG(0)</t>
  </si>
  <si>
    <t>9780340968758</t>
  </si>
  <si>
    <t>100 Cases in Paediatrics</t>
  </si>
  <si>
    <t>Raine, J. E.; Cunnington, A. J.; Walker, J. M.</t>
  </si>
  <si>
    <t>http://ovidsp.ovid.com/ovidweb.cgi?T=JS&amp;NEWS=n&amp;CSC=Y&amp;PAGE=booktext&amp;D=books&amp;AN=01438550/1st_Edition&amp;XPATH=/PG(0)</t>
  </si>
  <si>
    <t>9780340986011</t>
  </si>
  <si>
    <t>100 Cases in Psychiatry</t>
  </si>
  <si>
    <t>Wright, Barry; Dave, Subodh; Dogra, Nisha</t>
  </si>
  <si>
    <t>2010</t>
  </si>
  <si>
    <t>http://ovidsp.ovid.com/ovidweb.cgi?T=JS&amp;NEWS=n&amp;CSC=Y&amp;PAGE=booktext&amp;D=books&amp;AN=01438551/1st_Edition&amp;XPATH=/PG(0)</t>
  </si>
  <si>
    <t>9781444123319</t>
  </si>
  <si>
    <t>100 Cases in Radiology</t>
  </si>
  <si>
    <t>Thomas, Robert; Connelly, James; Burke, Christopher</t>
  </si>
  <si>
    <t>http://ovidsp.ovid.com/ovidweb.cgi?T=JS&amp;NEWS=n&amp;CSC=Y&amp;PAGE=booktext&amp;D=books&amp;AN=01599580/1st_Edition&amp;XPATH=/PG(0)</t>
  </si>
  <si>
    <t>9780763740511</t>
    <phoneticPr fontId="4" type="noConversion"/>
  </si>
  <si>
    <t>100 Questions &amp; Answers About Arthritis</t>
  </si>
  <si>
    <t>Quinn, Campion, Greenbaum, Larry</t>
  </si>
  <si>
    <t>Jones and Bartlett Publishers</t>
  </si>
  <si>
    <t>2008</t>
  </si>
  <si>
    <t>http://ovidsp.ovid.com/ovidweb.cgi?T=JS&amp;NEWS=n&amp;CSC=Y&amp;PAGE=booktext&amp;D=books&amp;AN=01382356/1st_Edition&amp;XPATH=/PG(0)</t>
  </si>
  <si>
    <t>9780763777609</t>
  </si>
  <si>
    <t>100 Questions &amp; Answers About Cancer Symptoms and Cancer Treatment Side Effects Second Edition</t>
  </si>
  <si>
    <t>2nd</t>
  </si>
  <si>
    <t>Kelvin, Joanne Frankel; Tyson, Leslie B.</t>
  </si>
  <si>
    <t>Jones and Bartlett Learning, LLC</t>
  </si>
  <si>
    <t>http://ovidsp.ovid.com/ovidweb.cgi?T=JS&amp;NEWS=n&amp;CSC=Y&amp;PAGE=booktext&amp;D=books&amp;AN=01437722/2nd_Edition&amp;XPATH=/PG(0)</t>
  </si>
  <si>
    <t>9780763777647</t>
  </si>
  <si>
    <t>100 Questions &amp; Answers About Chronic Illness</t>
  </si>
  <si>
    <t>Norman, Robert A., Ruescher, Linda</t>
  </si>
  <si>
    <t>http://ovidsp.ovid.com/ovidweb.cgi?T=JS&amp;NEWS=n&amp;CSC=Y&amp;PAGE=booktext&amp;D=books&amp;AN=01437686/1st_Edition&amp;XPATH=/PG(0)</t>
  </si>
  <si>
    <t>9780763741051</t>
    <phoneticPr fontId="4" type="noConversion"/>
  </si>
  <si>
    <t>100 Questions &amp; Answers About Deep Vein Thrombosis and Pulmonary Embolism</t>
  </si>
  <si>
    <t>James, Andra H., Ortel, Thomas L., Tapson, Victor F.</t>
  </si>
  <si>
    <t>http://ovidsp.ovid.com/ovidweb.cgi?T=JS&amp;NEWS=n&amp;CSC=Y&amp;PAGE=booktext&amp;D=books&amp;AN=01382243/1st_Edition&amp;XPATH=/PG(0)</t>
  </si>
  <si>
    <t>9780763755393</t>
  </si>
  <si>
    <t>100 Questions &amp; Answers About Diabetes</t>
  </si>
  <si>
    <t>Bryer-Ash, Michael</t>
  </si>
  <si>
    <t>http://ovidsp.ovid.com/ovidweb.cgi?T=JS&amp;NEWS=n&amp;CSC=Y&amp;PAGE=booktext&amp;D=books&amp;AN=01437688/1st_Edition&amp;XPATH=/PG(0)</t>
  </si>
  <si>
    <t>9780763768720</t>
  </si>
  <si>
    <t>100 Questions &amp; Answers About Hip Replacement</t>
  </si>
  <si>
    <t xml:space="preserve">Fischer, Stuart J. </t>
  </si>
  <si>
    <t>http://ovidsp.ovid.com/ovidweb.cgi?T=JS&amp;NEWS=n&amp;CSC=Y&amp;PAGE=booktext&amp;D=books&amp;AN=01437689/1st_Edition&amp;XPATH=/PG(0)</t>
  </si>
  <si>
    <t>9780763744991</t>
    <phoneticPr fontId="4" type="noConversion"/>
  </si>
  <si>
    <t>100 Questions &amp; Answers About Lymphoma</t>
  </si>
  <si>
    <t>Holman, Peter, Garrett, Jodi</t>
  </si>
  <si>
    <t>http://ovidsp.ovid.com/ovidweb.cgi?T=JS&amp;NEWS=n&amp;CSC=Y&amp;PAGE=booktext&amp;D=books&amp;AN=01437712/2nd_Edition&amp;XPATH=/PG(0)</t>
  </si>
  <si>
    <t>9780763764364</t>
  </si>
  <si>
    <t>100 Questions &amp; Answers About Macular Degeneration</t>
  </si>
  <si>
    <t xml:space="preserve">Heier, Jeffrey S. </t>
  </si>
  <si>
    <t>http://ovidsp.ovid.com/ovidweb.cgi?T=JS&amp;NEWS=n&amp;CSC=Y&amp;PAGE=booktext&amp;D=books&amp;AN=01437713/1st_Edition&amp;XPATH=/PG(0)</t>
  </si>
  <si>
    <t>9780763781811</t>
  </si>
  <si>
    <t>100 Questions &amp; Answers About Men's Health: Keeping You Happy &amp; Healthy Below The Belt</t>
  </si>
  <si>
    <t>Ellsworth, Pamela</t>
  </si>
  <si>
    <t>http://ovidsp.ovid.com/ovidweb.cgi?T=JS&amp;NEWS=n&amp;CSC=Y&amp;PAGE=booktext&amp;D=books&amp;AN=01437721/1st_Edition&amp;XPATH=/PG(0)</t>
  </si>
  <si>
    <t>9780763764128</t>
    <phoneticPr fontId="4" type="noConversion"/>
  </si>
  <si>
    <t>100 Questions &amp; Answers about Migraine</t>
  </si>
  <si>
    <t>Henry, Katherine A.; Bossis, Anthony P.</t>
  </si>
  <si>
    <t>http://ovidsp.ovid.com/ovidweb.cgi?T=JS&amp;NEWS=n&amp;CSC=Y&amp;PAGE=booktext&amp;D=books&amp;AN=01515476/2nd_Edition&amp;XPATH=/PG(0)</t>
  </si>
  <si>
    <t>9780763777807</t>
  </si>
  <si>
    <t>100 Questions &amp; Answers About Osteoporosis And Osteopenia</t>
  </si>
  <si>
    <t>Alexander, Ivy M., Knight, Karla A.</t>
  </si>
  <si>
    <t>http://ovidsp.ovid.com/ovidweb.cgi?T=JS&amp;NEWS=n&amp;CSC=Y&amp;PAGE=booktext&amp;D=books&amp;AN=01437714/2nd_Edition&amp;XPATH=/PG(0)</t>
  </si>
  <si>
    <t>9780763760335</t>
    <phoneticPr fontId="4" type="noConversion"/>
  </si>
  <si>
    <t>100 Questions &amp; Answers About Pancreatic Cancer</t>
  </si>
  <si>
    <t xml:space="preserve">O'Reilly, Eileen, Kelvin, Joanne Frankel </t>
  </si>
  <si>
    <t>http://ovidsp.ovid.com/ovidweb.cgi?T=JS&amp;NEWS=n&amp;CSC=Y&amp;PAGE=booktext&amp;D=books&amp;AN=01437715/2nd_Edition&amp;XPATH=/PG(0)</t>
  </si>
  <si>
    <t>9780763758660</t>
  </si>
  <si>
    <t>100 Questions &amp; Answers About Peripheral Artery Disease (Pad)</t>
  </si>
  <si>
    <t xml:space="preserve">Mohler, Emile R., Hirsch, Alan T. </t>
  </si>
  <si>
    <t>http://ovidsp.ovid.com/ovidweb.cgi?T=JS&amp;NEWS=n&amp;CSC=Y&amp;PAGE=booktext&amp;D=books&amp;AN=01437716/1st_Edition&amp;XPATH=/PG(0)</t>
  </si>
  <si>
    <t>9780763776572</t>
  </si>
  <si>
    <t>100 Questions &amp; Answers About Schizophrenia: Painful Minds</t>
  </si>
  <si>
    <t>DeLisi, Lynn E.</t>
  </si>
  <si>
    <t>http://ovidsp.ovid.com/ovidweb.cgi?T=JS&amp;NEWS=n&amp;CSC=Y&amp;PAGE=booktext&amp;D=books&amp;AN=01437718/2nd_Edition&amp;XPATH=/PG(0)</t>
  </si>
  <si>
    <t>9780763778866</t>
  </si>
  <si>
    <t>100 Questions &amp; Answers About Sports Nutrition and Exercise</t>
  </si>
  <si>
    <t>Al-Masri, Lilah; Bartlett, Simon</t>
  </si>
  <si>
    <t>http://ovidsp.ovid.com/ovidweb.cgi?T=JS&amp;NEWS=n&amp;CSC=Y&amp;PAGE=booktext&amp;D=books&amp;AN=01437673/1st_Edition&amp;XPATH=/PG(0)</t>
  </si>
  <si>
    <t>9780763746391</t>
    <phoneticPr fontId="4" type="noConversion"/>
  </si>
  <si>
    <t>100 Questions &amp; Answers About Uterine Fibroids</t>
  </si>
  <si>
    <t>Greig, Lloyd B.</t>
  </si>
  <si>
    <t>http://ovidsp.ovid.com/ovidweb.cgi?T=JS&amp;NEWS=n&amp;CSC=Y&amp;PAGE=booktext&amp;D=books&amp;AN=01437685/1st_Edition&amp;XPATH=/PG(0)</t>
  </si>
  <si>
    <t>9780763778323</t>
  </si>
  <si>
    <t>100 Questions &amp; Answers About Your Child's Obesity</t>
  </si>
  <si>
    <t xml:space="preserve">Cobert, Barton, Cobert, Josiane </t>
  </si>
  <si>
    <t>http://ovidsp.ovid.com/ovidweb.cgi?T=JS&amp;NEWS=n&amp;CSC=Y&amp;PAGE=booktext&amp;D=books&amp;AN=01437719/1st_Edition&amp;XPATH=/PG(0)</t>
  </si>
  <si>
    <t>9780763778088</t>
  </si>
  <si>
    <t>100 Questions &amp; Answers About Your Child's Schizophrenia</t>
  </si>
  <si>
    <t xml:space="preserve">Cobert, Josiane </t>
  </si>
  <si>
    <t>http://ovidsp.ovid.com/ovidweb.cgi?T=JS&amp;NEWS=n&amp;CSC=Y&amp;PAGE=booktext&amp;D=books&amp;AN=01437720/1st_Edition&amp;XPATH=/PG(0)</t>
  </si>
  <si>
    <t>9781451118940</t>
  </si>
  <si>
    <t>5-Minute Anesthesia Consult, The</t>
  </si>
  <si>
    <t>Singh-Radcliff,, Nina</t>
  </si>
  <si>
    <t>Lippincott Williams &amp; Wilkins</t>
  </si>
  <si>
    <t>2013</t>
  </si>
  <si>
    <t>http://ovidsp.ovid.com/ovidweb.cgi?T=JS&amp;NEWS=n&amp;CSC=Y&amp;PAGE=booktext&amp;D=books&amp;AN=01641741/1st_Edition&amp;XPATH=/PG(0)</t>
  </si>
  <si>
    <t>9781451183740</t>
    <phoneticPr fontId="4" type="noConversion"/>
  </si>
  <si>
    <t>5-Minute Clinical Consult 2013, The</t>
  </si>
  <si>
    <t>21th</t>
  </si>
  <si>
    <t>Domino, Frank J.</t>
  </si>
  <si>
    <t>http://ovidsp.ovid.com/ovidweb.cgi?T=JS&amp;NEWS=n&amp;CSC=Y&amp;PAGE=booktext&amp;D=books&amp;AN=01641738/21th_Edition&amp;XPATH=/PG(0)</t>
  </si>
  <si>
    <t>9781451100129</t>
  </si>
  <si>
    <t>5-Minute Neurology Consult, The</t>
  </si>
  <si>
    <t xml:space="preserve">Lynn, D. Joanne; Newton, Herbert B.; Rae-Grant, Alexander D.; </t>
  </si>
  <si>
    <t>http://ovidsp.ovid.com/ovidweb.cgi?T=JS&amp;NEWS=n&amp;CSC=Y&amp;PAGE=booktext&amp;D=books&amp;AN=01626619/2nd_Edition&amp;XPATH=/PG(0)</t>
  </si>
  <si>
    <t>9781451116564</t>
    <phoneticPr fontId="4" type="noConversion"/>
  </si>
  <si>
    <t>5-Minute Pediatric Consult, The</t>
  </si>
  <si>
    <t>6th</t>
  </si>
  <si>
    <t>Schwartz, M. William</t>
  </si>
  <si>
    <t>http://ovidsp.ovid.com/ovidweb.cgi?T=JS&amp;NEWS=n&amp;CSC=Y&amp;PAGE=booktext&amp;D=books&amp;AN=01438890/6th_Edition&amp;XPATH=/PG(0)</t>
  </si>
  <si>
    <t>9780763768621</t>
  </si>
  <si>
    <t>ACS Essentials 2010</t>
  </si>
  <si>
    <t>3rd</t>
  </si>
  <si>
    <t>Califf, Robert M.; Roe, Matthew T.</t>
  </si>
  <si>
    <t>http://ovidsp.ovid.com/ovidweb.cgi?T=JS&amp;NEWS=n&amp;CSC=Y&amp;PAGE=booktext&amp;D=books&amp;AN=01437724/3rd_Edition&amp;XPATH=/PG(0)</t>
  </si>
  <si>
    <t>9781608314287</t>
  </si>
  <si>
    <t>Acute Care Surgery</t>
  </si>
  <si>
    <t>Britt, L. D.; Peitzman, Andrew B.; Barie, Philip S.; Jurkovich, Gregory J.</t>
  </si>
  <si>
    <t>http://ovidsp.ovid.com/ovidweb.cgi?T=JS&amp;NEWS=n&amp;CSC=Y&amp;PAGE=booktext&amp;D=books&amp;AN=01439389/1st_Edition&amp;XPATH=/PG(0)</t>
  </si>
  <si>
    <t>9781444112146</t>
  </si>
  <si>
    <t>Adult Nursing  Preparing for Practice</t>
  </si>
  <si>
    <t>Barton, Dave; le May, Andree</t>
  </si>
  <si>
    <t>http://ovidsp.ovid.com/ovidweb.cgi?T=JS&amp;NEWS=n&amp;CSC=Y&amp;PAGE=booktext&amp;D=books&amp;AN=01694313/1st_Edition&amp;XPATH=/PG(0)</t>
  </si>
  <si>
    <t>9780763758783</t>
  </si>
  <si>
    <t>Advanced Medical Field Guide</t>
  </si>
  <si>
    <t>Price, Randy</t>
  </si>
  <si>
    <t>http://ovidsp.ovid.com/ovidweb.cgi?T=JS&amp;NEWS=n&amp;CSC=Y&amp;PAGE=booktext&amp;D=books&amp;AN=01437651/1st_Edition&amp;XPATH=/PG(0)</t>
  </si>
  <si>
    <t>9781609132385</t>
    <phoneticPr fontId="4" type="noConversion"/>
  </si>
  <si>
    <t>Advances in Reconstructive Vaginal Surgery</t>
  </si>
  <si>
    <t>Kovac, S. Robert; Zimmerman, Carl W</t>
  </si>
  <si>
    <t>http://ovidsp.ovid.com/ovidweb.cgi?T=JS&amp;NEWS=n&amp;CSC=Y&amp;PAGE=booktext&amp;D=books&amp;AN=01626585/2nd_Edition&amp;XPATH=/PG(0)</t>
  </si>
  <si>
    <t>9781609131784</t>
  </si>
  <si>
    <t>Advances in Surgical Pathology: Endometrial Cancer</t>
  </si>
  <si>
    <t>Sienko, Anna</t>
  </si>
  <si>
    <t>http://ovidsp.ovid.com/ovidweb.cgi?T=JS&amp;NEWS=n&amp;CSC=Y&amp;PAGE=booktext&amp;D=books&amp;AN=01626586/1st_Edition&amp;XPATH=/PG(0)</t>
  </si>
  <si>
    <t>9781608314348</t>
  </si>
  <si>
    <t>Advances in Surgical Pathology: Prostate Cancer</t>
  </si>
  <si>
    <t>Ro, Jae Y.; Zhai, Qihui Jim; Shen, Steven S.; Ayala, Alberto G.</t>
  </si>
  <si>
    <t>http://ovidsp.ovid.com/ovidweb.cgi?T=JS&amp;NEWS=n&amp;CSC=Y&amp;PAGE=booktext&amp;D=books&amp;AN=01626587/1st_Edition&amp;XPATH=/PG(0)</t>
  </si>
  <si>
    <t>9780340927694</t>
  </si>
  <si>
    <t>Adverse Drug Interactions: A Handbook for Prescribers</t>
  </si>
  <si>
    <t>Karalliedde, Lakshman; Clark, Simon F. J.,; Collignon, Ursula; Karalliedde, Janaka</t>
  </si>
  <si>
    <t>http://ovidsp.ovid.com/ovidweb.cgi?T=JS&amp;NEWS=n&amp;CSC=Y&amp;PAGE=booktext&amp;D=books&amp;AN=01438554/1st_Edition&amp;XPATH=/PG(0)</t>
  </si>
  <si>
    <t>9781608316229</t>
  </si>
  <si>
    <t>AHA Clinical Cardiac Consult, The</t>
  </si>
  <si>
    <t>Nixon, J. V. (Ian)</t>
  </si>
  <si>
    <t>http://ovidsp.ovid.com/ovidweb.cgi?T=JS&amp;NEWS=n&amp;CSC=Y&amp;PAGE=booktext&amp;D=books&amp;AN=01438430/3rd_Edition&amp;XPATH=/PG(0)</t>
  </si>
  <si>
    <t>9780763765798</t>
  </si>
  <si>
    <t>Alzheimer's: The Latest Assessment And Treatment Strategies</t>
  </si>
  <si>
    <t>Grossberg , George T. ; Kamat, Sanjeev M.</t>
  </si>
  <si>
    <t>http://ovidsp.ovid.com/ovidweb.cgi?T=JS&amp;NEWS=n&amp;CSC=Y&amp;PAGE=booktext&amp;D=books&amp;AN=01437725/1st_Edition&amp;XPATH=/PG(0)</t>
  </si>
  <si>
    <t>9781444121537</t>
  </si>
  <si>
    <t>Anaesthesia on the Move</t>
  </si>
  <si>
    <t>Keat, Sally; Bate, Simonm Townend; Bown, Alexander; Lanham, Sarah</t>
  </si>
  <si>
    <t>http://ovidsp.ovid.com/ovidweb.cgi?T=JS&amp;NEWS=n&amp;CSC=Y&amp;PAGE=booktext&amp;D=books&amp;AN=01694315/1st_Edition&amp;XPATH=/PG(0)</t>
  </si>
  <si>
    <t>9781449624316</t>
  </si>
  <si>
    <t>Antibiotics Essentials</t>
  </si>
  <si>
    <t>10th</t>
  </si>
  <si>
    <t>Cunha, Burke A.</t>
  </si>
  <si>
    <t>http://ovidsp.ovid.com/ovidweb.cgi?T=JS&amp;NEWS=n&amp;CSC=Y&amp;PAGE=booktext&amp;D=books&amp;AN=01515533/10th_Edition&amp;XPATH=/PG(0)</t>
  </si>
  <si>
    <t>9781608317042</t>
  </si>
  <si>
    <t>Atlas of Image-Guided Intervention in Regional Anesthesia and Pain Medicine</t>
  </si>
  <si>
    <t xml:space="preserve">Rathmell, James P.; </t>
  </si>
  <si>
    <t>http://ovidsp.ovid.com/ovidweb.cgi?T=JS&amp;NEWS=n&amp;CSC=Y&amp;PAGE=booktext&amp;D=books&amp;AN=01438845/2nd_Edition&amp;XPATH=/PG(0)</t>
  </si>
  <si>
    <t>9781451143140</t>
    <phoneticPr fontId="4" type="noConversion"/>
  </si>
  <si>
    <t>Atlas of Oral and Maxillofacial Histopathology</t>
  </si>
  <si>
    <t>Lumerman, Harry S.; Bowe, Robert B.</t>
  </si>
  <si>
    <t>http://ovidsp.ovid.com/ovidweb.cgi?T=JS&amp;NEWS=n&amp;CSC=Y&amp;PAGE=booktext&amp;D=books&amp;AN=01626589/1st_Edition&amp;XPATH=/PG(0)</t>
  </si>
  <si>
    <t>9780781777803</t>
  </si>
  <si>
    <t>Atlas of Peripheral Blood: The Primary Diagnostic Tool</t>
  </si>
  <si>
    <t xml:space="preserve">Pereira, Irma; Tracy, George; Arber, Daniel A.; </t>
  </si>
  <si>
    <t>http://ovidsp.ovid.com/ovidweb.cgi?T=JS&amp;NEWS=n&amp;CSC=Y&amp;PAGE=booktext&amp;D=books&amp;AN=01439393/1st_Edition&amp;XPATH=/PG(0)</t>
  </si>
  <si>
    <t>9781451144109</t>
  </si>
  <si>
    <t>Atlas of Procedures in Neonatology</t>
  </si>
  <si>
    <t>5th</t>
  </si>
  <si>
    <t>MacDonald, Mhairi G.; Ramasethu, Jayashree; Rais-Bahrami, Khodayar</t>
  </si>
  <si>
    <t>http://ovidsp.ovid.com/ovidweb.cgi?T=JS&amp;NEWS=n&amp;CSC=Y&amp;PAGE=booktext&amp;D=books&amp;AN=01641744/5th_Edition&amp;XPATH=/PG(0)</t>
  </si>
  <si>
    <t>9780763784942</t>
  </si>
  <si>
    <t>Becoming A Breast Cancer Nurse Navigator</t>
  </si>
  <si>
    <t xml:space="preserve">Shockney , Lillie D. </t>
  </si>
  <si>
    <t>http://ovidsp.ovid.com/ovidweb.cgi?T=JS&amp;NEWS=n&amp;CSC=Y&amp;PAGE=booktext&amp;D=books&amp;AN=01437781/1st_Edition&amp;XPATH=/PG(0)</t>
  </si>
  <si>
    <t>9781608317196</t>
    <phoneticPr fontId="4" type="noConversion"/>
  </si>
  <si>
    <t>Bratton's Family Medicine Board Review</t>
  </si>
  <si>
    <t>4th</t>
  </si>
  <si>
    <t>Bratton, Robert L.</t>
  </si>
  <si>
    <t>http://ovidsp.ovid.com/ovidweb.cgi?T=JS&amp;NEWS=n&amp;CSC=Y&amp;PAGE=booktext&amp;D=books&amp;AN=01437502/4th_Edition&amp;XPATH=/PG(0)</t>
  </si>
  <si>
    <t>9780763784966</t>
  </si>
  <si>
    <t>Breast Cancer Survivorship Care: A Resource for Nurses</t>
  </si>
  <si>
    <t>http://ovidsp.ovid.com/ovidweb.cgi?T=JS&amp;NEWS=n&amp;CSC=Y&amp;PAGE=booktext&amp;D=books&amp;AN=01437782/1st_Edition&amp;XPATH=/PG(0)</t>
  </si>
  <si>
    <t>9781451110470</t>
    <phoneticPr fontId="4" type="noConversion"/>
  </si>
  <si>
    <t>Cardiac Care Unit Survival Guide, The</t>
  </si>
  <si>
    <t>Herzog, Eyal</t>
  </si>
  <si>
    <t>http://ovidsp.ovid.com/ovidweb.cgi?T=JS&amp;NEWS=n&amp;CSC=Y&amp;PAGE=booktext&amp;D=books&amp;AN=01626620/1st_Edition&amp;XPATH=/PG(0)</t>
  </si>
  <si>
    <t>9780340968413</t>
  </si>
  <si>
    <t>Care of the Newborn by Ten Teachers</t>
  </si>
  <si>
    <t>Lumsden, Hilary; Holmes, Debbie</t>
  </si>
  <si>
    <t>http://ovidsp.ovid.com/ovidweb.cgi?T=JS&amp;NEWS=n&amp;CSC=Y&amp;PAGE=booktext&amp;D=books&amp;AN=01438561/1st_Edition&amp;XPATH=/PG(0)</t>
  </si>
  <si>
    <t>9780340967577</t>
  </si>
  <si>
    <t>Caring for the Seriously Ill Patient</t>
  </si>
  <si>
    <t>Macintosh, Mike; Moore, Tracey</t>
  </si>
  <si>
    <t>http://ovidsp.ovid.com/ovidweb.cgi?T=JS&amp;NEWS=n&amp;CSC=Y&amp;PAGE=booktext&amp;D=books&amp;AN=01694317/2nd_Edition&amp;XPATH=/PG(0)</t>
  </si>
  <si>
    <t>9780340991299</t>
  </si>
  <si>
    <t>CBT: A Clinician's Guide to Using the Five Areas Approach</t>
  </si>
  <si>
    <t>Chellingsworth, Marie; Williams, Chris</t>
  </si>
  <si>
    <t>http://ovidsp.ovid.com/ovidweb.cgi?T=JS&amp;NEWS=n&amp;CSC=Y&amp;PAGE=booktext&amp;D=books&amp;AN=01438562/1st_Edition&amp;XPATH=/PG(0)</t>
  </si>
  <si>
    <t>9781444145991</t>
  </si>
  <si>
    <t>Child and Adolescent Mental Health Theory and Practice</t>
  </si>
  <si>
    <t>Thompson, Margaret; Hooper, Christine; Laver-Bradbury, Cathy; Gale, Christopher</t>
  </si>
  <si>
    <t>http://ovidsp.ovid.com/ovidweb.cgi?T=JS&amp;NEWS=n&amp;CSC=Y&amp;PAGE=booktext&amp;D=books&amp;AN=01694318/2nd_Edition&amp;XPATH=/PG(0)</t>
  </si>
  <si>
    <t>9781444107845</t>
  </si>
  <si>
    <t>Children and Young People's Nursing: Principles for Practice</t>
  </si>
  <si>
    <t>Davies, Ruth; Davies, Alyson</t>
  </si>
  <si>
    <t>http://ovidsp.ovid.com/ovidweb.cgi?T=JS&amp;NEWS=n&amp;CSC=Y&amp;PAGE=booktext&amp;D=books&amp;AN=01694319/1st_Edition&amp;XPATH=/PG(0)</t>
  </si>
  <si>
    <t>9780340939932</t>
  </si>
  <si>
    <t>Clark's Pocket Handbook for Radiographers</t>
  </si>
  <si>
    <t>Sloane, Charles; Holmes, Ken; Anderson, Craig; Whitley, A. Stewart</t>
  </si>
  <si>
    <t>http://ovidsp.ovid.com/ovidweb.cgi?T=JS&amp;NEWS=n&amp;CSC=Y&amp;PAGE=booktext&amp;D=books&amp;AN=01438563/1st_Edition&amp;XPATH=/PG(0)</t>
  </si>
  <si>
    <t>9781444144147</t>
    <phoneticPr fontId="4" type="noConversion"/>
  </si>
  <si>
    <t>Clinical Biochemistry &amp; Metabolic Medicine</t>
  </si>
  <si>
    <t>8th</t>
  </si>
  <si>
    <t>Crook, Martin Andrew</t>
  </si>
  <si>
    <t>http://ovidsp.ovid.com/ovidweb.cgi?T=JS&amp;NEWS=n&amp;CSC=Y&amp;PAGE=booktext&amp;D=books&amp;AN=01694320/8th_Edition&amp;XPATH=/PG(0)</t>
  </si>
  <si>
    <t>9781608312696</t>
  </si>
  <si>
    <t>Clinical Guide to Autistic Spectrum Disorders, A</t>
  </si>
  <si>
    <t>Evans, Patricia; Morris, Mary Ann</t>
  </si>
  <si>
    <t>http://ovidsp.ovid.com/ovidweb.cgi?T=JS&amp;NEWS=n&amp;CSC=Y&amp;PAGE=booktext&amp;D=books&amp;AN=01438427/1st_Edition&amp;XPATH=/PG(0)</t>
  </si>
  <si>
    <t>9780763772253</t>
  </si>
  <si>
    <t>Clinical Nursing Pocket Guide</t>
  </si>
  <si>
    <t>Jackson, Marilynn; Jackson, Lee</t>
  </si>
  <si>
    <t>http://ovidsp.ovid.com/ovidweb.cgi?T=JS&amp;NEWS=n&amp;CSC=Y&amp;PAGE=booktext&amp;D=books&amp;AN=01515522/2nd_Edition&amp;XPATH=/PG(0)</t>
  </si>
  <si>
    <t>9780340947432</t>
  </si>
  <si>
    <t>Clinical Pharmacology and Therapeutics: Questions for Self Assessment</t>
  </si>
  <si>
    <t>Mant, Timothy GK; Lewis, Lionel D; Ritter, James M; Ferro, Albert</t>
  </si>
  <si>
    <t>http://ovidsp.ovid.com/ovidweb.cgi?T=JS&amp;NEWS=n&amp;CSC=Y&amp;PAGE=booktext&amp;D=books&amp;AN=01438568/3rd_Edition&amp;XPATH=/PG(0)</t>
  </si>
  <si>
    <t>9781609139728</t>
  </si>
  <si>
    <t>Clinical Scenarios in Surgery: Decision Making and Operative Technique</t>
  </si>
  <si>
    <t>Dimick, Justin B.; Upchurch, Gilbert R.; Sonnenday, Christopher J.</t>
  </si>
  <si>
    <t>http://ovidsp.ovid.com/ovidweb.cgi?T=JS&amp;NEWS=n&amp;CSC=Y&amp;PAGE=booktext&amp;D=books&amp;AN=01626592/1st_Edition&amp;XPATH=/PG(0)</t>
  </si>
  <si>
    <t>9780781786928</t>
    <phoneticPr fontId="4" type="noConversion"/>
  </si>
  <si>
    <t xml:space="preserve">Clinical Sleep Disorders; </t>
  </si>
  <si>
    <t xml:space="preserve">Carney, Paul R.; Berry, Richard B.; Geyer, James D.; </t>
  </si>
  <si>
    <t>http://ovidsp.ovid.com/ovidweb.cgi?T=JS&amp;NEWS=n&amp;CSC=Y&amp;PAGE=booktext&amp;D=books&amp;AN=01438849/2nd_Edition&amp;XPATH=/PG(0)</t>
  </si>
  <si>
    <t>9780340940846</t>
  </si>
  <si>
    <t>Clinical Surgery: A Practical Guide</t>
  </si>
  <si>
    <t>Baker, Qassim F.; Aldoori, Munther I.</t>
  </si>
  <si>
    <t>http://ovidsp.ovid.com/ovidweb.cgi?T=JS&amp;NEWS=n&amp;CSC=Y&amp;PAGE=booktext&amp;D=books&amp;AN=01438569/1st_Edition&amp;XPATH=/PG(0)</t>
  </si>
  <si>
    <t>9781469810285</t>
    <phoneticPr fontId="4" type="noConversion"/>
  </si>
  <si>
    <t>Editor's Handbook, The</t>
    <phoneticPr fontId="3" type="noConversion"/>
  </si>
  <si>
    <t>Freda, Margaret Comerford; Nicholl, Leslie</t>
    <phoneticPr fontId="3" type="noConversion"/>
  </si>
  <si>
    <t>2010</t>
    <phoneticPr fontId="3" type="noConversion"/>
  </si>
  <si>
    <t>http://ovidsp.ovid.com/ovidweb.cgi?T=JS&amp;NEWS=n&amp;CSC=Y&amp;PAGE=booktext&amp;D=books&amp;AN=01720604/1st_Edition&amp;XPATH=/PG(0)</t>
    <phoneticPr fontId="3" type="noConversion"/>
  </si>
  <si>
    <t>9781469813257</t>
    <phoneticPr fontId="4" type="noConversion"/>
  </si>
  <si>
    <t>Pearson, Alan; Stannard, Daphne; Yan, Hu</t>
  </si>
  <si>
    <t>http://ovidsp.ovid.com/ovidweb.cgi?T=JS&amp;NEWS=n&amp;CSC=Y&amp;PAGE=booktext&amp;D=books&amp;AN=01698796/1st_Edition&amp;XPATH=/PG(0)</t>
  </si>
  <si>
    <t>9781609132668</t>
  </si>
  <si>
    <t>Color Atlas &amp; Synopsis of Clinical Ophthalmology (Wills Eye Institute): Neuro-Ophthalmology</t>
  </si>
  <si>
    <t>2nd</t>
    <phoneticPr fontId="3" type="noConversion"/>
  </si>
  <si>
    <t>Savino, Peter J.; Danesh-Meyer, Helen V.</t>
  </si>
  <si>
    <t>http://ovidsp.ovid.com/ovidweb.cgi?T=JS&amp;NEWS=n&amp;CSC=Y&amp;PAGE=booktext&amp;D=books&amp;AN=01626594/2nd_Edition&amp;XPATH=/PG(0)</t>
    <phoneticPr fontId="3" type="noConversion"/>
  </si>
  <si>
    <t>9780340927687</t>
  </si>
  <si>
    <t>Competencies for Advanced Nursing Practice</t>
  </si>
  <si>
    <t>Hinchliff, Sue; Rogers, Rosemary</t>
  </si>
  <si>
    <t>http://ovidsp.ovid.com/ovidweb.cgi?T=JS&amp;NEWS=n&amp;CSC=Y&amp;PAGE=booktext&amp;D=books&amp;AN=01438572/1st_Edition&amp;XPATH=/PG(0)</t>
  </si>
  <si>
    <t>9781609134426</t>
  </si>
  <si>
    <t>Cook County Manual of Emergency Procedures</t>
  </si>
  <si>
    <t>Simon, Robert R.; Ross, Christopher; Bowman, Steven H.; Wakim, Pierre E.</t>
  </si>
  <si>
    <t>http://ovidsp.ovid.com/ovidweb.cgi?T=JS&amp;NEWS=n&amp;CSC=Y&amp;PAGE=booktext&amp;D=books&amp;AN=01439401/1st_Edition&amp;XPATH=/PG(0)</t>
  </si>
  <si>
    <t>9781444145427</t>
  </si>
  <si>
    <t>Core Clinical Cases in Medicine and Medical Specialties</t>
  </si>
  <si>
    <t>Bain, Steve; Stephens, Jeffrey W</t>
  </si>
  <si>
    <t>http://ovidsp.ovid.com/ovidweb.cgi?T=JS&amp;NEWS=n&amp;CSC=Y&amp;PAGE=booktext&amp;D=books&amp;AN=01694323/2nd_Edition&amp;XPATH=/PG(0)</t>
  </si>
  <si>
    <t>9781444122855</t>
  </si>
  <si>
    <t>Core Clinical Cases in Obstetrics and Gynaecology</t>
  </si>
  <si>
    <t>Mires, Gary; Khan, Khalid S.; Gupta, Janesh K.</t>
  </si>
  <si>
    <t>http://ovidsp.ovid.com/ovidweb.cgi?T=JS&amp;NEWS=n&amp;CSC=Y&amp;PAGE=booktext&amp;D=books&amp;AN=01599586/3rd_Edition&amp;XPATH=/PG(0)</t>
  </si>
  <si>
    <t>9781444122862</t>
  </si>
  <si>
    <t>Core Clinical Cases in Paediatrics</t>
  </si>
  <si>
    <t>Ewer, Andrew; Gupta, Rajat; Barrett, Timothy</t>
  </si>
  <si>
    <t>http://ovidsp.ovid.com/ovidweb.cgi?T=JS&amp;NEWS=n&amp;CSC=Y&amp;PAGE=booktext&amp;D=books&amp;AN=01599587/2nd_Edition&amp;XPATH=/PG(0)</t>
  </si>
  <si>
    <t>9781444122879</t>
  </si>
  <si>
    <t>Core Clinical Cases in Psychiatry</t>
  </si>
  <si>
    <t>Clark, Tom; Day, Ed; Fergusson, Emma C.</t>
  </si>
  <si>
    <t>http://ovidsp.ovid.com/ovidweb.cgi?T=JS&amp;NEWS=n&amp;CSC=Y&amp;PAGE=booktext&amp;D=books&amp;AN=01599588/2nd_Edition&amp;XPATH=/PG(0)</t>
  </si>
  <si>
    <t>9781469813097</t>
  </si>
  <si>
    <t>Critically Appraising Evidence for Healthcare</t>
  </si>
  <si>
    <t>Pearson, Alan; Loveday, Heather; Holopainen, Arja</t>
  </si>
  <si>
    <t>http://ovidsp.ovid.com/ovidweb.cgi?T=JS&amp;NEWS=n&amp;CSC=Y&amp;PAGE=booktext&amp;D=books&amp;AN=01698833/1st_Edition&amp;XPATH=/PG(0)</t>
  </si>
  <si>
    <t>9780340972908</t>
  </si>
  <si>
    <t>Cultural Awareness in Nursing and Health Care: An Introductory Text</t>
  </si>
  <si>
    <t>Holland, Karen; Hogg, Christine</t>
  </si>
  <si>
    <t>http://ovidsp.ovid.com/ovidweb.cgi?T=JS&amp;NEWS=n&amp;CSC=Y&amp;PAGE=booktext&amp;D=books&amp;AN=01438575/2nd_Edition&amp;XPATH=/PG(0)</t>
  </si>
  <si>
    <t>9781451116397</t>
  </si>
  <si>
    <t>DeVita, Hellman, and Rosenberg's Cancer: Principles &amp; Practice of Oncology Review</t>
  </si>
  <si>
    <t>DeVita, Vincent T.; Hellman, Samuel; Rosenberg, Steven A.</t>
  </si>
  <si>
    <t>http://ovidsp.ovid.com/ovidweb.cgi?T=JS&amp;NEWS=n&amp;CSC=Y&amp;PAGE=booktext&amp;D=books&amp;AN=01634988/3rd_Edition&amp;XPATH=/PG(0)</t>
  </si>
  <si>
    <t>9781451142952</t>
    <phoneticPr fontId="4" type="noConversion"/>
  </si>
  <si>
    <t>Diabetes Management in Primary Care</t>
  </si>
  <si>
    <t>Unger, Jeff</t>
  </si>
  <si>
    <t>http://ovidsp.ovid.com/ovidweb.cgi?T=JS&amp;NEWS=n&amp;CSC=Y&amp;PAGE=booktext&amp;D=books&amp;AN=01641750/2nd_Edition&amp;XPATH=/PG(0)</t>
  </si>
  <si>
    <t>9781451114553</t>
  </si>
  <si>
    <t>Diagnostic Pathology and Molecular Genetics of the Thyroid</t>
  </si>
  <si>
    <t xml:space="preserve">Nikiforov, Yuri E.; Biddinger, Paul W.; Thompson, Lester D.R.; </t>
  </si>
  <si>
    <t>http://ovidsp.ovid.com/ovidweb.cgi?T=JS&amp;NEWS=n&amp;CSC=Y&amp;PAGE=booktext&amp;D=books&amp;AN=01626597/2nd_Edition&amp;XPATH=/PG(0)</t>
  </si>
  <si>
    <t>9781853158261</t>
  </si>
  <si>
    <t>Easy Paediatrics</t>
  </si>
  <si>
    <t>Sidwell, Rachel U; Thomson, Mike A</t>
  </si>
  <si>
    <t>http://ovidsp.ovid.com/ovidweb.cgi?T=JS&amp;NEWS=n&amp;CSC=Y&amp;PAGE=booktext&amp;D=books&amp;AN=01694321/1st_Edition&amp;XPATH=/PG(0)</t>
  </si>
  <si>
    <t>9780763762520</t>
  </si>
  <si>
    <t>ECG Criteria Book, The</t>
  </si>
  <si>
    <t>O'Keefe, H. James; Hammill, Stephen C.; Freed, Mark S.; Pogwizd, Steven M.</t>
  </si>
  <si>
    <t>http://ovidsp.ovid.com/ovidweb.cgi?T=JS&amp;NEWS=n&amp;CSC=Y&amp;PAGE=booktext&amp;D=books&amp;AN=01437770/2nd_Edition&amp;XPATH=/PG(0)</t>
  </si>
  <si>
    <t>9781451115536</t>
  </si>
  <si>
    <t>ECG Workout: Exercises in Arrhythmia Interpretation</t>
  </si>
  <si>
    <t>Huff, Jane</t>
  </si>
  <si>
    <t>http://ovidsp.ovid.com/ovidweb.cgi?T=JS&amp;NEWS=n&amp;CSC=Y&amp;PAGE=booktext&amp;D=books&amp;AN=01438855/6th_Edition&amp;XPATH=/PG(0)</t>
  </si>
  <si>
    <t>9781444120141</t>
  </si>
  <si>
    <t>Emergency Care of Minor Trauma in Children: A Practical Handbook</t>
  </si>
  <si>
    <t>Davies, Ffion CW; Bruce, Colin E; Taylor-Robinson, Kate</t>
  </si>
  <si>
    <t>http://ovidsp.ovid.com/ovidweb.cgi?T=JS&amp;NEWS=n&amp;CSC=Y&amp;PAGE=booktext&amp;D=books&amp;AN=01599590/1st_Edition&amp;XPATH=/PG(0)</t>
  </si>
  <si>
    <t>9781444120134</t>
  </si>
  <si>
    <t>Emergency Medicine: Diagnosis and Management</t>
  </si>
  <si>
    <t>Brown, Anthony F. T.; Cadogan, Mike D.</t>
  </si>
  <si>
    <t>http://ovidsp.ovid.com/ovidweb.cgi?T=JS&amp;NEWS=n&amp;CSC=Y&amp;PAGE=booktext&amp;D=books&amp;AN=01599591/6th_Edition&amp;XPATH=/PG(0)</t>
  </si>
  <si>
    <t>9780763758776</t>
    <phoneticPr fontId="4" type="noConversion"/>
  </si>
  <si>
    <t>EMT: Field Guide</t>
  </si>
  <si>
    <t>Mack, Daniel</t>
  </si>
  <si>
    <t>http://ovidsp.ovid.com/ovidweb.cgi?T=JS&amp;NEWS=n&amp;CSC=Y&amp;PAGE=booktext&amp;D=books&amp;AN=01437652/3rd_Edition&amp;XPATH=/PG(0)</t>
  </si>
  <si>
    <t>9781444149081</t>
  </si>
  <si>
    <t>ENT: An Introduction and Practical Guide</t>
  </si>
  <si>
    <t>Tysome, James Russell; Kanegaonkar, Rahul Govind</t>
  </si>
  <si>
    <t>http://ovidsp.ovid.com/ovidweb.cgi?T=JS&amp;NEWS=n&amp;CSC=Y&amp;PAGE=booktext&amp;D=books&amp;AN=01694325/1st_Edition&amp;XPATH=/PG(0)</t>
  </si>
  <si>
    <t>9781444117950</t>
  </si>
  <si>
    <t>Essential ENT</t>
  </si>
  <si>
    <t>Corbridge, Rogan J</t>
  </si>
  <si>
    <t>http://ovidsp.ovid.com/ovidweb.cgi?T=JS&amp;NEWS=n&amp;CSC=Y&amp;PAGE=booktext&amp;D=books&amp;AN=01694326/2nd_Edition&amp;XPATH=/PG(0)</t>
  </si>
  <si>
    <t>9781558104587</t>
  </si>
  <si>
    <t>Essential Guide to Nursing Practice, The: Applying ANA's Scope and Standards in Practice and Education</t>
  </si>
  <si>
    <t>White, Kathleen M.; O'Sullivan, Ann</t>
  </si>
  <si>
    <t>American Nurses Association</t>
  </si>
  <si>
    <t>http://ovidsp.ovid.com/ovidweb.cgi?T=JS&amp;NEWS=n&amp;CSC=Y&amp;PAGE=booktext&amp;D=books&amp;AN=01686544/1st_Edition&amp;XPATH=/PG(0)</t>
  </si>
  <si>
    <t>9781444121490</t>
  </si>
  <si>
    <t>Essential Microbiology and Hygiene for Food Professionals</t>
  </si>
  <si>
    <t>Roller, Sibel</t>
  </si>
  <si>
    <t>http://ovidsp.ovid.com/ovidweb.cgi?T=JS&amp;NEWS=n&amp;CSC=Y&amp;PAGE=booktext&amp;D=books&amp;AN=01694327/1st_Edition&amp;XPATH=/PG(0)</t>
  </si>
  <si>
    <t>9781451110913</t>
    <phoneticPr fontId="4" type="noConversion"/>
  </si>
  <si>
    <t>Evidence-Based Endocrinology</t>
  </si>
  <si>
    <t>Camacho, Pauline M.; Gharib, Hossein; Sizemore, Glen W.</t>
  </si>
  <si>
    <t>http://ovidsp.ovid.com/ovidweb.cgi?T=JS&amp;NEWS=n&amp;CSC=Y&amp;PAGE=booktext&amp;D=books&amp;AN=01626598/3rd_Edition&amp;XPATH=/PG(0)</t>
  </si>
  <si>
    <t>9781558104297</t>
  </si>
  <si>
    <t>Faith Community Nursing: Scope and Standards of Practice</t>
  </si>
  <si>
    <t>&amp;NA</t>
  </si>
  <si>
    <t>http://ovidsp.ovid.com/ovidweb.cgi?T=JS&amp;NEWS=n&amp;CSC=Y&amp;PAGE=booktext&amp;D=books&amp;AN=01686545/2nd_Edition&amp;XPATH=/PG(0)</t>
  </si>
  <si>
    <t>9781905832668</t>
  </si>
  <si>
    <t>Fast Facts: Asthma</t>
  </si>
  <si>
    <t>Holgate, Stephen T; Douglass, Jo</t>
  </si>
  <si>
    <t>HealthPress</t>
  </si>
  <si>
    <t>http://ovidsp.ovid.com/ovidweb.cgi?T=JS&amp;NEWS=n&amp;CSC=Y&amp;PAGE=booktext&amp;D=books&amp;AN=01634925/3rd_Edition&amp;XPATH=/PG(0)</t>
  </si>
  <si>
    <t>9781905832521</t>
  </si>
  <si>
    <t>Fast Facts: Bipolar Disorder</t>
  </si>
  <si>
    <t>Goodwin, Guy; Sachs, Gary</t>
  </si>
  <si>
    <t>http://ovidsp.ovid.com/ovidweb.cgi?T=JS&amp;NEWS=n&amp;CSC=Y&amp;PAGE=booktext&amp;D=books&amp;AN=01634927/2nd_Edition&amp;XPATH=/PG(0)</t>
  </si>
  <si>
    <t>9781903734889</t>
  </si>
  <si>
    <t>Fast Facts: Cardiac Arrhythmias</t>
  </si>
  <si>
    <t>Kaye, Gerry; Furniss, Steve; Lemery, Robert</t>
  </si>
  <si>
    <t>http://ovidsp.ovid.com/ovidweb.cgi?T=JS&amp;NEWS=n&amp;CSC=Y&amp;PAGE=booktext&amp;D=books&amp;AN=01634929/1st_Edition&amp;XPATH=/PG(0)</t>
  </si>
  <si>
    <t>9781905832569</t>
  </si>
  <si>
    <t>Fast Facts: Celiac Disease</t>
  </si>
  <si>
    <t>Holmes, Geoffrey; Catassi, Carlo; Fasano, Alessio</t>
  </si>
  <si>
    <t>http://ovidsp.ovid.com/ovidweb.cgi?T=JS&amp;NEWS=n&amp;CSC=Y&amp;PAGE=booktext&amp;D=books&amp;AN=01634930/2nd_Edition&amp;XPATH=/PG(0)</t>
  </si>
  <si>
    <t>9781905832545</t>
  </si>
  <si>
    <t>Fast Facts: Chronic Obstructive Pulmonary Disease</t>
  </si>
  <si>
    <t>MacNee, William; Rennard, Stephen I</t>
  </si>
  <si>
    <t>http://ovidsp.ovid.com/ovidweb.cgi?T=JS&amp;NEWS=n&amp;CSC=Y&amp;PAGE=booktext&amp;D=books&amp;AN=01634931/2nd_Edition&amp;XPATH=/PG(0)</t>
  </si>
  <si>
    <t>9781905832026</t>
  </si>
  <si>
    <t>Fast Facts: Colorectal Cancer</t>
  </si>
  <si>
    <t>Taylor, Irving; Garcia-Aguilar, Julio; Ward, Robyn</t>
  </si>
  <si>
    <t>http://ovidsp.ovid.com/ovidweb.cgi?T=JS&amp;NEWS=n&amp;CSC=Y&amp;PAGE=booktext&amp;D=books&amp;AN=01634932/3rd_Edition&amp;XPATH=/PG(0)</t>
  </si>
  <si>
    <t>9781905832507</t>
  </si>
  <si>
    <t>Fast Facts: Contraception</t>
  </si>
  <si>
    <t>Gebbie, Ailsa E; White, Katharine O'Connell</t>
  </si>
  <si>
    <t>http://ovidsp.ovid.com/ovidweb.cgi?T=JS&amp;NEWS=n&amp;CSC=Y&amp;PAGE=booktext&amp;D=books&amp;AN=01634933/3rd_Edition&amp;XPATH=/PG(0)</t>
  </si>
  <si>
    <t>9781903734179</t>
  </si>
  <si>
    <t>Fast Facts: Dementia</t>
  </si>
  <si>
    <t>Whalley, Lawrence J; Breitner, John CS</t>
  </si>
  <si>
    <t>http://ovidsp.ovid.com/ovidweb.cgi?T=JS&amp;NEWS=n&amp;CSC=Y&amp;PAGE=booktext&amp;D=books&amp;AN=01634934/2nd_Edition&amp;XPATH=/PG(0)</t>
  </si>
  <si>
    <t>9781905832491</t>
  </si>
  <si>
    <t>Fast Facts: Diabetes Mellitus</t>
  </si>
  <si>
    <t>Scobie, Ian N; Samaras, Katherine</t>
  </si>
  <si>
    <t>http://ovidsp.ovid.com/ovidweb.cgi?T=JS&amp;NEWS=n&amp;CSC=Y&amp;PAGE=booktext&amp;D=books&amp;AN=01634936/3rd_Edition&amp;XPATH=/PG(0)</t>
  </si>
  <si>
    <t>9781905832583</t>
  </si>
  <si>
    <t>Fast Facts: Epilepsy</t>
  </si>
  <si>
    <t>Brodie, Martin J; Schachter, Steven C; Kwan, Patrick</t>
  </si>
  <si>
    <t>http://ovidsp.ovid.com/ovidweb.cgi?T=JS&amp;NEWS=n&amp;CSC=Y&amp;PAGE=booktext&amp;D=books&amp;AN=01634937/4th_Edition&amp;XPATH=/PG(0)</t>
  </si>
  <si>
    <t>9781905832408</t>
  </si>
  <si>
    <t>Fast Facts: Glaucoma</t>
  </si>
  <si>
    <t>Healey, Paul R; Thomas, Ravi</t>
  </si>
  <si>
    <t>http://ovidsp.ovid.com/ovidweb.cgi?T=JS&amp;NEWS=n&amp;CSC=Y&amp;PAGE=booktext&amp;D=books&amp;AN=01634938/1st_Edition&amp;XPATH=/PG(0)</t>
  </si>
  <si>
    <t>9781905832637</t>
  </si>
  <si>
    <t>Fast Facts: Hyperlipidemia</t>
  </si>
  <si>
    <t>Sniderman, Allan; Durrington, Paul</t>
  </si>
  <si>
    <t>http://ovidsp.ovid.com/ovidweb.cgi?T=JS&amp;NEWS=n&amp;CSC=Y&amp;PAGE=booktext&amp;D=books&amp;AN=01634939/5th_Edition&amp;XPATH=/PG(0)</t>
  </si>
  <si>
    <t>9781905832538</t>
  </si>
  <si>
    <t>Fast Facts: Hypertension</t>
  </si>
  <si>
    <t>MacGregor, Graham A; Kaplan, Norman M</t>
  </si>
  <si>
    <t>http://ovidsp.ovid.com/ovidweb.cgi?T=JS&amp;NEWS=n&amp;CSC=Y&amp;PAGE=booktext&amp;D=books&amp;AN=01634940/4th_Edition&amp;XPATH=/PG(0)</t>
  </si>
  <si>
    <t>9781905832040</t>
  </si>
  <si>
    <t>Fast Facts: Obesity</t>
  </si>
  <si>
    <t>Haslam, David; Wittert, Gary</t>
  </si>
  <si>
    <t>http://ovidsp.ovid.com/ovidweb.cgi?T=JS&amp;NEWS=n&amp;CSC=Y&amp;PAGE=booktext&amp;D=books&amp;AN=01634941/1st_Edition&amp;XPATH=/PG(0)</t>
  </si>
  <si>
    <t>9781903734810</t>
  </si>
  <si>
    <t>Fast Facts: Osteoarthritis</t>
  </si>
  <si>
    <t>Conaghan, Philip G; Sharma, Leena</t>
  </si>
  <si>
    <t>http://ovidsp.ovid.com/ovidweb.cgi?T=JS&amp;NEWS=n&amp;CSC=Y&amp;PAGE=booktext&amp;D=books&amp;AN=01634942/1st_Edition&amp;XPATH=/PG(0)</t>
  </si>
  <si>
    <t>9781905832514</t>
  </si>
  <si>
    <t>Fast Facts: Osteoporosis</t>
  </si>
  <si>
    <t>Compston, Juliet E; Rosen, Clifford J</t>
  </si>
  <si>
    <t>http://ovidsp.ovid.com/ovidweb.cgi?T=JS&amp;NEWS=n&amp;CSC=Y&amp;PAGE=booktext&amp;D=books&amp;AN=01634943/6th_Edition&amp;XPATH=/PG(0)</t>
  </si>
  <si>
    <t>9781908541017</t>
    <phoneticPr fontId="4" type="noConversion"/>
  </si>
  <si>
    <t>Fast Facts: Prostate Cancer</t>
  </si>
  <si>
    <t>7th</t>
  </si>
  <si>
    <t>Kirby, Roger S.; Patel, Manish I.</t>
  </si>
  <si>
    <t>http://ovidsp.ovid.com/ovidweb.cgi?T=JS&amp;NEWS=n&amp;CSC=Y&amp;PAGE=booktext&amp;D=books&amp;AN=01647988/7th_Edition&amp;XPATH=/PG(0)</t>
  </si>
  <si>
    <t>9780763746407</t>
    <phoneticPr fontId="4" type="noConversion"/>
  </si>
  <si>
    <t>Fibromyalgia: The Complete Guide From Medical Experts and Patients</t>
  </si>
  <si>
    <t>Ostalecki, Sharon</t>
  </si>
  <si>
    <t>http://ovidsp.ovid.com/ovidweb.cgi?T=JS&amp;NEWS=n&amp;CSC=Y&amp;PAGE=booktext&amp;D=books&amp;AN=01382312/1st_Edition&amp;XPATH=/PG(0)</t>
  </si>
  <si>
    <t>9781582558738</t>
  </si>
  <si>
    <t>FIMS Sports Medicine Manual: Event Planning and Emergency Care</t>
  </si>
  <si>
    <t>McDonagh, David O'Sullivan; Micheli, Lyle J.; Pigozzi, Fabio; Frontera, Walter R.; Grimm, Katharina; Butler, Charles F.; Smith, Angela D.; Budgett, Richard; Lereim, Professor Inggard; Parisis, Costas</t>
  </si>
  <si>
    <t>http://ovidsp.ovid.com/ovidweb.cgi?T=JS&amp;NEWS=n&amp;CSC=Y&amp;PAGE=booktext&amp;D=books&amp;AN=01439406/1st_Edition&amp;XPATH=/PG(0)</t>
  </si>
  <si>
    <t>9781451115963</t>
    <phoneticPr fontId="4" type="noConversion"/>
  </si>
  <si>
    <t>Foot &amp; Ankle</t>
  </si>
  <si>
    <t>Thordarson,, David B.</t>
  </si>
  <si>
    <t>http://ovidsp.ovid.com/ovidweb.cgi?T=JS&amp;NEWS=n&amp;CSC=Y&amp;PAGE=booktext&amp;D=books&amp;AN=01641752/2nd_Edition&amp;XPATH=/PG(0)</t>
  </si>
  <si>
    <t>9781451116977</t>
    <phoneticPr fontId="4" type="noConversion"/>
  </si>
  <si>
    <t>Gantz's Manual of Clinical Problems in Infectious Disease</t>
  </si>
  <si>
    <t>Myers,, James W.; Moorman,, Jonathan P.; Salgado,, Cassandra D.</t>
  </si>
  <si>
    <t>http://ovidsp.ovid.com/ovidweb.cgi?T=JS&amp;NEWS=n&amp;CSC=Y&amp;PAGE=booktext&amp;D=books&amp;AN=01641755/6th_Edition&amp;XPATH=/PG(0)</t>
  </si>
  <si>
    <t>9781444121292</t>
    <phoneticPr fontId="4" type="noConversion"/>
  </si>
  <si>
    <t>9781444121292</t>
  </si>
  <si>
    <t>Handbook of Mental Health Nursing</t>
  </si>
  <si>
    <t>Tee, Stephen; Brown, Joanne; Carpenter, Diane</t>
  </si>
  <si>
    <t>http://ovidsp.ovid.com/ovidweb.cgi?T=JS&amp;NEWS=n&amp;CSC=Y&amp;PAGE=booktext&amp;D=books&amp;AN=01694329/1st_Edition&amp;XPATH=/PG(0)</t>
  </si>
  <si>
    <t>9781449613396</t>
  </si>
  <si>
    <t>HIV Essentials</t>
  </si>
  <si>
    <t>Sax, Paul E.</t>
  </si>
  <si>
    <t>http://ovidsp.ovid.com/ovidweb.cgi?T=JS&amp;NEWS=n&amp;CSC=Y&amp;PAGE=booktext&amp;D=books&amp;AN=01515532/4th_Edition&amp;XPATH=/PG(0)</t>
  </si>
  <si>
    <t>9780763760502</t>
    <phoneticPr fontId="4" type="noConversion"/>
  </si>
  <si>
    <t xml:space="preserve">How to Keep from Breaking Your Heart: What Every Woman Needs to Know About Cardiovascular Disease </t>
  </si>
  <si>
    <t>Roberts, Barbara H.</t>
  </si>
  <si>
    <t>http://ovidsp.ovid.com/ovidweb.cgi?T=JS&amp;NEWS=n&amp;CSC=Y&amp;PAGE=booktext&amp;D=books&amp;AN=01515483/2nd_Edition&amp;XPATH=/PG(0)</t>
  </si>
  <si>
    <t>9780763777883</t>
  </si>
  <si>
    <t>Hypertension Essentials</t>
  </si>
  <si>
    <t>Kaplan, Norman M.; Weber, Michael A.</t>
  </si>
  <si>
    <t>http://ovidsp.ovid.com/ovidweb.cgi?T=JS&amp;NEWS=n&amp;CSC=Y&amp;PAGE=booktext&amp;D=books&amp;AN=01437788/2nd_Edition&amp;XPATH=/PG(0)</t>
  </si>
  <si>
    <t>9781444121827</t>
  </si>
  <si>
    <t>Imaging for Students</t>
  </si>
  <si>
    <t>Lisle, David A.</t>
  </si>
  <si>
    <t>Hodder Education</t>
  </si>
  <si>
    <t>http://ovidsp.ovid.com/ovidweb.cgi?T=JS&amp;NEWS=n&amp;CSC=Y&amp;PAGE=booktext&amp;D=books&amp;AN=01647953/4th_Edition&amp;XPATH=/PG(0)</t>
  </si>
  <si>
    <t>9781444137545</t>
    <phoneticPr fontId="4" type="noConversion"/>
  </si>
  <si>
    <t>Interpersonal Psychotherapy : A Clinician's Guide</t>
  </si>
  <si>
    <t>Stuart, Scott; Robertson, Michael</t>
  </si>
  <si>
    <t>http://ovidsp.ovid.com/ovidweb.cgi?T=JS&amp;NEWS=n&amp;CSC=Y&amp;PAGE=booktext&amp;D=books&amp;AN=01694331/2nd_Edition&amp;XPATH=/PG(0)</t>
  </si>
  <si>
    <t>9780763766009</t>
    <phoneticPr fontId="4" type="noConversion"/>
  </si>
  <si>
    <t>Intravascular Ultrasound Pocket Guide</t>
  </si>
  <si>
    <t xml:space="preserve">Russo , Robert J. </t>
  </si>
  <si>
    <t>http://ovidsp.ovid.com/ovidweb.cgi?T=JS&amp;NEWS=n&amp;CSC=Y&amp;PAGE=booktext&amp;D=books&amp;AN=01437789/7th_Edition&amp;XPATH=/PG(0)</t>
  </si>
  <si>
    <t>9781444119909</t>
  </si>
  <si>
    <t>Introduction To Nursing Research:Developing Research Awareness</t>
  </si>
  <si>
    <t>le May, Andree; Holmes, Susan</t>
  </si>
  <si>
    <t>http://ovidsp.ovid.com/ovidweb.cgi?T=JS&amp;NEWS=n&amp;CSC=Y&amp;PAGE=booktext&amp;D=books&amp;AN=01599589/1st_Edition&amp;XPATH=/PG(0)</t>
  </si>
  <si>
    <t>9781469813219</t>
  </si>
  <si>
    <t>Knowledge Translation in Healthcare</t>
  </si>
  <si>
    <t>Kitson, Alison; Jordan, Zoe; Salmond, Susan; Wiechula, Rick</t>
  </si>
  <si>
    <t>http://ovidsp.ovid.com/ovidweb.cgi?T=JS&amp;NEWS=n&amp;CSC=Y&amp;PAGE=booktext&amp;D=books&amp;AN=01698836/1st_Edition&amp;XPATH=/PG(0)</t>
  </si>
  <si>
    <t>9781451173307</t>
    <phoneticPr fontId="4" type="noConversion"/>
  </si>
  <si>
    <t>Lippincott's Manual of Toxicology</t>
  </si>
  <si>
    <t>Lippincott</t>
  </si>
  <si>
    <t>http://ovidsp.ovid.com/ovidweb.cgi?T=JS&amp;NEWS=n&amp;CSC=Y&amp;PAGE=booktext&amp;D=books&amp;AN=01626603/1st_Edition&amp;XPATH=/PG(0)</t>
  </si>
  <si>
    <t>9780340984253</t>
  </si>
  <si>
    <t>Making Sense of Acute Medicine: A Guide to Diagnosis</t>
  </si>
  <si>
    <t>Jenkins, Paul F; Johnson, Paula H</t>
  </si>
  <si>
    <t>http://ovidsp.ovid.com/ovidweb.cgi?T=JS&amp;NEWS=n&amp;CSC=Y&amp;PAGE=booktext&amp;D=books&amp;AN=01438595/1st_Edition&amp;XPATH=/PG(0)</t>
  </si>
  <si>
    <t>9780340967560</t>
  </si>
  <si>
    <t>Making Sense of Disaster Medicine: A Hands-On Guide for Medics</t>
  </si>
  <si>
    <t>Matheson, James IDM; Hawley, Alan</t>
  </si>
  <si>
    <t>http://ovidsp.ovid.com/ovidweb.cgi?T=JS&amp;NEWS=n&amp;CSC=Y&amp;PAGE=booktext&amp;D=books&amp;AN=01438597/1st_Edition&amp;XPATH=/PG(0)</t>
  </si>
  <si>
    <t>9780340950043</t>
  </si>
  <si>
    <t>Making Sense of Echocardiography: A Hands-On Guide</t>
  </si>
  <si>
    <t>Houghton, Andrew R.</t>
  </si>
  <si>
    <t>http://ovidsp.ovid.com/ovidweb.cgi?T=JS&amp;NEWS=n&amp;CSC=Y&amp;PAGE=booktext&amp;D=books&amp;AN=01438598/1st_Edition&amp;XPATH=/PG(0)</t>
  </si>
  <si>
    <t>9780340946886</t>
  </si>
  <si>
    <t>Making Sense of the ECG: A Hands-On Guide</t>
  </si>
  <si>
    <t>Houghton, Andrew; Gray, David</t>
  </si>
  <si>
    <t>http://ovidsp.ovid.com/ovidweb.cgi?T=JS&amp;NEWS=n&amp;CSC=Y&amp;PAGE=booktext&amp;D=books&amp;AN=01438601/3rd_Edition&amp;XPATH=/PG(0)</t>
  </si>
  <si>
    <t>9780340946893</t>
  </si>
  <si>
    <t>Making Sense of the ECG: Cases for Self-Assessment</t>
  </si>
  <si>
    <t>http://ovidsp.ovid.com/ovidweb.cgi?T=JS&amp;NEWS=n&amp;CSC=Y&amp;PAGE=booktext&amp;D=books&amp;AN=01438602/1st_Edition&amp;XPATH=/PG(0)</t>
  </si>
  <si>
    <t>9781451120516</t>
    <phoneticPr fontId="4" type="noConversion"/>
  </si>
  <si>
    <t>Manual of Allergy and Immunology</t>
  </si>
  <si>
    <t>Adelman, Daniel C.; Casale, Thomas B.; Corren, Jonathan</t>
  </si>
  <si>
    <t>http://ovidsp.ovid.com/ovidweb.cgi?T=JS&amp;NEWS=n&amp;CSC=Y&amp;PAGE=booktext&amp;D=books&amp;AN=01641766/5th_Edition&amp;XPATH=/PG(0)</t>
  </si>
  <si>
    <t>9781451115604</t>
  </si>
  <si>
    <t>Manual of Clinical Oncology</t>
  </si>
  <si>
    <t>Casciato, Dennis A.</t>
  </si>
  <si>
    <t>http://ovidsp.ovid.com/ovidweb.cgi?T=JS&amp;NEWS=n&amp;CSC=Y&amp;PAGE=booktext&amp;D=books&amp;AN=01626611/7th_Edition&amp;XPATH=/PG(0)</t>
  </si>
  <si>
    <t>9781451144918</t>
  </si>
  <si>
    <t>Manual of Emergency Airway Management</t>
  </si>
  <si>
    <t>Walls, Ron M.</t>
  </si>
  <si>
    <t>http://ovidsp.ovid.com/ovidweb.cgi?T=JS&amp;NEWS=n&amp;CSC=Y&amp;PAGE=booktext&amp;D=books&amp;AN=01626612/4th_Edition&amp;XPATH=/PG(0)</t>
  </si>
  <si>
    <t>9781444117141</t>
  </si>
  <si>
    <t>Mental Health Law: A Practical Guide</t>
  </si>
  <si>
    <t>Puri, Basant K.; Brown, Robert A.; McKee, Heather J.; Treasaden, Ian H.</t>
  </si>
  <si>
    <t xml:space="preserve"> CRC Press</t>
  </si>
  <si>
    <t>http://ovidsp.ovid.com/ovidweb.cgi?T=JS&amp;NEWS=n&amp;CSC=Y&amp;PAGE=booktext&amp;D=books&amp;AN=01599598/2nd_Edition&amp;XPATH=/PG(0)</t>
  </si>
  <si>
    <t>9781444120127</t>
  </si>
  <si>
    <t>Microbiology and Infectious Diseases on the Move</t>
  </si>
  <si>
    <t>Locke, Thomas; Keat, Sally; Walker, Andrew; Mackinnon, Rory</t>
  </si>
  <si>
    <t>http://ovidsp.ovid.com/ovidweb.cgi?T=JS&amp;NEWS=n&amp;CSC=Y&amp;PAGE=booktext&amp;D=books&amp;AN=01694334/1st_Edition&amp;XPATH=/PG(0)</t>
  </si>
  <si>
    <t>9780340981948</t>
  </si>
  <si>
    <t>MRCPsych: Passing the CASC Exam</t>
  </si>
  <si>
    <t>Sauer, Justin</t>
  </si>
  <si>
    <t>http://ovidsp.ovid.com/ovidweb.cgi?T=JS&amp;NEWS=n&amp;CSC=Y&amp;PAGE=booktext&amp;D=books&amp;AN=01438607/1st_Edition&amp;XPATH=/PG(0)</t>
  </si>
  <si>
    <t>9781853157769</t>
  </si>
  <si>
    <t>MRI of the Whole Body: An Illustrated Guide To Common Pathologies</t>
  </si>
  <si>
    <t>Mankad, Kshitij; Hoey, Edward TD; Lakkaraju, Amit; Bhuskute, Nikhil</t>
  </si>
  <si>
    <t>http://ovidsp.ovid.com/ovidweb.cgi?T=JS&amp;NEWS=n&amp;CSC=Y&amp;PAGE=booktext&amp;D=books&amp;AN=01599600/1st_Edition&amp;XPATH=/PG(0)</t>
  </si>
  <si>
    <t>9780763772536</t>
    <phoneticPr fontId="4" type="noConversion"/>
  </si>
  <si>
    <t>Muhammad Ali Parkinson Center 100 Questions &amp; Answers About Parkinson Disease, The</t>
  </si>
  <si>
    <t>Lieberman, Abraham</t>
  </si>
  <si>
    <t>http://ovidsp.ovid.com/ovidweb.cgi?T=JS&amp;NEWS=n&amp;CSC=Y&amp;PAGE=booktext&amp;D=books&amp;AN=01437773/2nd_Edition&amp;XPATH=/PG(0)</t>
  </si>
  <si>
    <t>9780763779085</t>
    <phoneticPr fontId="4" type="noConversion"/>
  </si>
  <si>
    <t>Music And Cancer: A Prescription For Healing</t>
  </si>
  <si>
    <t>Nagarsheth, Nimesh P.</t>
  </si>
  <si>
    <t>http://ovidsp.ovid.com/ovidweb.cgi?T=JS&amp;NEWS=n&amp;CSC=Y&amp;PAGE=booktext&amp;D=books&amp;AN=01437797/1st_Edition&amp;XPATH=/PG(0)</t>
  </si>
  <si>
    <t>9780763786830</t>
    <phoneticPr fontId="4" type="noConversion"/>
  </si>
  <si>
    <t>Navigating Breast Cancer: A Guide for the Newly Diagnosed</t>
  </si>
  <si>
    <t>Shockney, Lillie D.</t>
  </si>
  <si>
    <t>http://ovidsp.ovid.com/ovidweb.cgi?T=JS&amp;NEWS=n&amp;CSC=Y&amp;PAGE=booktext&amp;D=books&amp;AN=01437798/2nd_Edition&amp;XPATH=/PG(0)</t>
  </si>
  <si>
    <t>9781558103054</t>
    <phoneticPr fontId="4" type="noConversion"/>
  </si>
  <si>
    <t>NDNQI Case Studies in Nursing Quality Improvement</t>
  </si>
  <si>
    <t>Duncan, Jennifer; Montalvo, Isis; Dunton, Nancy</t>
  </si>
  <si>
    <t>http://ovidsp.ovid.com/ovidweb.cgi?T=JS&amp;NEWS=n&amp;CSC=Y&amp;PAGE=booktext&amp;D=books&amp;AN=01686546/1st_Edition&amp;XPATH=/PG(0)</t>
  </si>
  <si>
    <t>9780763755461</t>
  </si>
  <si>
    <t>Neonatal Respiratory Care Handbook</t>
  </si>
  <si>
    <t>Harrison, Elgloria A.</t>
  </si>
  <si>
    <t>http://ovidsp.ovid.com/ovidweb.cgi?T=JS&amp;NEWS=n&amp;CSC=Y&amp;PAGE=booktext&amp;D=books&amp;AN=01437704/1st_Edition&amp;XPATH=/PG(0)</t>
  </si>
  <si>
    <t>9781444145380</t>
  </si>
  <si>
    <t>Neurological Clinical Examination</t>
  </si>
  <si>
    <t>Morris, John GL; Jankovic, Joseph</t>
  </si>
  <si>
    <t>http://ovidsp.ovid.com/ovidweb.cgi?T=JS&amp;NEWS=n&amp;CSC=Y&amp;PAGE=booktext&amp;D=books&amp;AN=01694335/3rd_Edition&amp;XPATH=/PG(0)</t>
  </si>
  <si>
    <t>9781451116557</t>
  </si>
  <si>
    <t xml:space="preserve">Neuropathologic Evaluation: From Pathologic Features to Diagnosis </t>
  </si>
  <si>
    <t>Gokden, Murat</t>
  </si>
  <si>
    <t>http://ovidsp.ovid.com/ovidweb.cgi?T=JS&amp;NEWS=n&amp;CSC=Y&amp;PAGE=booktext&amp;D=books&amp;AN=01641772/1st_Edition&amp;XPATH=/PG(0)</t>
  </si>
  <si>
    <t>9781444135176</t>
  </si>
  <si>
    <t>Neurophysiology: A Conceptual Approach</t>
  </si>
  <si>
    <t>Carpenter, Roger; Reddi, Benjamin</t>
  </si>
  <si>
    <t>http://ovidsp.ovid.com/ovidweb.cgi?T=JS&amp;NEWS=n&amp;CSC=Y&amp;PAGE=booktext&amp;D=books&amp;AN=01694337/5th_Edition&amp;XPATH=/PG(0)</t>
  </si>
  <si>
    <t>9780763773021</t>
  </si>
  <si>
    <t>Nurse Anesthesia Pocket Guide: A Resource for Students nad Clinicians</t>
  </si>
  <si>
    <t>Macksey, Lynn Fitzgerald</t>
  </si>
  <si>
    <t>http://ovidsp.ovid.com/ovidweb.cgi?T=JS&amp;NEWS=n&amp;CSC=Y&amp;PAGE=booktext&amp;D=books&amp;AN=01515485/2nd_Edition&amp;XPATH=/PG(0)</t>
  </si>
  <si>
    <t>9780763772581</t>
    <phoneticPr fontId="4" type="noConversion"/>
  </si>
  <si>
    <t>Nurse's Guide to Caring for Cancer Survivors, A: Breast Cancer</t>
  </si>
  <si>
    <t xml:space="preserve">Urquhart , Laura M. </t>
  </si>
  <si>
    <t>http://ovidsp.ovid.com/ovidweb.cgi?T=JS&amp;NEWS=n&amp;CSC=Y&amp;PAGE=booktext&amp;D=books&amp;AN=01437775/1st_Edition&amp;XPATH=/PG(0)</t>
  </si>
  <si>
    <t>9780763772598</t>
    <phoneticPr fontId="4" type="noConversion"/>
  </si>
  <si>
    <t>Nurse's Guide to Caring for Cancer Survivors, A: Colorectal Cancer</t>
  </si>
  <si>
    <t xml:space="preserve">Sheldon , Lisa Kennedy </t>
  </si>
  <si>
    <t>http://ovidsp.ovid.com/ovidweb.cgi?T=JS&amp;NEWS=n&amp;CSC=Y&amp;PAGE=booktext&amp;D=books&amp;AN=01437776/1st_Edition&amp;XPATH=/PG(0)</t>
  </si>
  <si>
    <t>9780763772604</t>
    <phoneticPr fontId="4" type="noConversion"/>
  </si>
  <si>
    <t>Nurse's Guide to Caring for Cancer Survivors, A: Lung Cancer</t>
  </si>
  <si>
    <t xml:space="preserve">DiSalvo , Wendye </t>
  </si>
  <si>
    <t>http://ovidsp.ovid.com/ovidweb.cgi?T=JS&amp;NEWS=n&amp;CSC=Y&amp;PAGE=booktext&amp;D=books&amp;AN=01437777/1st_Edition&amp;XPATH=/PG(0)</t>
  </si>
  <si>
    <t>9780763772611</t>
    <phoneticPr fontId="4" type="noConversion"/>
  </si>
  <si>
    <t>Nurse's Guide to Caring for Cancer Survivors, A: Lymphoma</t>
  </si>
  <si>
    <t>Schaal, Anna D.; Stearns, Diane M.</t>
  </si>
  <si>
    <t>http://ovidsp.ovid.com/ovidweb.cgi?T=JS&amp;NEWS=n&amp;CSC=Y&amp;PAGE=booktext&amp;D=books&amp;AN=01437778/1st_Edition&amp;XPATH=/PG(0)</t>
  </si>
  <si>
    <t>9780763772628</t>
    <phoneticPr fontId="4" type="noConversion"/>
  </si>
  <si>
    <t>Nurse's Guide to Caring for Cancer Survivors, A: Prostate Cancer</t>
  </si>
  <si>
    <t>Welch, Jennifer A.; Marcotte, Stephanie K.</t>
  </si>
  <si>
    <t>http://ovidsp.ovid.com/ovidweb.cgi?T=JS&amp;NEWS=n&amp;CSC=Y&amp;PAGE=booktext&amp;D=books&amp;AN=01437779/1st_Edition&amp;XPATH=/PG(0)</t>
  </si>
  <si>
    <t>9781451146240</t>
  </si>
  <si>
    <t>Nursing Pharmacology Made Incredibly Easy!</t>
  </si>
  <si>
    <t>http://ovidsp.ovid.com/ovidweb.cgi?T=JS&amp;NEWS=n&amp;CSC=Y&amp;PAGE=booktext&amp;D=books&amp;AN=01648001/3rd_Edition&amp;XPATH=/PG(0)</t>
  </si>
  <si>
    <t>9780340928882</t>
  </si>
  <si>
    <t>Nursing Practice and Health Care</t>
  </si>
  <si>
    <t>Hinchliff, Sue; Norman, Sue; Schober, Jane</t>
  </si>
  <si>
    <t>http://ovidsp.ovid.com/ovidweb.cgi?T=JS&amp;NEWS=n&amp;CSC=Y&amp;PAGE=booktext&amp;D=books&amp;AN=01438611/5th_Edition&amp;XPATH=/PG(0)</t>
  </si>
  <si>
    <t>9780763776145</t>
  </si>
  <si>
    <t>Nursing Student's Guide to Clinical Success, The</t>
  </si>
  <si>
    <t xml:space="preserve">Payne , Lorene </t>
  </si>
  <si>
    <t>http://ovidsp.ovid.com/ovidweb.cgi?T=JS&amp;NEWS=n&amp;CSC=Y&amp;PAGE=booktext&amp;D=books&amp;AN=01437759/1st_Edition&amp;XPATH=/PG(0)</t>
  </si>
  <si>
    <t>9781444145632</t>
  </si>
  <si>
    <t>Obstetrics, Gynaecology and Women's Health on the Move</t>
  </si>
  <si>
    <t>Clifford, Amie; Kelly, Claire; Yau, Christopher</t>
  </si>
  <si>
    <t>http://ovidsp.ovid.com/ovidweb.cgi?T=JS&amp;NEWS=n&amp;CSC=Y&amp;PAGE=booktext&amp;D=books&amp;AN=01694339/1st_Edition&amp;XPATH=/PG(0)</t>
  </si>
  <si>
    <t>9780340986554</t>
  </si>
  <si>
    <t>Overcoming Anxiety, Stress and Panic: A Five Areas Approach</t>
  </si>
  <si>
    <t>Williams, Chris</t>
  </si>
  <si>
    <t>http://ovidsp.ovid.com/ovidweb.cgi?T=JS&amp;NEWS=n&amp;CSC=Y&amp;PAGE=booktext&amp;D=books&amp;AN=01438621/2nd_Edition&amp;XPATH=/PG(0)</t>
  </si>
  <si>
    <t>9780340986059</t>
  </si>
  <si>
    <t>Overcoming Depression and Low Mood: A Five Areas Approach</t>
  </si>
  <si>
    <t>http://ovidsp.ovid.com/ovidweb.cgi?T=JS&amp;NEWS=n&amp;CSC=Y&amp;PAGE=booktext&amp;D=books&amp;AN=01438618/3rd_Edition&amp;XPATH=/PG(0)</t>
  </si>
  <si>
    <t>9781444138344</t>
  </si>
  <si>
    <t>Overcoming Functional Neurological Symptoms : A Five Areas Approach</t>
  </si>
  <si>
    <t>Williams, Christopher; Kent, Catriona; Smith, Sharon; Carson, Alan; Sharpe, Michael; Cavanagh, Jonathan</t>
  </si>
  <si>
    <t>http://ovidsp.ovid.com/ovidweb.cgi?T=JS&amp;NEWS=n&amp;CSC=Y&amp;PAGE=booktext&amp;D=books&amp;AN=01599604/1st_Edition&amp;XPATH=/PG(0)</t>
  </si>
  <si>
    <t>9780340972342</t>
  </si>
  <si>
    <t>Overcoming Postnatal Depression: A Five Areas Approach</t>
  </si>
  <si>
    <t xml:space="preserve"> Williams, Chris; Cantwell, Roch; Robertson, Karen</t>
  </si>
  <si>
    <t>http://ovidsp.ovid.com/ovidweb.cgi?T=JS&amp;NEWS=n&amp;CSC=Y&amp;PAGE=booktext&amp;D=books&amp;AN=01438619/1st_Edition&amp;XPATH=/PG(0)</t>
  </si>
  <si>
    <t>9780340946572</t>
  </si>
  <si>
    <t>Overcoming Teenage Low Mood and Depression: A Five Areas Approach</t>
  </si>
  <si>
    <t>Dummett, Nicky; Williams, Chris</t>
  </si>
  <si>
    <t>http://ovidsp.ovid.com/ovidweb.cgi?T=JS&amp;NEWS=n&amp;CSC=Y&amp;PAGE=booktext&amp;D=books&amp;AN=01438622/1st_Edition&amp;XPATH=/PG(0)</t>
  </si>
  <si>
    <t>9781451146233</t>
  </si>
  <si>
    <t>Pathophysiology Made Incredibly Easy!</t>
  </si>
  <si>
    <t>Eckman, Margaret; Share, Debra</t>
  </si>
  <si>
    <t>http://ovidsp.ovid.com/ovidweb.cgi?T=JS&amp;NEWS=n&amp;CSC=Y&amp;PAGE=booktext&amp;D=books&amp;AN=01648002/5th_Edition&amp;XPATH=/PG(0)</t>
  </si>
  <si>
    <t>9780763774240</t>
  </si>
  <si>
    <t>Patients' Guide To Bladder Cancer</t>
  </si>
  <si>
    <t>Gonzalgo, Mark L.</t>
  </si>
  <si>
    <t>http://ovidsp.ovid.com/ovidweb.cgi?T=JS&amp;NEWS=n&amp;CSC=Y&amp;PAGE=booktext&amp;D=books&amp;AN=01437790/1st_Edition&amp;XPATH=/PG(0)</t>
  </si>
  <si>
    <t>9780763774271</t>
  </si>
  <si>
    <t>Patients' Guide To Cervical Cancer</t>
  </si>
  <si>
    <t>McCormick, Colleen C., Giuntoli, Robert L.</t>
  </si>
  <si>
    <t>http://ovidsp.ovid.com/ovidweb.cgi?T=JS&amp;NEWS=n&amp;CSC=Y&amp;PAGE=booktext&amp;D=books&amp;AN=01437791/1st_Edition&amp;XPATH=/PG(0)</t>
  </si>
  <si>
    <t>9780763774318</t>
    <phoneticPr fontId="4" type="noConversion"/>
  </si>
  <si>
    <t>Patients' Guide To Head And Neck Cancer</t>
  </si>
  <si>
    <t>Gourin, Christine G.</t>
  </si>
  <si>
    <t>http://ovidsp.ovid.com/ovidweb.cgi?T=JS&amp;NEWS=n&amp;CSC=Y&amp;PAGE=booktext&amp;D=books&amp;AN=01437644/1st_Edition&amp;XPATH=/PG(0)</t>
  </si>
  <si>
    <t>9780763774325</t>
    <phoneticPr fontId="4" type="noConversion"/>
  </si>
  <si>
    <t>Patients' Guide To Kidney Cancer</t>
  </si>
  <si>
    <t>Walczak, Janet R., Carducci, Michael A.</t>
  </si>
  <si>
    <t>http://ovidsp.ovid.com/ovidweb.cgi?T=JS&amp;NEWS=n&amp;CSC=Y&amp;PAGE=booktext&amp;D=books&amp;AN=01437792/1st_Edition&amp;XPATH=/PG(0)</t>
  </si>
  <si>
    <t>9780763774363</t>
    <phoneticPr fontId="4" type="noConversion"/>
  </si>
  <si>
    <t>Patients' Guide To Lung Cancer</t>
  </si>
  <si>
    <t>Klamerus, Justin F., Brahmer, Julie R., Ettinger, David S.</t>
  </si>
  <si>
    <t>http://ovidsp.ovid.com/ovidweb.cgi?T=JS&amp;NEWS=n&amp;CSC=Y&amp;PAGE=booktext&amp;D=books&amp;AN=01437793/1st_Edition&amp;XPATH=/PG(0)</t>
  </si>
  <si>
    <t>9780763774370</t>
  </si>
  <si>
    <t>Patients' Guide To Ovarian Cancer</t>
  </si>
  <si>
    <t>Salani, Ritu, Bristow, Robert E.</t>
  </si>
  <si>
    <t>http://ovidsp.ovid.com/ovidweb.cgi?T=JS&amp;NEWS=n&amp;CSC=Y&amp;PAGE=booktext&amp;D=books&amp;AN=01437794/1st_Edition&amp;XPATH=/PG(0)</t>
  </si>
  <si>
    <t>9780763774592</t>
    <phoneticPr fontId="4" type="noConversion"/>
  </si>
  <si>
    <t>Patients' Guide To Prostate Cancer</t>
  </si>
  <si>
    <t>Burnett, Arthur L.</t>
  </si>
  <si>
    <t>http://ovidsp.ovid.com/ovidweb.cgi?T=JS&amp;NEWS=n&amp;CSC=Y&amp;PAGE=booktext&amp;D=books&amp;AN=01437795/1st_Edition&amp;XPATH=/PG(0)</t>
  </si>
  <si>
    <t>9780763774608</t>
    <phoneticPr fontId="4" type="noConversion"/>
  </si>
  <si>
    <t>Patients' Guide To Uterine Cancer</t>
  </si>
  <si>
    <t>Diaz-Montes, Teresa P.</t>
  </si>
  <si>
    <t>http://ovidsp.ovid.com/ovidweb.cgi?T=JS&amp;NEWS=n&amp;CSC=Y&amp;PAGE=booktext&amp;D=books&amp;AN=01437796/1st_Edition&amp;XPATH=/PG(0)</t>
  </si>
  <si>
    <t>9780340938812</t>
  </si>
  <si>
    <t>Patients' Rights, Law and Ethics for Nurses: A practical guide</t>
  </si>
  <si>
    <t>Buka, Paul</t>
  </si>
  <si>
    <t>http://ovidsp.ovid.com/ovidweb.cgi?T=JS&amp;NEWS=n&amp;CSC=Y&amp;PAGE=booktext&amp;D=books&amp;AN=01438626/1st_Edition&amp;XPATH=/PG(0)</t>
  </si>
  <si>
    <t>9780763755997</t>
  </si>
  <si>
    <t>Pediatric Anesthetic and Emergency Drug Guide</t>
  </si>
  <si>
    <t>http://ovidsp.ovid.com/ovidweb.cgi?T=JS&amp;NEWS=n&amp;CSC=Y&amp;PAGE=booktext&amp;D=books&amp;AN=01515503/1st_Edition&amp;XPATH=/PG(0)</t>
  </si>
  <si>
    <t>9780763753863</t>
    <phoneticPr fontId="4" type="noConversion"/>
  </si>
  <si>
    <t>Pediatric Tracheostomy Home Care Guide</t>
  </si>
  <si>
    <t>Bissell, Cynthia M.</t>
  </si>
  <si>
    <t>http://ovidsp.ovid.com/ovidweb.cgi?T=JS&amp;NEWS=n&amp;CSC=Y&amp;PAGE=booktext&amp;D=books&amp;AN=01515502/1st_Edition&amp;XPATH=/PG(0)</t>
  </si>
  <si>
    <t>9780763772208</t>
  </si>
  <si>
    <t xml:space="preserve">Pneumonia Essentials </t>
  </si>
  <si>
    <t xml:space="preserve">Cunha , Burke A. </t>
  </si>
  <si>
    <t>http://ovidsp.ovid.com/ovidweb.cgi?T=JS&amp;NEWS=n&amp;CSC=Y&amp;PAGE=booktext&amp;D=books&amp;AN=01437800/3rd_Edition&amp;XPATH=/PG(0)</t>
  </si>
  <si>
    <t>9780763741556</t>
    <phoneticPr fontId="4" type="noConversion"/>
  </si>
  <si>
    <t>9780763741556</t>
  </si>
  <si>
    <t>Pocket Guide For Patient Education</t>
  </si>
  <si>
    <t>Jackson, Marilynn</t>
  </si>
  <si>
    <t>http://ovidsp.ovid.com/ovidweb.cgi?T=JS&amp;NEWS=n&amp;CSC=Y&amp;PAGE=booktext&amp;D=books&amp;AN=01382323/1st_Edition&amp;XPATH=/PG(0)</t>
  </si>
  <si>
    <t>9780763750756</t>
    <phoneticPr fontId="4" type="noConversion"/>
  </si>
  <si>
    <t>Pocket Orthopaedics: Evidence-Based Survival Guide</t>
  </si>
  <si>
    <t xml:space="preserve">Wong , Michael </t>
  </si>
  <si>
    <t>http://ovidsp.ovid.com/ovidweb.cgi?T=JS&amp;NEWS=n&amp;CSC=Y&amp;PAGE=booktext&amp;D=books&amp;AN=01437707/1st_Edition&amp;XPATH=/PG(0)</t>
  </si>
  <si>
    <t>9781444163162</t>
  </si>
  <si>
    <t>5th
(網站平台誤植為12th，請提報OVID修正平台資料）</t>
    <phoneticPr fontId="3" type="noConversion"/>
  </si>
  <si>
    <t>Nicholson, Timothy RJ; Singer, Donald RJ</t>
  </si>
  <si>
    <t>9781444120639</t>
  </si>
  <si>
    <t>Practical Forensic Psychiatry</t>
  </si>
  <si>
    <t>Clark, Tom; Rooprai, Dharjinder Singh</t>
  </si>
  <si>
    <t>http://ovidsp.ovid.com/ovidweb.cgi?T=JS&amp;NEWS=n&amp;CSC=Y&amp;PAGE=booktext&amp;D=books&amp;AN=01599606/1st_Edition&amp;XPATH=/PG(0)</t>
  </si>
  <si>
    <t>9780340990698</t>
  </si>
  <si>
    <t>Practical Genetic Counselling</t>
  </si>
  <si>
    <t>Harper, Peter S.</t>
  </si>
  <si>
    <t>http://ovidsp.ovid.com/ovidweb.cgi?T=JS&amp;NEWS=n&amp;CSC=Y&amp;PAGE=booktext&amp;D=books&amp;AN=01438629/7th_Edition&amp;XPATH=/PG(0)</t>
  </si>
  <si>
    <t>9781609131470</t>
  </si>
  <si>
    <t>Practical Guide to Botulinum Toxins Procedures A,</t>
  </si>
  <si>
    <t>Small, Rebecca</t>
  </si>
  <si>
    <t>http://ovidsp.ovid.com/ovidweb.cgi?T=JS&amp;NEWS=n&amp;CSC=Y&amp;PAGE=booktext&amp;D=books&amp;AN=01439385/1st_Edition&amp;XPATH=/PG(0)</t>
  </si>
  <si>
    <t>9781609131487</t>
  </si>
  <si>
    <t>Practical Guide to Dermal Filler Procedures A;</t>
  </si>
  <si>
    <t>http://ovidsp.ovid.com/ovidweb.cgi?T=JS&amp;NEWS=n&amp;CSC=Y&amp;PAGE=booktext&amp;D=books&amp;AN=01439386/1st_Edition&amp;XPATH=/PG(0)</t>
  </si>
  <si>
    <t>9781451142631</t>
    <phoneticPr fontId="4" type="noConversion"/>
  </si>
  <si>
    <t>Practical Neurology</t>
  </si>
  <si>
    <t>Biller, Jose</t>
  </si>
  <si>
    <t>http://ovidsp.ovid.com/ovidweb.cgi?T=JS&amp;NEWS=n&amp;CSC=Y&amp;PAGE=booktext&amp;D=books&amp;AN=01626615/4th_Edition&amp;XPATH=/PG(0)</t>
  </si>
  <si>
    <t>9781853158001</t>
  </si>
  <si>
    <t>Practical Radiological Anatomy</t>
  </si>
  <si>
    <t>McWilliams, Sarah</t>
  </si>
  <si>
    <t>http://ovidsp.ovid.com/ovidweb.cgi?T=JS&amp;NEWS=n&amp;CSC=Y&amp;PAGE=booktext&amp;D=books&amp;AN=01694343/1st_Edition&amp;XPATH=/PG(0)</t>
  </si>
  <si>
    <t>9780340927731</t>
  </si>
  <si>
    <t>Practical Radiotherapy Planning</t>
  </si>
  <si>
    <t>Barrett, Ann; Dobbs, Jane; Morris, Stephen; Roques, Tom</t>
  </si>
  <si>
    <t>http://ovidsp.ovid.com/ovidweb.cgi?T=JS&amp;NEWS=n&amp;CSC=Y&amp;PAGE=booktext&amp;D=books&amp;AN=01438631/4th_Edition&amp;XPATH=/PG(0)</t>
  </si>
  <si>
    <t>9781451144604</t>
  </si>
  <si>
    <t>Professional Guide to Diseases</t>
  </si>
  <si>
    <t>http://ovidsp.ovid.com/ovidweb.cgi?T=JS&amp;NEWS=n&amp;CSC=Y&amp;PAGE=booktext&amp;D=books&amp;AN=01648003/10th_Edition&amp;XPATH=/PG(0)</t>
  </si>
  <si>
    <t>9781451110197</t>
    <phoneticPr fontId="4" type="noConversion"/>
  </si>
  <si>
    <t>Psychiatric Interview, The: A Practical Guide</t>
  </si>
  <si>
    <t>Carlat, Daniel J.</t>
  </si>
  <si>
    <t>http://ovidsp.ovid.com/ovidweb.cgi?T=JS&amp;NEWS=n&amp;CSC=Y&amp;PAGE=booktext&amp;D=books&amp;AN=01648005/3rd_Edition&amp;XPATH=/PG(0)</t>
  </si>
  <si>
    <t>9780763754136</t>
  </si>
  <si>
    <t>Psychiatric Nursing Pocket Guide</t>
  </si>
  <si>
    <t xml:space="preserve">Antai-Otong, Deborah </t>
  </si>
  <si>
    <t>http://ovidsp.ovid.com/ovidweb.cgi?T=JS&amp;NEWS=n&amp;CSC=Y&amp;PAGE=booktext&amp;D=books&amp;AN=01382328/1st_Edition&amp;XPATH=/PG(0)</t>
  </si>
  <si>
    <t>9781605478616</t>
  </si>
  <si>
    <t>Psychiatric-Mental Health Nursing</t>
  </si>
  <si>
    <t>Videbeck, Sheila L</t>
  </si>
  <si>
    <t>http://ovidsp.ovid.com/ovidweb.cgi?T=JS&amp;NEWS=n&amp;CSC=Y&amp;PAGE=booktext&amp;D=books&amp;AN=01436893/5th_Edition&amp;XPATH=/PG(0)</t>
  </si>
  <si>
    <t>9780340984260</t>
  </si>
  <si>
    <t>Psychiatry by Ten Teachers</t>
  </si>
  <si>
    <t>Dogra, Nisha; Lunn, Brian; Cooper, Stephen</t>
  </si>
  <si>
    <t>http://ovidsp.ovid.com/ovidweb.cgi?T=JS&amp;NEWS=n&amp;CSC=Y&amp;PAGE=booktext&amp;D=books&amp;AN=01438635/1st_Edition&amp;XPATH=/PG(0)</t>
  </si>
  <si>
    <t>9780763781620</t>
  </si>
  <si>
    <t>Questions &amp; Answers About Human Papilloma Virus (Hpv)</t>
  </si>
  <si>
    <t>Dizon, Don S.; Krychman, Michael L.</t>
  </si>
  <si>
    <t>http://ovidsp.ovid.com/ovidweb.cgi?T=JS&amp;NEWS=n&amp;CSC=Y&amp;PAGE=booktext&amp;D=books&amp;AN=01437690/1st_Edition&amp;XPATH=/PG(0)</t>
  </si>
  <si>
    <t>9780763771980</t>
    <phoneticPr fontId="4" type="noConversion"/>
  </si>
  <si>
    <t>Questions &amp; Answers about Overactive Bladder</t>
  </si>
  <si>
    <t>Ellsworth, Pamela; Wein, Alan J.</t>
  </si>
  <si>
    <t>http://ovidsp.ovid.com/ovidweb.cgi?T=JS&amp;NEWS=n&amp;CSC=Y&amp;PAGE=booktext&amp;D=books&amp;AN=01515536/2nd_Edition&amp;XPATH=/PG(0)</t>
  </si>
  <si>
    <t>9780340941676</t>
  </si>
  <si>
    <t>Radiological Sciences Dictionary: Keywords, names and definitions</t>
  </si>
  <si>
    <t>Dowsett, David J.</t>
  </si>
  <si>
    <t>http://ovidsp.ovid.com/ovidweb.cgi?T=JS&amp;NEWS=n&amp;CSC=Y&amp;PAGE=booktext&amp;D=books&amp;AN=01438641/1st_Edition&amp;XPATH=/PG(0)</t>
  </si>
  <si>
    <t>9781451128376</t>
  </si>
  <si>
    <t>Rapid Interpretation of ECGs in Emergency Medicine: A Visual Guide</t>
  </si>
  <si>
    <t xml:space="preserve"> Martindale, Jennifer L.; Brown, David F. M.</t>
  </si>
  <si>
    <t>http://ovidsp.ovid.com/ovidweb.cgi?T=JS&amp;NEWS=n&amp;CSC=Y&amp;PAGE=booktext&amp;D=books&amp;AN=01626616/1st_Edition&amp;XPATH=/PG(0)</t>
  </si>
  <si>
    <t>9781853159275</t>
  </si>
  <si>
    <t>Royal Society of Medicine Career Handbook: FY1 - ST2</t>
  </si>
  <si>
    <t>Thillai, Muhunthan; Sritharan, Kaji</t>
  </si>
  <si>
    <t>http://ovidsp.ovid.com/ovidweb.cgi?T=JS&amp;NEWS=n&amp;CSC=Y&amp;PAGE=booktext&amp;D=books&amp;AN=01599611/1st_Edition&amp;XPATH=/PG(0)</t>
  </si>
  <si>
    <t>9781853159572</t>
  </si>
  <si>
    <t>Secrets of Success: Getting into Academic Medicine</t>
  </si>
  <si>
    <t>Smith, Philip J; Gill, Jasdeep K; Nijjer, Sukhjinder S; Levy, Jeremy B</t>
  </si>
  <si>
    <t>http://ovidsp.ovid.com/ovidweb.cgi?T=JS&amp;NEWS=n&amp;CSC=Y&amp;PAGE=booktext&amp;D=books&amp;AN=01599614/1st_Edition&amp;XPATH=/PG(0)</t>
  </si>
  <si>
    <t>9781444170511</t>
  </si>
  <si>
    <t>Self Assessment in Obstetrics and Gynaecology: by Ten Teachers EMQs, MCQs, SBAs, SAQs and OSCEs</t>
  </si>
  <si>
    <t>Kenny, Louise C.</t>
  </si>
  <si>
    <t>http://ovidsp.ovid.com/ovidweb.cgi?T=JS&amp;NEWS=n&amp;CSC=Y&amp;PAGE=booktext&amp;D=books&amp;AN=01694345/2nd_Edition&amp;XPATH=/PG(0)</t>
  </si>
  <si>
    <t>9780340987261</t>
  </si>
  <si>
    <t>Self-Harm in Young People: A Therapeutic Assessment Manual</t>
  </si>
  <si>
    <t>Author: Ougrin, Dennis; Zundel, Tobias; Ng, Audrey V.</t>
  </si>
  <si>
    <t>http://ovidsp.ovid.com/ovidweb.cgi?T=JS&amp;NEWS=n&amp;CSC=Y&amp;PAGE=booktext&amp;D=books&amp;AN=01438645/1st_Edition&amp;XPATH=/PG(0)</t>
  </si>
  <si>
    <t>9780340986035</t>
  </si>
  <si>
    <t>Simpson's Forensic Medicine</t>
  </si>
  <si>
    <t>13th</t>
  </si>
  <si>
    <t>Payne-James, Jason; Jones, Richard; Karch, Steven B; Manlove, John</t>
  </si>
  <si>
    <t>http://ovidsp.ovid.com/ovidweb.cgi?T=JS&amp;NEWS=n&amp;CSC=Y&amp;PAGE=booktext&amp;D=books&amp;AN=01599615/13th_Edition&amp;XPATH=/PG(0)</t>
  </si>
  <si>
    <t>9781605477442</t>
  </si>
  <si>
    <t>Sports Medicine of Baseball</t>
  </si>
  <si>
    <t>Dines, Joshua S.; Altchek, David W.; Andrews, James R.; ElAttrache, Neal S.; Wilk, Kevin E.; Yocum, Lewis A.</t>
  </si>
  <si>
    <t>http://ovidsp.ovid.com/ovidweb.cgi?T=JS&amp;NEWS=n&amp;CSC=Y&amp;PAGE=booktext&amp;D=books&amp;AN=01439424/1st_Edition&amp;XPATH=/PG(0)</t>
  </si>
  <si>
    <t>9781469813189</t>
  </si>
  <si>
    <t xml:space="preserve">Statistics for Systematic Review Authors </t>
  </si>
  <si>
    <t>Tufanaru, Catalin; Huang, William J.; Tsay, Shwu-Feng; Chou, Shin-Shang</t>
  </si>
  <si>
    <t>http://ovidsp.ovid.com/ovidweb.cgi?T=JS&amp;NEWS=n&amp;CSC=Y&amp;PAGE=booktext&amp;D=books&amp;AN=01698834/1st_Edition&amp;XPATH=/PG(0)</t>
  </si>
  <si>
    <t>9781444144109</t>
  </si>
  <si>
    <t>Storr's The Art of Psychotherapy</t>
  </si>
  <si>
    <t>Holmes, Jeremy</t>
  </si>
  <si>
    <t>http://ovidsp.ovid.com/ovidweb.cgi?T=JS&amp;NEWS=n&amp;CSC=Y&amp;PAGE=booktext&amp;D=books&amp;AN=01694346/3rd_Edition&amp;XPATH=/PG(0)</t>
  </si>
  <si>
    <t>9780763777890</t>
  </si>
  <si>
    <t xml:space="preserve">Stroke Essentials </t>
  </si>
  <si>
    <t xml:space="preserve">Goldszmidt, Adrian J.; Caplan, Louis R. </t>
  </si>
  <si>
    <t>http://ovidsp.ovid.com/ovidweb.cgi?T=JS&amp;NEWS=n&amp;CSC=Y&amp;PAGE=booktext&amp;D=books&amp;AN=01437766/2nd_Edition&amp;XPATH=/PG(0)</t>
  </si>
  <si>
    <t>9781609137106</t>
  </si>
  <si>
    <t>Structural Heart Disease Interventions</t>
  </si>
  <si>
    <t>Carroll, John D.; Webb, John G</t>
  </si>
  <si>
    <t>http://ovidsp.ovid.com/ovidweb.cgi?T=JS&amp;NEWS=n&amp;CSC=Y&amp;PAGE=booktext&amp;D=books&amp;AN=01439413/1st_Edition&amp;XPATH=/PG(0)</t>
  </si>
  <si>
    <t>9781451144505</t>
  </si>
  <si>
    <t>Surgical Exposures in Foot and Ankle Surgery: The Anatomic Approach</t>
  </si>
  <si>
    <t>deBoer, Piet; Buckley, Richard; Hoppenfeld, Stanley</t>
  </si>
  <si>
    <t>http://ovidsp.ovid.com/ovidweb.cgi?T=JS&amp;NEWS=n&amp;CSC=Y&amp;PAGE=booktext&amp;D=books&amp;AN=01626617/1st_Edition&amp;XPATH=/PG(0)</t>
  </si>
  <si>
    <t>9781469813158</t>
  </si>
  <si>
    <t>Synthesizing Descriptive Evidence</t>
  </si>
  <si>
    <t>Lockwood, Craig; White, Sarahlouise</t>
  </si>
  <si>
    <t>http://ovidsp.ovid.com/ovidweb.cgi?T=JS&amp;NEWS=n&amp;CSC=Y&amp;PAGE=booktext&amp;D=books&amp;AN=01698835/1st_Edition&amp;XPATH=/PG(0)</t>
  </si>
  <si>
    <t>9781451163896</t>
  </si>
  <si>
    <t>9781451163896</t>
    <phoneticPr fontId="4" type="noConversion"/>
  </si>
  <si>
    <t>Synthesizing Economic Evidence</t>
  </si>
  <si>
    <t>Tufanaru, Catalin; Tan, Woan-Shin</t>
  </si>
  <si>
    <t>http://ovidsp.ovid.com/ovidweb.cgi?T=JS&amp;NEWS=n&amp;CSC=Y&amp;PAGE=booktext&amp;D=books&amp;AN=01607890/1st_Edition&amp;XPATH=/PG(0)</t>
  </si>
  <si>
    <t>9781451163858</t>
  </si>
  <si>
    <t>Synthesizing Evidence from Narrative, Text and Opinion</t>
  </si>
  <si>
    <t>Jordan, Zoe; Konno, Rie; Mu, Pei Fan</t>
  </si>
  <si>
    <t>http://ovidsp.ovid.com/ovidweb.cgi?T=JS&amp;NEWS=n&amp;CSC=Y&amp;PAGE=booktext&amp;D=books&amp;AN=01607888/1st_Edition&amp;XPATH=/PG(0)</t>
  </si>
  <si>
    <t>9781451163889</t>
  </si>
  <si>
    <t>Synthesizing Evidence of Diagnostic Accuracy</t>
  </si>
  <si>
    <t>White, Sarahlouise; Schultz, Tim; Enuameh, Yeetey Akpe Kwesi</t>
  </si>
  <si>
    <t>http://ovidsp.ovid.com/ovidweb.cgi?T=JS&amp;NEWS=n&amp;CSC=Y&amp;PAGE=booktext&amp;D=books&amp;AN=01607889/1st_Edition&amp;XPATH=/PG(0)</t>
  </si>
  <si>
    <t>9781469813127</t>
  </si>
  <si>
    <t>Synthesizing Evidence of Harm</t>
  </si>
  <si>
    <t>Aromataris, Edoardo; Moola, Sandeep</t>
  </si>
  <si>
    <t>http://ovidsp.ovid.com/ovidweb.cgi?T=JS&amp;NEWS=n&amp;CSC=Y&amp;PAGE=booktext&amp;D=books&amp;AN=01699096/1st_Edition&amp;XPATH=/PG(0)</t>
  </si>
  <si>
    <t>9781451163872</t>
  </si>
  <si>
    <t>Synthesizing Evidence of Risk</t>
  </si>
  <si>
    <t>Aromataris, Edoardo; Hopp, Lisa; Munn, Zachary</t>
  </si>
  <si>
    <t>http://ovidsp.ovid.com/ovidweb.cgi?T=JS&amp;NEWS=n&amp;CSC=Y&amp;PAGE=booktext&amp;D=books&amp;AN=01607891/1st_Edition&amp;XPATH=/PG(0)</t>
  </si>
  <si>
    <t>9781451163841</t>
  </si>
  <si>
    <t>Synthesizing Qualitative Evidence</t>
  </si>
  <si>
    <t>Pearson, Alan; Robertson-Malt, Suzi; Rittenmeyer, Leslie</t>
  </si>
  <si>
    <t>http://ovidsp.ovid.com/ovidweb.cgi?T=JS&amp;NEWS=n&amp;CSC=Y&amp;PAGE=booktext&amp;D=books&amp;AN=01607892/1st_Edition&amp;XPATH=/PG(0)</t>
  </si>
  <si>
    <t>9781451163865</t>
  </si>
  <si>
    <t>Synthesizing Quantitative Evidence</t>
  </si>
  <si>
    <t>Lockwood, Craig; Sfetcu, Raluca; Oh, Eui Geum</t>
  </si>
  <si>
    <t>http://ovidsp.ovid.com/ovidweb.cgi?T=JS&amp;NEWS=n&amp;CSC=Y&amp;PAGE=booktext&amp;D=books&amp;AN=01607893/1st_Edition&amp;XPATH=/PG(0)</t>
  </si>
  <si>
    <t>9781853157943</t>
  </si>
  <si>
    <t>Systematic Reviews to Support Evidence-Based Medicine:How to Review and Apply Findings of Healthcare Research</t>
  </si>
  <si>
    <t>Khan, Khalid; Kunz, Regina; Kleijnen, Jos; Antes, Gerd</t>
  </si>
  <si>
    <t>http://ovidsp.ovid.com/ovidweb.cgi?T=JS&amp;NEWS=n&amp;CSC=Y&amp;PAGE=booktext&amp;D=books&amp;AN=01599617/2nd_Edition&amp;XPATH=/PG(0)</t>
  </si>
  <si>
    <t>9780763773717</t>
  </si>
  <si>
    <t>Tarascon Hospital Medicine Pocketbook</t>
  </si>
  <si>
    <t xml:space="preserve">Esherick , Joseph </t>
  </si>
  <si>
    <t>http://ovidsp.ovid.com/ovidweb.cgi?T=JS&amp;NEWS=n&amp;CSC=Y&amp;PAGE=booktext&amp;D=books&amp;AN=01437767/1st_Edition&amp;XPATH=/PG(0)</t>
  </si>
  <si>
    <t>9780763766016</t>
  </si>
  <si>
    <t>Tarascon Pocket Orthopaedica</t>
  </si>
  <si>
    <t xml:space="preserve">Rispoli , Damian M. </t>
  </si>
  <si>
    <t>http://ovidsp.ovid.com/ovidweb.cgi?T=JS&amp;NEWS=n&amp;CSC=Y&amp;PAGE=booktext&amp;D=books&amp;AN=01437768/3rd_Edition&amp;XPATH=/PG(0)</t>
  </si>
  <si>
    <t>9780763793074</t>
  </si>
  <si>
    <t>Tarascon Pocket Pharmacopoeia: 2011 Deluxe Lab-Coat Pocket Edition</t>
  </si>
  <si>
    <t>12th</t>
  </si>
  <si>
    <t>Hamilton, Richard J.</t>
  </si>
  <si>
    <t>http://ovidsp.ovid.com/ovidweb.cgi?T=JS&amp;NEWS=n&amp;CSC=Y&amp;PAGE=booktext&amp;D=books&amp;AN=01515487/12th_Edition&amp;XPATH=/PG(0)</t>
  </si>
  <si>
    <t>9780340900468</t>
  </si>
  <si>
    <t>Textbook of Clinical Pharmacology and Therapeutics, A</t>
  </si>
  <si>
    <t>Ritter, James M.; Lewis, Lionel D.; Mant, Timothy G. K.; Ferro, Albert</t>
  </si>
  <si>
    <t>http://ovidsp.ovid.com/ovidweb.cgi?T=JS&amp;NEWS=n&amp;CSC=Y&amp;PAGE=booktext&amp;D=books&amp;AN=01438552/5th_Edition&amp;XPATH=/PG(0)</t>
  </si>
  <si>
    <t>9781444121506</t>
  </si>
  <si>
    <t>Textbook of Community Nursing, A</t>
  </si>
  <si>
    <t>Chilton, Sue; Bain, Heather; Clarridge, Ann; Melling, Karen</t>
  </si>
  <si>
    <t>http://ovidsp.ovid.com/ovidweb.cgi?T=JS&amp;NEWS=n&amp;CSC=Y&amp;PAGE=booktext&amp;D=books&amp;AN=01694311/1st_Edition&amp;XPATH=/PG(0)</t>
  </si>
  <si>
    <t>9781444120646</t>
  </si>
  <si>
    <t>Textbook of General Practice, A</t>
  </si>
  <si>
    <t>Stephenson, Anne</t>
  </si>
  <si>
    <t>http://ovidsp.ovid.com/ovidweb.cgi?T=JS&amp;NEWS=n&amp;CSC=Y&amp;PAGE=booktext&amp;D=books&amp;AN=01694312/3rd_Edition&amp;XPATH=/PG(0)</t>
  </si>
  <si>
    <t>9781451109160</t>
  </si>
  <si>
    <t>Textbook of Uroradiology</t>
  </si>
  <si>
    <t>Dunnick,, N. Reed; Sandler,, Carl M.; Newhouse,, Jeffrey H.</t>
  </si>
  <si>
    <t>http://ovidsp.ovid.com/ovidweb.cgi?T=JS&amp;NEWS=n&amp;CSC=Y&amp;PAGE=booktext&amp;D=books&amp;AN=01641768/5th_Edition&amp;XPATH=/PG(0)</t>
  </si>
  <si>
    <t>9781853159473</t>
  </si>
  <si>
    <t>Therapeutics, Evidence and Decision-Making</t>
  </si>
  <si>
    <t>Rawlins, Michael D</t>
  </si>
  <si>
    <t>http://ovidsp.ovid.com/ovidweb.cgi?T=JS&amp;NEWS=n&amp;CSC=Y&amp;PAGE=booktext&amp;D=books&amp;AN=01599592/1st_Edition&amp;XPATH=/PG(0)</t>
  </si>
  <si>
    <t>9781609131449</t>
  </si>
  <si>
    <t>TNM Staging Atlas with Oncoanatomy</t>
  </si>
  <si>
    <t xml:space="preserve">Rubin, Philip; Hansen, John T.; </t>
  </si>
  <si>
    <t>http://ovidsp.ovid.com/ovidweb.cgi?T=JS&amp;NEWS=n&amp;CSC=Y&amp;PAGE=booktext&amp;D=books&amp;AN=01438894/2nd_Edition&amp;XPATH=/PG(0)</t>
  </si>
  <si>
    <t>9781451161687</t>
  </si>
  <si>
    <t>Translation Science and the JBI Model of Evidence-Based Healthcare</t>
  </si>
  <si>
    <t>Pearson, Alan; Weeks, Susan; Stern, Cindy</t>
  </si>
  <si>
    <t>http://ovidsp.ovid.com/ovidweb.cgi?T=JS&amp;NEWS=n&amp;CSC=Y&amp;PAGE=booktext&amp;D=books&amp;AN=01607887/1st_Edition&amp;XPATH=/PG(0)</t>
  </si>
  <si>
    <t>9780340928264</t>
  </si>
  <si>
    <t>Trauma Care Manual</t>
  </si>
  <si>
    <t>Greaves, Ian; Porter, Keith; Garner, Jeff</t>
  </si>
  <si>
    <t>http://ovidsp.ovid.com/ovidweb.cgi?T=JS&amp;NEWS=n&amp;CSC=Y&amp;PAGE=booktext&amp;D=books&amp;AN=01438657/2nd_Edition&amp;XPATH=/PG(0)</t>
  </si>
  <si>
    <t>9781451116793</t>
    <phoneticPr fontId="4" type="noConversion"/>
  </si>
  <si>
    <t xml:space="preserve">Trauma Manual, The: Trauma and Acute Care Surgery </t>
  </si>
  <si>
    <t>Peitzman, Andrew B.; Yealy, Donald M.; Fabian, Timothy C.; Rhodes, Michael; Schwab, C. William</t>
  </si>
  <si>
    <t>http://ovidsp.ovid.com/ovidweb.cgi?T=JS&amp;NEWS=n&amp;CSC=Y&amp;PAGE=booktext&amp;D=books&amp;AN=01641775/4th_Edition&amp;XPATH=/PG(0)</t>
  </si>
  <si>
    <t>9781608314317</t>
  </si>
  <si>
    <t>Treatment Planning in Radiation Oncology</t>
  </si>
  <si>
    <t>Khan, Faiz M.; Gerbi, Bruce J</t>
  </si>
  <si>
    <t>http://ovidsp.ovid.com/ovidweb.cgi?T=JS&amp;NEWS=n&amp;CSC=Y&amp;PAGE=booktext&amp;D=books&amp;AN=01438895/3rd_Edition&amp;XPATH=/PG(0)</t>
  </si>
  <si>
    <t>9781605472034</t>
    <phoneticPr fontId="4" type="noConversion"/>
  </si>
  <si>
    <t>Vascular Access: Principles and Practice</t>
  </si>
  <si>
    <t>Wilson, Samuel Eric</t>
  </si>
  <si>
    <t>http://ovidsp.ovid.com/ovidweb.cgi?T=JS&amp;NEWS=n&amp;CSC=Y&amp;PAGE=booktext&amp;D=books&amp;AN=01634947/5th_Edition&amp;XPATH=/PG(0)</t>
  </si>
  <si>
    <t>9781451116687</t>
  </si>
  <si>
    <t xml:space="preserve">Visual Diagnosis and Care of the Patient with Special Needs </t>
  </si>
  <si>
    <t>Taub, Marc B.; Bartuccio, Mary; Maino, Dominick M.</t>
  </si>
  <si>
    <t>http://ovidsp.ovid.com/ovidweb.cgi?T=JS&amp;NEWS=n&amp;CSC=Y&amp;PAGE=booktext&amp;D=books&amp;AN=01626624/1st_Edition&amp;XPATH=/PG(0)</t>
  </si>
  <si>
    <t>9781609136505</t>
  </si>
  <si>
    <t>Visual Nursing: A Guide to Diseases, Skills, and Treatments</t>
  </si>
  <si>
    <t>http://ovidsp.ovid.com/ovidweb.cgi?T=JS&amp;NEWS=n&amp;CSC=Y&amp;PAGE=booktext&amp;D=books&amp;AN=01438896/2nd_Edition&amp;XPATH=/PG(0)</t>
  </si>
  <si>
    <t>9781451132182</t>
    <phoneticPr fontId="4" type="noConversion"/>
  </si>
  <si>
    <t>Wilkinson and Stone Atlas of Vulvar Disease</t>
  </si>
  <si>
    <t>Wilkinson, Edward J.; Stone, I. Keith</t>
  </si>
  <si>
    <t>http://ovidsp.ovid.com/ovidweb.cgi?T=JS&amp;NEWS=n&amp;CSC=Y&amp;PAGE=booktext&amp;D=books&amp;AN=01626557/3rd_Edition&amp;XPATH=/PG(0)</t>
  </si>
  <si>
    <t>Clinical Wisdom and Evidence-Based Healthcare: Lippincott-Joanna Briggs Institute Synthesis Science in Healthcare Series 14</t>
    <phoneticPr fontId="3" type="noConversion"/>
  </si>
  <si>
    <t>Pocket Prescriber 2012</t>
    <phoneticPr fontId="3" type="noConversion"/>
  </si>
  <si>
    <t>http://ovidsp.ovid.com/ovidweb.cgi?T=JS&amp;NEWS=n&amp;CSC=Y&amp;PAGE=booktext&amp;D=books&amp;AN=01653901/12th_Edition&amp;XPATH=/PG(0)</t>
    <phoneticPr fontId="3" type="noConversion"/>
  </si>
  <si>
    <t>2011</t>
    <phoneticPr fontId="3" type="noConversion"/>
  </si>
  <si>
    <t xml:space="preserve">Practical Approach To Diagnosis &amp; Management Of Lipid Disorders </t>
  </si>
  <si>
    <t xml:space="preserve">Practical Approach To Diagnosis &amp; Management Of Lipid Disorders </t>
    <phoneticPr fontId="3" type="noConversion"/>
  </si>
  <si>
    <t>9780763755843</t>
    <phoneticPr fontId="3" type="noConversion"/>
  </si>
  <si>
    <t>Nicholls , Stephen J.</t>
    <phoneticPr fontId="3" type="noConversion"/>
  </si>
  <si>
    <t>http://ovidsp.ovid.com/ovidweb.cgi?T=JS&amp;NEWS=n&amp;CSC=Y&amp;PAGE=booktext&amp;D=books&amp;AN=01437804/1st_Edition&amp;XPATH=/PG(0)</t>
    <phoneticPr fontId="3" type="noConversion"/>
  </si>
  <si>
    <t>Jones and Bartlett Publishers, LLC</t>
    <phoneticPr fontId="3" type="noConversion"/>
  </si>
  <si>
    <t>Editor's Handbook, The</t>
  </si>
  <si>
    <t>Clinical Wisdom and Evidence-Based Healthcare: Lippincott-Joanna Briggs Institute Synthesis Science in Healthcare Series 14</t>
  </si>
  <si>
    <t>Pocket Prescriber 2012</t>
  </si>
  <si>
    <t>Pediatric Hand and Upper Limb Surgery: A Practical Guide</t>
    <phoneticPr fontId="3" type="noConversion"/>
  </si>
  <si>
    <t>9781582558707</t>
    <phoneticPr fontId="4" type="noConversion"/>
  </si>
  <si>
    <t>Waters, Peter M.; Dae, Donald S.</t>
    <phoneticPr fontId="3" type="noConversion"/>
  </si>
  <si>
    <t>2012</t>
    <phoneticPr fontId="3" type="noConversion"/>
  </si>
  <si>
    <t>http://ovidsp.ovid.com/ovidweb.cgi?T=JS&amp;NEWS=n&amp;CSC=Y&amp;PAGE=booktext&amp;D=books&amp;AN=01619616/1st_Edition&amp;XPATH=/PG(0)</t>
    <phoneticPr fontId="3" type="noConversion"/>
  </si>
  <si>
    <t>RC86.7</t>
  </si>
  <si>
    <t>616/.075</t>
  </si>
  <si>
    <t>RL74</t>
  </si>
  <si>
    <t>616.5</t>
  </si>
  <si>
    <t>RC66</t>
  </si>
  <si>
    <t>616</t>
  </si>
  <si>
    <t>RD733.8</t>
  </si>
  <si>
    <t>617.4/7</t>
  </si>
  <si>
    <t>RJ58</t>
  </si>
  <si>
    <t>618.92</t>
  </si>
  <si>
    <t>RC465</t>
  </si>
  <si>
    <t>616.8909</t>
  </si>
  <si>
    <t>RC78</t>
  </si>
  <si>
    <t>616.0757</t>
  </si>
  <si>
    <t>RC933</t>
  </si>
  <si>
    <t>616.7/22</t>
  </si>
  <si>
    <t>RC263</t>
  </si>
  <si>
    <t>616.99/406</t>
  </si>
  <si>
    <t>RC108</t>
  </si>
  <si>
    <t>616/.044</t>
  </si>
  <si>
    <t>RC696</t>
  </si>
  <si>
    <t>616.1/42</t>
  </si>
  <si>
    <t>RC660</t>
  </si>
  <si>
    <t>616.4/62</t>
  </si>
  <si>
    <t>RD549</t>
  </si>
  <si>
    <t>617.5/810592</t>
  </si>
  <si>
    <t>RC280.L9</t>
  </si>
  <si>
    <t>616.99/446</t>
  </si>
  <si>
    <t>RE661.D3</t>
  </si>
  <si>
    <t>617.7/35</t>
  </si>
  <si>
    <t>RC280.P7</t>
  </si>
  <si>
    <t>616.99/463</t>
  </si>
  <si>
    <t>RC392</t>
  </si>
  <si>
    <t>616.8/4912</t>
  </si>
  <si>
    <t>RC931.O73</t>
  </si>
  <si>
    <t>616.7/16</t>
  </si>
  <si>
    <t>RC280.P25</t>
  </si>
  <si>
    <t>616.99/437</t>
  </si>
  <si>
    <t>RC694</t>
  </si>
  <si>
    <t>616.1/31</t>
  </si>
  <si>
    <t>RC514</t>
  </si>
  <si>
    <t>616.89/8</t>
  </si>
  <si>
    <t>TX361.A8</t>
  </si>
  <si>
    <t>613.2/024796</t>
  </si>
  <si>
    <t>RC280.U8</t>
  </si>
  <si>
    <t>616.99/366</t>
  </si>
  <si>
    <t>RJ399.C6</t>
  </si>
  <si>
    <t>618.92/398</t>
  </si>
  <si>
    <t>RJ506.S3</t>
  </si>
  <si>
    <t>618.92/898</t>
  </si>
  <si>
    <t>RD82.2</t>
  </si>
  <si>
    <t>617.9/6</t>
  </si>
  <si>
    <t>RC55</t>
  </si>
  <si>
    <t>RC346</t>
  </si>
  <si>
    <t>616.8</t>
  </si>
  <si>
    <t>RJ48</t>
  </si>
  <si>
    <t>RC685.I6</t>
  </si>
  <si>
    <t>616.1/23</t>
  </si>
  <si>
    <t>RD93</t>
  </si>
  <si>
    <t>617.9</t>
  </si>
  <si>
    <t>RT62</t>
  </si>
  <si>
    <t>610.73</t>
  </si>
  <si>
    <t>RC86.8</t>
  </si>
  <si>
    <t>616.02/5</t>
  </si>
  <si>
    <t>RG104</t>
  </si>
  <si>
    <t>618.1/5059</t>
  </si>
  <si>
    <t>616.99/466</t>
  </si>
  <si>
    <t>RM302.5</t>
  </si>
  <si>
    <t>615.7042</t>
  </si>
  <si>
    <t>RC669.15</t>
  </si>
  <si>
    <t>616.1/2</t>
  </si>
  <si>
    <t>RC523</t>
  </si>
  <si>
    <t>616.8/31</t>
  </si>
  <si>
    <t>RD82.3</t>
  </si>
  <si>
    <t>617.9/6076</t>
  </si>
  <si>
    <t>RM265</t>
  </si>
  <si>
    <t>615.329</t>
  </si>
  <si>
    <t>RD84</t>
  </si>
  <si>
    <t>617.9/62</t>
  </si>
  <si>
    <t>RK287</t>
  </si>
  <si>
    <t>617.5/2207</t>
  </si>
  <si>
    <t>RC636</t>
  </si>
  <si>
    <t>616.1/307582</t>
  </si>
  <si>
    <t>RJ251</t>
  </si>
  <si>
    <t>618.92/0028</t>
  </si>
  <si>
    <t>RC280.B8</t>
  </si>
  <si>
    <t>616.99/4490231</t>
  </si>
  <si>
    <t>RC58</t>
  </si>
  <si>
    <t>610.76</t>
  </si>
  <si>
    <t>RC685.C6</t>
  </si>
  <si>
    <t>618.9201</t>
  </si>
  <si>
    <t>RT120.I5</t>
  </si>
  <si>
    <t>616/.028</t>
  </si>
  <si>
    <t>RC489.C63</t>
  </si>
  <si>
    <t>616.891425</t>
  </si>
  <si>
    <t>RJ499</t>
  </si>
  <si>
    <t>618.9289</t>
  </si>
  <si>
    <t>RJ245</t>
  </si>
  <si>
    <t>618.9200231</t>
  </si>
  <si>
    <t>RC78.M2</t>
  </si>
  <si>
    <t>616.07572</t>
  </si>
  <si>
    <t>RB112.5</t>
  </si>
  <si>
    <t>616.0756</t>
  </si>
  <si>
    <t>RC553.A88</t>
  </si>
  <si>
    <t>618.92/85882</t>
  </si>
  <si>
    <t>RT51</t>
  </si>
  <si>
    <t>RS97</t>
  </si>
  <si>
    <t>615.1076</t>
  </si>
  <si>
    <t>RD34</t>
  </si>
  <si>
    <t>617</t>
  </si>
  <si>
    <t>RC547</t>
  </si>
  <si>
    <t>616.8/498</t>
  </si>
  <si>
    <t>RD31</t>
  </si>
  <si>
    <t>PN147</t>
  </si>
  <si>
    <t>808/.0202</t>
  </si>
  <si>
    <t>R850</t>
  </si>
  <si>
    <t>610.72</t>
  </si>
  <si>
    <t>RE725</t>
  </si>
  <si>
    <t>617.7</t>
  </si>
  <si>
    <t>RT41</t>
  </si>
  <si>
    <t>RA645.6.I3</t>
  </si>
  <si>
    <t>362.1809773/1</t>
  </si>
  <si>
    <t>R729.5.S6</t>
  </si>
  <si>
    <t>RG101</t>
  </si>
  <si>
    <t>618.1</t>
  </si>
  <si>
    <t>RJ84.G7</t>
  </si>
  <si>
    <t>616.89</t>
  </si>
  <si>
    <t>R723.7</t>
  </si>
  <si>
    <t>362.1</t>
  </si>
  <si>
    <t>RT86.54</t>
  </si>
  <si>
    <t>RC261</t>
  </si>
  <si>
    <t>616.99/40076</t>
  </si>
  <si>
    <t>RC280.T6</t>
  </si>
  <si>
    <t>616.99/444</t>
  </si>
  <si>
    <t>RJ45</t>
  </si>
  <si>
    <t>RC683.5.E5</t>
  </si>
  <si>
    <t>616.1/207547</t>
  </si>
  <si>
    <t>RC685.A65</t>
  </si>
  <si>
    <t>616.1/2807547076</t>
  </si>
  <si>
    <t>RJ370</t>
  </si>
  <si>
    <t>618.920025</t>
  </si>
  <si>
    <t>616.025</t>
  </si>
  <si>
    <t>RF46</t>
  </si>
  <si>
    <t>617.51</t>
  </si>
  <si>
    <t>617.5/1</t>
  </si>
  <si>
    <t>RT85.5</t>
  </si>
  <si>
    <t>QR115</t>
  </si>
  <si>
    <t>664.001579</t>
  </si>
  <si>
    <t>RC649</t>
  </si>
  <si>
    <t>616.4</t>
  </si>
  <si>
    <t>RT120.P37</t>
  </si>
  <si>
    <t>610.73/43</t>
  </si>
  <si>
    <t>RC591</t>
  </si>
  <si>
    <t>616.238</t>
  </si>
  <si>
    <t>RC516</t>
  </si>
  <si>
    <t>616.895</t>
  </si>
  <si>
    <t>616.128</t>
  </si>
  <si>
    <t>RC862.C44</t>
  </si>
  <si>
    <t>616.399</t>
  </si>
  <si>
    <t>RC776.O3</t>
  </si>
  <si>
    <t>616.24</t>
  </si>
  <si>
    <t>RC280.C6</t>
  </si>
  <si>
    <t>616.994347</t>
  </si>
  <si>
    <t>RG136</t>
  </si>
  <si>
    <t>613.94</t>
  </si>
  <si>
    <t>RC521</t>
  </si>
  <si>
    <t>616.83</t>
  </si>
  <si>
    <t>RC660.4</t>
  </si>
  <si>
    <t>616.462</t>
  </si>
  <si>
    <t>RC372 .B753 2009</t>
  </si>
  <si>
    <t>616.853</t>
  </si>
  <si>
    <t>RE871 H43 2010</t>
  </si>
  <si>
    <t>617.741</t>
  </si>
  <si>
    <t>RC632.H87</t>
  </si>
  <si>
    <t>616.3997</t>
  </si>
  <si>
    <t>RC685.H8</t>
  </si>
  <si>
    <t>616.132</t>
  </si>
  <si>
    <t>RC628 .H37 2009</t>
  </si>
  <si>
    <t>616.398</t>
  </si>
  <si>
    <t>RC931.O67</t>
  </si>
  <si>
    <t>616.3999</t>
  </si>
  <si>
    <t>616.716</t>
  </si>
  <si>
    <t>RC899</t>
  </si>
  <si>
    <t>616.9/9463</t>
  </si>
  <si>
    <t>RC927.3</t>
  </si>
  <si>
    <t>616.7/42</t>
  </si>
  <si>
    <t>RC1210</t>
  </si>
  <si>
    <t>617.1027</t>
  </si>
  <si>
    <t>RD563</t>
  </si>
  <si>
    <t>617.5/85</t>
  </si>
  <si>
    <t>RD776</t>
  </si>
  <si>
    <t>617.9/8</t>
  </si>
  <si>
    <t>RC112</t>
  </si>
  <si>
    <t>616.9</t>
  </si>
  <si>
    <t>RC440</t>
  </si>
  <si>
    <t>616.89/0231; 616.890231</t>
  </si>
  <si>
    <t>RC606.63</t>
  </si>
  <si>
    <t>616.97/9201</t>
  </si>
  <si>
    <t>RC682</t>
  </si>
  <si>
    <t>616.1/20082</t>
  </si>
  <si>
    <t>RC78.7.D53</t>
  </si>
  <si>
    <t>616.0754</t>
  </si>
  <si>
    <t>RC489.I55</t>
  </si>
  <si>
    <t>616.89/14</t>
  </si>
  <si>
    <t>RC691.6.U47</t>
  </si>
  <si>
    <t>616.1/307543</t>
  </si>
  <si>
    <t>RT81.5</t>
  </si>
  <si>
    <t>610.73072</t>
  </si>
  <si>
    <t>610.68</t>
  </si>
  <si>
    <t>RA1211</t>
  </si>
  <si>
    <t>615.9</t>
  </si>
  <si>
    <t>RC683.5.U5</t>
  </si>
  <si>
    <t>616.1207543</t>
  </si>
  <si>
    <t>616.1207547</t>
  </si>
  <si>
    <t>RC585</t>
  </si>
  <si>
    <t>616.07/9</t>
  </si>
  <si>
    <t>RC262.5</t>
  </si>
  <si>
    <t>616.99/4</t>
  </si>
  <si>
    <t>RC735.R48</t>
  </si>
  <si>
    <t>616.2/00425</t>
  </si>
  <si>
    <t>KD3412</t>
  </si>
  <si>
    <t>344.42044</t>
  </si>
  <si>
    <t>RC111</t>
  </si>
  <si>
    <t>RC457</t>
  </si>
  <si>
    <t>616.890076</t>
  </si>
  <si>
    <t>RC78.7.N83</t>
  </si>
  <si>
    <t>616.07/548</t>
  </si>
  <si>
    <t>RC382</t>
  </si>
  <si>
    <t>616.8/33</t>
  </si>
  <si>
    <t>RC254.5</t>
  </si>
  <si>
    <t>616.99/449</t>
  </si>
  <si>
    <t>RJ312</t>
  </si>
  <si>
    <t>618.92/01</t>
  </si>
  <si>
    <t>RC348</t>
  </si>
  <si>
    <t>616.80475</t>
  </si>
  <si>
    <t>616.8/0475</t>
  </si>
  <si>
    <t>QP355.2</t>
  </si>
  <si>
    <t>612.8</t>
  </si>
  <si>
    <t>617.96</t>
  </si>
  <si>
    <t>616.99/4347</t>
  </si>
  <si>
    <t>RC280.L8</t>
  </si>
  <si>
    <t>616.99/424</t>
  </si>
  <si>
    <t>RM125</t>
  </si>
  <si>
    <t>615/.1</t>
  </si>
  <si>
    <t>RT42</t>
  </si>
  <si>
    <t>RT73</t>
  </si>
  <si>
    <t>610.73071/1</t>
  </si>
  <si>
    <t>RA778</t>
  </si>
  <si>
    <t>613.04244</t>
  </si>
  <si>
    <t>RC531</t>
  </si>
  <si>
    <t>616.8522</t>
  </si>
  <si>
    <t>RC537</t>
  </si>
  <si>
    <t>616.8/52706</t>
  </si>
  <si>
    <t>RC360</t>
  </si>
  <si>
    <t>RG852</t>
  </si>
  <si>
    <t>618.7606</t>
  </si>
  <si>
    <t>RJ506.D4</t>
  </si>
  <si>
    <t>618.92852706</t>
  </si>
  <si>
    <t>RB113</t>
  </si>
  <si>
    <t>616.07</t>
  </si>
  <si>
    <t>RC280.B5</t>
  </si>
  <si>
    <t>616.99/462</t>
  </si>
  <si>
    <t>RC280.H4</t>
  </si>
  <si>
    <t>616.99/491</t>
  </si>
  <si>
    <t>RC280.K5</t>
  </si>
  <si>
    <t>616.99/461</t>
  </si>
  <si>
    <t>RC280.O8</t>
  </si>
  <si>
    <t>616.99/465</t>
  </si>
  <si>
    <t>KD2968.N8</t>
  </si>
  <si>
    <t>344.410414</t>
  </si>
  <si>
    <t>RD139</t>
  </si>
  <si>
    <t>617.9/6083</t>
  </si>
  <si>
    <t>RF517</t>
  </si>
  <si>
    <t>618.92/09751</t>
  </si>
  <si>
    <t>RC771</t>
  </si>
  <si>
    <t>616.2/41</t>
  </si>
  <si>
    <t>RT90</t>
  </si>
  <si>
    <t>615.5071</t>
  </si>
  <si>
    <t>RD732.5</t>
  </si>
  <si>
    <t>616.7</t>
  </si>
  <si>
    <t>RM138</t>
  </si>
  <si>
    <t>615.4</t>
  </si>
  <si>
    <t>RA1148</t>
  </si>
  <si>
    <t>614.15</t>
  </si>
  <si>
    <t>RB155.7</t>
  </si>
  <si>
    <t>616.042</t>
  </si>
  <si>
    <t>RL120.B66</t>
  </si>
  <si>
    <t>615/.778</t>
  </si>
  <si>
    <t>RD119.5.F33</t>
  </si>
  <si>
    <t>617.5/2059</t>
  </si>
  <si>
    <t>616.07/57</t>
  </si>
  <si>
    <t>RC271.R3</t>
  </si>
  <si>
    <t>616.9/940642</t>
  </si>
  <si>
    <t>RT65</t>
  </si>
  <si>
    <t>RC480.7</t>
  </si>
  <si>
    <t>616.89/075</t>
  </si>
  <si>
    <t>616.89/0231</t>
  </si>
  <si>
    <t>RC454</t>
  </si>
  <si>
    <t>RC168.P15</t>
  </si>
  <si>
    <t>616.9/11</t>
  </si>
  <si>
    <t>RC921.I5</t>
  </si>
  <si>
    <t>616.6/2</t>
  </si>
  <si>
    <t>R895.A3</t>
  </si>
  <si>
    <t>616.075703</t>
  </si>
  <si>
    <t>610.69/5023</t>
  </si>
  <si>
    <t>R840</t>
  </si>
  <si>
    <t>610.71/1</t>
  </si>
  <si>
    <t>RG111</t>
  </si>
  <si>
    <t>618.10076</t>
  </si>
  <si>
    <t>RJ506.S44</t>
  </si>
  <si>
    <t>618.9/28582</t>
  </si>
  <si>
    <t>RA1051</t>
  </si>
  <si>
    <t>614/.1</t>
  </si>
  <si>
    <t>RC1220.B3</t>
  </si>
  <si>
    <t>617.1/027</t>
  </si>
  <si>
    <t>HA29</t>
  </si>
  <si>
    <t>519.5</t>
  </si>
  <si>
    <t>RC480</t>
  </si>
  <si>
    <t>RC388.5</t>
  </si>
  <si>
    <t>616.8/1</t>
  </si>
  <si>
    <t>RD598</t>
  </si>
  <si>
    <t>616.1/20754</t>
  </si>
  <si>
    <t>617.5/8506</t>
  </si>
  <si>
    <t>610</t>
  </si>
  <si>
    <t>HB171</t>
  </si>
  <si>
    <t>330</t>
  </si>
  <si>
    <t>BC173</t>
  </si>
  <si>
    <t>121/.65</t>
  </si>
  <si>
    <t>RC71</t>
  </si>
  <si>
    <t>616.07/5</t>
  </si>
  <si>
    <t>HM1101</t>
  </si>
  <si>
    <t>302/.12</t>
  </si>
  <si>
    <t>RA427.3</t>
  </si>
  <si>
    <t>614.4</t>
  </si>
  <si>
    <t>RA399.A1</t>
  </si>
  <si>
    <t>362.1/068/5</t>
  </si>
  <si>
    <t>H62</t>
  </si>
  <si>
    <t>300.72</t>
  </si>
  <si>
    <t>R853.S94</t>
  </si>
  <si>
    <t>610.72041</t>
  </si>
  <si>
    <t>RA972</t>
  </si>
  <si>
    <t>362.11</t>
  </si>
  <si>
    <t>RM301.12</t>
  </si>
  <si>
    <t>615.1</t>
  </si>
  <si>
    <t>RM301.28</t>
  </si>
  <si>
    <t>RT98</t>
  </si>
  <si>
    <t>610.7343</t>
  </si>
  <si>
    <t>RC46</t>
  </si>
  <si>
    <t>RC874</t>
  </si>
  <si>
    <t>616.6/07572</t>
  </si>
  <si>
    <t>RC258</t>
  </si>
  <si>
    <t>610.72/7</t>
  </si>
  <si>
    <t>617.1</t>
  </si>
  <si>
    <t>616.99/40642</t>
  </si>
  <si>
    <t>RD598.5</t>
  </si>
  <si>
    <t>617.4/13</t>
  </si>
  <si>
    <t>RE91</t>
  </si>
  <si>
    <t>617.7/5</t>
  </si>
  <si>
    <t>RT57</t>
  </si>
  <si>
    <t>610.73022/3</t>
  </si>
  <si>
    <t>RG261</t>
  </si>
  <si>
    <t>618.1/6</t>
  </si>
  <si>
    <t>RC632.L5</t>
  </si>
  <si>
    <t>616.3/997</t>
  </si>
  <si>
    <t>國會分類號</t>
  </si>
  <si>
    <t>杜威分類號</t>
  </si>
  <si>
    <t>Psychology</t>
  </si>
  <si>
    <t>Emergency Medicine &amp; Trauma (Clinical Medicine)</t>
  </si>
  <si>
    <t>Dermatology; General Medicine</t>
  </si>
  <si>
    <t>General Medicine</t>
  </si>
  <si>
    <t>Orthopedics, Rheumatology, Internal Medicine</t>
  </si>
  <si>
    <t>Pediatrics</t>
  </si>
  <si>
    <t>General Medicine; Psychiatry</t>
  </si>
  <si>
    <t>Radiology</t>
  </si>
  <si>
    <t>Rheumatology</t>
  </si>
  <si>
    <t>Hematology, Oncology, Internal Medicine</t>
  </si>
  <si>
    <t>Patient Education</t>
  </si>
  <si>
    <t>Cardiology</t>
  </si>
  <si>
    <t>Endocrinology &amp; Metabolism</t>
  </si>
  <si>
    <t>Orthopedics; Surgery</t>
  </si>
  <si>
    <t>Hematology, Oncology; Patient Education</t>
  </si>
  <si>
    <t>Andrology; Oncology (Clinical Medicine); Internal Medicine</t>
  </si>
  <si>
    <t>Neurology</t>
  </si>
  <si>
    <t>Orthopedics; Patient Education</t>
  </si>
  <si>
    <t>Hematology; Oncology (Clinical Medicine)</t>
  </si>
  <si>
    <t>Clinical Psychology</t>
  </si>
  <si>
    <t>Nutrition &amp; Dietetics; Sports Medicine</t>
  </si>
  <si>
    <t>Obstetrics &amp; Gynecology; Patient Education</t>
  </si>
  <si>
    <t>Anesthesiology (Clinical Medicine)</t>
  </si>
  <si>
    <t>Medical/Surgical Nursing</t>
  </si>
  <si>
    <t>Surgery</t>
  </si>
  <si>
    <t>Advanced Practice; General Interest Nursing</t>
  </si>
  <si>
    <t>Pathology</t>
  </si>
  <si>
    <t>Internal Medicine-Oncology</t>
  </si>
  <si>
    <t xml:space="preserve">Advanced Practice; General Medicine; Pharmacology (Pharmacology); Pharmacy; Primary Care/Family Medicine/General Practice </t>
  </si>
  <si>
    <t>Cardiology; Primary Care/Family Medicine/General Practice</t>
  </si>
  <si>
    <t>Neurology; Primary Care/Family Medicine/General Practice</t>
  </si>
  <si>
    <t>Anesthesiology</t>
  </si>
  <si>
    <t>Internal Medicine, Infectious Diseases, Pharmacology</t>
  </si>
  <si>
    <t>Oral Surgery</t>
  </si>
  <si>
    <t>Dermatology</t>
  </si>
  <si>
    <t>Critical Care Medicine</t>
  </si>
  <si>
    <t>Nursing Education; Obstetrics &amp; Women's Health; Oncology (Nursing)</t>
  </si>
  <si>
    <t>Primary Care/Family Medicine/General Practice</t>
  </si>
  <si>
    <t>Obstetrics &amp; Women's Health; Oncology (Nursing)</t>
  </si>
  <si>
    <t>Internal Medicine-Cardiology</t>
  </si>
  <si>
    <t>Maternal/Child</t>
  </si>
  <si>
    <t>Primary Care/Family Medicine/General Practice, Critical Care Medicine</t>
  </si>
  <si>
    <t>Psychiatry</t>
  </si>
  <si>
    <t>Pediatric Nursing, Maternal/Child</t>
  </si>
  <si>
    <t>Imaging Technology; Radiology</t>
  </si>
  <si>
    <t>Internal Medicine, Biochemistry &amp; Biophysics, Endocrinology &amp; Metabolism</t>
  </si>
  <si>
    <t xml:space="preserve">Pediatrics; Primary Care/Family Medicine/General Practice </t>
  </si>
  <si>
    <t>Pharmacology (Pharmacology); Pharmaceutical Science; Pharmaceuticals</t>
  </si>
  <si>
    <t>Residents; Surgery</t>
  </si>
  <si>
    <t>Evidence-Based Medicine</t>
  </si>
  <si>
    <t>Ophthalmology</t>
  </si>
  <si>
    <t>Fundamentals of Nursing</t>
  </si>
  <si>
    <t>Emergency Medicine &amp; Trauma</t>
  </si>
  <si>
    <t>General Medicine, Internal Medicine</t>
  </si>
  <si>
    <t>Obstetrics &amp; Gynecology</t>
  </si>
  <si>
    <t>Issues &amp; Trends in Nursing</t>
  </si>
  <si>
    <t>Cardiology; Critical Care Medicine; Emergency Medicine &amp; Trauma</t>
  </si>
  <si>
    <t xml:space="preserve"> Medical/Surgical Nursing </t>
  </si>
  <si>
    <t>Pediatrics, Emergency Medicine &amp; Trauma</t>
  </si>
  <si>
    <t>Otolaryngology</t>
  </si>
  <si>
    <t>Nursing</t>
  </si>
  <si>
    <t>Nutrition &amp; Dietetics, Microbiology, Community Health &amp; Disease Prevention</t>
  </si>
  <si>
    <t>Internal Medicine-Endocrinology &amp; Metabolism</t>
  </si>
  <si>
    <t>Allergy &amp; Immunology; Pulmonary Medicine</t>
  </si>
  <si>
    <t>Primary Care/Family Medicine/General Practice; Psychology; Psychiatrics/Mental Health Nursing; Psychiatry</t>
  </si>
  <si>
    <t>Dermatology; Epidemiology; Gastroenterology &amp; Hepatology</t>
  </si>
  <si>
    <t>Gastroenterology &amp; Hepatology; Oncology (Clinical Medicine); Pathology</t>
  </si>
  <si>
    <t>General Medicine; Obstetrics &amp; Gynecology</t>
  </si>
  <si>
    <t>Psychiatry; Psychology</t>
  </si>
  <si>
    <t>Neurology; Neuropsychology</t>
  </si>
  <si>
    <t>Cardiology; Endocrinology &amp; Metabolism; Epidemiology</t>
  </si>
  <si>
    <t>Community Health &amp; Disease Prevention; Primary Care/Family Medicine/General Practice</t>
  </si>
  <si>
    <t>Epidemiology; Rheumatology</t>
  </si>
  <si>
    <t>Oncology (Clinical Medicine); Urology</t>
  </si>
  <si>
    <t>Sports Medicine</t>
  </si>
  <si>
    <t>Orthopedics</t>
  </si>
  <si>
    <t>Infectious Diseases; Primary Care/Family Medicine/General Practice</t>
  </si>
  <si>
    <t>Psychiatric/Mental Health Nursing</t>
  </si>
  <si>
    <t>Internal Medicine, Community Health &amp; Disease Prevention</t>
  </si>
  <si>
    <t>Cardiology, Internal Medicine, Primary Care/Family Medicine/General Practice</t>
  </si>
  <si>
    <t>Radiology, Imaging Technology</t>
  </si>
  <si>
    <t>Management &amp; Administration, Research &amp; Theory</t>
  </si>
  <si>
    <t>Toxicology</t>
  </si>
  <si>
    <t>Community Health &amp; Disease Prevention</t>
  </si>
  <si>
    <t>Internal Medicine-Allergy &amp; Immunology</t>
  </si>
  <si>
    <t>Psychiatry, Political Science &amp; Law</t>
  </si>
  <si>
    <t>Internal Medicine, Infectious Diseases</t>
  </si>
  <si>
    <t>Medical Education; Medical Informatics &amp; Library Science</t>
  </si>
  <si>
    <t>Obstetrics &amp; Gynecology, Hematology, Oncology, Internal Medicine, Primary Care/Family Medicine/General Practice</t>
  </si>
  <si>
    <t>Pediatrics; Respiratory Therapy</t>
  </si>
  <si>
    <t>Oncology (Nursing)</t>
  </si>
  <si>
    <t>Pharmacology</t>
  </si>
  <si>
    <t>Management &amp; Administration</t>
  </si>
  <si>
    <t>Nursing Education</t>
  </si>
  <si>
    <t>Clinical Psychology; Patient Education</t>
  </si>
  <si>
    <t>Clinical Psychology; Psychiatry</t>
  </si>
  <si>
    <t>Pathophysiology</t>
  </si>
  <si>
    <t>Hematology, Oncology, Urology, Internal Medicine</t>
  </si>
  <si>
    <t>Obstetrics &amp; Gynecology, Hematology, Oncology, Internal Medicine</t>
  </si>
  <si>
    <t>Neurology, Hematology, Oncology, Internal Medicine</t>
  </si>
  <si>
    <t>Hematology; Internal Medicine; Nephrology; Oncology (Clinical Medicine)</t>
  </si>
  <si>
    <t>Hematology, Oncology, Internal Medicine, Pulmonary Medicine</t>
  </si>
  <si>
    <t>Legal Issues</t>
  </si>
  <si>
    <t>Anesthesiology (Clinical Medicine); Pediatrics</t>
  </si>
  <si>
    <t>Pediatrics; Surgery</t>
  </si>
  <si>
    <t>Internal Medicine</t>
  </si>
  <si>
    <t>Chiropractic; Exercise Science; Massage Therapy; Occupational Therapy; Orthopedics; Physical Therapy</t>
  </si>
  <si>
    <t>Pharmacy</t>
  </si>
  <si>
    <t>Medical Genetics</t>
  </si>
  <si>
    <t>Radiology, Anatomy</t>
  </si>
  <si>
    <t>Oncology (Clinical Medicine); Radiology</t>
  </si>
  <si>
    <t xml:space="preserve">References </t>
  </si>
  <si>
    <t>Psychiatry &amp; Mental Health Nursing</t>
  </si>
  <si>
    <t>General Medicine, Urology</t>
  </si>
  <si>
    <t>Internal Medicine-Emergency Medicine &amp; Trauma</t>
  </si>
  <si>
    <t>Medical Education</t>
  </si>
  <si>
    <t>Clinical Laboratory Science &amp; Medical Technology</t>
  </si>
  <si>
    <t>Orthopedics; Osteopathy; Primary Care/Family Medicine/General Practice</t>
  </si>
  <si>
    <t>Home Care/Hospice</t>
  </si>
  <si>
    <t>References</t>
  </si>
  <si>
    <t>Ophthalmology; Optometry</t>
  </si>
  <si>
    <t>Internal Medicine-Obstetrics &amp; Gynecology</t>
  </si>
  <si>
    <t>Nursing; Informatics</t>
  </si>
  <si>
    <t>Pediatrics; Orthopedics; Plastic &amp; Reconstructive Surgery</t>
  </si>
  <si>
    <t>Cardiology; Internal Medicine</t>
  </si>
  <si>
    <t>主題</t>
    <phoneticPr fontId="8" type="noConversion"/>
  </si>
  <si>
    <t>副主題</t>
    <phoneticPr fontId="8" type="noConversion"/>
  </si>
  <si>
    <t>M</t>
    <phoneticPr fontId="8" type="noConversion"/>
  </si>
  <si>
    <t>#</t>
    <phoneticPr fontId="3" type="noConversion"/>
  </si>
  <si>
    <t>Subject</t>
    <phoneticPr fontId="3" type="noConversion"/>
  </si>
  <si>
    <t>紙本ISBN</t>
  </si>
  <si>
    <t>電子書13碼ISBN</t>
  </si>
  <si>
    <t>題名</t>
  </si>
  <si>
    <t>版次</t>
  </si>
  <si>
    <t>著者</t>
  </si>
  <si>
    <t>出版者</t>
  </si>
  <si>
    <t>出版年</t>
  </si>
  <si>
    <t>冊數</t>
  </si>
  <si>
    <t>URL</t>
  </si>
  <si>
    <t>超連結</t>
  </si>
  <si>
    <t>Clinical Medicine;Rehabilitation &amp; Physical Medicine</t>
  </si>
  <si>
    <t>9781605476728</t>
  </si>
  <si>
    <t>Physical Therapy Prescriptions For Musculoskeletal Disorders</t>
  </si>
  <si>
    <t>Cooper, Grant; Chait, Evan</t>
  </si>
  <si>
    <t>http://ovidsp.ovid.com/ovidweb.cgi?T=JS&amp;NEWS=n&amp;CSC=Y&amp;PAGE=booktext&amp;D=books&amp;AN=01437562$&amp;XPATH=/PG(0)</t>
  </si>
  <si>
    <t>Clinical Medicine;Neurology</t>
  </si>
  <si>
    <t>9781582559377</t>
  </si>
  <si>
    <t>Wyllie'S Treatment Of Epilepsy: Principles And Practice</t>
  </si>
  <si>
    <t>Wyllie, Elaine; Cascino, Gregory D.; Gidal, Barry E.; Goodkin, Howard P</t>
  </si>
  <si>
    <t>http://ovidsp.ovid.com/ovidweb.cgi?T=JS&amp;NEWS=n&amp;CSC=Y&amp;PAGE=booktext&amp;D=books&amp;AN=01437582$&amp;XPATH=/PG(0)</t>
  </si>
  <si>
    <t>Advanced Practice; Dictionaries &amp; Word References; General Interest Nursing; Internal Medicine; Medical Assisting; Nurse Practitioner; Patient Education; Physician Assistant; Primary Care/Family Medicine/General Practice; Residents</t>
  </si>
  <si>
    <t>9781608312597</t>
  </si>
  <si>
    <t>5-Minute Clinical Consult 2011, The</t>
  </si>
  <si>
    <t>19th</t>
  </si>
  <si>
    <t>http://ovidsp.ovid.com/ovidweb.cgi?T=JS&amp;NEWS=n&amp;CSC=Y&amp;PAGE=booktext&amp;D=books&amp;AN=01436596$&amp;XPATH=/PG(0)</t>
  </si>
  <si>
    <t>Clinical Medicine;Sports Medicine</t>
  </si>
  <si>
    <t>9781605476681</t>
  </si>
  <si>
    <t>5-Minute Sports Medicine Consult</t>
  </si>
  <si>
    <t>The; Bracker, Mark D</t>
  </si>
  <si>
    <t>http://ovidsp.ovid.com/ovidweb.cgi?T=JS&amp;NEWS=n&amp;CSC=Y&amp;PAGE=booktext&amp;D=books&amp;AN=01437578$&amp;XPATH=/PG(0)</t>
  </si>
  <si>
    <t>Anesthesiology (Clinical Medicine); Anesthesiology (Nursing); Rehabilitation &amp; Physical Medicine</t>
  </si>
  <si>
    <t>9780781781985</t>
  </si>
  <si>
    <t>Acupuncture For Musculoskeletal Medicine</t>
  </si>
  <si>
    <t>COOPER, GRANT; KAHN, STUART; ZUCKER, PAUL</t>
  </si>
  <si>
    <t>http://ovidsp.ovid.com/ovidweb.cgi?T=JS&amp;NEWS=n&amp;CSC=Y&amp;PAGE=booktext&amp;D=books&amp;AN=01435761$&amp;XPATH=/PG(0)</t>
  </si>
  <si>
    <t>Clinical Medicine: Orthopedics</t>
  </si>
  <si>
    <t>9781605475912</t>
  </si>
  <si>
    <t>Advances In Surgical Pathology: Lung Cancer</t>
  </si>
  <si>
    <t>Cagle, Philip T.; Allen, Timothy</t>
  </si>
  <si>
    <t>http://ovidsp.ovid.com/ovidweb.cgi?T=JS&amp;NEWS=n&amp;CSC=Y&amp;PAGE=booktext&amp;D=books&amp;AN=01437572$&amp;XPATH=/PG(0)</t>
  </si>
  <si>
    <t>Anatomy; Anatomy/Physiology/Microbiology</t>
  </si>
  <si>
    <t>9781605472331</t>
  </si>
  <si>
    <t>Anatomy &amp; Physiology: An Incredibly Visual! Pocket Guide</t>
  </si>
  <si>
    <t>Springhouse</t>
  </si>
  <si>
    <t>http://ovidsp.ovid.com/ovidweb.cgi?T=JS&amp;NEWS=n&amp;CSC=Y&amp;PAGE=booktext&amp;D=books&amp;AN=01429588$&amp;XPATH=/PG(0)</t>
  </si>
  <si>
    <t>Nursing Assessment</t>
  </si>
  <si>
    <t>9781605472348</t>
  </si>
  <si>
    <t>Assessment: An Incredibly Visual Pocket Guide</t>
  </si>
  <si>
    <t>http://ovidsp.ovid.com/ovidweb.cgi?T=JS&amp;NEWS=n&amp;CSC=Y&amp;PAGE=booktext&amp;D=books&amp;AN=01429590$&amp;XPATH=/PG(0)</t>
  </si>
  <si>
    <t>Orthopedics; Plastic &amp; Reconstructive Surgery; Physical Therapy</t>
  </si>
  <si>
    <t>9781605472126</t>
  </si>
  <si>
    <t>Assh Manual Of Hand Surgery</t>
  </si>
  <si>
    <t>Hammert, Warren C.; Boyer, Martin I; Bozentka, David J; Calfee, Ryan Patrick</t>
  </si>
  <si>
    <t>http://ovidsp.ovid.com/ovidweb.cgi?T=JS&amp;NEWS=n&amp;CSC=Y&amp;PAGE=booktext&amp;D=books&amp;AN=01436896$&amp;XPATH=/PG(0)</t>
  </si>
  <si>
    <t>Ophthalmology; Dermatology; Plastic &amp; Reconstructive Surgery</t>
  </si>
  <si>
    <t>9780781796514</t>
  </si>
  <si>
    <t>Atlas Of Oculofacial Reconstruction: Principles &amp; Techniques For The Repair Of Periocular Defects</t>
  </si>
  <si>
    <t>Harris, Gerald J.</t>
  </si>
  <si>
    <t>http://ovidsp.ovid.com/ovidweb.cgi?T=JS&amp;NEWS=n&amp;CSC=Y&amp;PAGE=booktext&amp;D=books&amp;AN=01434775$&amp;XPATH=/PG(0)</t>
  </si>
  <si>
    <t>Neurology; Pulmonary Medicine; Cardiology; Psychiatry; Psychopharmacology</t>
  </si>
  <si>
    <t>9781605472287</t>
  </si>
  <si>
    <t>Atlas Of Polysomnography</t>
  </si>
  <si>
    <t>Geyer, James D., Carney, Paul R., Payne, Troy A.</t>
  </si>
  <si>
    <t>http://ovidsp.ovid.com/ovidweb.cgi?T=JS&amp;NEWS=n&amp;CSC=Y&amp;PAGE=booktext&amp;D=books&amp;AN=01435752$&amp;XPATH=/PG(0)</t>
  </si>
  <si>
    <t>Advanced Practice; Nurse Practitioner; Skills &amp; Procedures</t>
  </si>
  <si>
    <t>9781605474540</t>
  </si>
  <si>
    <t>Auscultation Skills: Heart &amp; Breath Sounds</t>
  </si>
  <si>
    <t>http://ovidsp.ovid.com/ovidweb.cgi?T=JS&amp;NEWS=n&amp;CSC=Y&amp;PAGE=booktext&amp;D=books&amp;AN=01429592$&amp;XPATH=/PG(0)</t>
  </si>
  <si>
    <t>Advanced Practice; Emergency Medicine &amp; Trauma (Nursing); Nurse Practitioner; Physician Assistant</t>
  </si>
  <si>
    <t>9781605472270</t>
  </si>
  <si>
    <t>Avoiding Common Errors In The Emergency Department</t>
  </si>
  <si>
    <t>Mattu, Amal; Chanmugam, Arjun S; Swadron, Stuart P; Tibbles, Carrie; Woolridge, Dale; Marcucci, Lisa</t>
  </si>
  <si>
    <t>http://ovidsp.ovid.com/ovidweb.cgi?T=JS&amp;NEWS=n&amp;CSC=Y&amp;PAGE=booktext&amp;D=books&amp;AN=01437406$&amp;XPATH=/PG(0)</t>
  </si>
  <si>
    <t>General Interest Nursing; References</t>
  </si>
  <si>
    <t>9781605470870</t>
  </si>
  <si>
    <t>Avoiding Common Nursing Errors</t>
  </si>
  <si>
    <t>Garber, Jeannie Scruggs; Gross, Monty; Slonim, Anthony D.</t>
  </si>
  <si>
    <t>http://ovidsp.ovid.com/ovidweb.cgi?T=JS&amp;NEWS=n&amp;CSC=Y&amp;PAGE=booktext&amp;D=books&amp;AN=01435753$&amp;XPATH=/PG(0)</t>
  </si>
  <si>
    <t>Clinical Medicine;Obstetrics And Gynecology</t>
  </si>
  <si>
    <t>9780781791434</t>
  </si>
  <si>
    <t>Avoiding Common Obstetrics And Gynecology Errors</t>
  </si>
  <si>
    <t>Roberts, Carla P.; Broomfield, Diana; Marcucci, Lisa</t>
  </si>
  <si>
    <t>http://ovidsp.ovid.com/ovidweb.cgi?T=JS&amp;NEWS=n&amp;CSC=Y&amp;PAGE=booktext&amp;D=books&amp;AN=01436978$&amp;XPATH=/PG(0)</t>
  </si>
  <si>
    <t>Advanced Practice; Anesthesiology (Clinical Medicine); Anesthesiology (Nursing); Cardiology; Emergency Medicine &amp; Trauma; Medical Review; Nurse Practitioner; Primary Care/Family Medicine/General Practice; Physician Assistant; Residents</t>
  </si>
  <si>
    <t>9780781788045</t>
  </si>
  <si>
    <t>Basic And Bedside Electrocardiography</t>
  </si>
  <si>
    <t>Baltazar, Romulo F.</t>
  </si>
  <si>
    <t>http://ovidsp.ovid.com/ovidweb.cgi?T=JS&amp;NEWS=n&amp;CSC=Y&amp;PAGE=booktext&amp;D=books&amp;AN=01429427$&amp;XPATH=/PG(0)</t>
  </si>
  <si>
    <t>Advanced Practice; Nurse Practitioner; Oncology (Clinical Medicine); Oncology (Nursing); Pathology; Residents</t>
  </si>
  <si>
    <t>9780781795586</t>
  </si>
  <si>
    <t>Bethesda Handbook Of Clinical Oncology</t>
  </si>
  <si>
    <t>Abraham, Jame; Gulley, James L.; Allegra, Carmen J.</t>
  </si>
  <si>
    <t>http://ovidsp.ovid.com/ovidweb.cgi?T=JS&amp;NEWS=n&amp;CSC=Y&amp;PAGE=booktext&amp;D=books&amp;AN=01435385$&amp;XPATH=/PG(0)</t>
  </si>
  <si>
    <t>9780781795593</t>
  </si>
  <si>
    <t>Biopsy Interpretation Of Soft Tissue Tumors</t>
  </si>
  <si>
    <t>Fisher, Cyril and Montgomery, Elizabeth</t>
  </si>
  <si>
    <t>http://ovidsp.ovid.com/ovidweb.cgi?T=JS&amp;NEWS=n&amp;CSC=Y&amp;PAGE=booktext&amp;D=books&amp;AN=01437499$&amp;XPATH=/PG(0)</t>
  </si>
  <si>
    <t>Oncology, Urology, Internal Medicine, Pathology</t>
  </si>
  <si>
    <t>9781605473352</t>
  </si>
  <si>
    <t>Biopsy Interpretation Of The Bladder</t>
  </si>
  <si>
    <t>Epstein, Jonathan I., Amin, Mahul B., Reuter, Victor E.</t>
  </si>
  <si>
    <t>http://ovidsp.ovid.com/ovidweb.cgi?T=JS&amp;NEWS=n&amp;CSC=Y&amp;PAGE=booktext&amp;D=books&amp;AN=01436920$&amp;XPATH=/PG(0)</t>
  </si>
  <si>
    <t>Pathology; Dermatology</t>
  </si>
  <si>
    <t>9780781772051</t>
  </si>
  <si>
    <t>Biopsy Interpretation Of The Skin: Primary Non-Lymphoid Cutaneous Neoplasia</t>
  </si>
  <si>
    <t>Crowson, Neil A., Magro, Cynthia M., Mihm, Martin C.</t>
  </si>
  <si>
    <t>http://ovidsp.ovid.com/ovidweb.cgi?T=JS&amp;NEWS=n&amp;CSC=Y&amp;PAGE=booktext&amp;D=books&amp;AN=01412554$&amp;XPATH=/PG(0)</t>
  </si>
  <si>
    <t>9780781772044</t>
  </si>
  <si>
    <t>Biopsy Interpretation Series Biopsy Interpretation Of The Thyroid</t>
  </si>
  <si>
    <t>Boerner, Scott L</t>
  </si>
  <si>
    <t>http://ovidsp.ovid.com/ovidweb.cgi?T=JS&amp;NEWS=n&amp;CSC=Y&amp;PAGE=booktext&amp;D=books&amp;AN=01412553$&amp;XPATH=/PG(0)</t>
  </si>
  <si>
    <t>Behavioral &amp; Social Sciences:</t>
  </si>
  <si>
    <t>9781605476056</t>
  </si>
  <si>
    <t>Blume'S Atlas Of Pediatric And Adult Electroencephalography</t>
  </si>
  <si>
    <t>Blume, Warren T., Holloway, Giannina M., Kaibara, Masako, and Young, G. Bryan</t>
  </si>
  <si>
    <t>http://ovidsp.ovid.com/ovidweb.cgi?T=JS&amp;NEWS=n&amp;CSC=Y&amp;PAGE=booktext&amp;D=books&amp;AN=01437501$&amp;XPATH=/PG(0)</t>
  </si>
  <si>
    <t>Anesthesiology (Clinical Medicine); Anesthesiology (Nursing); Neurology; Neurosurgery; Oncology (Clinical Medicine); Oncology (Nursing); Orthopedics; Pain Management; Physical Therapy; Psychiatric/Mental Health Nursing; Psychiatry; Psychology; Psychopharmacology; Rehabilitation &amp; Physical Medicine</t>
  </si>
  <si>
    <t>9780781768276</t>
  </si>
  <si>
    <t>Bonica'S Management Of Pain</t>
  </si>
  <si>
    <t>Fishman, Scott M., Ballantyne, Jane C., Rathmell, James P.</t>
  </si>
  <si>
    <t>http://ovidsp.ovid.com/ovidweb.cgi?T=JS&amp;NEWS=n&amp;CSC=Y&amp;PAGE=booktext&amp;D=books&amp;AN=01435373$&amp;XPATH=/PG(0)</t>
  </si>
  <si>
    <t>Clinical Medicine;Pathology</t>
  </si>
  <si>
    <t>9781608316700</t>
  </si>
  <si>
    <t>Breast Pathology  Diagnosis By Needle Core Biopsy</t>
  </si>
  <si>
    <t>Rosen, Paul P.; Hoda, Syed A.</t>
  </si>
  <si>
    <t>http://ovidsp.ovid.com/ovidweb.cgi?T=JS&amp;NEWS=n&amp;CSC=Y&amp;PAGE=booktext&amp;D=books&amp;AN=01437503$&amp;XPATH=/PG(0)</t>
  </si>
  <si>
    <t>Clinical Medicine:</t>
  </si>
  <si>
    <t>9781605474311</t>
  </si>
  <si>
    <t>Cancer Chemotherapy And Biotherapy: Principles And Practice</t>
  </si>
  <si>
    <t>Chabner, Bruce A. and Longo, Dan L.;</t>
  </si>
  <si>
    <t>http://ovidsp.ovid.com/ovidweb.cgi?T=JS&amp;NEWS=n&amp;CSC=Y&amp;PAGE=booktext&amp;D=books&amp;AN=01437504$&amp;XPATH=/PG(0)</t>
  </si>
  <si>
    <t>Anesthesiology (Clinical Medicine); Anesthesiology (Nursing); Oncology (Clinical Medicine); Oncology (Nursing); Pain Management; Primary Care/Family Medicine/General Practice; Radiology; Surgery</t>
  </si>
  <si>
    <t>9781608310890</t>
  </si>
  <si>
    <t>Cancer Pain: Assessment, Diagnosis, And Management</t>
  </si>
  <si>
    <t>Fitzgibbon, Dermot R., Loeser, John D</t>
  </si>
  <si>
    <t>http://ovidsp.ovid.com/ovidweb.cgi?T=JS&amp;NEWS=n&amp;CSC=Y&amp;PAGE=booktext&amp;D=books&amp;AN=01437407$&amp;XPATH=/PG(0)</t>
  </si>
  <si>
    <t>9780781798440</t>
  </si>
  <si>
    <t>Cardiac Resynchronization Therapy In Heart Failure</t>
  </si>
  <si>
    <t>Abraham, William T., Baliga, Ragavendra R.</t>
  </si>
  <si>
    <t>http://ovidsp.ovid.com/ovidweb.cgi?T=JS&amp;NEWS=n&amp;CSC=Y&amp;PAGE=booktext&amp;D=books&amp;AN=01429410$&amp;XPATH=/PG(0)</t>
  </si>
  <si>
    <t>Nursing;Skills &amp; Procedures</t>
  </si>
  <si>
    <t>9781608313396</t>
  </si>
  <si>
    <t>Cardiovascular Care Made Incredibly Visual!</t>
  </si>
  <si>
    <t>http://ovidsp.ovid.com/ovidweb.cgi?T=JS&amp;NEWS=n&amp;CSC=Y&amp;PAGE=booktext&amp;D=books&amp;AN=01437413$&amp;XPATH=/PG(0)</t>
  </si>
  <si>
    <t>Anesthesiology (Clinical Medicine); Anesthesiology (Nursing); Residents</t>
  </si>
  <si>
    <t>9780781789554</t>
  </si>
  <si>
    <t>Case-Based Anesthesia: Clinical Learning Guides</t>
  </si>
  <si>
    <t>Shorten, George, Dierdorf, Stephen F., Iohom, Gabriella, O'Connor, Christopher J., Hogue, Charles W.</t>
  </si>
  <si>
    <t>http://ovidsp.ovid.com/ovidweb.cgi?T=JS&amp;NEWS=n&amp;CSC=Y&amp;PAGE=booktext&amp;D=books&amp;AN=01434796$&amp;XPATH=/PG(0)</t>
  </si>
  <si>
    <t>9781605477640</t>
  </si>
  <si>
    <t>Chart Smart: The A-To-Z Guide To Better Nursing Documentation</t>
  </si>
  <si>
    <t>http://ovidsp.ovid.com/ovidweb.cgi?T=JS&amp;NEWS=n&amp;CSC=Y&amp;PAGE=booktext&amp;D=books&amp;AN=01437405$&amp;XPATH=/PG(0)</t>
  </si>
  <si>
    <t>Dictionaries &amp; Word References; Medical/Surgical Nursing; Pathophysiology; References</t>
  </si>
  <si>
    <t>9781605471969</t>
  </si>
  <si>
    <t>Charting Made Incredibly Easy!</t>
  </si>
  <si>
    <t>http://ovidsp.ovid.com/ovidweb.cgi?T=JS&amp;NEWS=n&amp;CSC=Y&amp;PAGE=booktext&amp;D=books&amp;AN=01429594$&amp;XPATH=/PG(0)</t>
  </si>
  <si>
    <t>Clinical Medicine;Psychiatry</t>
  </si>
  <si>
    <t>9781605474434</t>
  </si>
  <si>
    <t>Child And Adolescent Psychiatry: The Essentials</t>
  </si>
  <si>
    <t xml:space="preserve">Cheng, Keith; Myers, Kathleen M.; </t>
  </si>
  <si>
    <t>http://ovidsp.ovid.com/ovidweb.cgi?T=JS&amp;NEWS=n&amp;CSC=Y&amp;PAGE=booktext&amp;D=books&amp;AN=01437505$&amp;XPATH=/PG(0)</t>
  </si>
  <si>
    <t>Anesthesiology (Clinical Medicine); Anesthesiology (Nursing); Critical Care Medicine; Internal Medicine; Pain Management; Residents; Surgery</t>
  </si>
  <si>
    <t>9780781768696</t>
  </si>
  <si>
    <t>Civetta, Taylor, &amp; Kirby'S: Critical Care</t>
  </si>
  <si>
    <t>Gabrielli, Andrea; Layon, A. Joseph; Yu, Mihae</t>
  </si>
  <si>
    <t>http://ovidsp.ovid.com/ovidweb.cgi?T=JS&amp;NEWS=n&amp;CSC=Y&amp;PAGE=booktext&amp;D=books&amp;AN=01337293$&amp;XPATH=/PG(0)</t>
  </si>
  <si>
    <t>Primar Care/Family Medicine / General Practice; Internal Medicine; Residents</t>
  </si>
  <si>
    <t>9780781790796</t>
  </si>
  <si>
    <t>Cleveland Clinic Foundation Intensive Review Of Internal Medicine, The</t>
  </si>
  <si>
    <t>Stoller, James K; Michota, Franklin A  Jr.; Mandell, Brian F</t>
  </si>
  <si>
    <t>http://ovidsp.ovid.com/ovidweb.cgi?T=JS&amp;NEWS=n&amp;CSC=Y&amp;PAGE=booktext&amp;D=books&amp;AN=01412532$&amp;XPATH=/PG(0)</t>
  </si>
  <si>
    <t>Behavioral &amp; Social Sciences:Psychology;Clinical Psychology</t>
  </si>
  <si>
    <t>9780781799096</t>
  </si>
  <si>
    <t>Clinical Assessments In Psychiatry: Mastering Skills And Passing Exams</t>
  </si>
  <si>
    <t>Tampi, Rajesh R.</t>
  </si>
  <si>
    <t>http://ovidsp.ovid.com/ovidweb.cgi?T=JS&amp;NEWS=n&amp;CSC=Y&amp;PAGE=booktext&amp;D=books&amp;AN=01436854$&amp;XPATH=/PG(0)</t>
  </si>
  <si>
    <t>Cardiology; Gastroenterology &amp; Hepatology; Neurology; Physiology; Urology</t>
  </si>
  <si>
    <t>9780781773812</t>
  </si>
  <si>
    <t>Clinical Autonomic Disorders</t>
  </si>
  <si>
    <t>Low, Phillip A.; Benarroch, Eduardo E.</t>
  </si>
  <si>
    <t>http://ovidsp.ovid.com/ovidweb.cgi?T=JS&amp;NEWS=n&amp;CSC=Y&amp;PAGE=booktext&amp;D=books&amp;AN=01337663$&amp;XPATH=/PG(0)</t>
  </si>
  <si>
    <t>Pharmacology (Nursing)</t>
  </si>
  <si>
    <t>9780781763851</t>
  </si>
  <si>
    <t>Clinical Calculations Made Easy: Solving Problems Using Dimensional Analysis</t>
  </si>
  <si>
    <t>Craig, Gloria P.</t>
  </si>
  <si>
    <t>http://ovidsp.ovid.com/ovidweb.cgi?T=JS&amp;NEWS=n&amp;CSC=Y&amp;PAGE=booktext&amp;D=books&amp;AN=01329138$&amp;XPATH=/PG(0)</t>
  </si>
  <si>
    <t>9781608316106</t>
  </si>
  <si>
    <t>Clinical Guide For Contraception,A</t>
  </si>
  <si>
    <t>A; Speroff, Leon; Darney, Philip D.</t>
  </si>
  <si>
    <t>http://ovidsp.ovid.com/ovidweb.cgi?T=JS&amp;NEWS=n&amp;CSC=Y&amp;PAGE=booktext&amp;D=books&amp;AN=01437496$&amp;XPATH=/PG(0)</t>
  </si>
  <si>
    <t>Advanced Practice; Nurse Practitioner; Pediatrics; Physician Assistant; Primary Care/Family Medicine/General Practice; Residents</t>
  </si>
  <si>
    <t>9781605473895</t>
  </si>
  <si>
    <t>Clinical Guide To Pediatric Sleep, A: Diagnosis And Management Of Sleep Problems</t>
  </si>
  <si>
    <t>Mindell, Jodi A.; Owens, Judith A.</t>
  </si>
  <si>
    <t>http://ovidsp.ovid.com/ovidweb.cgi?T=JS&amp;NEWS=n&amp;CSC=Y&amp;PAGE=booktext&amp;D=books&amp;AN=01434716$&amp;XPATH=/PG(0)</t>
  </si>
  <si>
    <t>Clinical Medicine;Internal Medicine</t>
  </si>
  <si>
    <t>9780781779685</t>
  </si>
  <si>
    <t>Clinical Gynecologic Endocrinology And Infertility</t>
  </si>
  <si>
    <t>Fritz, Marc A.; Speroff, Leon</t>
  </si>
  <si>
    <t>http://ovidsp.ovid.com/ovidweb.cgi?T=JS&amp;NEWS=n&amp;CSC=Y&amp;PAGE=booktext&amp;D=books&amp;AN=01437507$&amp;XPATH=/PG(0)</t>
  </si>
  <si>
    <t>Internal Medicine; Radiology; Rehabilitation &amp; Physical Medicine; Residents</t>
  </si>
  <si>
    <t>9780781788601</t>
  </si>
  <si>
    <t>Clinical Imaging: An Atlas Of Differential Diagnosis</t>
  </si>
  <si>
    <t>Eisenberg, Ronald L.</t>
  </si>
  <si>
    <t>http://ovidsp.ovid.com/ovidweb.cgi?T=JS&amp;NEWS=n&amp;CSC=Y&amp;PAGE=booktext&amp;D=books&amp;AN=01412564$&amp;XPATH=/PG(0)</t>
  </si>
  <si>
    <t>Epidemiology</t>
  </si>
  <si>
    <t>9781605477480</t>
  </si>
  <si>
    <t>Clinical Research: From Proposal To Implementation</t>
  </si>
  <si>
    <t>Toto, Robert D; McPhaul, Michael J</t>
  </si>
  <si>
    <t>http://ovidsp.ovid.com/ovidweb.cgi?T=JS&amp;NEWS=n&amp;CSC=Y&amp;PAGE=booktext&amp;D=books&amp;AN=01437508$&amp;XPATH=/PG(0)</t>
  </si>
  <si>
    <t>Audiology; Otolaryngology; Speech, Language, and Hearing</t>
  </si>
  <si>
    <t>9780781777490</t>
  </si>
  <si>
    <t>Cochlear Implants: Principles &amp; Practices</t>
  </si>
  <si>
    <t>Niparko, John K., Nager, George T.</t>
  </si>
  <si>
    <t>http://ovidsp.ovid.com/ovidweb.cgi?T=JS&amp;NEWS=n&amp;CSC=Y&amp;PAGE=booktext&amp;D=books&amp;AN=01337524$&amp;XPATH=/PG(0)</t>
  </si>
  <si>
    <t>9780781775885</t>
  </si>
  <si>
    <t>Complications Of Cardiovascular Procedures: Risk Factors, Management, And Bailout Techniques</t>
  </si>
  <si>
    <t>Moscucci, Mauro</t>
  </si>
  <si>
    <t>http://ovidsp.ovid.com/ovidweb.cgi?T=JS&amp;NEWS=n&amp;CSC=Y&amp;PAGE=booktext&amp;D=books&amp;AN=01437509$&amp;XPATH=/PG(0)</t>
  </si>
  <si>
    <t>Anesthesiology (Clinical Medicine); Cardiology; Critical Care Medicine; Surgery; Radiology</t>
  </si>
  <si>
    <t>9781605472461</t>
  </si>
  <si>
    <t>Comprehensive Textbook Of Perioperative Transesophageal Echocardiography</t>
  </si>
  <si>
    <t>Savage, Robert M; Aronson, Solomon; Shernan, Stanton K</t>
  </si>
  <si>
    <t>http://ovidsp.ovid.com/ovidweb.cgi?T=JS&amp;NEWS=n&amp;CSC=Y&amp;PAGE=booktext&amp;D=books&amp;AN=01437510$&amp;XPATH=/PG(0)</t>
  </si>
  <si>
    <t>Anesthesiology (Clinical Medicine); Anesthesiology (Nursing); Critical Care Medicine; Surgery</t>
  </si>
  <si>
    <t>9780781795661</t>
  </si>
  <si>
    <t>Critical Care Handbook Of The Massachusetts General Hospital</t>
  </si>
  <si>
    <t>Bigatello, Luca M; Alam, Hasan; Allain, Rae M; Bittner, Edward A; Hess, Dean; Pino, Richard M; Schmidt, Ulrich</t>
  </si>
  <si>
    <t>http://ovidsp.ovid.com/ovidweb.cgi?T=JS&amp;NEWS=n&amp;CSC=Y&amp;PAGE=booktext&amp;D=books&amp;AN=01437410$&amp;XPATH=/PG(0)</t>
  </si>
  <si>
    <t>Anesthesiology (Clinical Medicine); Anesthesiology (Nursing); Cardiology; Critical Care; Critical Care Medicine; Medical Review; Pulmonary Medicine; Residents; Surgery</t>
  </si>
  <si>
    <t>9780781798396</t>
  </si>
  <si>
    <t>Critical Care Medicine: The Essentials</t>
  </si>
  <si>
    <t>Marini, John J., Wheeler, Arthur P.</t>
  </si>
  <si>
    <t>http://ovidsp.ovid.com/ovidweb.cgi?T=JS&amp;NEWS=n&amp;CSC=Y&amp;PAGE=booktext&amp;D=books&amp;AN=01435754$&amp;XPATH=/PG(0)</t>
  </si>
  <si>
    <t>9780781798198</t>
  </si>
  <si>
    <t>Delisa'S Physical Medicine And Rehabilitation: Principles And Practice</t>
  </si>
  <si>
    <t>Frontera, Walter R.; Gans, Bruce M.; Walsh, Nicolas E.; Robinson, Lawrence R.</t>
  </si>
  <si>
    <t>http://ovidsp.ovid.com/ovidweb.cgi?T=JS&amp;NEWS=n&amp;CSC=Y&amp;PAGE=booktext&amp;D=books&amp;AN=01437511$&amp;XPATH=/PG(0)</t>
  </si>
  <si>
    <t>Endocrinology &amp; Metabolism; Psychiatric/Mental Health Nursing; Psychiatry; Psychology; Psychopharmacology</t>
  </si>
  <si>
    <t>9780781782708</t>
  </si>
  <si>
    <t>Diabetes And The Metabolic Syndrome In Mental Health</t>
  </si>
  <si>
    <t>Rosen, Jennifer A.; Wirshing, Donna A.</t>
  </si>
  <si>
    <t>http://ovidsp.ovid.com/ovidweb.cgi?T=JS&amp;NEWS=n&amp;CSC=Y&amp;PAGE=booktext&amp;D=books&amp;AN=01337528$&amp;XPATH=/PG(0)</t>
  </si>
  <si>
    <t>9781605476629</t>
  </si>
  <si>
    <t>Diabetic Retinopathy: The Essentials</t>
  </si>
  <si>
    <t>Wu, Gloria</t>
  </si>
  <si>
    <t>http://ovidsp.ovid.com/ovidweb.cgi?T=JS&amp;NEWS=n&amp;CSC=Y&amp;PAGE=booktext&amp;D=books&amp;AN=01436869$&amp;XPATH=/PG(0)</t>
  </si>
  <si>
    <t>Cardiology; Dictionaries &amp; Word References; References</t>
  </si>
  <si>
    <t>9781605470498</t>
  </si>
  <si>
    <t>Disease &amp; Drug Consult: Cardiovascular Disorders</t>
  </si>
  <si>
    <t>http://ovidsp.ovid.com/ovidweb.cgi?T=JS&amp;NEWS=n&amp;CSC=Y&amp;PAGE=booktext&amp;D=books&amp;AN=01429595$&amp;XPATH=/PG(0)</t>
  </si>
  <si>
    <t>Critical Care; Critical Care Medicine; Dictionaries &amp; Word References; References</t>
  </si>
  <si>
    <t>9781605470504</t>
  </si>
  <si>
    <t>Disease &amp; Drug Consult: Neurologic Disorders</t>
  </si>
  <si>
    <t>http://ovidsp.ovid.com/ovidweb.cgi?T=JS&amp;NEWS=n&amp;CSC=Y&amp;PAGE=booktext&amp;D=books&amp;AN=01429598$&amp;XPATH=/PG(0)</t>
  </si>
  <si>
    <t>Dictionaries &amp; Word References; Psychiatric/Mental Health Nursing; Psychiatry; Psychopharmacology; References</t>
  </si>
  <si>
    <t>9781605470511</t>
  </si>
  <si>
    <t>Disease &amp; Drug Consult: Psychiatric Disorders</t>
  </si>
  <si>
    <t>http://ovidsp.ovid.com/ovidweb.cgi?T=JS&amp;NEWS=n&amp;CSC=Y&amp;PAGE=booktext&amp;D=books&amp;AN=01429596$&amp;XPATH=/PG(0)</t>
  </si>
  <si>
    <t>9781605470535</t>
  </si>
  <si>
    <t>Disease &amp; Drug Consult: Respiratory Disorders</t>
  </si>
  <si>
    <t>http://ovidsp.ovid.com/ovidweb.cgi?T=JS&amp;NEWS=n&amp;CSC=Y&amp;PAGE=booktext&amp;D=books&amp;AN=01429597$&amp;XPATH=/PG(0)</t>
  </si>
  <si>
    <t>Psychiatry; Psychopharmacology; Psychology</t>
  </si>
  <si>
    <t>9780781796392</t>
  </si>
  <si>
    <t>Disparities In Psychiatric Care: Clinical And Cross-Cultural Perspectives</t>
  </si>
  <si>
    <t>Ruiz, Pedro, Primm, Annelle B.</t>
  </si>
  <si>
    <t>http://ovidsp.ovid.com/ovidweb.cgi?T=JS&amp;NEWS=n&amp;CSC=Y&amp;PAGE=booktext&amp;D=books&amp;AN=01434792$&amp;XPATH=/PG(0)</t>
  </si>
  <si>
    <t>Orthopaedics; Podiatry; Pediatrics</t>
  </si>
  <si>
    <t>9780781778473</t>
  </si>
  <si>
    <t>Drennan'S The Child'S Foot And Ankle: A Comprehensive Handbook</t>
  </si>
  <si>
    <t>McCarthy, James J.; Drennan, James C.</t>
  </si>
  <si>
    <t>http://ovidsp.ovid.com/ovidweb.cgi?T=JS&amp;NEWS=n&amp;CSC=Y&amp;PAGE=booktext&amp;D=books&amp;AN=01337540$&amp;XPATH=/PG(0)</t>
  </si>
  <si>
    <t>9781608311439</t>
  </si>
  <si>
    <t>Dynamic Ophthalmic Ultrasonography: A Video Atlas For Ophthalmologists And Imaging Technicians</t>
  </si>
  <si>
    <t>Garcia, Julian Pancho S.</t>
  </si>
  <si>
    <t>http://ovidsp.ovid.com/ovidweb.cgi?T=JS&amp;NEWS=n&amp;CSC=Y&amp;PAGE=booktext&amp;D=books&amp;AN=01434668$&amp;XPATH=/PG(0)</t>
  </si>
  <si>
    <t>Cardiology; Critical Care; Critical Care Medicine; Dictionaries &amp; Word References; Medical/Surgical Nursing; Pathophysiology; References</t>
  </si>
  <si>
    <t>9781605474762</t>
  </si>
  <si>
    <t>Ecg Facts Made Incredibly Quick!</t>
  </si>
  <si>
    <t>http://ovidsp.ovid.com/ovidweb.cgi?T=JS&amp;NEWS=n&amp;CSC=Y&amp;PAGE=booktext&amp;D=books&amp;AN=01429600$&amp;XPATH=/PG(0)</t>
  </si>
  <si>
    <t>Cardiology; Critical Care; Critical Care Medicine; Medical/Surgical Nursing; Pathophysiology</t>
  </si>
  <si>
    <t>9781605472355</t>
  </si>
  <si>
    <t>Ecg Interpretation: An Incredibly Visual! Pocket Guide</t>
  </si>
  <si>
    <t>http://ovidsp.ovid.com/ovidweb.cgi?T=JS&amp;NEWS=n&amp;CSC=Y&amp;PAGE=booktext&amp;D=books&amp;AN=01429602$&amp;XPATH=/PG(0)</t>
  </si>
  <si>
    <t>Cardiology; Pediatrics</t>
  </si>
  <si>
    <t>9780781781367</t>
  </si>
  <si>
    <t>Echocardiography In Pediatric And Adult Congenital Heart Disease</t>
  </si>
  <si>
    <t>Eidem, Benjamin W., Cetta, Frank, O'Leary, Patrick W.</t>
  </si>
  <si>
    <t>http://ovidsp.ovid.com/ovidweb.cgi?T=JS&amp;NEWS=n&amp;CSC=Y&amp;PAGE=booktext&amp;D=books&amp;AN=01429407$&amp;XPATH=/PG(0)</t>
  </si>
  <si>
    <t>9781605473437</t>
  </si>
  <si>
    <t>Electrophysiology: The Basics - A Companion Guide For The Cardiology Fellow During The Ep Rotation</t>
  </si>
  <si>
    <t>Steinberg, Jonathan S., Mittal, Suneet</t>
  </si>
  <si>
    <t>http://ovidsp.ovid.com/ovidweb.cgi?T=JS&amp;NEWS=n&amp;CSC=Y&amp;PAGE=booktext&amp;D=books&amp;AN=01435755$&amp;XPATH=/PG(0)</t>
  </si>
  <si>
    <t>Pharmacology:</t>
  </si>
  <si>
    <t>9781609137045</t>
  </si>
  <si>
    <t>Essential Cancer Pharmacology: The Prescriber'S Guide</t>
  </si>
  <si>
    <t>Butler, Sara K.; Govindan, Ramaswamy</t>
  </si>
  <si>
    <t>http://ovidsp.ovid.com/ovidweb.cgi?T=JS&amp;NEWS=n&amp;CSC=Y&amp;PAGE=booktext&amp;D=books&amp;AN=01437514$&amp;XPATH=/PG(0)</t>
  </si>
  <si>
    <t>Emergency Medicine &amp; Trauma (Clinical Medicine); Emergency Medicine &amp; Trauma (Nursing)</t>
  </si>
  <si>
    <t>9781608318940</t>
  </si>
  <si>
    <t>Essential Emergency Trauma</t>
  </si>
  <si>
    <t>Shah, Kaushal; Egan, Daniel; Quaas, Joshua</t>
  </si>
  <si>
    <t>http://ovidsp.ovid.com/ovidweb.cgi?T=JS&amp;NEWS=n&amp;CSC=Y&amp;PAGE=booktext&amp;D=books&amp;AN=01437515$&amp;XPATH=/PG(0)</t>
  </si>
  <si>
    <t>Neurology; Pathology; Residents</t>
  </si>
  <si>
    <t>9780781778695</t>
  </si>
  <si>
    <t>Essential Forensic Neuropathology</t>
  </si>
  <si>
    <t>Troncoso, Juan C.; Rubio, Ana; Fowler, David R.</t>
  </si>
  <si>
    <t>http://ovidsp.ovid.com/ovidweb.cgi?T=JS&amp;NEWS=n&amp;CSC=Y&amp;PAGE=booktext&amp;D=books&amp;AN=01412559$&amp;XPATH=/PG(0)</t>
  </si>
  <si>
    <t>9780781764735</t>
  </si>
  <si>
    <t>Evidence-Based Cardiology</t>
  </si>
  <si>
    <t>Cannon, Christopher P; Steinberg, Benjamin A</t>
  </si>
  <si>
    <t>http://ovidsp.ovid.com/ovidweb.cgi?T=JS&amp;NEWS=n&amp;CSC=Y&amp;PAGE=booktext&amp;D=books&amp;AN=01382541$&amp;XPATH=/PG(0)</t>
  </si>
  <si>
    <t>Cardiology; Radiology; Rehabilitation &amp; Physical Medicine; Residents</t>
  </si>
  <si>
    <t>9780781795579</t>
  </si>
  <si>
    <t>Feigenbaum'S Echocardiography</t>
  </si>
  <si>
    <t>Armstrong, William F., Ryan, Thomas</t>
  </si>
  <si>
    <t>http://ovidsp.ovid.com/ovidweb.cgi?T=JS&amp;NEWS=n&amp;CSC=Y&amp;PAGE=booktext&amp;D=books&amp;AN=01429409$&amp;XPATH=/PG(0)</t>
  </si>
  <si>
    <t>Neurology; Residents</t>
  </si>
  <si>
    <t>9781582558547</t>
  </si>
  <si>
    <t>Focus On Clinical Neurophysiology: Neurology Self-Assessment</t>
  </si>
  <si>
    <t>Azar, Nabil J., Arain, Amir M.</t>
  </si>
  <si>
    <t>http://ovidsp.ovid.com/ovidweb.cgi?T=JS&amp;NEWS=n&amp;CSC=Y&amp;PAGE=booktext&amp;D=books&amp;AN=01412540$&amp;XPATH=/PG(0)</t>
  </si>
  <si>
    <t>Nuclear Medicine;  Radiology; Rehabilitation and Physical Medicine</t>
  </si>
  <si>
    <t>9780781788977</t>
  </si>
  <si>
    <t>Functional Cerebral Spect And Pet Imaging</t>
  </si>
  <si>
    <t>VAN HEERTUM, RONALD L., TIKOFSKY, RONALD S., ICHISE, MASANORI</t>
  </si>
  <si>
    <t>http://ovidsp.ovid.com/ovidweb.cgi?T=JS&amp;NEWS=n&amp;CSC=Y&amp;PAGE=booktext&amp;D=books&amp;AN=01435756$&amp;XPATH=/PG(0)</t>
  </si>
  <si>
    <t>9781582557991</t>
  </si>
  <si>
    <t>Fundus Autofluorescence</t>
  </si>
  <si>
    <t>Lois, Noemi; Forrester, John V</t>
  </si>
  <si>
    <t>http://ovidsp.ovid.com/ovidweb.cgi?T=JS&amp;NEWS=n&amp;CSC=Y&amp;PAGE=booktext&amp;D=books&amp;AN=01412549$&amp;XPATH=/PG(0)</t>
  </si>
  <si>
    <t>Clinical Medicine;Dermatology</t>
  </si>
  <si>
    <t>9781608310791</t>
  </si>
  <si>
    <t>Genital Dermatology Atlas</t>
  </si>
  <si>
    <t>Edwards, Libby and Lynch, Peter J</t>
  </si>
  <si>
    <t>http://ovidsp.ovid.com/ovidweb.cgi?T=JS&amp;NEWS=n&amp;CSC=Y&amp;PAGE=booktext&amp;D=books&amp;AN=01437520$&amp;XPATH=/PG(0)</t>
  </si>
  <si>
    <t>Pediatric Nursing; Pediatrics; Residents; Surgery; Urology</t>
  </si>
  <si>
    <t>9780781791410</t>
  </si>
  <si>
    <t>Glenn'S Urologic Surgery</t>
  </si>
  <si>
    <t>Graham, Sam D., Keane, Thomas E.</t>
  </si>
  <si>
    <t>http://ovidsp.ovid.com/ovidweb.cgi?T=JS&amp;NEWS=n&amp;CSC=Y&amp;PAGE=booktext&amp;D=books&amp;AN=01434964$&amp;XPATH=/PG(0)</t>
  </si>
  <si>
    <t>Advanced Practice; Dermatology; Internal Medicine; Nurse Practitioner; Physician Assistant; Primary Care/Family Medicine/General Practice</t>
  </si>
  <si>
    <t>9781605477466</t>
  </si>
  <si>
    <t>Goodheart'S Same-Site Differential Diagnosis: A Rapid Method Of Diagnosing And Treating Common Skin Disorders</t>
  </si>
  <si>
    <t>Goodheart, Herbert P</t>
  </si>
  <si>
    <t>http://ovidsp.ovid.com/ovidweb.cgi?T=JS&amp;NEWS=n&amp;CSC=Y&amp;PAGE=booktext&amp;D=books&amp;AN=01437521$&amp;XPATH=/PG(0)</t>
  </si>
  <si>
    <t>Clinical Medicine</t>
  </si>
  <si>
    <t>9781605473550</t>
  </si>
  <si>
    <t>Greenfield'S Surgery: Scientific Principles And Practice</t>
  </si>
  <si>
    <t>Mulholland, Michael W., Lillemoe, Keith D., Doherty, Gerard M., Maier, Ronald V., Simeone, Diane M., and Upchurch, Gilbert R.</t>
  </si>
  <si>
    <t>http://ovidsp.ovid.com/ovidweb.cgi?T=JS&amp;NEWS=n&amp;CSC=Y&amp;PAGE=booktext&amp;D=books&amp;AN=01437522$&amp;XPATH=/PG(0)</t>
  </si>
  <si>
    <t>Obstetrics &amp; Gynecology; Oncology (Clinical Medicine)</t>
  </si>
  <si>
    <t>9780781778480</t>
  </si>
  <si>
    <t>Handbook For Principles And Practice Of Gynecologic Oncology</t>
  </si>
  <si>
    <t>Levine, Douglas A; De Los Santos, Jennifer F; Fleming, Gini F; Barakat, Richard R; Markman, Maurie; Randall, Marcus E</t>
  </si>
  <si>
    <t>http://ovidsp.ovid.com/ovidweb.cgi?T=JS&amp;NEWS=n&amp;CSC=Y&amp;PAGE=booktext&amp;D=books&amp;AN=01436877$&amp;XPATH=/PG(0)</t>
  </si>
  <si>
    <t>Anesthesiology (Clinical Medicine); Critical Care Medicine</t>
  </si>
  <si>
    <t>9781605474601</t>
  </si>
  <si>
    <t>Clinical Anesthesia Procedures Of The Massachusetts General Hospital</t>
  </si>
  <si>
    <t>Levine, Wilton C; Allain, Rae M; Alston, Theodore A; Dunn, Peter F; Kwo, Jean; Rosow, Carl E</t>
  </si>
  <si>
    <t>http://ovidsp.ovid.com/ovidweb.cgi?T=JS&amp;NEWS=n&amp;CSC=Y&amp;PAGE=booktext&amp;D=books&amp;AN=01436866$&amp;XPATH=/PG(0)</t>
  </si>
  <si>
    <t>Emergency Medicine &amp; Trauma; Orthopedics; Medical Review; Residents</t>
  </si>
  <si>
    <t>9781605477602</t>
  </si>
  <si>
    <t>Handbook Of Fractures</t>
  </si>
  <si>
    <t>Egol, Kenneth; Koval, Kenneth J; Zuckerman, Joseph D</t>
  </si>
  <si>
    <t>http://ovidsp.ovid.com/ovidweb.cgi?T=JS&amp;NEWS=n&amp;CSC=Y&amp;PAGE=booktext&amp;D=books&amp;AN=01437408$&amp;XPATH=/PG(0)</t>
  </si>
  <si>
    <t>Gastroenterology &amp; Hepatology; Internal Medicine; Primary Care/Family Medicine/General Practice</t>
  </si>
  <si>
    <t>9780781766302</t>
  </si>
  <si>
    <t>Handbook Of Inflammatory Bowel Disease</t>
  </si>
  <si>
    <t>Bickston, Stephen J., Bloomfeld, Richard S.</t>
  </si>
  <si>
    <t>http://ovidsp.ovid.com/ovidweb.cgi?T=JS&amp;NEWS=n&amp;CSC=Y&amp;PAGE=booktext&amp;D=books&amp;AN=01435757$&amp;XPATH=/PG(0)</t>
  </si>
  <si>
    <t>Cardiology; Radiology; Surgery</t>
  </si>
  <si>
    <t>9780781768160</t>
  </si>
  <si>
    <t>Handbook Of Interventional Radiologic Procedures</t>
  </si>
  <si>
    <t>Kandarpa, Krishna; Machan, Lindsay</t>
  </si>
  <si>
    <t>http://ovidsp.ovid.com/ovidweb.cgi?T=JS&amp;NEWS=n&amp;CSC=Y&amp;PAGE=booktext&amp;D=books&amp;AN=01437524$&amp;XPATH=/PG(0)</t>
  </si>
  <si>
    <t>Nephrology; Residents</t>
  </si>
  <si>
    <t>9780781793742</t>
  </si>
  <si>
    <t>Handbook Of Kidney Transplantation</t>
  </si>
  <si>
    <t>Danovitch, Gabriel M.</t>
  </si>
  <si>
    <t>http://ovidsp.ovid.com/ovidweb.cgi?T=JS&amp;NEWS=n&amp;CSC=Y&amp;PAGE=booktext&amp;D=books&amp;AN=01435386$&amp;XPATH=/PG(0)</t>
  </si>
  <si>
    <t>Nursing Process &amp; Diagnosis</t>
  </si>
  <si>
    <t>9780781777933</t>
  </si>
  <si>
    <t>Handbook Of Nursing Diagnosis</t>
  </si>
  <si>
    <t>Carpenito-Moyet,, Lynda Juall, Consultant, Nursing</t>
  </si>
  <si>
    <t>http://ovidsp.ovid.com/ovidweb.cgi?T=JS&amp;NEWS=n&amp;CSC=Y&amp;PAGE=booktext&amp;D=books&amp;AN=01429613$&amp;XPATH=/PG(0)</t>
  </si>
  <si>
    <t>Nephrology; Nutrition &amp; Dietetics</t>
  </si>
  <si>
    <t>9780781795173</t>
  </si>
  <si>
    <t>Handbook Of Nutrition And The Kidney</t>
  </si>
  <si>
    <t>Mitch, William E., Ikizler, T. Alp</t>
  </si>
  <si>
    <t>http://ovidsp.ovid.com/ovidweb.cgi?T=JS&amp;NEWS=n&amp;CSC=Y&amp;PAGE=booktext&amp;D=books&amp;AN=01435384$&amp;XPATH=/PG(0)</t>
  </si>
  <si>
    <t>Emergency Medicine &amp; Trauma (Clinical Medicine); Obstetrics &amp; Gynecology</t>
  </si>
  <si>
    <t>9781605476667</t>
  </si>
  <si>
    <t>Handbook Of Obstetric And Gynecologic Emergencies</t>
  </si>
  <si>
    <t>Benrubi, Guy I</t>
  </si>
  <si>
    <t>http://ovidsp.ovid.com/ovidweb.cgi?T=JS&amp;NEWS=n&amp;CSC=Y&amp;PAGE=booktext&amp;D=books&amp;AN=01436875$&amp;XPATH=/PG(0)</t>
  </si>
  <si>
    <t>Cardiology; Critical Care Medicine; Surgery</t>
  </si>
  <si>
    <t>9780781773850</t>
  </si>
  <si>
    <t>Handbook Of Patient Care In Cardiac Surgery</t>
  </si>
  <si>
    <t>Lemmer, John H., Vlahakes, Gus J.</t>
  </si>
  <si>
    <t>http://ovidsp.ovid.com/ovidweb.cgi?T=JS&amp;NEWS=n&amp;CSC=Y&amp;PAGE=booktext&amp;D=books&amp;AN=01337665$&amp;XPATH=/PG(0)</t>
  </si>
  <si>
    <t>Internal Medicine; Neurology; Pharmacology (Nursing); Psychiatric/Mental Health Nursing; Pharmacology (Pharmacology); Primary Care/Family Medicine/General Practice; Psychiatry; Psychology; Psychopharmacology; Residents</t>
  </si>
  <si>
    <t>9780781774864</t>
  </si>
  <si>
    <t>Handbook Of Psychiatric Drug Therapy</t>
  </si>
  <si>
    <t>Labbate, Lawrence A., Fava, Maurizio, Rosenbaum, Jerrold F., Arana, George W.</t>
  </si>
  <si>
    <t>http://ovidsp.ovid.com/ovidweb.cgi?T=JS&amp;NEWS=n&amp;CSC=Y&amp;PAGE=booktext&amp;D=books&amp;AN=01435387$&amp;XPATH=/PG(0)</t>
  </si>
  <si>
    <t>Clinical Medicine;Orthopedics</t>
  </si>
  <si>
    <t>9781605470559</t>
  </si>
  <si>
    <t>Harborview Illustrated Tips And Tricks In Fracture Surgery</t>
  </si>
  <si>
    <t>Gardner, Michael J.; Dunbar, Robert; Henley, M.; and Nork, Sean</t>
  </si>
  <si>
    <t>http://ovidsp.ovid.com/ovidweb.cgi?T=JS&amp;NEWS=n&amp;CSC=Y&amp;PAGE=booktext&amp;D=books&amp;AN=01437525$&amp;XPATH=/PG(0)</t>
  </si>
  <si>
    <t>9780781770965</t>
  </si>
  <si>
    <t>Head &amp; Neck Pathology: Atlas For Histologic &amp; Cytologic Diagnosis</t>
  </si>
  <si>
    <t>Robinson, Robert A.</t>
  </si>
  <si>
    <t>http://ovidsp.ovid.com/ovidweb.cgi?T=JS&amp;NEWS=n&amp;CSC=Y&amp;PAGE=booktext&amp;D=books&amp;AN=01434721$&amp;XPATH=/PG(0)</t>
  </si>
  <si>
    <t>Radiology; Communication Disorders; Audiology; Otolaryngology; Neurosurgery; Ophthalmology</t>
  </si>
  <si>
    <t>9781605477152</t>
  </si>
  <si>
    <t>Head And Neck Radiology</t>
  </si>
  <si>
    <t>Mancuso, Anthony A. and Hanafee, William N.;</t>
  </si>
  <si>
    <t>http://ovidsp.ovid.com/ovidweb.cgi?T=JS&amp;NEWS=n&amp;CSC=Y&amp;PAGE=booktext&amp;D=books&amp;AN=01437526$&amp;XPATH=/PG(0)</t>
  </si>
  <si>
    <t>Nursing;Nursing Assessment</t>
  </si>
  <si>
    <t>9781605479736</t>
  </si>
  <si>
    <t>Health Assessment Made Incredibly Visual!</t>
  </si>
  <si>
    <t>http://ovidsp.ovid.com/ovidweb.cgi?T=JS&amp;NEWS=n&amp;CSC=Y&amp;PAGE=booktext&amp;D=books&amp;AN=01436895$&amp;XPATH=/PG(0)</t>
  </si>
  <si>
    <t>Cardiology; Physiology</t>
  </si>
  <si>
    <t>9780781769464</t>
  </si>
  <si>
    <t>Heart Failure: Pathophysiology, Molecular Biology, And Clinical Management</t>
  </si>
  <si>
    <t>Katz, Arnold M.; Konstam, Marvin A.</t>
  </si>
  <si>
    <t>http://ovidsp.ovid.com/ovidweb.cgi?T=JS&amp;NEWS=n&amp;CSC=Y&amp;PAGE=booktext&amp;D=books&amp;AN=01337668$&amp;XPATH=/PG(0)</t>
  </si>
  <si>
    <t>Oncology (Clinical Medicine); Pulmonary Medicine; Pathology; Radiology; Surgery</t>
  </si>
  <si>
    <t>9780781791908</t>
  </si>
  <si>
    <t>High-Resolution Ct Of The Chest: Comprehensive Atlas</t>
  </si>
  <si>
    <t>Stern, Eric J., Swensen, Stephen J., Kanne, Jeffrey P.</t>
  </si>
  <si>
    <t>http://ovidsp.ovid.com/ovidweb.cgi?T=JS&amp;NEWS=n&amp;CSC=Y&amp;PAGE=booktext&amp;D=books&amp;AN=01435758$&amp;XPATH=/PG(0)</t>
  </si>
  <si>
    <t>General Medicine; Radiology</t>
  </si>
  <si>
    <t>9781605470115</t>
  </si>
  <si>
    <t>Human Radiation Injury</t>
  </si>
  <si>
    <t>Shrieve, Dennis C., Loeffler, Jay S.</t>
  </si>
  <si>
    <t>http://ovidsp.ovid.com/ovidweb.cgi?T=JS&amp;NEWS=n&amp;CSC=Y&amp;PAGE=booktext&amp;D=books&amp;AN=01437529$&amp;XPATH=/PG(0)</t>
  </si>
  <si>
    <t>Nursing; Skills &amp; Procedures</t>
  </si>
  <si>
    <t>9781608310999</t>
  </si>
  <si>
    <t xml:space="preserve">Icu/Er Facts Made Incredibly Quick! </t>
  </si>
  <si>
    <t>http://ovidsp.ovid.com/ovidweb.cgi?T=JS&amp;NEWS=n&amp;CSC=Y&amp;PAGE=booktext&amp;D=books&amp;AN=01437401$&amp;XPATH=/PG(0)</t>
  </si>
  <si>
    <t>9780781782821</t>
  </si>
  <si>
    <t>Image-Guided And Adaptive Radiation Therapy</t>
  </si>
  <si>
    <t>Timmerman, Robert, Xing, Lei</t>
  </si>
  <si>
    <t>http://ovidsp.ovid.com/ovidweb.cgi?T=JS&amp;NEWS=n&amp;CSC=Y&amp;PAGE=booktext&amp;D=books&amp;AN=01434670$&amp;XPATH=/PG(0)</t>
  </si>
  <si>
    <t>Emergency Medicine &amp; Trauma (Clinical Medicine); Orthopedics; Podiatry; Radiology; Rheumatology</t>
  </si>
  <si>
    <t>9781605475721</t>
  </si>
  <si>
    <t>Imaging Of The Foot And Ankle</t>
  </si>
  <si>
    <t>Berquist, Thomas H</t>
  </si>
  <si>
    <t>http://ovidsp.ovid.com/ovidweb.cgi?T=JS&amp;NEWS=n&amp;CSC=Y&amp;PAGE=booktext&amp;D=books&amp;AN=01437571$&amp;XPATH=/PG(0)</t>
  </si>
  <si>
    <t>Psychiatric/Mental Health Nursing; Psychiatry; Psychology; Psychopharmacology; Residents</t>
  </si>
  <si>
    <t>9780781751025</t>
  </si>
  <si>
    <t>Integrating Psychological And Biological Therapies: Psychotherapy In Clinical Practice Series</t>
  </si>
  <si>
    <t>Dowd, Shelia M., Janicak, Philip G.</t>
  </si>
  <si>
    <t>http://ovidsp.ovid.com/ovidweb.cgi?T=JS&amp;NEWS=n&amp;CSC=Y&amp;PAGE=booktext&amp;D=books&amp;AN=01337670$&amp;XPATH=/PG(0)</t>
  </si>
  <si>
    <t>Cardiology; Critical Care</t>
  </si>
  <si>
    <t>9781605478852</t>
  </si>
  <si>
    <t>Introductory Guide To Cardiac Catheterization</t>
  </si>
  <si>
    <t>Askari, Arman T; Shishehbor, Medhi H; Messerli, Adrian W; Aviles, Ronnier J</t>
  </si>
  <si>
    <t>http://ovidsp.ovid.com/ovidweb.cgi?T=JS&amp;NEWS=n&amp;CSC=Y&amp;PAGE=booktext&amp;D=books&amp;AN=01437533$&amp;XPATH=/PG(0)</t>
  </si>
  <si>
    <t>9781582559384</t>
  </si>
  <si>
    <t>Introductory Guide To Cardiac Ct Imaging</t>
  </si>
  <si>
    <t>Baliga, Ragavendra R.</t>
  </si>
  <si>
    <t>http://ovidsp.ovid.com/ovidweb.cgi?T=JS&amp;NEWS=n&amp;CSC=Y&amp;PAGE=booktext&amp;D=books&amp;AN=01435751$&amp;XPATH=/PG(0)</t>
  </si>
  <si>
    <t>9781605474335</t>
  </si>
  <si>
    <t>9781451109139</t>
  </si>
  <si>
    <t>Johns Hopkins Manual Of Gynecology And Obstetrics</t>
  </si>
  <si>
    <t>The; Hurt, K.J.; Guile, Matthew W.; Bienstock, Jessica L.; Fox, Harold E.; Wallach, Edward E.</t>
  </si>
  <si>
    <t>http://ovidsp.ovid.com/ovidweb.cgi?T=JS&amp;NEWS=n&amp;CSC=Y&amp;PAGE=booktext&amp;D=books&amp;AN=01437579$&amp;XPATH=/PG(0)</t>
  </si>
  <si>
    <t>Advanced Practice; Cardiology; Endocrinology &amp; Metabolism; Primary Care/Family Medicine/General Practice; Internal Medicine; Nurse Practitioner; Nutrition &amp; Dietetics</t>
  </si>
  <si>
    <t>9780781782654</t>
  </si>
  <si>
    <t>Johns Hopkins Textbook Of Dyslipidemia, The</t>
  </si>
  <si>
    <t>Kwiterovich, Peter O.</t>
  </si>
  <si>
    <t>http://ovidsp.ovid.com/ovidweb.cgi?T=JS&amp;NEWS=n&amp;CSC=Y&amp;PAGE=booktext&amp;D=books&amp;AN=01435764$&amp;XPATH=/PG(0)</t>
  </si>
  <si>
    <t>9781608314676</t>
  </si>
  <si>
    <t>9781608314706</t>
  </si>
  <si>
    <t>Joint Replacement Arthroplasty: Basic Science, Elbow, And Shoulder</t>
  </si>
  <si>
    <t>Morrey, Bernard F., An, Kai-Nan, and Sperling, John W.</t>
  </si>
  <si>
    <t>http://ovidsp.ovid.com/ovidweb.cgi?T=JS&amp;NEWS=n&amp;CSC=Y&amp;PAGE=booktext&amp;D=books&amp;AN=01437534$&amp;XPATH=/PG(0)</t>
  </si>
  <si>
    <t>Neurology; Occupational Therapy; Pediatric Nursing; Pediatrics; Primary Care/Family Medicine/General Practice; Psychiatric/Mental Health Nursing; Psychiatry; Psychology; Psychopharmacology; Residents</t>
  </si>
  <si>
    <t>9780781793872</t>
  </si>
  <si>
    <t>Kaplan &amp; Sadock'S Concise Textbook Of Child And Adolescent Psychiatry</t>
  </si>
  <si>
    <t>Sadock, Benjamin James, Sadock, Virginia Alcott</t>
  </si>
  <si>
    <t>http://ovidsp.ovid.com/ovidweb.cgi?T=JS&amp;NEWS=n&amp;CSC=Y&amp;PAGE=booktext&amp;D=books&amp;AN=01337526$&amp;XPATH=/PG(0)</t>
  </si>
  <si>
    <t>Occupational Therapy; Primary Care/Family Medicine/General Practice; Psychiatric/Mental Health Nursing; Psychiatry; Psychology; Psychopharmacology; Residents</t>
  </si>
  <si>
    <t>9781605472645</t>
  </si>
  <si>
    <t>Kaplan &amp; Sadock'S Pocket Handbook Of Clinical Psychiatry</t>
  </si>
  <si>
    <t>Sadock, Benjamin J., Sadock, Virginia A.</t>
  </si>
  <si>
    <t>http://ovidsp.ovid.com/ovidweb.cgi?T=JS&amp;NEWS=n&amp;CSC=Y&amp;PAGE=booktext&amp;D=books&amp;AN=01436276$&amp;XPATH=/PG(0)</t>
  </si>
  <si>
    <t>Cardiology; Endocrinology &amp; Metabolism; Nephrology; Primary Care/Family Medicine/General Practice</t>
  </si>
  <si>
    <t>9781605475035</t>
  </si>
  <si>
    <t>Kaplan'S Clinical Hypertension</t>
  </si>
  <si>
    <t>Kaplan, Norman M., Victor, Ronald G., Flynn, Joseph T.</t>
  </si>
  <si>
    <t>http://ovidsp.ovid.com/ovidweb.cgi?T=JS&amp;NEWS=n&amp;CSC=Y&amp;PAGE=booktext&amp;D=books&amp;AN=01435759$&amp;XPATH=/PG(0)</t>
  </si>
  <si>
    <t>Psychiatry; Psychopharmacology; Residents</t>
  </si>
  <si>
    <t>9780781795074</t>
  </si>
  <si>
    <t>Lewis'S Child And Adolescent Psychiatry Review: 1,400 Questions To Help You Pass The Boards</t>
  </si>
  <si>
    <t>Poncin, Yann B., Thomas, Prakash K.</t>
  </si>
  <si>
    <t>http://ovidsp.ovid.com/ovidweb.cgi?T=JS&amp;NEWS=n&amp;CSC=Y&amp;PAGE=booktext&amp;D=books&amp;AN=01435760$&amp;XPATH=/PG(0)</t>
  </si>
  <si>
    <t>Pharmacology (Nursing); References</t>
  </si>
  <si>
    <t>9781609132378</t>
  </si>
  <si>
    <t>Lippincott'S Nursing Drug Guide</t>
  </si>
  <si>
    <t>2011ed.</t>
  </si>
  <si>
    <t>Karch, Amy M</t>
  </si>
  <si>
    <t>http://ovidsp.ovid.com/ovidweb.cgi?T=JS&amp;NEWS=n&amp;CSC=Y&amp;PAGE=booktext&amp;D=books&amp;AN=01437419$&amp;XPATH=/PG(0)</t>
  </si>
  <si>
    <t>Nursing; Gerontology</t>
  </si>
  <si>
    <t>9781605476278</t>
  </si>
  <si>
    <t>Lippincott'S Nursing Guide To Expert Elder Care</t>
  </si>
  <si>
    <t>http://ovidsp.ovid.com/ovidweb.cgi?T=JS&amp;NEWS=n&amp;CSC=Y&amp;PAGE=booktext&amp;D=books&amp;AN=01437420$&amp;XPATH=/PG(0)</t>
  </si>
  <si>
    <t>9780781793780</t>
  </si>
  <si>
    <t>Lippincott'S Primary Care Dermatology</t>
  </si>
  <si>
    <t>; Schalock, Peter C.; Hsu, Jeffrey T.; Arndt, Kenneth A.</t>
  </si>
  <si>
    <t>http://ovidsp.ovid.com/ovidweb.cgi?T=JS&amp;NEWS=n&amp;CSC=Y&amp;PAGE=booktext&amp;D=books&amp;AN=01437536$&amp;XPATH=/PG(0)</t>
  </si>
  <si>
    <t>Clinical Medicine;Radiology</t>
  </si>
  <si>
    <t>9780781793773</t>
  </si>
  <si>
    <t>Lippincott'S Primary Care Musculoskeletal Radiology</t>
  </si>
  <si>
    <t>Bridgeforth, George M.</t>
  </si>
  <si>
    <t>http://ovidsp.ovid.com/ovidweb.cgi?T=JS&amp;NEWS=n&amp;CSC=Y&amp;PAGE=booktext&amp;D=books&amp;AN=01437537$&amp;XPATH=/PG(0)</t>
  </si>
  <si>
    <t>Advanced Practice; Nurse Practitioner; Physician Assistant; Primary Care/Family Medicine/General Practice</t>
  </si>
  <si>
    <t>9780781798211</t>
  </si>
  <si>
    <t>Lippincott'S Primary Care Psychiatry</t>
  </si>
  <si>
    <t>McCarron, Robert M.; Xiong, Glen L.; Bourgeois, James A.</t>
  </si>
  <si>
    <t>http://ovidsp.ovid.com/ovidweb.cgi?T=JS&amp;NEWS=n&amp;CSC=Y&amp;PAGE=booktext&amp;D=books&amp;AN=01412536$&amp;XPATH=/PG(0)</t>
  </si>
  <si>
    <t>Advanced Practice; Nurse Practitioner; Pediatric Nursing; Pediatrics</t>
  </si>
  <si>
    <t>9780781788748</t>
  </si>
  <si>
    <t>Manual Of Ambulatory Pediatrics</t>
  </si>
  <si>
    <t>Boynton, Rose W.; Dunn, Elizabeth S.; Pulcini, Joyce A.; Pierre, Sherri B. St.; Stephens, Geraldine R.</t>
  </si>
  <si>
    <t>http://ovidsp.ovid.com/ovidweb.cgi?T=JS&amp;NEWS=n&amp;CSC=Y&amp;PAGE=booktext&amp;D=books&amp;AN=01429388$&amp;XPATH=/PG(0)</t>
  </si>
  <si>
    <t>Endocrinology &amp; Metabolism; Internal Medicine; Nutrition &amp; Dietetics; Obstetrics and Gynecology; Pediatrics; Primary Care/Family Medicine/General Practice; Residents</t>
  </si>
  <si>
    <t>9780781768863</t>
  </si>
  <si>
    <t>Manual Of Endocrinology &amp; Metabolism</t>
  </si>
  <si>
    <t>Lavin, Norman</t>
  </si>
  <si>
    <t>http://ovidsp.ovid.com/ovidweb.cgi?T=JS&amp;NEWS=n&amp;CSC=Y&amp;PAGE=booktext&amp;D=books&amp;AN=01429673$&amp;XPATH=/PG(0)</t>
  </si>
  <si>
    <t>Psychiatry; Psychopharmacology; Residents;Psychiatric/Mental Health Nursing</t>
  </si>
  <si>
    <t>9780781795043</t>
  </si>
  <si>
    <t>Massachusetts General Hospital/Mclean Hospital, The: Residency Handbook Of Psychiatry</t>
  </si>
  <si>
    <t>Rosenquist, James Niels, Nykiel, Sherry, Chang, Trina, Sanders, Kathy</t>
  </si>
  <si>
    <t>http://ovidsp.ovid.com/ovidweb.cgi?T=JS&amp;NEWS=n&amp;CSC=Y&amp;PAGE=booktext&amp;D=books&amp;AN=01434794$&amp;XPATH=/PG(0)</t>
  </si>
  <si>
    <t>Clinical Medicine;Surgery</t>
  </si>
  <si>
    <t>9781605474281</t>
  </si>
  <si>
    <t>Master Techniques In General Surgery: Breast Surgery</t>
  </si>
  <si>
    <t>Bland, Kirby I.; Klimberg, V. Suzanne</t>
  </si>
  <si>
    <t>http://ovidsp.ovid.com/ovidweb.cgi?T=JS&amp;NEWS=n&amp;CSC=Y&amp;PAGE=booktext&amp;D=books&amp;AN=01437541$&amp;XPATH=/PG(0)</t>
  </si>
  <si>
    <t>Orthopaedics; Oncology (Clinical Medicine)</t>
  </si>
  <si>
    <t>9781608310432</t>
  </si>
  <si>
    <t>Master Techniques In Orthopaedic Surgery: Orthopaedic Oncology And Complex Reconstruction</t>
    <phoneticPr fontId="3" type="noConversion"/>
  </si>
  <si>
    <t>Slim, Franklin H; Choong, Peter; Weber, Kristy</t>
  </si>
  <si>
    <t>http://ovidsp.ovid.com/ovidweb.cgi?T=JS&amp;NEWS=n&amp;CSC=Y&amp;PAGE=booktext&amp;D=books&amp;AN=01437556$&amp;XPATH=/PG(0)</t>
    <phoneticPr fontId="3" type="noConversion"/>
  </si>
  <si>
    <t>9781608310814</t>
  </si>
  <si>
    <t>Master Techniques In Orthopaedic Surgery: Sports Medicine</t>
  </si>
  <si>
    <t>Fu, Freddie H</t>
  </si>
  <si>
    <t>http://ovidsp.ovid.com/ovidweb.cgi?T=JS&amp;NEWS=n&amp;CSC=Y&amp;PAGE=booktext&amp;D=books&amp;AN=01437542$&amp;XPATH=/PG(0)</t>
  </si>
  <si>
    <t>Cardiology; Radiology; Residents</t>
  </si>
  <si>
    <t>9780781768115</t>
  </si>
  <si>
    <t>Mdct Physics: The Basics_x001A_Technology, Image Quality And Radiation Dose</t>
  </si>
  <si>
    <t>Mahesh, Mahadevappa</t>
  </si>
  <si>
    <t>http://ovidsp.ovid.com/ovidweb.cgi?T=JS&amp;NEWS=n&amp;CSC=Y&amp;PAGE=booktext&amp;D=books&amp;AN=01434793$&amp;XPATH=/PG(0)</t>
  </si>
  <si>
    <t>Internal Medicine; Neurology; Neurosurgery; Primary Care/Family Medicine/General Practice; Psychiatric/Mental Health Nursing; Psychiatry; Psychology; Psychopharmacology; Residents</t>
  </si>
  <si>
    <t>9780781791861</t>
  </si>
  <si>
    <t>Merritt'S Neurology</t>
  </si>
  <si>
    <t>Rowland, Lewis P., Pedley, Timothy A.</t>
  </si>
  <si>
    <t>http://ovidsp.ovid.com/ovidweb.cgi?T=JS&amp;NEWS=n&amp;CSC=Y&amp;PAGE=booktext&amp;D=books&amp;AN=01412541$&amp;XPATH=/PG(0)</t>
  </si>
  <si>
    <t>Orthopedics; Radiology; Rehabilitation &amp; Physical Medicine</t>
  </si>
  <si>
    <t>9780781783149</t>
  </si>
  <si>
    <t>Mri Normal Variants And Pitfalls</t>
  </si>
  <si>
    <t>Bancroft, Laura W.; Bridges, Mellena D.</t>
  </si>
  <si>
    <t>http://ovidsp.ovid.com/ovidweb.cgi?T=JS&amp;NEWS=n&amp;CSC=Y&amp;PAGE=booktext&amp;D=books&amp;AN=01337563$&amp;XPATH=/PG(0)</t>
  </si>
  <si>
    <t>Orthopedics; Radiology; Residents</t>
  </si>
  <si>
    <t>9780781753135</t>
  </si>
  <si>
    <t>Mri Of The  Upper Extremity: Shoulder, Elbow, Wrist, And Hand</t>
  </si>
  <si>
    <t>Chung, Christine B., Steinbach, Lynne S.</t>
  </si>
  <si>
    <t>http://ovidsp.ovid.com/ovidweb.cgi?T=JS&amp;NEWS=n&amp;CSC=Y&amp;PAGE=booktext&amp;D=books&amp;AN=01434774$&amp;XPATH=/PG(0)</t>
  </si>
  <si>
    <t>9781608311156</t>
  </si>
  <si>
    <t>Mri: The Basics</t>
  </si>
  <si>
    <t>Hashemi, Ray H; Bradley, William G; Lisanti, Christopher J</t>
  </si>
  <si>
    <t>http://ovidsp.ovid.com/ovidweb.cgi?T=JS&amp;NEWS=n&amp;CSC=Y&amp;PAGE=booktext&amp;D=books&amp;AN=01437399$&amp;XPATH=/PG(0)</t>
  </si>
  <si>
    <t>Pediatrics; Pharmacology (Pharmacology)</t>
  </si>
  <si>
    <t>9780781795388</t>
  </si>
  <si>
    <t>Neonatal And Pediatric Pharmacology: Therapeutic Principles In Practice</t>
  </si>
  <si>
    <t>Yaffe, Sumner J; Aranda, Jacob V</t>
  </si>
  <si>
    <t>http://ovidsp.ovid.com/ovidweb.cgi?T=JS&amp;NEWS=n&amp;CSC=Y&amp;PAGE=booktext&amp;D=books&amp;AN=01437543$&amp;XPATH=/PG(0)</t>
  </si>
  <si>
    <t>Neurology; Psychiatric/Mental Health Nursing; Psychiatry; Psychology; Psychopharmacology; Residents</t>
  </si>
  <si>
    <t>9780781792639</t>
  </si>
  <si>
    <t>Neurology &amp; Psychiatry: 1,000 Questions To Help You Pass The Boards</t>
  </si>
  <si>
    <t>Budur, Kumar; Roy, Asim</t>
  </si>
  <si>
    <t>http://ovidsp.ovid.com/ovidweb.cgi?T=JS&amp;NEWS=n&amp;CSC=Y&amp;PAGE=booktext&amp;D=books&amp;AN=01412538$&amp;XPATH=/PG(0)</t>
  </si>
  <si>
    <t>9781605472393</t>
  </si>
  <si>
    <t>Neurology For The Non-Neurologist</t>
  </si>
  <si>
    <t xml:space="preserve">Weiner, William J.; Goetz, Christopher G.; Shin, Rober K.; Lewis, Steven L; </t>
  </si>
  <si>
    <t>http://ovidsp.ovid.com/ovidweb.cgi?T=JS&amp;NEWS=n&amp;CSC=Y&amp;PAGE=booktext&amp;D=books&amp;AN=01437544$&amp;XPATH=/PG(0)</t>
  </si>
  <si>
    <t>9780781766661</t>
  </si>
  <si>
    <t>Neurology Review For Psychiatrists</t>
  </si>
  <si>
    <t>Savitz, Sean I.; MD, Michael Ronthal</t>
  </si>
  <si>
    <t>http://ovidsp.ovid.com/ovidweb.cgi?T=JS&amp;NEWS=n&amp;CSC=Y&amp;PAGE=booktext&amp;D=books&amp;AN=01337566$&amp;XPATH=/PG(0)</t>
  </si>
  <si>
    <t>9780781789424</t>
  </si>
  <si>
    <t>Niedermeyer'S Electroencephalography: Basic Principles, Clinical Applications, And Related Fields</t>
  </si>
  <si>
    <t>Schomer, Donald L.; da Silva, Fernando Lopes</t>
  </si>
  <si>
    <t>http://ovidsp.ovid.com/ovidweb.cgi?T=JS&amp;NEWS=n&amp;CSC=Y&amp;PAGE=booktext&amp;D=books&amp;AN=01437545$&amp;XPATH=/PG(0)</t>
  </si>
  <si>
    <t>9780781795357</t>
  </si>
  <si>
    <t>Noninvasive Cardiovascular Imaging: A Multimodality Approach</t>
  </si>
  <si>
    <t>Garcia, Mario J.</t>
  </si>
  <si>
    <t>http://ovidsp.ovid.com/ovidweb.cgi?T=JS&amp;NEWS=n&amp;CSC=Y&amp;PAGE=booktext&amp;D=books&amp;AN=01429408$&amp;XPATH=/PG(0)</t>
  </si>
  <si>
    <t>Fundamentals of Nursing; Skills &amp; Procedures</t>
  </si>
  <si>
    <t>9780781777957</t>
  </si>
  <si>
    <t>Nurses' Guide To Clinical Procedures</t>
  </si>
  <si>
    <t>Smith-Temple, Jean, Johnson, Joyce Young</t>
  </si>
  <si>
    <t>http://ovidsp.ovid.com/ovidweb.cgi?T=JS&amp;NEWS=n&amp;CSC=Y&amp;PAGE=booktext&amp;D=books&amp;AN=01435374$&amp;XPATH=/PG(0)</t>
  </si>
  <si>
    <t>Nursing Education; References</t>
  </si>
  <si>
    <t>9781605471532</t>
  </si>
  <si>
    <t>Nurse'S Personal Preceptor</t>
  </si>
  <si>
    <t>http://ovidsp.ovid.com/ovidweb.cgi?T=JS&amp;NEWS=n&amp;CSC=Y&amp;PAGE=booktext&amp;D=books&amp;AN=01429608$&amp;XPATH=/PG(0)</t>
  </si>
  <si>
    <t>Nursing Process &amp; Diagnosis; References</t>
  </si>
  <si>
    <t>9781608311651</t>
  </si>
  <si>
    <t>Nursing Diagnosis Reference Manual</t>
  </si>
  <si>
    <t>Ralph, Sheila S; Taylor, Cynthia M</t>
  </si>
  <si>
    <t>http://ovidsp.ovid.com/ovidweb.cgi?T=JS&amp;NEWS=n&amp;CSC=Y&amp;PAGE=booktext&amp;D=books&amp;AN=01437104$&amp;XPATH=/PG(0)</t>
  </si>
  <si>
    <t>9781605474724</t>
  </si>
  <si>
    <t>Nursing Facts Made Incredibly Quick</t>
  </si>
  <si>
    <t>Terry, Dorothy P.</t>
  </si>
  <si>
    <t>http://ovidsp.ovid.com/ovidweb.cgi?T=JS&amp;NEWS=n&amp;CSC=Y&amp;PAGE=booktext&amp;D=books&amp;AN=01429609$&amp;XPATH=/PG(0)</t>
  </si>
  <si>
    <t>Critical Care; General Interest Nursing; Nursing Education; Nutrition &amp; Dietetics; Nutrition/Diet Therapy</t>
  </si>
  <si>
    <t>9780781784542</t>
  </si>
  <si>
    <t>Nutrition Essentials For Nursing Practice</t>
  </si>
  <si>
    <t>Dudek, Susan G.</t>
  </si>
  <si>
    <t>http://ovidsp.ovid.com/ovidweb.cgi?T=JS&amp;NEWS=n&amp;CSC=Y&amp;PAGE=booktext&amp;D=books&amp;AN=01436933$&amp;XPATH=/PG(0)</t>
  </si>
  <si>
    <t>9781605478883</t>
  </si>
  <si>
    <t>Ocular Applications Of Fugo Blade</t>
  </si>
  <si>
    <t>Roy, F. Hampton; Singh, Daljit; Fugo, Richard J</t>
  </si>
  <si>
    <t>http://ovidsp.ovid.com/ovidweb.cgi?T=JS&amp;NEWS=n&amp;CSC=Y&amp;PAGE=booktext&amp;D=books&amp;AN=01437397$&amp;XPATH=/PG(0)</t>
  </si>
  <si>
    <t>9780781798365</t>
  </si>
  <si>
    <t>Ocular Inflammatory Disease And Uveitis Manual: Diagnosis And Treatment</t>
  </si>
  <si>
    <t>Huang, John J; Gaudio, Paul A</t>
  </si>
  <si>
    <t>http://ovidsp.ovid.com/ovidweb.cgi?T=JS&amp;NEWS=n&amp;CSC=Y&amp;PAGE=booktext&amp;D=books&amp;AN=01436876$&amp;XPATH=/PG(0)</t>
  </si>
  <si>
    <t>9781451102628</t>
  </si>
  <si>
    <t>Operative Techniques In Adult Reconstruction Surgery</t>
  </si>
  <si>
    <t>Parvizi, Javad; Rothman, Richard H; Wiesel, Sam W</t>
  </si>
  <si>
    <t>http://ovidsp.ovid.com/ovidweb.cgi?T=JS&amp;NEWS=n&amp;CSC=Y&amp;PAGE=booktext&amp;D=books&amp;AN=01437548$&amp;XPATH=/PG(0)</t>
  </si>
  <si>
    <t>Orthopedics; Podiatry</t>
  </si>
  <si>
    <t>9781608319046</t>
  </si>
  <si>
    <t>Operative Techniques In Foot And Ankle Surgery</t>
  </si>
  <si>
    <t>Easley, Mark E; Wiesel, Sam W</t>
  </si>
  <si>
    <t>http://ovidsp.ovid.com/ovidweb.cgi?T=JS&amp;NEWS=n&amp;CSC=Y&amp;PAGE=booktext&amp;D=books&amp;AN=01437549$&amp;XPATH=/PG(0)</t>
  </si>
  <si>
    <t>Orthopedics; Physical Therapy; Plastic &amp; Reconstructive Surgery</t>
  </si>
  <si>
    <t>9781451102550</t>
  </si>
  <si>
    <t>Operative Techniques In Hand, Wrist, And Forearm Surgery</t>
  </si>
  <si>
    <t>Hunt , Thomas R</t>
  </si>
  <si>
    <t>http://ovidsp.ovid.com/ovidweb.cgi?T=JS&amp;NEWS=n&amp;CSC=Y&amp;PAGE=booktext&amp;D=books&amp;AN=01437550$&amp;XPATH=/PG(0)</t>
  </si>
  <si>
    <t>Orthopedics;  Residents; Physical Therapy; Occupational Therapy; Rheumatology</t>
  </si>
  <si>
    <t>9780781763707</t>
  </si>
  <si>
    <t>Operative Techniques In Orthopaedic Surgery</t>
  </si>
  <si>
    <t>Wiesel, Sam W</t>
  </si>
  <si>
    <t>http://ovidsp.ovid.com/ovidweb.cgi?T=JS&amp;NEWS=n&amp;CSC=Y&amp;PAGE=booktext&amp;D=books&amp;AN=01437547$&amp;XPATH=/PG(0)</t>
  </si>
  <si>
    <t>9781451102604</t>
  </si>
  <si>
    <t>Operative Techniques In Orthopaedic Trauma Surgery</t>
  </si>
  <si>
    <t>Tornetta, Paul; Wiesel, Sam W</t>
  </si>
  <si>
    <t>http://ovidsp.ovid.com/ovidweb.cgi?T=JS&amp;NEWS=n&amp;CSC=Y&amp;PAGE=booktext&amp;D=books&amp;AN=01437552$&amp;XPATH=/PG(0)</t>
  </si>
  <si>
    <t>Orthopaedics</t>
  </si>
  <si>
    <t>9781451102635</t>
  </si>
  <si>
    <t>Operative Techniques In Pediatric Orthopaedics</t>
  </si>
  <si>
    <t>Flynn, John M; Wiesel, Sam W</t>
  </si>
  <si>
    <t>http://ovidsp.ovid.com/ovidweb.cgi?T=JS&amp;NEWS=n&amp;CSC=Y&amp;PAGE=booktext&amp;D=books&amp;AN=01437551$&amp;XPATH=/PG(0)</t>
  </si>
  <si>
    <t>9781451102642</t>
  </si>
  <si>
    <t>Operative Techniques In Shoulder And Elbow Surgery</t>
  </si>
  <si>
    <t>Williams, Gerald R; Ramsey, Matthew L; Wiesel, Sam W</t>
  </si>
  <si>
    <t>http://ovidsp.ovid.com/ovidweb.cgi?T=JS&amp;NEWS=n&amp;CSC=Y&amp;PAGE=booktext&amp;D=books&amp;AN=01437553$&amp;XPATH=/PG(0)</t>
  </si>
  <si>
    <t>9781451102611</t>
  </si>
  <si>
    <t>Operative Techniques In Sports Medicine Surgery</t>
  </si>
  <si>
    <t xml:space="preserve">Miller, Mark D.; Wiesel, Sam W.; </t>
  </si>
  <si>
    <t>http://ovidsp.ovid.com/ovidweb.cgi?T=JS&amp;NEWS=n&amp;CSC=Y&amp;PAGE=booktext&amp;D=books&amp;AN=01437554$&amp;XPATH=/PG(0)</t>
  </si>
  <si>
    <t>9780781797511</t>
  </si>
  <si>
    <t>Orthopaedic Surgery: Principles Of Diagnosis And Treatment</t>
  </si>
  <si>
    <t>Wiesel, Sam W.; Delahay, John N.; Sankar, Wudbhav N.; Wiesel, Brent B.</t>
  </si>
  <si>
    <t>http://ovidsp.ovid.com/ovidweb.cgi?T=JS&amp;NEWS=n&amp;CSC=Y&amp;PAGE=booktext&amp;D=books&amp;AN=01437518$&amp;XPATH=/PG(0)</t>
  </si>
  <si>
    <t>9781605471341</t>
  </si>
  <si>
    <t>Oski'S Pediatric Certification And Recertification Board Review</t>
  </si>
  <si>
    <t>Coombs, Carmen and Kirk, Arethusa S.;</t>
  </si>
  <si>
    <t>http://ovidsp.ovid.com/ovidweb.cgi?T=JS&amp;NEWS=n&amp;CSC=Y&amp;PAGE=booktext&amp;D=books&amp;AN=01437557$&amp;XPATH=/PG(0)</t>
  </si>
  <si>
    <t>Pathology; Residents</t>
  </si>
  <si>
    <t>9780781785143</t>
  </si>
  <si>
    <t>Pathology Exam Review</t>
  </si>
  <si>
    <t>Ahmed, Atif Ali; Przygodzki, Ronald M.</t>
  </si>
  <si>
    <t>http://ovidsp.ovid.com/ovidweb.cgi?T=JS&amp;NEWS=n&amp;CSC=Y&amp;PAGE=booktext&amp;D=books&amp;AN=01412552$&amp;XPATH=/PG(0)</t>
  </si>
  <si>
    <t>Medical/Surgical Nursing; Pathophysiology</t>
  </si>
  <si>
    <t>9781605472362</t>
  </si>
  <si>
    <t>Pathophysiology: An Incredibly Visual Pocket Guide</t>
  </si>
  <si>
    <t>http://ovidsp.ovid.com/ovidweb.cgi?T=JS&amp;NEWS=n&amp;CSC=Y&amp;PAGE=booktext&amp;D=books&amp;AN=01429610$&amp;XPATH=/PG(0)</t>
  </si>
  <si>
    <t>Emergency Medical Technology; Emergency Medicine &amp; Trauma (Clinical Medicine); Emergency Medicine &amp; Trauma (Nursing)</t>
  </si>
  <si>
    <t>9780781777278</t>
  </si>
  <si>
    <t>Patient Safety In Emergency Medicine</t>
  </si>
  <si>
    <t>Croskerry, Pat; Cosby, Karen S.; Schenkel, Stephen M.; Wears, Robert L.</t>
  </si>
  <si>
    <t>http://ovidsp.ovid.com/ovidweb.cgi?T=JS&amp;NEWS=n&amp;CSC=Y&amp;PAGE=booktext&amp;D=books&amp;AN=01337568$&amp;XPATH=/PG(0)</t>
  </si>
  <si>
    <t>Pediatric Nursing; Pediatrics</t>
  </si>
  <si>
    <t>9781405105071</t>
  </si>
  <si>
    <t>Pediatric Board Recertification</t>
  </si>
  <si>
    <t>Fine, Katie S.</t>
  </si>
  <si>
    <t>http://ovidsp.ovid.com/ovidweb.cgi?T=JS&amp;NEWS=n&amp;CSC=Y&amp;PAGE=booktext&amp;D=books&amp;AN=01337569$&amp;XPATH=/PG(0)</t>
  </si>
  <si>
    <t>Nursing;References</t>
  </si>
  <si>
    <t>9781608311002</t>
  </si>
  <si>
    <t>Pediatric Facts Made Incredibly Quick!</t>
  </si>
  <si>
    <t>http://ovidsp.ovid.com/ovidweb.cgi?T=JS&amp;NEWS=n&amp;CSC=Y&amp;PAGE=booktext&amp;D=books&amp;AN=01436894$&amp;XPATH=/PG(0)</t>
  </si>
  <si>
    <t>Oncology (Clinical Medicine); Pediatrics; Radiology</t>
  </si>
  <si>
    <t>9781605472607</t>
  </si>
  <si>
    <t>Pediatric Radiation Oncology</t>
  </si>
  <si>
    <t>Halperin, Edward C; Constine, Louis S; Tarbell, Nancy J; Kun, Larry E</t>
  </si>
  <si>
    <t>http://ovidsp.ovid.com/ovidweb.cgi?T=JS&amp;NEWS=n&amp;CSC=Y&amp;PAGE=booktext&amp;D=books&amp;AN=01437559$&amp;XPATH=/PG(0)</t>
  </si>
  <si>
    <t>9781605476650</t>
  </si>
  <si>
    <t>Pediatric Sonography</t>
  </si>
  <si>
    <t>Siegel, Marilyn J.</t>
  </si>
  <si>
    <t>http://ovidsp.ovid.com/ovidweb.cgi?T=JS&amp;NEWS=n&amp;CSC=Y&amp;PAGE=booktext&amp;D=books&amp;AN=01437560$&amp;XPATH=/PG(0)</t>
  </si>
  <si>
    <t>Psychiatry; Psychopharmacology</t>
  </si>
  <si>
    <t>9780781794015</t>
  </si>
  <si>
    <t>Personality Disorders: A Practical Guide</t>
  </si>
  <si>
    <t>Berman, Carol W.</t>
  </si>
  <si>
    <t>http://ovidsp.ovid.com/ovidweb.cgi?T=JS&amp;NEWS=n&amp;CSC=Y&amp;PAGE=booktext&amp;D=books&amp;AN=01434795$&amp;XPATH=/PG(0)</t>
  </si>
  <si>
    <t>9781605475950</t>
  </si>
  <si>
    <t>Photographic Manual Of Regional Orthopaedic And Neurologic Tests</t>
  </si>
  <si>
    <t>Cipriano, Joseph J</t>
  </si>
  <si>
    <t>http://ovidsp.ovid.com/ovidweb.cgi?T=JS&amp;NEWS=n&amp;CSC=Y&amp;PAGE=booktext&amp;D=books&amp;AN=01437561$&amp;XPATH=/PG(0)</t>
  </si>
  <si>
    <t>9781608311712</t>
  </si>
  <si>
    <t>Physiology Of The Heart</t>
  </si>
  <si>
    <t>Katz, Arnold M</t>
  </si>
  <si>
    <t>http://ovidsp.ovid.com/ovidweb.cgi?T=JS&amp;NEWS=n&amp;CSC=Y&amp;PAGE=booktext&amp;D=books&amp;AN=01437563$&amp;XPATH=/PG(0)</t>
  </si>
  <si>
    <t>Anesthesiology (Clinical Medicine); Anesthesiology (Nursing); Medical Review; Perioperative; Residents</t>
  </si>
  <si>
    <t>9780781795845</t>
  </si>
  <si>
    <t>Pocket Anesthesia</t>
  </si>
  <si>
    <t>Urman, Richard D; Ehrenfeld, Jesse M</t>
  </si>
  <si>
    <t>http://ovidsp.ovid.com/ovidweb.cgi?T=JS&amp;NEWS=n&amp;CSC=Y&amp;PAGE=booktext&amp;D=books&amp;AN=01429661$&amp;XPATH=/PG(0)</t>
  </si>
  <si>
    <t>Advanced Practice; Medical Review; Physician Assistant; Pediatrics; Primary Care/Family Medicine/General Practice; Residents</t>
  </si>
  <si>
    <t>9781605474960</t>
  </si>
  <si>
    <t>Pocket Pediatrics: The Massachusetts General Hospital For Children Handbook Of Pediatrics</t>
  </si>
  <si>
    <t>Prasad, Paritosh</t>
  </si>
  <si>
    <t>http://ovidsp.ovid.com/ovidweb.cgi?T=JS&amp;NEWS=n&amp;CSC=Y&amp;PAGE=booktext&amp;D=books&amp;AN=01434788$&amp;XPATH=/PG(0)</t>
  </si>
  <si>
    <t>9781608314669</t>
  </si>
  <si>
    <t>Pocketbook Manual Of Hand And Upper Extremity Anatomy, A: Primus Manus</t>
  </si>
  <si>
    <t>Leversedge, Fraser J; Boyer, Martin I; Goldfarb, Charles A</t>
  </si>
  <si>
    <t>http://ovidsp.ovid.com/ovidweb.cgi?T=JS&amp;NEWS=n&amp;CSC=Y&amp;PAGE=booktext&amp;D=books&amp;AN=01437539$&amp;XPATH=/PG(0)</t>
  </si>
  <si>
    <t>Nursing References</t>
  </si>
  <si>
    <t>9781605479743</t>
  </si>
  <si>
    <t>Portable Rn: The All-In-One Nursing Reference</t>
  </si>
  <si>
    <t>http://ovidsp.ovid.com/ovidweb.cgi?T=JS&amp;NEWS=n&amp;CSC=Y&amp;PAGE=booktext&amp;D=books&amp;AN=01437403$&amp;XPATH=/PG(0)</t>
  </si>
  <si>
    <t xml:space="preserve">Clinical Medicine;Anesthesiology </t>
  </si>
  <si>
    <t>9780781798679</t>
  </si>
  <si>
    <t>Practical Approach To Anesthesia Equipment, A</t>
  </si>
  <si>
    <t>, A; Dorsch, Jerry A.; Dorsch, Susan E</t>
  </si>
  <si>
    <t>http://ovidsp.ovid.com/ovidweb.cgi?T=JS&amp;NEWS=n&amp;CSC=Y&amp;PAGE=booktext&amp;D=books&amp;AN=01437497$&amp;XPATH=/PG(0)</t>
  </si>
  <si>
    <t>Anesthesiology (Clinical Medicine); Anesthesiology (Nursing); Cardiology; Perioperative</t>
  </si>
  <si>
    <t>9780781775595</t>
  </si>
  <si>
    <t>9780781775595</t>
    <phoneticPr fontId="3" type="noConversion"/>
  </si>
  <si>
    <t>Practical Approach To Catheter Ablation Of Atrial Fibrillation, A</t>
    <phoneticPr fontId="3" type="noConversion"/>
  </si>
  <si>
    <t>Calkins, Hugh; Jais, Pierre; Steinberg, Jonathan S.</t>
  </si>
  <si>
    <t>http://ovidsp.ovid.com/ovidweb.cgi?T=JS&amp;NEWS=n&amp;CSC=Y&amp;PAGE=booktext&amp;D=books&amp;AN=01437648/1st_Edition&amp;XPATH=/PG(0)</t>
    <phoneticPr fontId="3" type="noConversion"/>
  </si>
  <si>
    <t>Anesthesiology (Clinical Medicine); Anesthesiology (Nursing); Perioperative</t>
  </si>
  <si>
    <t>9780781775243</t>
  </si>
  <si>
    <t>Practical Approach To Obstetric Anesthesia, A</t>
  </si>
  <si>
    <t>Bucklin, Brenda A.; Gambling, David R.; Wlody, David</t>
  </si>
  <si>
    <t>http://ovidsp.ovid.com/ovidweb.cgi?T=JS&amp;NEWS=n&amp;CSC=Y&amp;PAGE=booktext&amp;D=books&amp;AN=01337655$&amp;XPATH=/PG(0)</t>
  </si>
  <si>
    <t>9780781768542</t>
  </si>
  <si>
    <t>Practical Approach To Regional Anesthesia, A</t>
  </si>
  <si>
    <t>Mulroy, Michael F.; Bernards, Christopher M.; McDonald, Susan B.; Salinas, Francis V.</t>
  </si>
  <si>
    <t>http://ovidsp.ovid.com/ovidweb.cgi?T=JS&amp;NEWS=n&amp;CSC=Y&amp;PAGE=booktext&amp;D=books&amp;AN=01337533$&amp;XPATH=/PG(0)</t>
  </si>
  <si>
    <t>9781605478418</t>
  </si>
  <si>
    <t>Practical Cardiovascular Pathology</t>
  </si>
  <si>
    <t>Burke, Allen P. and Tavora, Fabio</t>
  </si>
  <si>
    <t>http://ovidsp.ovid.com/ovidweb.cgi?T=JS&amp;NEWS=n&amp;CSC=Y&amp;PAGE=booktext&amp;D=books&amp;AN=01437565$&amp;XPATH=/PG(0)</t>
  </si>
  <si>
    <t>9781605471440</t>
  </si>
  <si>
    <t>Practical Guide To Abdominal And Pelvic Mri</t>
  </si>
  <si>
    <t>Leyendecker, John R.; Brown, Jeffrey J.; Merkle, Elmar M</t>
  </si>
  <si>
    <t>http://ovidsp.ovid.com/ovidweb.cgi?T=JS&amp;NEWS=n&amp;CSC=Y&amp;PAGE=booktext&amp;D=books&amp;AN=01437566$&amp;XPATH=/PG(0)</t>
  </si>
  <si>
    <t>Radiology; Obstetrics &amp; Gynecology</t>
  </si>
  <si>
    <t>9780781797573</t>
  </si>
  <si>
    <t>Practical Guide To Fetal Echocardiography, A: Normal And Abnormal Hearts</t>
  </si>
  <si>
    <t>Abuhamad, Alfred, Chaoui, Rabih</t>
  </si>
  <si>
    <t>http://ovidsp.ovid.com/ovidweb.cgi?T=JS&amp;NEWS=n&amp;CSC=Y&amp;PAGE=booktext&amp;D=books&amp;AN=01435738$&amp;XPATH=/PG(0)</t>
  </si>
  <si>
    <t>Internal Medicine; Primary Care/Family Medicine/General Practice</t>
  </si>
  <si>
    <t>9780781796064</t>
  </si>
  <si>
    <t>Practical Guide To Joint &amp; Soft Tissue Injection &amp; Aspiration, A : An Illustrated Text For Primary Care Providers</t>
  </si>
  <si>
    <t>McNabb, James W.</t>
  </si>
  <si>
    <t>http://ovidsp.ovid.com/ovidweb.cgi?T=JS&amp;NEWS=n&amp;CSC=Y&amp;PAGE=booktext&amp;D=books&amp;AN=01412535$&amp;XPATH=/PG(0)</t>
  </si>
  <si>
    <t>Nephrology; Transplantation</t>
  </si>
  <si>
    <t>9780781781633</t>
  </si>
  <si>
    <t>Principles And Practice Of Dialysis</t>
  </si>
  <si>
    <t>Henrich, William L.</t>
  </si>
  <si>
    <t>http://ovidsp.ovid.com/ovidweb.cgi?T=JS&amp;NEWS=n&amp;CSC=Y&amp;PAGE=booktext&amp;D=books&amp;AN=01429664$&amp;XPATH=/PG(0)</t>
  </si>
  <si>
    <t>Oncology (Clinical Medicine); Pulmonary Medicine; Surgery; Radiology; Pathology; Occupational and environmental Medicine</t>
  </si>
  <si>
    <t>9780781773652</t>
  </si>
  <si>
    <t>Principles And Practice Of Lung Cancer: The Official Reference Text Of The Iaslc</t>
  </si>
  <si>
    <t>Pass, Harvey I; Carbone, David P; Johnson, David H; Minna, John D; Scagliotti, Giorgio V; Turrisi, Andrew T</t>
  </si>
  <si>
    <t>http://ovidsp.ovid.com/ovidweb.cgi?T=JS&amp;NEWS=n&amp;CSC=Y&amp;PAGE=booktext&amp;D=books&amp;AN=01437105$&amp;XPATH=/PG(0)</t>
  </si>
  <si>
    <t>Oncology (Clinical Medicine); Pediatrics</t>
  </si>
  <si>
    <t>9781605476827</t>
  </si>
  <si>
    <t>Principles And Practice Of Pediatric Oncology</t>
  </si>
  <si>
    <t>Pizzo, Philip A; Poplack, David G</t>
  </si>
  <si>
    <t>http://ovidsp.ovid.com/ovidweb.cgi?T=JS&amp;NEWS=n&amp;CSC=Y&amp;PAGE=booktext&amp;D=books&amp;AN=01437567$&amp;XPATH=/PG(0)</t>
  </si>
  <si>
    <t>Clinical Medicine;Psychopharmacology</t>
  </si>
  <si>
    <t>9781605475653</t>
  </si>
  <si>
    <t>Principles And Practice Of Psychopharmacotherapy</t>
  </si>
  <si>
    <t>Janicak, Philip G.; Marder, Stephen R.; Pavuluri, Mani N.</t>
  </si>
  <si>
    <t>http://ovidsp.ovid.com/ovidweb.cgi?T=JS&amp;NEWS=n&amp;CSC=Y&amp;PAGE=booktext&amp;D=books&amp;AN=01437568$&amp;XPATH=/PG(0)</t>
  </si>
  <si>
    <t>Oncology (Clinical Medicine); Surgery</t>
  </si>
  <si>
    <t>9780781765466</t>
  </si>
  <si>
    <t>Principles And Practice Of Surgical Oncology: Multidisciplinary Approach To Difficult Problems</t>
  </si>
  <si>
    <t>Silberman, Howard, Silberman, Allan W.</t>
  </si>
  <si>
    <t>http://ovidsp.ovid.com/ovidweb.cgi?T=JS&amp;NEWS=n&amp;CSC=Y&amp;PAGE=booktext&amp;D=books&amp;AN=01412548$&amp;XPATH=/PG(0)</t>
  </si>
  <si>
    <t>Psychiatry; Psychopharmacology; Internal Medicine</t>
  </si>
  <si>
    <t>9780781774772</t>
  </si>
  <si>
    <t>Principles Of Addiction Medicine</t>
  </si>
  <si>
    <t>Ries, Richard K., Fiellin, David A., Miller, Shannon C., Saitz, Richard</t>
  </si>
  <si>
    <t>http://ovidsp.ovid.com/ovidweb.cgi?T=JS&amp;NEWS=n&amp;CSC=Y&amp;PAGE=booktext&amp;D=books&amp;AN=01412562$&amp;XPATH=/PG(0)</t>
  </si>
  <si>
    <t>9780781772143</t>
  </si>
  <si>
    <t>Principles Of Inpatient Psychiatry</t>
  </si>
  <si>
    <t>Ovsiew, Fred; Munich, Richard L.</t>
  </si>
  <si>
    <t>http://ovidsp.ovid.com/ovidweb.cgi?T=JS&amp;NEWS=n&amp;CSC=Y&amp;PAGE=booktext&amp;D=books&amp;AN=01337538$&amp;XPATH=/PG(0)</t>
  </si>
  <si>
    <t>Nursing;Pathophysiology</t>
  </si>
  <si>
    <t>9781605477664</t>
  </si>
  <si>
    <t>Professional Guide To Pathophysiology</t>
  </si>
  <si>
    <t>http://ovidsp.ovid.com/ovidweb.cgi?T=JS&amp;NEWS=n&amp;CSC=Y&amp;PAGE=booktext&amp;D=books&amp;AN=01437404$&amp;XPATH=/PG(0)</t>
  </si>
  <si>
    <t>Nursing Assessment; Medical/Surgical Nursing; Primary Care/Family Medicine/General Practice; References</t>
  </si>
  <si>
    <t>9781608310982</t>
  </si>
  <si>
    <t>Professional Guide To Signs &amp; Symptoms</t>
  </si>
  <si>
    <t>http://ovidsp.ovid.com/ovidweb.cgi?T=JS&amp;NEWS=n&amp;CSC=Y&amp;PAGE=booktext&amp;D=books&amp;AN=01437402$&amp;XPATH=/PG(0)</t>
  </si>
  <si>
    <t>9781605470276</t>
  </si>
  <si>
    <t>Prove It! Evidence-Based Analysis Of Common Spine Practice</t>
  </si>
  <si>
    <t>Bono, Christopher M.; Fisher, Charles G.</t>
  </si>
  <si>
    <t>http://ovidsp.ovid.com/ovidweb.cgi?T=JS&amp;NEWS=n&amp;CSC=Y&amp;PAGE=booktext&amp;D=books&amp;AN=01437569$&amp;XPATH=/PG(0)</t>
  </si>
  <si>
    <t>Neurology; Residents; Neuroscience</t>
  </si>
  <si>
    <t>9780781793445</t>
  </si>
  <si>
    <t>Reading Eegs: A Practical Approach</t>
  </si>
  <si>
    <t>Greenfield, L. John, Geyer, James D., Carney, Paul R.</t>
  </si>
  <si>
    <t>http://ovidsp.ovid.com/ovidweb.cgi?T=JS&amp;NEWS=n&amp;CSC=Y&amp;PAGE=booktext&amp;D=books&amp;AN=01435762$&amp;XPATH=/PG(0)</t>
  </si>
  <si>
    <t>9781608310722</t>
  </si>
  <si>
    <t>Renal And Electrolyte Disorders</t>
  </si>
  <si>
    <t>Schreier, Robert W</t>
  </si>
  <si>
    <t>http://ovidsp.ovid.com/ovidweb.cgi?T=JS&amp;NEWS=n&amp;CSC=Y&amp;PAGE=booktext&amp;D=books&amp;AN=01437398$&amp;XPATH=/PG(0)</t>
  </si>
  <si>
    <t>Anesthesiology (Clinical Medicine); Anesthesiology (Nursing); Critical Care Medicine; Pain Management; Residents</t>
  </si>
  <si>
    <t>9780781789516</t>
  </si>
  <si>
    <t>Review Of Clinical Anesthesia</t>
  </si>
  <si>
    <t>Connelly, Neil Roy, Silverman, David G.</t>
  </si>
  <si>
    <t>http://ovidsp.ovid.com/ovidweb.cgi?T=JS&amp;NEWS=n&amp;CSC=Y&amp;PAGE=booktext&amp;D=books&amp;AN=01429519$&amp;XPATH=/PG(0)</t>
  </si>
  <si>
    <t>Imaging Technology; Radiology; Residents</t>
  </si>
  <si>
    <t>9780781785693</t>
  </si>
  <si>
    <t>Review Of Radiologic Physics</t>
  </si>
  <si>
    <t>Huda, Walter</t>
  </si>
  <si>
    <t>http://ovidsp.ovid.com/ovidweb.cgi?T=JS&amp;NEWS=n&amp;CSC=Y&amp;PAGE=booktext&amp;D=books&amp;AN=01429706$&amp;XPATH=/PG(0)</t>
  </si>
  <si>
    <t>Orthopedics; Residents</t>
  </si>
  <si>
    <t>9781605476773</t>
  </si>
  <si>
    <t>Rockwood And Green'S Fractures In Adults</t>
  </si>
  <si>
    <t>Bucholz, Robert W., Heckman, James D., Court-Brown, Charles M., Tornetta, Paul</t>
  </si>
  <si>
    <t>http://ovidsp.ovid.com/ovidweb.cgi?T=JS&amp;NEWS=n&amp;CSC=Y&amp;PAGE=booktext&amp;D=books&amp;AN=01435382$&amp;XPATH=/PG(0)</t>
  </si>
  <si>
    <t>9781582557847</t>
  </si>
  <si>
    <t>Rockwood And Wilkins Fractures In Children</t>
  </si>
  <si>
    <t>Beaty, James H., Kasser, James R.</t>
  </si>
  <si>
    <t>http://ovidsp.ovid.com/ovidweb.cgi?T=JS&amp;NEWS=n&amp;CSC=Y&amp;PAGE=booktext&amp;D=books&amp;AN=01412550$&amp;XPATH=/PG(0)</t>
  </si>
  <si>
    <t>Clinical Medicine;Emergency Medicine &amp; Trauma</t>
  </si>
  <si>
    <t>9781608316304</t>
  </si>
  <si>
    <t>Rosen And Barkin'S 5-Minute Emergency Medicine Consult</t>
  </si>
  <si>
    <t>Schaider, Jeffrey J.; Barkin, Roger M.; Hayden, Stephen R.; Wolfe, Richard E.; Shayne, Philip; Barkin, Adam Z.; Rosen, Peter</t>
  </si>
  <si>
    <t>http://ovidsp.ovid.com/ovidweb.cgi?T=JS&amp;NEWS=n&amp;CSC=Y&amp;PAGE=booktext&amp;D=books&amp;AN=01437573$&amp;XPATH=/PG(0)</t>
  </si>
  <si>
    <t>Advanced Practice; Internal Medicine; Neurology; Nurse Practitioner; Primary Care/Family Medicine/General Practice</t>
  </si>
  <si>
    <t>9781605475752</t>
  </si>
  <si>
    <t>Samuel'S Manual Of Neurologic Therapeutics</t>
  </si>
  <si>
    <t>Samuels, Martin A; Ropper, Allan H</t>
  </si>
  <si>
    <t>http://ovidsp.ovid.com/ovidweb.cgi?T=JS&amp;NEWS=n&amp;CSC=Y&amp;PAGE=booktext&amp;D=books&amp;AN=01437400$&amp;XPATH=/PG(0)</t>
  </si>
  <si>
    <t>Advanced Practice; Dermatology; Immunology; Internal Medicine; Medical Review; Nurse Practitioner; Occupational &amp; Environmental Medicine; Physician Assistant; Primary Care/Family Medicine/General Practice</t>
  </si>
  <si>
    <t>9781605470771</t>
  </si>
  <si>
    <t>Sauer'S Manual Of Skin Diseases</t>
  </si>
  <si>
    <t>Hall, Brian J., Hall, John C.</t>
  </si>
  <si>
    <t>http://ovidsp.ovid.com/ovidweb.cgi?T=JS&amp;NEWS=n&amp;CSC=Y&amp;PAGE=booktext&amp;D=books&amp;AN=01435956$&amp;XPATH=/PG(0)</t>
  </si>
  <si>
    <t>9780781795852</t>
  </si>
  <si>
    <t>Shields' Textbook Of Glaucoma</t>
  </si>
  <si>
    <t>Allingham, R. Rand, Damji, Karim F., Freedman, Sharon F., Moroi, Sayoko E., Rhee, Douglas J., and Shields, M.B.</t>
  </si>
  <si>
    <t>http://ovidsp.ovid.com/ovidweb.cgi?T=JS&amp;NEWS=n&amp;CSC=Y&amp;PAGE=booktext&amp;D=books&amp;AN=01437574$&amp;XPATH=/PG(0)</t>
  </si>
  <si>
    <t>Physical Therapy; Sports Medicine</t>
  </si>
  <si>
    <t>9780781787208</t>
  </si>
  <si>
    <t>Sports Medicine Consult: A Problem-Based Approach To Sports Medicine For The Primary Care Physician</t>
  </si>
  <si>
    <t>Busconi, Brian</t>
  </si>
  <si>
    <t>http://ovidsp.ovid.com/ovidweb.cgi?T=JS&amp;NEWS=n&amp;CSC=Y&amp;PAGE=booktext&amp;D=books&amp;AN=01436969$&amp;XPATH=/PG(0)</t>
  </si>
  <si>
    <t>9780781766692</t>
  </si>
  <si>
    <t>Stocker And Dehner'S Pediatric Pathology</t>
  </si>
  <si>
    <t>Stocker, J.T.; Dehner, Louis P.; Husain, Aliya N.</t>
  </si>
  <si>
    <t>http://ovidsp.ovid.com/ovidweb.cgi?T=JS&amp;NEWS=n&amp;CSC=Y&amp;PAGE=booktext&amp;D=books&amp;AN=01437558$&amp;XPATH=/PG(0)</t>
  </si>
  <si>
    <t>Cardiology; Nephrology; Radiology; Urology</t>
  </si>
  <si>
    <t>9780781798389</t>
  </si>
  <si>
    <t>Strandness'S Duplex Scanning In Vascular Disorders</t>
  </si>
  <si>
    <t>Zierler, R. Eugene</t>
  </si>
  <si>
    <t>http://ovidsp.ovid.com/ovidweb.cgi?T=JS&amp;NEWS=n&amp;CSC=Y&amp;PAGE=booktext&amp;D=books&amp;AN=01435763$&amp;XPATH=/PG(0)</t>
  </si>
  <si>
    <t>9780781779456</t>
  </si>
  <si>
    <t>Successful Randomized Trials: A Handbook For The 21St Century</t>
  </si>
  <si>
    <t>Domanski, Michael J.; McKinlay, Sonja</t>
  </si>
  <si>
    <t>http://ovidsp.ovid.com/ovidweb.cgi?T=JS&amp;NEWS=n&amp;CSC=Y&amp;PAGE=booktext&amp;D=books&amp;AN=01337539$&amp;XPATH=/PG(0)</t>
  </si>
  <si>
    <t>9781605475776</t>
  </si>
  <si>
    <t>Surgery Of The Breast: Principles And Art</t>
  </si>
  <si>
    <t>Spear, Scott L., Willey, Shawna C., Robb, Geoffrey L., Hammond, Dennis C., and Nahabedian, Maurice Y.</t>
  </si>
  <si>
    <t>http://ovidsp.ovid.com/ovidweb.cgi?T=JS&amp;NEWS=n&amp;CSC=Y&amp;PAGE=booktext&amp;D=books&amp;AN=01437575$&amp;XPATH=/PG(0)</t>
  </si>
  <si>
    <t>Orthopedics; Podiatry; Surgery</t>
  </si>
  <si>
    <t>9780781784580</t>
  </si>
  <si>
    <t>Surgical Reconstruction Of The Diabetic Foot And Ankle</t>
  </si>
  <si>
    <t>Zgonis, Thomas</t>
  </si>
  <si>
    <t>http://ovidsp.ovid.com/ovidweb.cgi?T=JS&amp;NEWS=n&amp;CSC=Y&amp;PAGE=booktext&amp;D=books&amp;AN=01434220$&amp;XPATH=/PG(0)</t>
  </si>
  <si>
    <t>9781605470658</t>
  </si>
  <si>
    <t>Surgical Review, The: An Integrated Basic And Clinical Science Study Guide</t>
  </si>
  <si>
    <t>Porrett, Paige M., Frederick, John R., Roses, Robert E., Kaiser, Larry R.</t>
  </si>
  <si>
    <t>http://ovidsp.ovid.com/ovidweb.cgi?T=JS&amp;NEWS=n&amp;CSC=Y&amp;PAGE=booktext&amp;D=books&amp;AN=01435765$&amp;XPATH=/PG(0)</t>
  </si>
  <si>
    <t>9780781796934</t>
  </si>
  <si>
    <t>Targeted Radionuclide Therapy</t>
  </si>
  <si>
    <t>Speer, Tod W</t>
  </si>
  <si>
    <t>http://ovidsp.ovid.com/ovidweb.cgi?T=JS&amp;NEWS=n&amp;CSC=Y&amp;PAGE=booktext&amp;D=books&amp;AN=01437576$&amp;XPATH=/PG(0)</t>
  </si>
  <si>
    <t>Emergency Medical Technology; Emergency Medicine &amp; Trauma (Clinical Medicine); Pediatric Nursing; Pediatrics; Residents</t>
  </si>
  <si>
    <t>9781605471594</t>
  </si>
  <si>
    <t>Textbook Of Pediatric Emergency Medicine</t>
  </si>
  <si>
    <t>Fleisher, Gary R., Ludwig, Stephen</t>
  </si>
  <si>
    <t>http://ovidsp.ovid.com/ovidweb.cgi?T=JS&amp;NEWS=n&amp;CSC=Y&amp;PAGE=booktext&amp;D=books&amp;AN=01436891$&amp;XPATH=/PG(0)</t>
  </si>
  <si>
    <t>9780781767798</t>
  </si>
  <si>
    <t>Biopsy Interpretation Series Biopsy Interpretation: The Frozen Section</t>
  </si>
  <si>
    <t>Taxy, Jerome B; Husain, Aliya N; Montag, Anthony G</t>
  </si>
  <si>
    <t>http://ovidsp.ovid.com/ovidweb.cgi?T=JS&amp;NEWS=n&amp;CSC=Y&amp;PAGE=booktext&amp;D=books&amp;AN=01412558$&amp;XPATH=/PG(0)</t>
  </si>
  <si>
    <t>Clinical Medicine;Ophthalmology</t>
  </si>
  <si>
    <t>9781605476407</t>
  </si>
  <si>
    <t>Therapy For Ocular Angiogenesis: Principles And Practice</t>
  </si>
  <si>
    <t>Das, Arup; Friberg, Thomas</t>
  </si>
  <si>
    <t>http://ovidsp.ovid.com/ovidweb.cgi?T=JS&amp;NEWS=n&amp;CSC=Y&amp;PAGE=booktext&amp;D=books&amp;AN=01437546$&amp;XPATH=/PG(0)</t>
  </si>
  <si>
    <t>Cardiology; Pulmonary Medicine; Radiology</t>
  </si>
  <si>
    <t>9781605479767</t>
  </si>
  <si>
    <t>Thoracic Imaging: Pulmonary And Cardiovascular Radiology</t>
  </si>
  <si>
    <t>Webb, W. Richard; Higgins, Charles B</t>
  </si>
  <si>
    <t>http://ovidsp.ovid.com/ovidweb.cgi?T=JS&amp;NEWS=n&amp;CSC=Y&amp;PAGE=booktext&amp;D=books&amp;AN=01437581$&amp;XPATH=/PG(0)</t>
  </si>
  <si>
    <t>Infectious Diseases; Transplantation; Surgery; Hematology; Oncology (Clinical Medicine); Cardiology; Pulmonary Medicine; Gastroenterology &amp; Hepatology; Nephrology</t>
  </si>
  <si>
    <t>9781582558202</t>
  </si>
  <si>
    <t>Transplant Infections</t>
  </si>
  <si>
    <t>Bowden, Raleigh A; Ljungman, Per; Snydman, David R</t>
  </si>
  <si>
    <t>http://ovidsp.ovid.com/ovidweb.cgi?T=JS&amp;NEWS=n&amp;CSC=Y&amp;PAGE=booktext&amp;D=books&amp;AN=01437409$&amp;XPATH=/PG(0)</t>
  </si>
  <si>
    <t>Psychiatric/Mental Health Nursing; Psychiatry; Psychology; Psychopharmacology</t>
  </si>
  <si>
    <t>9780781795692</t>
  </si>
  <si>
    <t>Treating Child And Adolescent Depression</t>
  </si>
  <si>
    <t>Rey, Joseph M.; Birmaher, Boris</t>
  </si>
  <si>
    <t>http://ovidsp.ovid.com/ovidweb.cgi?T=JS&amp;NEWS=n&amp;CSC=Y&amp;PAGE=booktext&amp;D=books&amp;AN=01429662$&amp;XPATH=/PG(0)</t>
  </si>
  <si>
    <t>Anesthesiology (Clinical Medicine); Anesthesiology (Nursing); Pain Management</t>
  </si>
  <si>
    <t>9781582558493</t>
  </si>
  <si>
    <t>Ultrasound-Guided Regional Anesthesia And Pain Medicine</t>
  </si>
  <si>
    <t>Orebaugh, Steven L.; Moayeri, Nizar; Groen, Gerbrand J.; Breneman, Stephen M.; Chelly, Jacques</t>
  </si>
  <si>
    <t>http://ovidsp.ovid.com/ovidweb.cgi?T=JS&amp;NEWS=n&amp;CSC=Y&amp;PAGE=booktext&amp;D=books&amp;AN=01429406$&amp;XPATH=/PG(0)</t>
  </si>
  <si>
    <t>9780781797887</t>
  </si>
  <si>
    <t>Variants And Pitfalls In Body Imaging: Thoracic, Abdominal And Women'S Imaging</t>
  </si>
  <si>
    <t xml:space="preserve">Shirkhoda, Ali; </t>
  </si>
  <si>
    <t>http://ovidsp.ovid.com/ovidweb.cgi?T=JS&amp;NEWS=n&amp;CSC=Y&amp;PAGE=booktext&amp;D=books&amp;AN=01437583$&amp;XPATH=/PG(0)</t>
  </si>
  <si>
    <t>Optometry; Pediatrics</t>
  </si>
  <si>
    <t>9781605475462</t>
  </si>
  <si>
    <t>Visual Diagnosis And Treatment In Pediatrics</t>
  </si>
  <si>
    <t>Chung, Esther K.</t>
  </si>
  <si>
    <t>http://ovidsp.ovid.com/ovidweb.cgi?T=JS&amp;NEWS=n&amp;CSC=Y&amp;PAGE=booktext&amp;D=books&amp;AN=01437103$&amp;XPATH=/PG(0)</t>
  </si>
  <si>
    <t>9781608315031</t>
  </si>
  <si>
    <t>Vitreous Microsurgery</t>
  </si>
  <si>
    <t>Charles, Steve; Calzada, Jorge; Wood, Byron</t>
  </si>
  <si>
    <t>http://ovidsp.ovid.com/ovidweb.cgi?T=JS&amp;NEWS=n&amp;CSC=Y&amp;PAGE=booktext&amp;D=books&amp;AN=01437417$&amp;XPATH=/PG(0)</t>
  </si>
  <si>
    <t>9780781789776</t>
  </si>
  <si>
    <t>Washington Manual Of Outpatient Internal Medicine, The</t>
  </si>
  <si>
    <t>De Fer, Thomas M.</t>
  </si>
  <si>
    <t>http://ovidsp.ovid.com/ovidweb.cgi?T=JS&amp;NEWS=n&amp;CSC=Y&amp;PAGE=booktext&amp;D=books&amp;AN=01436956$&amp;XPATH=/PG(0)</t>
  </si>
  <si>
    <t>Medical Review; Pediatric Nursing; Pediatrics; Primary Care/Family Medicine/General Practice; Residents</t>
  </si>
  <si>
    <t>9780781785761</t>
  </si>
  <si>
    <t>Washington Manual_x001A_ Of Pediatrics, The</t>
  </si>
  <si>
    <t>Dusenbery, Susan M.; White, Andrew J.</t>
  </si>
  <si>
    <t>http://ovidsp.ovid.com/ovidweb.cgi?T=JS&amp;NEWS=n&amp;CSC=Y&amp;PAGE=booktext&amp;D=books&amp;AN=01412560$&amp;XPATH=/PG(0)</t>
  </si>
  <si>
    <t>9781605472379</t>
  </si>
  <si>
    <t>Wound Care: An Incredily Visual! Pocket Guide</t>
  </si>
  <si>
    <t>http://ovidsp.ovid.com/ovidweb.cgi?T=JS&amp;NEWS=n&amp;CSC=Y&amp;PAGE=booktext&amp;D=books&amp;AN=01429612$&amp;XPATH=/PG(0)</t>
  </si>
  <si>
    <t>Advanced Practice; Nurse Practitioner; Pediatrics; Primary Care/Family Medicine/General Practice; Psychiatry; Psychopharmacology</t>
  </si>
  <si>
    <t>9781608319145</t>
  </si>
  <si>
    <t>Zuckerman Parker Handbook Of Developmental And Behavioral Pediatrics For Primary Care, The</t>
  </si>
  <si>
    <t>Augustyn, Marilyn, Zuckerman, Barry, Caronna, Elizabeth B.</t>
  </si>
  <si>
    <t>http://ovidsp.ovid.com/ovidweb.cgi?T=JS&amp;NEWS=n&amp;CSC=Y&amp;PAGE=booktext&amp;D=books&amp;AN=01437580$&amp;XPATH=/PG(0)</t>
  </si>
  <si>
    <t>Oncology; Pathology</t>
    <phoneticPr fontId="3" type="noConversion"/>
  </si>
  <si>
    <t>9781608316175</t>
  </si>
  <si>
    <t>Advances In Surgical Pathology: Gastric Cancer</t>
  </si>
  <si>
    <t>Tan, Dongfeng; Lauwers, Gregory Y.</t>
  </si>
  <si>
    <t>http://ovidsp.ovid.com/ovidweb.cgi?T=JS&amp;NEWS=n&amp;CSC=Y&amp;PAGE=booktext&amp;D=books&amp;AN=01438047$&amp;XPATH=/PG(0)</t>
  </si>
  <si>
    <t>Oncology; Radiology; Imaging Technology; Residents; Nursing</t>
    <phoneticPr fontId="3" type="noConversion"/>
  </si>
  <si>
    <t>9781605476810</t>
  </si>
  <si>
    <t xml:space="preserve">Khan'S Lectures: Handbook Of The Physics Of Radiation Therapy </t>
    <phoneticPr fontId="3" type="noConversion"/>
  </si>
  <si>
    <t>Khan, Faiz M.</t>
  </si>
  <si>
    <t>http://ovidsp.ovid.com/ovidweb.cgi?T=JS&amp;NEWS=n&amp;CSC=Y&amp;PAGE=booktext&amp;D=books&amp;AN=01439410$&amp;XPATH=/PG(0)</t>
  </si>
  <si>
    <t>Infectious Diseases; Nursing; Medical/Surgical Nursing; Nurse Practitioner</t>
    <phoneticPr fontId="3" type="noConversion"/>
  </si>
  <si>
    <t>9781605479750</t>
  </si>
  <si>
    <t>Lippincott'S Guide To Infectious Diseases</t>
    <phoneticPr fontId="3" type="noConversion"/>
  </si>
  <si>
    <t>http://ovidsp.ovid.com/ovidweb.cgi?T=JS&amp;NEWS=n&amp;CSC=Y&amp;PAGE=booktext&amp;D=books&amp;AN=01438110$&amp;XPATH=/PG(0)</t>
  </si>
  <si>
    <t>Neurology; Nursing</t>
    <phoneticPr fontId="3" type="noConversion"/>
  </si>
  <si>
    <t>9781608312566</t>
    <phoneticPr fontId="3" type="noConversion"/>
  </si>
  <si>
    <t>9781608312566</t>
  </si>
  <si>
    <t>Pocket Neurology</t>
    <phoneticPr fontId="3" type="noConversion"/>
  </si>
  <si>
    <t>Westover, M. Brandon; Choi, Emily; Awad, Karim M.</t>
  </si>
  <si>
    <t>http://ovidsp.ovid.com/ovidweb.cgi?T=JS&amp;NEWS=n&amp;CSC=Y&amp;PAGE=booktext&amp;D=books&amp;AN=01437564$&amp;XPATH=/PG(0)</t>
    <phoneticPr fontId="3" type="noConversion"/>
  </si>
  <si>
    <t>序號</t>
    <phoneticPr fontId="3" type="noConversion"/>
  </si>
  <si>
    <t>主題</t>
    <phoneticPr fontId="3" type="noConversion"/>
  </si>
  <si>
    <t>次主題</t>
    <phoneticPr fontId="3" type="noConversion"/>
  </si>
  <si>
    <t>杜威十進分類號</t>
    <phoneticPr fontId="3" type="noConversion"/>
  </si>
  <si>
    <t>國會分類號</t>
    <phoneticPr fontId="3" type="noConversion"/>
  </si>
  <si>
    <t>電子書13碼ISBN</t>
    <phoneticPr fontId="3" type="noConversion"/>
  </si>
  <si>
    <t>題名</t>
    <phoneticPr fontId="3" type="noConversion"/>
  </si>
  <si>
    <t>版次</t>
    <phoneticPr fontId="3" type="noConversion"/>
  </si>
  <si>
    <t>著者</t>
    <phoneticPr fontId="3" type="noConversion"/>
  </si>
  <si>
    <t>出版者</t>
    <phoneticPr fontId="3" type="noConversion"/>
  </si>
  <si>
    <t>出版年</t>
    <phoneticPr fontId="3" type="noConversion"/>
  </si>
  <si>
    <t>Jumpstart</t>
    <phoneticPr fontId="3" type="noConversion"/>
  </si>
  <si>
    <t>可直接連結圖書URL</t>
    <phoneticPr fontId="3" type="noConversion"/>
  </si>
  <si>
    <t>M</t>
    <phoneticPr fontId="3" type="noConversion"/>
  </si>
  <si>
    <t>M</t>
    <phoneticPr fontId="3" type="noConversion"/>
  </si>
  <si>
    <t>Physician Assistants; Internal Medicine; Nurse Practitioner; Primary Care/Family Medicine/General Practice; Terminology &amp; Reference; Medical Assisting; General Interest Nursing</t>
  </si>
  <si>
    <t>WB 39.Z999 2008</t>
    <phoneticPr fontId="3" type="noConversion"/>
  </si>
  <si>
    <t>9780781779579</t>
    <phoneticPr fontId="3" type="noConversion"/>
  </si>
  <si>
    <t>5-Minute Clinical Consult 2009; The</t>
    <phoneticPr fontId="3" type="noConversion"/>
  </si>
  <si>
    <t>17th</t>
    <phoneticPr fontId="3" type="noConversion"/>
  </si>
  <si>
    <t>Domino; Frank J.</t>
  </si>
  <si>
    <t>2009</t>
    <phoneticPr fontId="3" type="noConversion"/>
  </si>
  <si>
    <t>2009</t>
    <phoneticPr fontId="3" type="noConversion"/>
  </si>
  <si>
    <t>http://ovidsp.ovid.com/ovidweb.cgi?T=JS&amp;NEWS=n&amp;CSC=Y&amp;PAGE=booktext&amp;D=books&amp;AN=01337912$&amp;XPATH=/PG(0)</t>
  </si>
  <si>
    <t>Primary Care/Family Medicine/General Practice; Nursing: Advanced Practice; Nursing: Nurse Practitioner; Obstetrics and Gynecology; Residents</t>
  </si>
  <si>
    <t>WQ 39.Z55 2008</t>
    <phoneticPr fontId="3" type="noConversion"/>
  </si>
  <si>
    <t>9780781769426</t>
  </si>
  <si>
    <t>5-Minute Obstetrics &amp; Gynecology Consult, The</t>
    <phoneticPr fontId="3" type="noConversion"/>
  </si>
  <si>
    <t xml:space="preserve">1st </t>
  </si>
  <si>
    <t>Hillard, Paula J. Adams</t>
  </si>
  <si>
    <t>http://ovidsp.ovid.com/ovidweb.cgi?T=JS&amp;NEWS=n&amp;CSC=Y&amp;PAGE=booktext&amp;D=books&amp;AN=01337302$&amp;XPATH=/PG(0)</t>
  </si>
  <si>
    <t>M</t>
    <phoneticPr fontId="3" type="noConversion"/>
  </si>
  <si>
    <t>Pediatrics; Emergency Medical Technology; Nurse Practitioner; Primary Care/Family Medicine/General Practice; Pediatric Nursing</t>
  </si>
  <si>
    <t>618</t>
  </si>
  <si>
    <t>WS 39.Z99 2008</t>
    <phoneticPr fontId="3" type="noConversion"/>
  </si>
  <si>
    <t>9780781775779</t>
  </si>
  <si>
    <t>5-Minute Pediatric Consult</t>
    <phoneticPr fontId="3" type="noConversion"/>
  </si>
  <si>
    <t xml:space="preserve">5th </t>
  </si>
  <si>
    <t>Schwartz; M. William</t>
    <phoneticPr fontId="3" type="noConversion"/>
  </si>
  <si>
    <t>http://ovidsp.ovid.com/ovidweb.cgi?T=JS&amp;NEWS=n&amp;CSC=Y&amp;PAGE=booktext&amp;D=books&amp;AN=01337157$&amp;XPATH=/PG(0)</t>
  </si>
  <si>
    <t>616.120076</t>
    <phoneticPr fontId="3" type="noConversion"/>
  </si>
  <si>
    <t>616.120076</t>
    <phoneticPr fontId="3" type="noConversion"/>
  </si>
  <si>
    <t>WG 18.2.Z9991 2007</t>
    <phoneticPr fontId="3" type="noConversion"/>
  </si>
  <si>
    <t>9780781773492</t>
  </si>
  <si>
    <t>900 Questions: An Interventional Cardiology Board Review</t>
  </si>
  <si>
    <t>Mukherjee, Debabrata; Cho, Leslie; Moliterno, David J.</t>
  </si>
  <si>
    <t>2007</t>
  </si>
  <si>
    <t>http://ovidsp.ovid.com/ovidweb.cgi?T=JS&amp;NEWS=n&amp;CSC=Y&amp;PAGE=booktext&amp;D=books&amp;AN=01382578$&amp;XPATH=/PG(0)</t>
  </si>
  <si>
    <t>Primary Care/Family Medicine/General Practice; Nursing: Obstetric &amp; Women's Health; Obstetrics &amp; Gynecology</t>
  </si>
  <si>
    <t>613.94</t>
    <phoneticPr fontId="3" type="noConversion"/>
  </si>
  <si>
    <t>WP 630.S749c 2006</t>
    <phoneticPr fontId="3" type="noConversion"/>
  </si>
  <si>
    <t>9780781764889</t>
  </si>
  <si>
    <t>A Clinical Guide for Contraception</t>
  </si>
  <si>
    <t xml:space="preserve">4th </t>
  </si>
  <si>
    <t>Speroff, Leon; Darney, Philip D.</t>
  </si>
  <si>
    <t>2005</t>
  </si>
  <si>
    <t>http://ovidsp.ovid.com/ovidweb.cgi?T=JS&amp;NEWS=n&amp;CSC=Y&amp;PAGE=booktext&amp;D=books&amp;AN=01382414$&amp;XPATH=/PG(0)</t>
  </si>
  <si>
    <t>Primary Care/Family Medicine/General Practice; Medical Review; Nursing: Advanced Practice; Nursing: Nurse Practitioner; Physician Assistant; Primary Care</t>
  </si>
  <si>
    <t>616.075</t>
    <phoneticPr fontId="3" type="noConversion"/>
  </si>
  <si>
    <t>616.075</t>
    <phoneticPr fontId="3" type="noConversion"/>
  </si>
  <si>
    <t>WB 39.P739 2008</t>
    <phoneticPr fontId="3" type="noConversion"/>
  </si>
  <si>
    <t>9780781778718</t>
  </si>
  <si>
    <t>A Pocket Manual of Differential Diagnosis</t>
  </si>
  <si>
    <t xml:space="preserve">Adler, Stephen N., Adler-Klein, Debra, Gasbarra, Dianne B. </t>
  </si>
  <si>
    <t>http://ovidsp.ovid.com/ovidweb.cgi?T=JS&amp;NEWS=n&amp;CSC=Y&amp;PAGE=booktext&amp;D=books&amp;AN=01337654$&amp;XPATH=/PG(0)</t>
  </si>
  <si>
    <t>Anesthesiology; Neurosurgery; Cardiology</t>
  </si>
  <si>
    <t>617.967412</t>
    <phoneticPr fontId="3" type="noConversion"/>
  </si>
  <si>
    <t>WG 460.P895 2008</t>
    <phoneticPr fontId="3" type="noConversion"/>
  </si>
  <si>
    <t>9780781795333</t>
  </si>
  <si>
    <t>A Practical Approach to Cardiac Anesthesia</t>
  </si>
  <si>
    <t>Hensley, Frederick A  Jr.,; Martin,  Donald E; Gravlee, Glenn P</t>
  </si>
  <si>
    <t>http://ovidsp.ovid.com/ovidweb.cgi?T=JS&amp;NEWS=n&amp;CSC=Y&amp;PAGE=booktext&amp;D=books&amp;AN=01382415$&amp;XPATH=/PG(0)</t>
  </si>
  <si>
    <t>617.96083</t>
    <phoneticPr fontId="3" type="noConversion"/>
  </si>
  <si>
    <t>WO 440.H762 2008</t>
    <phoneticPr fontId="3" type="noConversion"/>
  </si>
  <si>
    <t>9780781779432</t>
  </si>
  <si>
    <t>A Practical Approach to Pediatric Anesthesia</t>
  </si>
  <si>
    <t>Holzman, Robert S., Mancuso, Thomas J., Polaner, David M.</t>
  </si>
  <si>
    <t>http://ovidsp.ovid.com/ovidweb.cgi?T=JS&amp;NEWS=n&amp;CSC=Y&amp;PAGE=booktext&amp;D=books&amp;AN=01337656$&amp;XPATH=/PG(0)</t>
  </si>
  <si>
    <t>M</t>
    <phoneticPr fontId="3" type="noConversion"/>
  </si>
  <si>
    <t>Anesthesiology; Neurosurgery; Cardiology; Radiology; 'Rehabilitation &amp; Physical Medicine; Surgery</t>
  </si>
  <si>
    <t>616.1207543</t>
    <phoneticPr fontId="3" type="noConversion"/>
  </si>
  <si>
    <t>WG 141.5.E2.P894 2008</t>
    <phoneticPr fontId="3" type="noConversion"/>
  </si>
  <si>
    <t>9780781773294</t>
    <phoneticPr fontId="3" type="noConversion"/>
  </si>
  <si>
    <t>A Practical Approach to Transesophageal Echocardiography</t>
  </si>
  <si>
    <t xml:space="preserve">2nd </t>
  </si>
  <si>
    <t>Perrino, Albert C Jr.; Reeves, Scott T</t>
  </si>
  <si>
    <t>http://ovidsp.ovid.com/ovidweb.cgi?T=JS&amp;NEWS=n&amp;CSC=Y&amp;PAGE=booktext&amp;D=books&amp;AN=01382417$&amp;XPATH=/PG(0)</t>
  </si>
  <si>
    <t>M</t>
    <phoneticPr fontId="3" type="noConversion"/>
  </si>
  <si>
    <t xml:space="preserve">Internal Medicine; Primary Care/Family Medicine/General Practice </t>
  </si>
  <si>
    <t>616.72</t>
    <phoneticPr fontId="3" type="noConversion"/>
  </si>
  <si>
    <t>WB 354.M4785p 2005</t>
    <phoneticPr fontId="3" type="noConversion"/>
  </si>
  <si>
    <t>9780781753630</t>
    <phoneticPr fontId="3" type="noConversion"/>
  </si>
  <si>
    <t>A Practical Guide to Joint and Soft Tissue Injection and Aspiration</t>
  </si>
  <si>
    <t>2005</t>
    <phoneticPr fontId="3" type="noConversion"/>
  </si>
  <si>
    <t>2005</t>
    <phoneticPr fontId="3" type="noConversion"/>
  </si>
  <si>
    <t>http://ovidsp.ovid.com/ovidweb.cgi?T=JS&amp;NEWS=n&amp;CSC=Y&amp;PAGE=booktext&amp;D=books&amp;AN=01382589$&amp;XPATH=/PG(0)</t>
  </si>
  <si>
    <t>Cardiology, Radiology, Nephrology, Surgery, Rehabilitation &amp; Physical Medicine</t>
  </si>
  <si>
    <t>616.1307572</t>
    <phoneticPr fontId="3" type="noConversion"/>
  </si>
  <si>
    <t>WG 500.A157a 2006</t>
    <phoneticPr fontId="3" type="noConversion"/>
  </si>
  <si>
    <t>9780781740890</t>
    <phoneticPr fontId="3" type="noConversion"/>
  </si>
  <si>
    <t>Abrams' Angiography: Interventional Radiology</t>
  </si>
  <si>
    <t>Baum, Stanley; Pentecost, Michael J.</t>
  </si>
  <si>
    <t>2006</t>
  </si>
  <si>
    <t>http://ovidsp.ovid.com/ovidweb.cgi?T=JS&amp;NEWS=n&amp;CSC=Y&amp;PAGE=booktext&amp;D=books&amp;AN=01382418$&amp;XPATH=/PG(0)</t>
  </si>
  <si>
    <t>Medical / Surgical Nursing; Pathophysiology; References; Terminology and Reference</t>
  </si>
  <si>
    <t>9781605471525</t>
    <phoneticPr fontId="3" type="noConversion"/>
  </si>
  <si>
    <t>Atlas of Pathophysiology</t>
    <phoneticPr fontId="3" type="noConversion"/>
  </si>
  <si>
    <t xml:space="preserve">3rd </t>
  </si>
  <si>
    <t>2010</t>
    <phoneticPr fontId="3" type="noConversion"/>
  </si>
  <si>
    <t>http://ovidsp.ovid.com/ovidweb.cgi?T=JS&amp;NEWS=n&amp;CSC=Y&amp;PAGE=booktext&amp;D=books&amp;AN=01429591$&amp;XPATH=/PG(0)</t>
  </si>
  <si>
    <t>Gastroenterology; Hepatology; Nursing: Pharmacology; Pharmacology; Psychopharmacology; Pharmacology: Pharmacology</t>
    <phoneticPr fontId="3" type="noConversion"/>
  </si>
  <si>
    <t>616.343</t>
    <phoneticPr fontId="3" type="noConversion"/>
  </si>
  <si>
    <t>WI 350.M692a 2004</t>
    <phoneticPr fontId="3" type="noConversion"/>
  </si>
  <si>
    <t>9780781741231</t>
  </si>
  <si>
    <t>Acid Related Diseases:Biology and Treatment</t>
  </si>
  <si>
    <t>Modlin, Irvin M; Sachs, George</t>
  </si>
  <si>
    <t>2004</t>
  </si>
  <si>
    <t>http://ovidsp.ovid.com/ovidweb.cgi?T=JS&amp;NEWS=n&amp;CSC=Y&amp;PAGE=booktext&amp;D=books&amp;AN=01382419$&amp;XPATH=/PG(0)</t>
  </si>
  <si>
    <t>Cardiology; Critical Care Medicine; Critical Care; Emergency Medicine &amp; Trauma</t>
  </si>
  <si>
    <t>616.1230250076</t>
    <phoneticPr fontId="3" type="noConversion"/>
  </si>
  <si>
    <t>WG 18.2.A1845 2007</t>
    <phoneticPr fontId="3" type="noConversion"/>
  </si>
  <si>
    <t>9781582556260</t>
  </si>
  <si>
    <t>ACLS Review Made Incredibly Easy!</t>
  </si>
  <si>
    <t>N/A</t>
  </si>
  <si>
    <t>http://ovidsp.ovid.com/ovidweb.cgi?T=JS&amp;NEWS=n&amp;CSC=Y&amp;PAGE=booktext&amp;D=books&amp;AN=01382799$&amp;XPATH=/PG(0)</t>
  </si>
  <si>
    <t>SS</t>
    <phoneticPr fontId="3" type="noConversion"/>
  </si>
  <si>
    <t>SS</t>
    <phoneticPr fontId="3" type="noConversion"/>
  </si>
  <si>
    <t xml:space="preserve">General Medicine ; Internal Medicine; Psychiatry &amp; Psychology; Psychopharmacology; Psychiatric/Mental Health Nursing; 
</t>
  </si>
  <si>
    <t>616.86</t>
  </si>
  <si>
    <t>WM 270.R229a 2005</t>
    <phoneticPr fontId="3" type="noConversion"/>
  </si>
  <si>
    <t>9780781761543</t>
  </si>
  <si>
    <t>Addiction Medicine: An Evidence-Based</t>
  </si>
  <si>
    <t>Rastegar, Darius A; Fingerhood, Michael I</t>
  </si>
  <si>
    <t>http://ovidsp.ovid.com/ovidweb.cgi?T=JS&amp;NEWS=n&amp;CSC=Y&amp;PAGE=booktext&amp;D=books&amp;AN=01382420$&amp;XPATH=/PG(0)</t>
  </si>
  <si>
    <t>Primary Care/Family Medicine/General Practice; Pediatrics; Nursing: Pediatric Nursing</t>
  </si>
  <si>
    <t>616.00835</t>
    <phoneticPr fontId="3" type="noConversion"/>
  </si>
  <si>
    <t>WS 39.A2393 2006</t>
    <phoneticPr fontId="3" type="noConversion"/>
  </si>
  <si>
    <t>9780781753159</t>
  </si>
  <si>
    <t>Adolescent Medicine: A Handbook for Primary Care</t>
  </si>
  <si>
    <t>Strasburger, Victor C; Brown, Robert T; Braverman, Paula K; Rogers, Peter D; Holland-Hall, Cynthia M; Coupey, Susan M</t>
  </si>
  <si>
    <t>http://ovidsp.ovid.com/ovidweb.cgi?T=JS&amp;NEWS=n&amp;CSC=Y&amp;PAGE=booktext&amp;D=books&amp;AN=01382467$&amp;XPATH=/PG(0)</t>
  </si>
  <si>
    <t>617.582059</t>
    <phoneticPr fontId="3" type="noConversion"/>
  </si>
  <si>
    <t>617.582059</t>
    <phoneticPr fontId="3" type="noConversion"/>
  </si>
  <si>
    <t>WE 870.A244 2003</t>
    <phoneticPr fontId="3" type="noConversion"/>
  </si>
  <si>
    <t>9780781732475</t>
  </si>
  <si>
    <t>Adult Knee, The</t>
  </si>
  <si>
    <t xml:space="preserve">Callaghan, John J; Rosenberg, Aaron G; Rubash, Harry E; Simonian, Peter T; Wickiewicz, Thomas L </t>
  </si>
  <si>
    <t>2003</t>
  </si>
  <si>
    <t>http://ovidsp.ovid.com/ovidweb.cgi?T=JS&amp;NEWS=n&amp;CSC=Y&amp;PAGE=booktext&amp;D=books&amp;AN=01382695$&amp;XPATH=/PG(0)</t>
  </si>
  <si>
    <t>Nursing: Oncology; Oncology</t>
  </si>
  <si>
    <t>610.73698</t>
    <phoneticPr fontId="3" type="noConversion"/>
  </si>
  <si>
    <t>WY 49.V879a 2004</t>
    <phoneticPr fontId="3" type="noConversion"/>
  </si>
  <si>
    <t>9780781743310</t>
  </si>
  <si>
    <t>Advanced Practice Oncology and Palliative Care Guidelines</t>
  </si>
  <si>
    <t>Vogel, Wendy H.; Wilson, Margery A.; Melvin, Michelle S.</t>
  </si>
  <si>
    <t>http://ovidsp.ovid.com/ovidweb.cgi?T=JS&amp;NEWS=n&amp;CSC=Y&amp;PAGE=booktext&amp;D=books&amp;AN=01382891$&amp;XPATH=/PG(0)</t>
  </si>
  <si>
    <t>618.977735</t>
    <phoneticPr fontId="3" type="noConversion"/>
  </si>
  <si>
    <t>WW 270.A26493 2006</t>
    <phoneticPr fontId="3" type="noConversion"/>
  </si>
  <si>
    <t>9780781738996</t>
  </si>
  <si>
    <t>Age-Related Macular Degeneration: A Comprehensive Textbook</t>
  </si>
  <si>
    <t xml:space="preserve">Alfaro, D. V III,; Liggett, Peter E; Mieler, William F; Quiroz-Mercado, Hugo; Jager, Rama D; Tano, Yasuo </t>
  </si>
  <si>
    <t>http://ovidsp.ovid.com/ovidweb.cgi?T=JS&amp;NEWS=n&amp;CSC=Y&amp;PAGE=booktext&amp;D=books&amp;AN=01382421$&amp;XPATH=/PG(0)</t>
  </si>
  <si>
    <t>General Interest Nursing; References; Terminology and Reference</t>
  </si>
  <si>
    <t>WY 49.A416 2008</t>
    <phoneticPr fontId="3" type="noConversion"/>
  </si>
  <si>
    <t>9781582555591</t>
  </si>
  <si>
    <t>All Things Nursing</t>
  </si>
  <si>
    <t>http://ovidsp.ovid.com/ovidweb.cgi?T=JS&amp;NEWS=n&amp;CSC=Y&amp;PAGE=booktext&amp;D=books&amp;AN=01382768$&amp;XPATH=/PG(0)</t>
  </si>
  <si>
    <t>Psychiatry &amp; Psychology; Psychopharmacology; Psychiatric/Mental Health Nursing; Geriatrics</t>
  </si>
  <si>
    <t>616.83</t>
    <phoneticPr fontId="3" type="noConversion"/>
  </si>
  <si>
    <t>WM 220.A281a 2008</t>
    <phoneticPr fontId="3" type="noConversion"/>
  </si>
  <si>
    <t>9780781767705</t>
  </si>
  <si>
    <t>Alzheimer Disease and Other Dementias: A Practical Guide</t>
  </si>
  <si>
    <t xml:space="preserve">Agronin, Marc E. </t>
  </si>
  <si>
    <t>http://ovidsp.ovid.com/ovidweb.cgi?T=JS&amp;NEWS=n&amp;CSC=Y&amp;PAGE=booktext&amp;D=books&amp;AN=01382521$&amp;XPATH=/PG(0)</t>
  </si>
  <si>
    <t>Anatomy; Physiology; Microbiology; References; Terminology and Reference</t>
  </si>
  <si>
    <t>612</t>
  </si>
  <si>
    <t>QS 4.A5385 2009</t>
    <phoneticPr fontId="3" type="noConversion"/>
  </si>
  <si>
    <t>9780781788861</t>
  </si>
  <si>
    <t>Anatomy &amp; Physiology Made Incredibly Easy!</t>
  </si>
  <si>
    <t xml:space="preserve">Springhouse </t>
  </si>
  <si>
    <t>http://ovidsp.ovid.com/ovidweb.cgi?T=JS&amp;NEWS=n&amp;CSC=Y&amp;PAGE=booktext&amp;D=books&amp;AN=01382722$&amp;XPATH=/PG(0)</t>
  </si>
  <si>
    <t>Anatomy; Physiology;Microbiology; References</t>
  </si>
  <si>
    <t>612.00223</t>
    <phoneticPr fontId="3" type="noConversion"/>
  </si>
  <si>
    <t>QS 39.A5355 2009</t>
    <phoneticPr fontId="3" type="noConversion"/>
  </si>
  <si>
    <t>9780781786867</t>
  </si>
  <si>
    <t>Anatomy &amp; Physiology Made Incredibly Visual!</t>
  </si>
  <si>
    <t>http://ovidsp.ovid.com/ovidweb.cgi?T=JS&amp;NEWS=n&amp;CSC=Y&amp;PAGE=booktext&amp;D=books&amp;AN=01382734$&amp;XPATH=/PG(0)</t>
  </si>
  <si>
    <t>Microbiology; Anatomy Physiology</t>
  </si>
  <si>
    <t>QM 32.A535 2009</t>
    <phoneticPr fontId="3" type="noConversion"/>
  </si>
  <si>
    <t>9780781783033</t>
  </si>
  <si>
    <t>Anatomy &amp; Physiology: An Incredibly Easy! Workout</t>
  </si>
  <si>
    <t>http://ovidsp.ovid.com/ovidweb.cgi?T=JS&amp;NEWS=n&amp;CSC=Y&amp;PAGE=booktext&amp;D=books&amp;AN=01382737$&amp;XPATH=/PG(0)</t>
  </si>
  <si>
    <t>617.96076</t>
    <phoneticPr fontId="3" type="noConversion"/>
  </si>
  <si>
    <t>WO 218.2.B787a 2007</t>
    <phoneticPr fontId="3" type="noConversion"/>
  </si>
  <si>
    <t>9780781794442</t>
  </si>
  <si>
    <t>Anesthesia Review</t>
  </si>
  <si>
    <t>Bowman-Howard, Michelle</t>
  </si>
  <si>
    <t>http://ovidsp.ovid.com/ovidweb.cgi?T=JS&amp;NEWS=n&amp;CSC=Y&amp;PAGE=booktext&amp;D=books&amp;AN=01382422$&amp;XPATH=/PG(0)</t>
  </si>
  <si>
    <t xml:space="preserve">Anesthesia methods; Surgical Procedures, Operative. </t>
    <phoneticPr fontId="3" type="noConversion"/>
  </si>
  <si>
    <t>617.96</t>
    <phoneticPr fontId="3" type="noConversion"/>
  </si>
  <si>
    <t>WO 235.A5795 2009</t>
    <phoneticPr fontId="3" type="noConversion"/>
  </si>
  <si>
    <t>9780781766708</t>
  </si>
  <si>
    <t>Anesthesiologist's Manual of Surgical Procedures</t>
  </si>
  <si>
    <t>Jaffe, Richard A., Samuels, Stanley I., Schmiesing, Clifford A., Golianu, Brenda</t>
  </si>
  <si>
    <t>http://ovidsp.ovid.com/ovidweb.cgi?T=JS&amp;NEWS=n&amp;CSC=Y&amp;PAGE=booktext&amp;D=books&amp;AN=01429437$&amp;XPATH=/PG(0)</t>
  </si>
  <si>
    <t>Anesthesiology; Nursing: Anesthesia; Residents</t>
  </si>
  <si>
    <t>WO 200.A57963 2008</t>
    <phoneticPr fontId="3" type="noConversion"/>
  </si>
  <si>
    <t>9780781783873</t>
  </si>
  <si>
    <t>Anesthesiology Key Words Review</t>
  </si>
  <si>
    <t>Modak, Raj K</t>
  </si>
  <si>
    <t>http://ovidsp.ovid.com/ovidweb.cgi?T=JS&amp;NEWS=n&amp;CSC=Y&amp;PAGE=booktext&amp;D=books&amp;AN=01337155$&amp;XPATH=/PG(0)</t>
  </si>
  <si>
    <t>Pharmacology; Pharmacy; Neurology; Psychopharmacology</t>
  </si>
  <si>
    <t>616.853061</t>
    <phoneticPr fontId="3" type="noConversion"/>
  </si>
  <si>
    <t>QV 85.A628 2002</t>
    <phoneticPr fontId="3" type="noConversion"/>
  </si>
  <si>
    <t>9780781723213</t>
  </si>
  <si>
    <t>Antiepileptic Drugs</t>
  </si>
  <si>
    <t xml:space="preserve">Levy, René H ; Mattson, Richard H; Meldrum, Brian S; Perucca, Emilio </t>
  </si>
  <si>
    <t>2002</t>
  </si>
  <si>
    <t>http://ovidsp.ovid.com/ovidweb.cgi?T=JS&amp;NEWS=n&amp;CSC=Y&amp;PAGE=booktext&amp;D=books&amp;AN=01382423$&amp;XPATH=/PG(0)</t>
  </si>
  <si>
    <t>617.4720597</t>
    <phoneticPr fontId="3" type="noConversion"/>
  </si>
  <si>
    <t>WO 166.B348a 2005</t>
    <phoneticPr fontId="3" type="noConversion"/>
  </si>
  <si>
    <t>9780781759038</t>
  </si>
  <si>
    <t>Arthroscopic Knot Tying</t>
  </si>
  <si>
    <t>Baumgarten, Keith M; Wright, Rick W</t>
  </si>
  <si>
    <t>http://ovidsp.ovid.com/ovidweb.cgi?T=JS&amp;NEWS=n&amp;CSC=Y&amp;PAGE=booktext&amp;D=books&amp;AN=01382424$&amp;XPATH=/PG(0)</t>
  </si>
  <si>
    <t>References; Terminology and Reference</t>
  </si>
  <si>
    <t>WY 49.A834 2005</t>
    <phoneticPr fontId="3" type="noConversion"/>
  </si>
  <si>
    <t>9781582554242</t>
  </si>
  <si>
    <t>Ask a Colleague: Expert Nurses Answer More Than 1, 000 Complex Clinical Questions</t>
  </si>
  <si>
    <t>http://ovidsp.ovid.com/ovidweb.cgi?T=JS&amp;NEWS=n&amp;CSC=Y&amp;PAGE=booktext&amp;D=books&amp;AN=01382868$&amp;XPATH=/PG(0)</t>
  </si>
  <si>
    <t>Nursing Assessment;  References; Terminology and Reference</t>
  </si>
  <si>
    <t>616.075</t>
  </si>
  <si>
    <t>WY 49.A846 2008</t>
    <phoneticPr fontId="3" type="noConversion"/>
  </si>
  <si>
    <t>9780781779104</t>
  </si>
  <si>
    <t>Assessment Made Incredibly Easy!</t>
  </si>
  <si>
    <t>http://ovidsp.ovid.com/ovidweb.cgi?T=JS&amp;NEWS=n&amp;CSC=Y&amp;PAGE=booktext&amp;D=books&amp;AN=01382741$&amp;XPATH=/PG(0)</t>
  </si>
  <si>
    <t>Nursing Assessment; References</t>
  </si>
  <si>
    <t>WY 49.A8455 2005</t>
    <phoneticPr fontId="3" type="noConversion"/>
  </si>
  <si>
    <t>9781582553191</t>
  </si>
  <si>
    <t>Assessment: A 2-in-1 Reference for Nurses</t>
    <phoneticPr fontId="3" type="noConversion"/>
  </si>
  <si>
    <t>http://ovidsp.ovid.com/ovidweb.cgi?T=JS&amp;NEWS=n&amp;CSC=Y&amp;PAGE=booktext&amp;D=books&amp;AN=01382832$&amp;XPATH=/PG(0)</t>
  </si>
  <si>
    <t>9781605472508</t>
  </si>
  <si>
    <t>Assessment: An Incredibly Easy! Pocket Guide</t>
    <phoneticPr fontId="3" type="noConversion"/>
  </si>
  <si>
    <t>http://ovidsp.ovid.com/ovidweb.cgi?T=JS&amp;NEWS=n&amp;CSC=Y&amp;PAGE=booktext&amp;D=books&amp;AN=01429589$&amp;XPATH=/PG(0)</t>
  </si>
  <si>
    <t>RT 48.A874 2009</t>
    <phoneticPr fontId="3" type="noConversion"/>
  </si>
  <si>
    <t>9780781783040</t>
  </si>
  <si>
    <t>Assessment: An Incredibly Easy! Workout</t>
  </si>
  <si>
    <t>http://ovidsp.ovid.com/ovidweb.cgi?T=JS&amp;NEWS=n&amp;CSC=Y&amp;PAGE=booktext&amp;D=books&amp;AN=01382735$&amp;XPATH=/PG(0)</t>
  </si>
  <si>
    <t>616.136</t>
    <phoneticPr fontId="3" type="noConversion"/>
  </si>
  <si>
    <t>WG 550.A8699 2005</t>
    <phoneticPr fontId="3" type="noConversion"/>
  </si>
  <si>
    <t>9780781735834</t>
  </si>
  <si>
    <t>Atherothrombosis and Coronary Artery Disease</t>
  </si>
  <si>
    <t>Fuster, Valentin, Topol, Eric J., Nabel, Elizabeth G.</t>
  </si>
  <si>
    <t>http://ovidsp.ovid.com/ovidweb.cgi?T=JS&amp;NEWS=n&amp;CSC=Y&amp;PAGE=booktext&amp;D=books&amp;AN=01382425$&amp;XPATH=/PG(0)</t>
  </si>
  <si>
    <t>Neurology, Neurosurgery</t>
  </si>
  <si>
    <t>617.574</t>
    <phoneticPr fontId="3" type="noConversion"/>
  </si>
  <si>
    <t>WE 820.A871 2001</t>
    <phoneticPr fontId="3" type="noConversion"/>
  </si>
  <si>
    <t>9780781726061</t>
  </si>
  <si>
    <t>Athlete's Elbow</t>
  </si>
  <si>
    <t>Altchek, David W.; Andrews, James R.</t>
  </si>
  <si>
    <t>2001</t>
    <phoneticPr fontId="3" type="noConversion"/>
  </si>
  <si>
    <t>http://ovidsp.ovid.com/ovidweb.cgi?T=JS&amp;NEWS=n&amp;CSC=Y&amp;PAGE=booktext&amp;D=books&amp;AN=01382426$&amp;XPATH=/PG(0)</t>
  </si>
  <si>
    <t>616.0754</t>
    <phoneticPr fontId="3" type="noConversion"/>
  </si>
  <si>
    <t>WB 17.B493a 2006</t>
    <phoneticPr fontId="3" type="noConversion"/>
  </si>
  <si>
    <t>9780781741903</t>
  </si>
  <si>
    <t>Atlas of Adult Physical Diagnosis</t>
  </si>
  <si>
    <t>Berg, Dale; Worzala, Katherine</t>
  </si>
  <si>
    <t>http://ovidsp.ovid.com/ovidweb.cgi?T=JS&amp;NEWS=n&amp;CSC=Y&amp;PAGE=booktext&amp;D=books&amp;AN=01382431$&amp;XPATH=/PG(0)</t>
  </si>
  <si>
    <t>Cardiology; Radiology; Internal Medicine</t>
  </si>
  <si>
    <t>616.8047547</t>
    <phoneticPr fontId="3" type="noConversion"/>
  </si>
  <si>
    <t>WL 17.S839a 2005</t>
    <phoneticPr fontId="3" type="noConversion"/>
  </si>
  <si>
    <t>9780781741248</t>
  </si>
  <si>
    <t>Atlas of EEG Patterns</t>
  </si>
  <si>
    <t xml:space="preserve">Stern, John M. </t>
  </si>
  <si>
    <t>2005</t>
    <phoneticPr fontId="3" type="noConversion"/>
  </si>
  <si>
    <t>http://ovidsp.ovid.com/ovidweb.cgi?T=JS&amp;NEWS=n&amp;CSC=Y&amp;PAGE=booktext&amp;D=books&amp;AN=01382432$&amp;XPATH=/PG(0)</t>
  </si>
  <si>
    <t>SS</t>
    <phoneticPr fontId="3" type="noConversion"/>
  </si>
  <si>
    <t>Orthopaedics; $$Podiatry (put under Health Professions); Radiology; Rehabilitation &amp; Physical Medicine</t>
  </si>
  <si>
    <t>617.58507544</t>
    <phoneticPr fontId="3" type="noConversion"/>
  </si>
  <si>
    <t>WE 17.A237a 2004</t>
    <phoneticPr fontId="3" type="noConversion"/>
  </si>
  <si>
    <t>9780781747691</t>
  </si>
  <si>
    <t>Atlas of Foot and Ankle Sonography</t>
  </si>
  <si>
    <t>Adler, Ronald S; Sofka, Carolyn M; Positano, Rock G</t>
  </si>
  <si>
    <t>2004</t>
    <phoneticPr fontId="3" type="noConversion"/>
  </si>
  <si>
    <t>2004</t>
    <phoneticPr fontId="3" type="noConversion"/>
  </si>
  <si>
    <t>http://ovidsp.ovid.com/ovidweb.cgi?T=JS&amp;NEWS=n&amp;CSC=Y&amp;PAGE=booktext&amp;D=books&amp;AN=01382434$&amp;XPATH=/PG(0)</t>
  </si>
  <si>
    <t xml:space="preserve">Anesthesiology;  Radiology; Rehabilitation &amp; Physical Medicine; </t>
  </si>
  <si>
    <t>617.964075</t>
    <phoneticPr fontId="3" type="noConversion"/>
  </si>
  <si>
    <t>WL 17.R234a 2006</t>
    <phoneticPr fontId="3" type="noConversion"/>
  </si>
  <si>
    <t>9780781751810</t>
  </si>
  <si>
    <t xml:space="preserve">Rathmell, James P. </t>
  </si>
  <si>
    <t>http://ovidsp.ovid.com/ovidweb.cgi?T=JS&amp;NEWS=n&amp;CSC=Y&amp;PAGE=booktext&amp;D=books&amp;AN=01382476$&amp;XPATH=/PG(0)</t>
  </si>
  <si>
    <t>Primary Care/Family Medicine/General Practice; Infectious Diseases; Nursing: Advanced Practice; Nursing: Nurse Practitioner; Obstetrics &amp; Gynecology; Residents</t>
  </si>
  <si>
    <t>WP 17.S974a 2005</t>
    <phoneticPr fontId="3" type="noConversion"/>
  </si>
  <si>
    <t>9780781755832</t>
  </si>
  <si>
    <t>Atlas of Infectious Diseases of the Female Genital Tract</t>
  </si>
  <si>
    <t>Sweet, Richard L., Gibbs, Ronald S.</t>
  </si>
  <si>
    <t>http://ovidsp.ovid.com/ovidweb.cgi?T=JS&amp;NEWS=n&amp;CSC=Y&amp;PAGE=booktext&amp;D=books&amp;AN=01382435$&amp;XPATH=/PG(0)</t>
  </si>
  <si>
    <t>617.412</t>
    <phoneticPr fontId="3" type="noConversion"/>
  </si>
  <si>
    <t>617.412</t>
    <phoneticPr fontId="3" type="noConversion"/>
  </si>
  <si>
    <t>WG 262.S263a 2006</t>
    <phoneticPr fontId="3" type="noConversion"/>
  </si>
  <si>
    <t>9780781746922</t>
  </si>
  <si>
    <t>Atlas of Mitral Valve Repair</t>
  </si>
  <si>
    <t>Savage, Edward B., Bolling, Steven F.</t>
  </si>
  <si>
    <t>http://ovidsp.ovid.com/ovidweb.cgi?T=JS&amp;NEWS=n&amp;CSC=Y&amp;PAGE=booktext&amp;D=books&amp;AN=01382436$&amp;XPATH=/PG(0)</t>
  </si>
  <si>
    <t>Neurology; Neurosurgery; Nursing: Pediatric; Pediatrics</t>
  </si>
  <si>
    <t>618.928047547</t>
    <phoneticPr fontId="3" type="noConversion"/>
  </si>
  <si>
    <t>WL 17.M685a 2004</t>
    <phoneticPr fontId="3" type="noConversion"/>
  </si>
  <si>
    <t>9780781734455</t>
  </si>
  <si>
    <t>Atlas of Neonatal Electroencephalography</t>
  </si>
  <si>
    <t>Mizrahi, Eli M; Hrachovy, Richard A; Kellaway, Peter</t>
  </si>
  <si>
    <t>http://ovidsp.ovid.com/ovidweb.cgi?T=JS&amp;NEWS=n&amp;CSC=Y&amp;PAGE=booktext&amp;D=books&amp;AN=01382437$&amp;XPATH=/PG(0)</t>
  </si>
  <si>
    <t xml:space="preserve">Neurology;  Internal Medicine
</t>
  </si>
  <si>
    <t>616.80022/2</t>
    <phoneticPr fontId="3" type="noConversion"/>
  </si>
  <si>
    <t>WL 17 .C712a 2005</t>
    <phoneticPr fontId="3" type="noConversion"/>
  </si>
  <si>
    <t>9780781795111</t>
  </si>
  <si>
    <t>Atlas of Neurologic Diagnosis and Treatment: Revised</t>
    <phoneticPr fontId="3" type="noConversion"/>
  </si>
  <si>
    <t>Collins, R. D</t>
  </si>
  <si>
    <t>http://ovidsp.ovid.com/ovidweb.cgi?T=JS&amp;NEWS=n&amp;CSC=Y&amp;PAGE=booktext&amp;D=books&amp;AN=01382438$&amp;XPATH=/PG(0)</t>
  </si>
  <si>
    <t>617.47</t>
    <phoneticPr fontId="3" type="noConversion"/>
  </si>
  <si>
    <t>WE 17 .A8806325 2004</t>
    <phoneticPr fontId="3" type="noConversion"/>
  </si>
  <si>
    <t>9780781717885</t>
  </si>
  <si>
    <t>Atlas of Orthopaedic Surgery: A Multimedia Reference</t>
  </si>
  <si>
    <t>Koval, Kenneth J., Zuckerman, Joseph D.</t>
  </si>
  <si>
    <t>http://ovidsp.ovid.com/ovidweb.cgi?T=JS&amp;NEWS=n&amp;CSC=Y&amp;PAGE=booktext&amp;D=books&amp;AN=01382440$&amp;XPATH=/PG(0)</t>
  </si>
  <si>
    <t>Pediatrics, Physician Assistants, Medical Review, Nurse Practitioner, Primary Care/Family Medicine/General Practice, Pediatric Nursing, Residents, Advanced Practice</t>
  </si>
  <si>
    <t>618.207543</t>
    <phoneticPr fontId="3" type="noConversion"/>
  </si>
  <si>
    <t>WQ 17 .D726a 2003</t>
    <phoneticPr fontId="3" type="noConversion"/>
  </si>
  <si>
    <t>9780781736336</t>
  </si>
  <si>
    <t>Atlas of Ultrasound in Obstetrics and Gynecology</t>
  </si>
  <si>
    <t>Doubilet, Peter M; Benson, Carol B</t>
  </si>
  <si>
    <t>2003</t>
    <phoneticPr fontId="3" type="noConversion"/>
  </si>
  <si>
    <t>2003</t>
    <phoneticPr fontId="3" type="noConversion"/>
  </si>
  <si>
    <t>http://ovidsp.ovid.com/ovidweb.cgi?T=JS&amp;NEWS=n&amp;CSC=Y&amp;PAGE=booktext&amp;D=books&amp;AN=01382439$&amp;XPATH=/PG(0)</t>
  </si>
  <si>
    <t xml:space="preserve">Obstetrics &amp; Gynecology, Radiology, Rehabilitation &amp; Physical Medicine, Imaging Technology </t>
  </si>
  <si>
    <t>618.160022</t>
    <phoneticPr fontId="3" type="noConversion"/>
  </si>
  <si>
    <t>WP 17 .W686a 2008</t>
    <phoneticPr fontId="3" type="noConversion"/>
  </si>
  <si>
    <t>9780781789394</t>
  </si>
  <si>
    <t>Atlas of Vulvar Disease</t>
  </si>
  <si>
    <t>Wilkinson, Edward J.; Stone, Keith I</t>
  </si>
  <si>
    <t>2008</t>
    <phoneticPr fontId="3" type="noConversion"/>
  </si>
  <si>
    <t>2008</t>
    <phoneticPr fontId="3" type="noConversion"/>
  </si>
  <si>
    <t>http://ovidsp.ovid.com/ovidweb.cgi?T=JS&amp;NEWS=n&amp;CSC=Y&amp;PAGE=booktext&amp;D=books&amp;AN=01337658$&amp;XPATH=/PG(0)</t>
  </si>
  <si>
    <t>Radiology; Rehabilitation and Physical Medicine; Residents</t>
  </si>
  <si>
    <t>616.07540223</t>
    <phoneticPr fontId="3" type="noConversion"/>
  </si>
  <si>
    <t>WN 17 .A926 2009</t>
    <phoneticPr fontId="3" type="noConversion"/>
  </si>
  <si>
    <t>9780781787819</t>
  </si>
  <si>
    <t>Aunt Minnie's Atlas and Imaging Specific Diagnosis</t>
  </si>
  <si>
    <t>Pope, Thomas L Jr.</t>
  </si>
  <si>
    <t>http://ovidsp.ovid.com/ovidweb.cgi?T=JS&amp;NEWS=n&amp;CSC=Y&amp;PAGE=booktext&amp;D=books&amp;AN=01337659$&amp;XPATH=/PG(0)</t>
  </si>
  <si>
    <t>617.96</t>
    <phoneticPr fontId="3" type="noConversion"/>
  </si>
  <si>
    <t>WO 200 .A961 2008</t>
    <phoneticPr fontId="3" type="noConversion"/>
  </si>
  <si>
    <t>9780781788472</t>
  </si>
  <si>
    <t>Avoiding Common Anesthesia Errors</t>
  </si>
  <si>
    <t xml:space="preserve">Marcucci, Catherine, Cohen, Norman A., Metro, David G., Kirsch, Jeffrey R. </t>
  </si>
  <si>
    <t>http://ovidsp.ovid.com/ovidweb.cgi?T=JS&amp;NEWS=n&amp;CSC=Y&amp;PAGE=booktext&amp;D=books&amp;AN=01382441$&amp;XPATH=/PG(0)</t>
  </si>
  <si>
    <t xml:space="preserve">Nurse Practitioner,Nursing: Obstetrics &amp; Womens Health </t>
  </si>
  <si>
    <t>362.174068</t>
    <phoneticPr fontId="3" type="noConversion"/>
  </si>
  <si>
    <t>WS 200 .A961 2008</t>
    <phoneticPr fontId="3" type="noConversion"/>
  </si>
  <si>
    <t>9780781774895</t>
  </si>
  <si>
    <t>Avoiding Common Pediatric Errors</t>
  </si>
  <si>
    <t>Slonim, Anthony D.</t>
  </si>
  <si>
    <t>http://ovidsp.ovid.com/ovidweb.cgi?T=JS&amp;NEWS=n&amp;CSC=Y&amp;PAGE=booktext&amp;D=books&amp;AN=01337660$&amp;XPATH=/PG(0)</t>
  </si>
  <si>
    <t>Medical Review; Nursing: Advanced Practice; Nursing: Nurse Practitioner; Physician Assistant; Residents; Surgery</t>
  </si>
  <si>
    <t>WO 500 .A961 2006</t>
    <phoneticPr fontId="3" type="noConversion"/>
  </si>
  <si>
    <t>9780781747424</t>
  </si>
  <si>
    <t>Avoiding Common Surgical Errors</t>
  </si>
  <si>
    <t>Marcucci, Lisa, Moritz, Michael J., Chen, Herbert</t>
  </si>
  <si>
    <t>http://ovidsp.ovid.com/ovidweb.cgi?T=JS&amp;NEWS=n&amp;CSC=Y&amp;PAGE=booktext&amp;D=books&amp;AN=01382442$&amp;XPATH=/PG(0)</t>
  </si>
  <si>
    <t>S</t>
    <phoneticPr fontId="3" type="noConversion"/>
  </si>
  <si>
    <t>S</t>
    <phoneticPr fontId="3" type="noConversion"/>
  </si>
  <si>
    <t xml:space="preserve">Orthopaedics, Sports Medicine, Chiropractic, Physical Therapy, Residents, Biomedical Engineering </t>
  </si>
  <si>
    <t>WE 103 .B3125 2005</t>
    <phoneticPr fontId="3" type="noConversion"/>
  </si>
  <si>
    <t>9780781739337</t>
  </si>
  <si>
    <t>Basic Orthopaedic Biomechanics and Mechano-Biology</t>
  </si>
  <si>
    <t>Mow, Van C; Huiskes, Rik</t>
  </si>
  <si>
    <t>http://ovidsp.ovid.com/ovidweb.cgi?T=JS&amp;NEWS=n&amp;CSC=Y&amp;PAGE=booktext&amp;D=books&amp;AN=01382443$&amp;XPATH=/PG(0)</t>
  </si>
  <si>
    <t>Internal Medicine; Critical Care Medicine; Pulmonary Medicine</t>
  </si>
  <si>
    <t>616.24</t>
    <phoneticPr fontId="3" type="noConversion"/>
  </si>
  <si>
    <t>WF 600 .B3471 2004</t>
    <phoneticPr fontId="3" type="noConversion"/>
  </si>
  <si>
    <t>9780781737272</t>
  </si>
  <si>
    <t>Baum's Textbook of Pulmonary Disease</t>
  </si>
  <si>
    <t xml:space="preserve">7th </t>
  </si>
  <si>
    <t>Crapo; James D.; Glassroth; Jeffrey; Karlinsky; Joel B.; King; Talmadge E.</t>
  </si>
  <si>
    <t>http://ovidsp.ovid.com/ovidweb.cgi?T=JS&amp;NEWS=n&amp;CSC=Y&amp;PAGE=booktext&amp;D=books&amp;AN=00140013$&amp;XPATH=/PG(0)</t>
  </si>
  <si>
    <t>Neurology; Psychiatry; Psychology; Psychopharmacology; Substance Abuse</t>
  </si>
  <si>
    <t>WL 307 .B419 2005</t>
    <phoneticPr fontId="3" type="noConversion"/>
  </si>
  <si>
    <t>9780781751698</t>
  </si>
  <si>
    <t>Behavioral Neurology of Movement Disorders:Advances in Neurology</t>
  </si>
  <si>
    <t>Weiner, William J; Lang, Anthony E; Anderson, Karen E</t>
  </si>
  <si>
    <t>http://ovidsp.ovid.com/ovidweb.cgi?T=JS&amp;NEWS=n&amp;CSC=Y&amp;PAGE=booktext&amp;D=books&amp;AN=01382445$&amp;XPATH=/PG(0)</t>
  </si>
  <si>
    <t>Obstetrics &amp; Gynecology; Primary Care/Family Medicine/General Practice; Obstetrics &amp; Womens Health</t>
  </si>
  <si>
    <t>616.99465</t>
    <phoneticPr fontId="3" type="noConversion"/>
  </si>
  <si>
    <t>616.99465</t>
    <phoneticPr fontId="3" type="noConversion"/>
  </si>
  <si>
    <t>WP 145 .B487 2010</t>
    <phoneticPr fontId="3" type="noConversion"/>
  </si>
  <si>
    <t>9780781795128</t>
  </si>
  <si>
    <t xml:space="preserve">Berek and Hacker's Gynecologic Oncology </t>
  </si>
  <si>
    <t>Berek; Jonathan S.; Hacker; Neville F.</t>
  </si>
  <si>
    <t>2010</t>
    <phoneticPr fontId="3" type="noConversion"/>
  </si>
  <si>
    <t>http://ovidsp.ovid.com/ovidweb.cgi?T=JS&amp;NEWS=n&amp;CSC=Y&amp;PAGE=booktext&amp;D=books&amp;AN=01412543$&amp;XPATH=/PG(0)</t>
  </si>
  <si>
    <t>WY 49 .B561 2006</t>
    <phoneticPr fontId="3" type="noConversion"/>
  </si>
  <si>
    <t>9781582554464</t>
  </si>
  <si>
    <t>Best of Incredibly Easy!</t>
  </si>
  <si>
    <t>http://ovidsp.ovid.com/ovidweb.cgi?T=JS&amp;NEWS=n&amp;CSC=Y&amp;PAGE=booktext&amp;D=books&amp;AN=01382849$&amp;XPATH=/PG(0)</t>
  </si>
  <si>
    <t>Critical Care Medicine;  Critical Care; Issues &amp; Trends in Nursing; Medical/Surgical Nursing; Skills &amp; Procedures; Pathophysiology</t>
  </si>
  <si>
    <t>362.1730685</t>
    <phoneticPr fontId="3" type="noConversion"/>
  </si>
  <si>
    <t>WY 100 .B561 2007</t>
    <phoneticPr fontId="3" type="noConversion"/>
  </si>
  <si>
    <t>9781582555324</t>
  </si>
  <si>
    <t>Best Practices: Evidence-Based Nursing Procedures</t>
  </si>
  <si>
    <t>http://ovidsp.ovid.com/ovidweb.cgi?T=JS&amp;NEWS=n&amp;CSC=Y&amp;PAGE=booktext&amp;D=books&amp;AN=01382800$&amp;XPATH=/PG(0)</t>
  </si>
  <si>
    <t>Hematology; Nursing: Oncology; Oncology; Residents</t>
  </si>
  <si>
    <t>616.15</t>
    <phoneticPr fontId="3" type="noConversion"/>
  </si>
  <si>
    <t>616.15</t>
    <phoneticPr fontId="3" type="noConversion"/>
  </si>
  <si>
    <t>WH 39 .B562 2010</t>
    <phoneticPr fontId="3" type="noConversion"/>
  </si>
  <si>
    <t>9780781775830</t>
  </si>
  <si>
    <t>Bethesda Handbook of Clinical Hematology</t>
  </si>
  <si>
    <t>Rodgers, Griffin P.; Young, Neal S.</t>
  </si>
  <si>
    <t>http://ovidsp.ovid.com/ovidweb.cgi?T=JS&amp;NEWS=n&amp;CSC=Y&amp;PAGE=booktext&amp;D=books&amp;AN=01429533$&amp;XPATH=/PG(0)</t>
  </si>
  <si>
    <t>618.190758</t>
    <phoneticPr fontId="3" type="noConversion"/>
  </si>
  <si>
    <t>WP 870 .S361b 2008</t>
    <phoneticPr fontId="3" type="noConversion"/>
  </si>
  <si>
    <t>9780781791465</t>
  </si>
  <si>
    <t>Biopsy Interpretation of the Breast</t>
  </si>
  <si>
    <t>Schnitt, Stuart J., Collins, Laura C.</t>
  </si>
  <si>
    <t>http://ovidsp.ovid.com/ovidweb.cgi?T=JS&amp;NEWS=n&amp;CSC=Y&amp;PAGE=booktext&amp;D=books&amp;AN=01337255$&amp;XPATH=/PG(0)</t>
  </si>
  <si>
    <t>Gastroenterology; Hepatology; Nursing: Oncology; Oncology; Pathology</t>
  </si>
  <si>
    <t>616.9943
616.330758</t>
    <phoneticPr fontId="3" type="noConversion"/>
  </si>
  <si>
    <t>WI 301 .M787b 2006</t>
    <phoneticPr fontId="3" type="noConversion"/>
  </si>
  <si>
    <t>9780781755634</t>
  </si>
  <si>
    <t>Biopsy Interpretation of the Gastrointestinal Tract Mucosa</t>
  </si>
  <si>
    <t xml:space="preserve">Montgomery, Elizabeth A. </t>
  </si>
  <si>
    <t>http://ovidsp.ovid.com/ovidweb.cgi?T=JS&amp;NEWS=n&amp;CSC=Y&amp;PAGE=booktext&amp;D=books&amp;AN=01382556$&amp;XPATH=/PG(0)</t>
  </si>
  <si>
    <t>Pathology; Oncology; Gastroenterology and Hepatology</t>
  </si>
  <si>
    <t>616.3</t>
  </si>
  <si>
    <t>WI 700 .G318b 2009</t>
    <phoneticPr fontId="3" type="noConversion"/>
  </si>
  <si>
    <t>9780781774680</t>
  </si>
  <si>
    <t>Biopsy Interpretation of the Liver</t>
  </si>
  <si>
    <t>Geller, Steven A; Petrovic, Lydia M</t>
  </si>
  <si>
    <t>http://ovidsp.ovid.com/ovidweb.cgi?T=JS&amp;NEWS=n&amp;CSC=Y&amp;PAGE=booktext&amp;D=books&amp;AN=01412555$&amp;XPATH=/PG(0)</t>
  </si>
  <si>
    <t>616.994910758</t>
    <phoneticPr fontId="3" type="noConversion"/>
  </si>
  <si>
    <t>WE 707 .S824b 2008</t>
    <phoneticPr fontId="3" type="noConversion"/>
  </si>
  <si>
    <t>9780781793100</t>
  </si>
  <si>
    <t>Biopsy Interpretation of the Upper Aerodigestive Tract and Ear</t>
  </si>
  <si>
    <t>Stelow, Edward B., Mills, Stacey E.</t>
  </si>
  <si>
    <t>http://ovidsp.ovid.com/ovidweb.cgi?T=JS&amp;NEWS=n&amp;CSC=Y&amp;PAGE=booktext&amp;D=books&amp;AN=01382447$&amp;XPATH=/PG(0)</t>
  </si>
  <si>
    <t xml:space="preserve">Oncology, Urology, Internal Medicine, Pathology </t>
  </si>
  <si>
    <t>616.620758</t>
    <phoneticPr fontId="3" type="noConversion"/>
  </si>
  <si>
    <t>WJ 504 .E64b 2004</t>
    <phoneticPr fontId="3" type="noConversion"/>
  </si>
  <si>
    <t>9780781742764</t>
  </si>
  <si>
    <t>Bladder Biopsy Interpretation</t>
    <phoneticPr fontId="3" type="noConversion"/>
  </si>
  <si>
    <t xml:space="preserve">Epstein, Jonathan I., Amin, Mahul B., Reuter, Victor E. </t>
  </si>
  <si>
    <t>http://ovidsp.ovid.com/ovidweb.cgi?T=JS&amp;NEWS=n&amp;CSC=Y&amp;PAGE=booktext&amp;D=books&amp;AN=01382448$&amp;XPATH=/PG(0)</t>
  </si>
  <si>
    <t>Imaging Technology; Nursing: Oncology; Obstetrics &amp; Gynecology; Oncology; Pathology; Radiology; Rehabilitation &amp; Physical Medicine; Residents; Surgery</t>
  </si>
  <si>
    <t>616.99449075</t>
    <phoneticPr fontId="3" type="noConversion"/>
  </si>
  <si>
    <t>WP 39 .C266b 2008</t>
    <phoneticPr fontId="3" type="noConversion"/>
  </si>
  <si>
    <t>9780781764919</t>
  </si>
  <si>
    <t>Breast Imaging Companion</t>
  </si>
  <si>
    <t>Cardenosa, Gilda</t>
  </si>
  <si>
    <t>http://ovidsp.ovid.com/ovidweb.cgi?T=JS&amp;NEWS=n&amp;CSC=Y&amp;PAGE=booktext&amp;D=books&amp;AN=01382449$&amp;XPATH=/PG(0)</t>
  </si>
  <si>
    <t>Nursing: Oncology; Obstetrics &amp; Gynecology; Oncology; Pathology</t>
  </si>
  <si>
    <t>616.9944907</t>
    <phoneticPr fontId="3" type="noConversion"/>
  </si>
  <si>
    <t>616.9944907</t>
    <phoneticPr fontId="3" type="noConversion"/>
  </si>
  <si>
    <t>WP 870 .R813b 2006</t>
    <phoneticPr fontId="3" type="noConversion"/>
  </si>
  <si>
    <t>9780781760942</t>
  </si>
  <si>
    <t>Breast Pathology: Diagnosis by Needle Core Biopsy</t>
  </si>
  <si>
    <t>Rosen, Paul Peter, Hoda, Syed A.</t>
  </si>
  <si>
    <t>http://ovidsp.ovid.com/ovidweb.cgi?T=JS&amp;NEWS=n&amp;CSC=Y&amp;PAGE=booktext&amp;D=books&amp;AN=01382450$&amp;XPATH=/PG(0)</t>
  </si>
  <si>
    <t>Imaging Technology; Obstetrics &amp; Gynecology; Radiology; Rehabilitation &amp; Physical Medicine</t>
  </si>
  <si>
    <t>618.1907543</t>
    <phoneticPr fontId="3" type="noConversion"/>
  </si>
  <si>
    <t>WP 815 .S798b 2004</t>
    <phoneticPr fontId="3" type="noConversion"/>
  </si>
  <si>
    <t>9780397516247</t>
  </si>
  <si>
    <t>Breast Ultrasound</t>
  </si>
  <si>
    <t xml:space="preserve">Stavros, A. Thomas </t>
  </si>
  <si>
    <t>http://ovidsp.ovid.com/ovidweb.cgi?T=JS&amp;NEWS=n&amp;CSC=Y&amp;PAGE=booktext&amp;D=books&amp;AN=01382451$&amp;XPATH=/PG(0)</t>
  </si>
  <si>
    <t>616.07544</t>
    <phoneticPr fontId="3" type="noConversion"/>
  </si>
  <si>
    <t>WF 102 .B8284 2005</t>
    <phoneticPr fontId="3" type="noConversion"/>
  </si>
  <si>
    <t>9781582553542</t>
  </si>
  <si>
    <t>Breath Sounds Made Incredibly Easy!</t>
  </si>
  <si>
    <t>http://ovidsp.ovid.com/ovidweb.cgi?T=JS&amp;NEWS=n&amp;CSC=Y&amp;PAGE=booktext&amp;D=books&amp;AN=01382879$&amp;XPATH=/PG(0)</t>
  </si>
  <si>
    <t>Neurology;  Neurosurgery; Nursing: Oncology; Oncology</t>
  </si>
  <si>
    <t>616.9948</t>
    <phoneticPr fontId="3" type="noConversion"/>
  </si>
  <si>
    <t>WL 358 .C2148 2005</t>
    <phoneticPr fontId="3" type="noConversion"/>
  </si>
  <si>
    <t>9780781737319</t>
  </si>
  <si>
    <t>Cancer of the Nervous System</t>
  </si>
  <si>
    <t>Black, Peter M; Loeffler, Jay S</t>
  </si>
  <si>
    <t>http://ovidsp.ovid.com/ovidweb.cgi?T=JS&amp;NEWS=n&amp;CSC=Y&amp;PAGE=booktext&amp;D=books&amp;AN=01382453$&amp;XPATH=/PG(0)</t>
  </si>
  <si>
    <t>Medical/Surgical Nursing; Critical Care</t>
  </si>
  <si>
    <t>610.73691</t>
    <phoneticPr fontId="3" type="noConversion"/>
  </si>
  <si>
    <t>WY 152.5 .C2672 2009</t>
    <phoneticPr fontId="3" type="noConversion"/>
  </si>
  <si>
    <t>9780781792806</t>
  </si>
  <si>
    <t>Cardiac Nursing</t>
  </si>
  <si>
    <t xml:space="preserve">6th </t>
  </si>
  <si>
    <t>Woods; Susan L.; Froelicher; Erika Sivarajan; Motzer; Sandra Adams (Underhill); Bridges; Elizabeth J.</t>
  </si>
  <si>
    <t>http://ovidsp.ovid.com/ovidweb.cgi?T=JS&amp;NEWS=n&amp;CSC=Y&amp;PAGE=booktext&amp;D=books&amp;AN=01434998$&amp;XPATH=/PG(0)</t>
  </si>
  <si>
    <t xml:space="preserve">Cardiology, Surgery, Residents, Health Professions, Clinical Medicine
</t>
  </si>
  <si>
    <t>WG 169 .K45c 2008</t>
    <phoneticPr fontId="3" type="noConversion"/>
  </si>
  <si>
    <t>9780781769501</t>
  </si>
  <si>
    <t>Cardiac Surgery: Safeguards and Pitfalls in Operative Technique</t>
  </si>
  <si>
    <t xml:space="preserve">Khonsari, Siavosh, Sintek, Colleen Flint </t>
  </si>
  <si>
    <t>http://ovidsp.ovid.com/ovidweb.cgi?T=JS&amp;NEWS=n&amp;CSC=Y&amp;PAGE=booktext&amp;D=books&amp;AN=01382454$&amp;XPATH=/PG(0)</t>
  </si>
  <si>
    <t>Cardiology; Surgery</t>
  </si>
  <si>
    <t>617.412059</t>
    <phoneticPr fontId="3" type="noConversion"/>
  </si>
  <si>
    <t>WG 168 .C2662 2008</t>
    <phoneticPr fontId="3" type="noConversion"/>
  </si>
  <si>
    <t>9780781768153</t>
  </si>
  <si>
    <t>Cardiopulmonary Bypass: Principles and Practice</t>
  </si>
  <si>
    <t>Gravlee, Glenn P., Davis, Richard F., Stammers, Alfred H., Ungerleider, Ross M.</t>
  </si>
  <si>
    <t>http://ovidsp.ovid.com/ovidweb.cgi?T=JS&amp;NEWS=n&amp;CSC=Y&amp;PAGE=booktext&amp;D=books&amp;AN=01382455$&amp;XPATH=/PG(0)</t>
  </si>
  <si>
    <t>Cardiology; Medical/Surgical Nursing; Pathophysiology</t>
  </si>
  <si>
    <t>616.120231</t>
    <phoneticPr fontId="3" type="noConversion"/>
  </si>
  <si>
    <t>WY 152.5 .C26743 2009</t>
    <phoneticPr fontId="3" type="noConversion"/>
  </si>
  <si>
    <t>9780781788243</t>
  </si>
  <si>
    <t>Cardiovascular Care Made Incredibly Easy!</t>
  </si>
  <si>
    <t>http://ovidsp.ovid.com/ovidweb.cgi?T=JS&amp;NEWS=n&amp;CSC=Y&amp;PAGE=booktext&amp;D=books&amp;AN=01382725$&amp;XPATH=/PG(0)</t>
  </si>
  <si>
    <t>Cardiology; Skills &amp; Procedures</t>
  </si>
  <si>
    <t>616.12025</t>
    <phoneticPr fontId="3" type="noConversion"/>
  </si>
  <si>
    <t>WY 49 .C267 2007</t>
    <phoneticPr fontId="3" type="noConversion"/>
  </si>
  <si>
    <t>9781582556369</t>
  </si>
  <si>
    <t>http://ovidsp.ovid.com/ovidweb.cgi?T=JS&amp;NEWS=n&amp;CSC=Y&amp;PAGE=booktext&amp;D=books&amp;AN=01382798$&amp;XPATH=/PG(0)</t>
  </si>
  <si>
    <t>WG 141.5.M2 .L481c 2006</t>
    <phoneticPr fontId="3" type="noConversion"/>
  </si>
  <si>
    <t>9780781779968</t>
  </si>
  <si>
    <t>Cardiovascular MR Imaging: Physical Principles to Practical Protocols</t>
    <phoneticPr fontId="3" type="noConversion"/>
  </si>
  <si>
    <t>Lee, Vivian S</t>
  </si>
  <si>
    <t>http://ovidsp.ovid.com/ovidweb.cgi?T=JS&amp;NEWS=n&amp;CSC=Y&amp;PAGE=booktext&amp;D=books&amp;AN=01382456$&amp;XPATH=/PG(0)</t>
  </si>
  <si>
    <t>Cardiology; Radiology; Rehabilitation &amp; Physical Medicine</t>
  </si>
  <si>
    <t>616.107548</t>
    <phoneticPr fontId="3" type="noConversion"/>
  </si>
  <si>
    <t>WG 141.5.M2 .B585c 2008</t>
    <phoneticPr fontId="3" type="noConversion"/>
  </si>
  <si>
    <t>9780781772167</t>
  </si>
  <si>
    <t>Cardiovascular MRI Tutorial: Lectures and Learning</t>
  </si>
  <si>
    <t>Biederman, Robert W. W., Doyle, Mark, Yamrozik, June</t>
  </si>
  <si>
    <t>http://ovidsp.ovid.com/ovidweb.cgi?T=JS&amp;NEWS=n&amp;CSC=Y&amp;PAGE=booktext&amp;D=books&amp;AN=01382457$&amp;XPATH=/PG(0)</t>
  </si>
  <si>
    <t>Primary Care/Family Medicine/General Practice;  Medical Review; Nursing: Advanced Practice; Nursing: Nurse Practitioner; Nursing: Pediatric; Pediatrics; Residents</t>
  </si>
  <si>
    <t>618.9201</t>
    <phoneticPr fontId="3" type="noConversion"/>
  </si>
  <si>
    <t>WS 39 .C2714 2005</t>
    <phoneticPr fontId="3" type="noConversion"/>
  </si>
  <si>
    <t>9780781755856</t>
  </si>
  <si>
    <t>Care of the Newborn: A Handbook for Primary Care</t>
  </si>
  <si>
    <t>Hertz, David E</t>
  </si>
  <si>
    <t>http://ovidsp.ovid.com/ovidweb.cgi?T=JS&amp;NEWS=n&amp;CSC=Y&amp;PAGE=booktext&amp;D=books&amp;AN=01382468$&amp;XPATH=/PG(0)</t>
  </si>
  <si>
    <t>Cardiology; Neurology; Radiology; Rehabilitation &amp; Physical Medicine; Surgery</t>
  </si>
  <si>
    <t>617.413</t>
    <phoneticPr fontId="3" type="noConversion"/>
  </si>
  <si>
    <t>WL 355 .C2928 2004</t>
    <phoneticPr fontId="3" type="noConversion"/>
  </si>
  <si>
    <t>9780781743853</t>
  </si>
  <si>
    <t>Carotid Artery Stenting: Current Practice and Techniques</t>
  </si>
  <si>
    <t>Al-Mubarak, Nadim; Roubin, Gary S; Iyer, Sriram S; Vitek, Jiri J</t>
  </si>
  <si>
    <t>http://ovidsp.ovid.com/ovidweb.cgi?T=JS&amp;NEWS=n&amp;CSC=Y&amp;PAGE=booktext&amp;D=books&amp;AN=01382458$&amp;XPATH=/PG(0)</t>
  </si>
  <si>
    <t>Neurosurgery; Orthopaedics</t>
  </si>
  <si>
    <t>617.471</t>
    <phoneticPr fontId="3" type="noConversion"/>
  </si>
  <si>
    <t>WE 17 .C4197 2004</t>
    <phoneticPr fontId="3" type="noConversion"/>
  </si>
  <si>
    <t>9780781744355</t>
  </si>
  <si>
    <t>Cervical Spine Surgery Atlas, The</t>
    <phoneticPr fontId="3" type="noConversion"/>
  </si>
  <si>
    <t>Herkowitz, Harry N</t>
  </si>
  <si>
    <t>http://ovidsp.ovid.com/ovidweb.cgi?T=JS&amp;NEWS=n&amp;CSC=Y&amp;PAGE=booktext&amp;D=books&amp;AN=01382460$&amp;XPATH=/PG(0)</t>
  </si>
  <si>
    <t xml:space="preserve">Neurosurgery ; Orthopaedics 
</t>
  </si>
  <si>
    <t>616.73</t>
    <phoneticPr fontId="3" type="noConversion"/>
  </si>
  <si>
    <t>WE 725.C4194 2005</t>
    <phoneticPr fontId="3" type="noConversion"/>
  </si>
  <si>
    <t>9780781735766</t>
  </si>
  <si>
    <t>Cervical Spine; The: The Cervical Spine Research Society Editorial Committee</t>
    <phoneticPr fontId="3" type="noConversion"/>
  </si>
  <si>
    <t xml:space="preserve">Clark, Charles R., Benzel, Edward C., Currier, Bradford L., Dormans, John P., Dvorak, Jiri, Eismont, Frank, Garfin, Steven R., Herkowitz, Harry N., Ullrich, Christopher G., Vaccaro, Alexander R. </t>
  </si>
  <si>
    <t>http://ovidsp.ovid.com/ovidweb.cgi?T=JS&amp;NEWS=n&amp;CSC=Y&amp;PAGE=booktext&amp;D=books&amp;AN=01382459$&amp;XPATH=/PG(0)</t>
  </si>
  <si>
    <t>Fundamentals of Nursing; References; Terminology and Reference</t>
  </si>
  <si>
    <t>WY 49.C486 2007</t>
    <phoneticPr fontId="3" type="noConversion"/>
  </si>
  <si>
    <t>9781582555386</t>
  </si>
  <si>
    <t>Charting: An Incredibly Easy! Pocket Guide</t>
  </si>
  <si>
    <t>http://ovidsp.ovid.com/ovidweb.cgi?T=JS&amp;NEWS=n&amp;CSC=Y&amp;PAGE=booktext&amp;D=books&amp;AN=01382784$&amp;XPATH=/PG(0)</t>
  </si>
  <si>
    <t xml:space="preserve">Hematology, Oncology, Internal Medicine, Pharmacy, Pharmacology
</t>
  </si>
  <si>
    <t>616.994061</t>
    <phoneticPr fontId="3" type="noConversion"/>
  </si>
  <si>
    <t>QZ 267.C5186 2008</t>
    <phoneticPr fontId="3" type="noConversion"/>
  </si>
  <si>
    <t>9780781773287</t>
  </si>
  <si>
    <t>Chemotherapy Source Book</t>
  </si>
  <si>
    <t>Perry; Michael C.</t>
  </si>
  <si>
    <t>http://ovidsp.ovid.com/ovidweb.cgi?T=JS&amp;NEWS=n&amp;CSC=Y&amp;PAGE=booktext&amp;D=books&amp;AN=01337346$&amp;XPATH=/PG(0)</t>
  </si>
  <si>
    <t>Nursing: Psychiatric / Mental Health; Psychiatry; Psychology; Psychopharmacology</t>
  </si>
  <si>
    <t>618.9289</t>
    <phoneticPr fontId="3" type="noConversion"/>
  </si>
  <si>
    <t>WS 340.C5355 2008</t>
    <phoneticPr fontId="3" type="noConversion"/>
  </si>
  <si>
    <t>9780781771917</t>
  </si>
  <si>
    <t>Child &amp; Adolescent Neurology for Psychiatrists</t>
  </si>
  <si>
    <t>Walker, Audrey M; Kaufman, David M; Pfeffer, Cynthia R; Solomon, Gail Ellen</t>
  </si>
  <si>
    <t>http://ovidsp.ovid.com/ovidweb.cgi?T=JS&amp;NEWS=n&amp;CSC=Y&amp;PAGE=booktext&amp;D=books&amp;AN=01337662$&amp;XPATH=/PG(0)</t>
  </si>
  <si>
    <t>Primary Care/Family Medicine/General Practice; Nursing: Pediatric; Nursing: Psychiatric / Mental Health; Pediatrics; Psychiatry; Psychology; Psychopharmacology; Residents</t>
  </si>
  <si>
    <t>WS 350.C53504 2005</t>
    <phoneticPr fontId="3" type="noConversion"/>
  </si>
  <si>
    <t>9780781751872</t>
  </si>
  <si>
    <t>Child and Adolescent Psychiatry: The Essentials</t>
  </si>
  <si>
    <t>Cheng, Keith, Myers, Kathleen M.</t>
  </si>
  <si>
    <t>http://ovidsp.ovid.com/ovidweb.cgi?T=JS&amp;NEWS=n&amp;CSC=Y&amp;PAGE=booktext&amp;D=books&amp;AN=01382462$&amp;XPATH=/PG(0)</t>
  </si>
  <si>
    <t>Nursing Assessment; Medical/Surgical Nursing; Pathophysiology</t>
  </si>
  <si>
    <t>616.044</t>
    <phoneticPr fontId="3" type="noConversion"/>
  </si>
  <si>
    <t>WT 39.C557 2009</t>
    <phoneticPr fontId="3" type="noConversion"/>
  </si>
  <si>
    <t>9780781786881</t>
  </si>
  <si>
    <t>Chronic Disorders: An Incredibly Easy! Pocket Guide</t>
  </si>
  <si>
    <t>http://ovidsp.ovid.com/ovidweb.cgi?T=JS&amp;NEWS=n&amp;CSC=Y&amp;PAGE=booktext&amp;D=books&amp;AN=01382739$&amp;XPATH=/PG(0)</t>
  </si>
  <si>
    <t>WG 18.2.C635 2007</t>
    <phoneticPr fontId="3" type="noConversion"/>
  </si>
  <si>
    <t>9780781759427</t>
  </si>
  <si>
    <t>Cleveland Clinic Cardiology Board Review, The</t>
    <phoneticPr fontId="3" type="noConversion"/>
  </si>
  <si>
    <t xml:space="preserve">Griffin, Brian P., Rimmerman, Curtis M., Topol, Eric J. </t>
  </si>
  <si>
    <t>http://ovidsp.ovid.com/ovidweb.cgi?T=JS&amp;NEWS=n&amp;CSC=Y&amp;PAGE=booktext&amp;D=books&amp;AN=01382696$&amp;XPATH=/PG(0)</t>
  </si>
  <si>
    <t>Primary Care/Family Medicine/General Practice; Nursing: Pediatric; Pediatrics; Residents</t>
  </si>
  <si>
    <t>WS200 .C635 2010</t>
  </si>
  <si>
    <t>9781605471372</t>
  </si>
  <si>
    <t>Cleveland Clinic Intensive Review of Pediatrics, The</t>
  </si>
  <si>
    <t>Sabella, Camille; Cunningham, Robert J</t>
  </si>
  <si>
    <t>http://ovidsp.ovid.com/ovidweb.cgi?T=JS&amp;NEWS=n&amp;CSC=Y&amp;PAGE=booktext&amp;D=books&amp;AN=01412561$&amp;XPATH=/PG(0)</t>
  </si>
  <si>
    <t>Alternative &amp; Complementary Medicine; Anesthesiology; Psychiatry; Psychopharmacology; Sports Medicine; Surgery; Psychiatric/Mental Health Nursing; Obstetrics &amp; Gynecology; Sports Medicine</t>
  </si>
  <si>
    <t>615.8512</t>
    <phoneticPr fontId="3" type="noConversion"/>
  </si>
  <si>
    <t>WM 415.K93c 2008</t>
    <phoneticPr fontId="3" type="noConversion"/>
  </si>
  <si>
    <t>9780781778022</t>
  </si>
  <si>
    <t>Clinical &amp; Experimental Hypnosis: In Medicine, Dentistry, and Psychology</t>
    <phoneticPr fontId="3" type="noConversion"/>
  </si>
  <si>
    <t>Kroger, William S.</t>
  </si>
  <si>
    <t>http://ovidsp.ovid.com/ovidweb.cgi?T=JS&amp;NEWS=n&amp;CSC=Y&amp;PAGE=booktext&amp;D=books&amp;AN=01382466$&amp;XPATH=/PG(0)</t>
  </si>
  <si>
    <t>Anesthesiology; Critical Care Medicine; Nursing: ;Anesthesia; Pain Management; Residents</t>
  </si>
  <si>
    <t>WO 200.C6398 2009</t>
    <phoneticPr fontId="3" type="noConversion"/>
  </si>
  <si>
    <t>9780781787635</t>
  </si>
  <si>
    <t>Clinical Anesthesia</t>
  </si>
  <si>
    <t>Barash, Paul G.; Cullen, Bruce F.; Stoelting, Robert K.; Cahalan, Michael K.; Stock, M. Christine</t>
  </si>
  <si>
    <t>http://ovidsp.ovid.com/ovidweb.cgi?T=JS&amp;NEWS=n&amp;CSC=Y&amp;PAGE=booktext&amp;D=books&amp;AN=01429405$&amp;XPATH=/PG(0)</t>
  </si>
  <si>
    <t>Cardiology, Internal Medicine</t>
  </si>
  <si>
    <t>616.12075</t>
    <phoneticPr fontId="3" type="noConversion"/>
  </si>
  <si>
    <t>WG 141.5.F9.J83c 2008</t>
    <phoneticPr fontId="3" type="noConversion"/>
  </si>
  <si>
    <t>9780781777391</t>
  </si>
  <si>
    <t>Clinical Cardiac Electrophysiology: Techniques and Interpretations</t>
    <phoneticPr fontId="3" type="noConversion"/>
  </si>
  <si>
    <t>Josephson; Mark E.</t>
  </si>
  <si>
    <t>http://ovidsp.ovid.com/ovidweb.cgi?T=JS&amp;NEWS=n&amp;CSC=Y&amp;PAGE=booktext&amp;D=books&amp;AN=01337347$&amp;XPATH=/PG(0)</t>
  </si>
  <si>
    <t>Medical Genetics, Hematology, Oncology, Pulmonology</t>
  </si>
  <si>
    <t>615.8 54</t>
    <phoneticPr fontId="3" type="noConversion"/>
  </si>
  <si>
    <t>QU 39.W642c 2009</t>
    <phoneticPr fontId="3" type="noConversion"/>
  </si>
  <si>
    <t>9780781788298</t>
  </si>
  <si>
    <t>Clinical Dietician's Essential Pocket Guide</t>
  </si>
  <si>
    <t>Reinhard</t>
  </si>
  <si>
    <t>http://ovidsp.ovid.com/ovidweb.cgi?T=JS&amp;NEWS=n&amp;CSC=Y&amp;PAGE=booktext&amp;D=books&amp;AN=01337478$&amp;XPATH=/PG(0)</t>
  </si>
  <si>
    <t>Geriatrics; Internal Medicine; Nursing: Psychiatric / Mental Health; Pharmacology; Psychiatry; Psychology; Psychopharmacology</t>
  </si>
  <si>
    <t>618.9768918</t>
    <phoneticPr fontId="3" type="noConversion"/>
  </si>
  <si>
    <t>WT 150.C64031 2005</t>
    <phoneticPr fontId="3" type="noConversion"/>
  </si>
  <si>
    <t>9780781743808</t>
  </si>
  <si>
    <t>Clinical Geriatric Psychopharmacology</t>
    <phoneticPr fontId="3" type="noConversion"/>
  </si>
  <si>
    <t xml:space="preserve">Salzman, Carl </t>
  </si>
  <si>
    <t>http://ovidsp.ovid.com/ovidweb.cgi?T=JS&amp;NEWS=n&amp;CSC=Y&amp;PAGE=booktext&amp;D=books&amp;AN=01382464$&amp;XPATH=/PG(0)</t>
  </si>
  <si>
    <t>Medical/Surgical Nursing; Skills &amp; Procedures; Pathophysiology</t>
  </si>
  <si>
    <t>617.14</t>
    <phoneticPr fontId="3" type="noConversion"/>
  </si>
  <si>
    <t>WY 49.H586w 2008</t>
    <phoneticPr fontId="3" type="noConversion"/>
  </si>
  <si>
    <t>9781582556888</t>
  </si>
  <si>
    <t>Clinical Guide : Skin and Wound Care 6th Edition</t>
  </si>
  <si>
    <t>Hess; Cathy Thomas</t>
  </si>
  <si>
    <t>http://ovidsp.ovid.com/ovidweb.cgi?T=JS&amp;NEWS=n&amp;CSC=Y&amp;PAGE=booktext&amp;D=books&amp;AN=01337505$&amp;XPATH=/PG(0)</t>
  </si>
  <si>
    <t>Optometry; Ophthalmology</t>
  </si>
  <si>
    <t>617.7523</t>
    <phoneticPr fontId="3" type="noConversion"/>
  </si>
  <si>
    <t>WW 355.C641 2009</t>
    <phoneticPr fontId="3" type="noConversion"/>
  </si>
  <si>
    <t>9780781778299</t>
  </si>
  <si>
    <t>Clinical Manual of Contact Lenses</t>
  </si>
  <si>
    <t>Bennett, Edward S; Henry, Vinita Allee</t>
  </si>
  <si>
    <t>http://ovidsp.ovid.com/ovidweb.cgi?T=JS&amp;NEWS=n&amp;CSC=Y&amp;PAGE=booktext&amp;D=books&amp;AN=01337523$&amp;XPATH=/PG(0)</t>
  </si>
  <si>
    <t>Neurology, Geriatrics, Internal Medicine, Primary Care/Family Medicine/General Practice</t>
  </si>
  <si>
    <t>618.9768</t>
    <phoneticPr fontId="3" type="noConversion"/>
  </si>
  <si>
    <t>WL 140.C6407 2008</t>
    <phoneticPr fontId="3" type="noConversion"/>
  </si>
  <si>
    <t>9780781769471</t>
  </si>
  <si>
    <t>Clinical Neurology of the Older Adult</t>
  </si>
  <si>
    <t>Sirven, Joseph I., Malamut, Barbara L</t>
  </si>
  <si>
    <t>http://ovidsp.ovid.com/ovidweb.cgi?T=JS&amp;NEWS=n&amp;CSC=Y&amp;PAGE=booktext&amp;D=books&amp;AN=01337565$&amp;XPATH=/PG(0)</t>
  </si>
  <si>
    <t>Medical Review; Neurology; Residents</t>
  </si>
  <si>
    <t>WL 141.C593c 2007</t>
    <phoneticPr fontId="3" type="noConversion"/>
  </si>
  <si>
    <t>9780781773959</t>
  </si>
  <si>
    <t>Clinical Neurology: From the Classroom to the Exam Room</t>
  </si>
  <si>
    <t xml:space="preserve">Clark, Jeffrey W. </t>
  </si>
  <si>
    <t>http://ovidsp.ovid.com/ovidweb.cgi?T=JS&amp;NEWS=n&amp;CSC=Y&amp;PAGE=booktext&amp;D=books&amp;AN=01382465$&amp;XPATH=/PG(0)</t>
  </si>
  <si>
    <t>Medical/Surgical Nursing; Nursing: Pharmacology; References; Pathophysiology; Pharmacology; Psychopharmacology; Terminology and Reference</t>
  </si>
  <si>
    <t>615.1</t>
    <phoneticPr fontId="3" type="noConversion"/>
  </si>
  <si>
    <t>QV 39.C6417 2009</t>
    <phoneticPr fontId="3" type="noConversion"/>
  </si>
  <si>
    <t>9780781789387</t>
  </si>
  <si>
    <t>Clinical Pharmacology Made Incredibly Easy!</t>
  </si>
  <si>
    <t>http://ovidsp.ovid.com/ovidweb.cgi?T=JS&amp;NEWS=n&amp;CSC=Y&amp;PAGE=booktext&amp;D=books&amp;AN=01382718$&amp;XPATH=/PG(0)</t>
  </si>
  <si>
    <t>WY 160.5.H628c 2009</t>
    <phoneticPr fontId="3" type="noConversion"/>
  </si>
  <si>
    <t>9780781795296</t>
  </si>
  <si>
    <t>Clinical Practice of Neurological &amp; Neurosurgical Nursing</t>
  </si>
  <si>
    <t>Hickey; Joanne V.</t>
  </si>
  <si>
    <t>http://ovidsp.ovid.com/ovidweb.cgi?T=JS&amp;NEWS=n&amp;CSC=Y&amp;PAGE=booktext&amp;D=books&amp;AN=01429703$&amp;XPATH=/PG(0)</t>
  </si>
  <si>
    <t>616.994059</t>
    <phoneticPr fontId="3" type="noConversion"/>
  </si>
  <si>
    <t>QZ 268.C641 2006</t>
    <phoneticPr fontId="3" type="noConversion"/>
  </si>
  <si>
    <t>9780781754668</t>
  </si>
  <si>
    <t>Clinical Scenarios in Surgical Oncology</t>
    <phoneticPr fontId="3" type="noConversion"/>
  </si>
  <si>
    <t>Khatri, Vijay P</t>
  </si>
  <si>
    <t>http://ovidsp.ovid.com/ovidweb.cgi?T=JS&amp;NEWS=n&amp;CSC=Y&amp;PAGE=booktext&amp;D=books&amp;AN=01382469$&amp;XPATH=/PG(0)</t>
  </si>
  <si>
    <t>Pulmonary Medicine; Radiology; Rehabilitation &amp; Physical Medicine; Residents; Surgery</t>
  </si>
  <si>
    <t>617.54059</t>
    <phoneticPr fontId="3" type="noConversion"/>
  </si>
  <si>
    <t>WF 980.C641 2004</t>
    <phoneticPr fontId="3" type="noConversion"/>
  </si>
  <si>
    <t>9780781747974</t>
  </si>
  <si>
    <t>Clinical Scenarios in Thoracic Surgery</t>
  </si>
  <si>
    <t>Kalimi, Robert; Faber, L P</t>
  </si>
  <si>
    <t>http://ovidsp.ovid.com/ovidweb.cgi?T=JS&amp;NEWS=n&amp;CSC=Y&amp;PAGE=booktext&amp;D=books&amp;AN=01382470$&amp;XPATH=/PG(0)</t>
  </si>
  <si>
    <t>617.413</t>
    <phoneticPr fontId="3" type="noConversion"/>
  </si>
  <si>
    <t>WG 170.C6415 2005</t>
    <phoneticPr fontId="3" type="noConversion"/>
  </si>
  <si>
    <t>9780781752626</t>
  </si>
  <si>
    <t>Clinical Scenarios in Vascular Surgery</t>
  </si>
  <si>
    <t>Upchurch, Gilbert R Jr.,; Henke, Peter K</t>
  </si>
  <si>
    <t>http://ovidsp.ovid.com/ovidweb.cgi?T=JS&amp;NEWS=n&amp;CSC=Y&amp;PAGE=booktext&amp;D=books&amp;AN=01382471$&amp;XPATH=/PG(0)</t>
  </si>
  <si>
    <t>General medicine; Internal Medicine; Neurology; Pediatric Nursing; Nursing: Psychiatric / Mental Health; Pediatrics; Primary Care; Psychiatry; Psychology; Psychopharmacology; Pulmonary Medicine</t>
  </si>
  <si>
    <t>616.8498</t>
    <phoneticPr fontId="3" type="noConversion"/>
  </si>
  <si>
    <t>WM 188.C6422 2005</t>
    <phoneticPr fontId="3" type="noConversion"/>
  </si>
  <si>
    <t>9780781746373</t>
  </si>
  <si>
    <t>Clinical Sleep Disorders</t>
  </si>
  <si>
    <t>Carney, Paul R; Berry, Richard B; Geyer, James D</t>
  </si>
  <si>
    <t>http://ovidsp.ovid.com/ovidweb.cgi?T=JS&amp;NEWS=n&amp;CSC=Y&amp;PAGE=booktext&amp;D=books&amp;AN=01382680$&amp;XPATH=/PG(0)</t>
  </si>
  <si>
    <t>362.173068</t>
    <phoneticPr fontId="3" type="noConversion"/>
  </si>
  <si>
    <t>WY 18.2.C649 2008</t>
    <phoneticPr fontId="3" type="noConversion"/>
  </si>
  <si>
    <t>9780781779173</t>
  </si>
  <si>
    <t>CMSA Core Curriculum for Case Management</t>
  </si>
  <si>
    <t>Powell, Suzanne K;Tahan, Hussein A</t>
  </si>
  <si>
    <t>http://ovidsp.ovid.com/ovidweb.cgi?T=JS&amp;NEWS=n&amp;CSC=Y&amp;PAGE=booktext&amp;D=books&amp;AN=01376497$&amp;XPATH=/PG(0)</t>
  </si>
  <si>
    <t>M</t>
    <phoneticPr fontId="3" type="noConversion"/>
  </si>
  <si>
    <t>Pathology; Pulmonary Medicine; Radiology; Rehabilitation *&amp; Physical Medicine</t>
  </si>
  <si>
    <t>616.2400222</t>
    <phoneticPr fontId="3" type="noConversion"/>
  </si>
  <si>
    <t>WF 17.C719 2008</t>
    <phoneticPr fontId="3" type="noConversion"/>
  </si>
  <si>
    <t>9780781782081</t>
  </si>
  <si>
    <t>Color Atlas &amp; Text of Pulmonary Pathology</t>
    <phoneticPr fontId="3" type="noConversion"/>
  </si>
  <si>
    <t>Cagle, Philip T; Allen, Timothy C; Barrios, Roberto; Bedrossian, Carlos; Dishop, Megan K; Fraire, Armando; Haque, Abida K; Kerr, Keith M; Laga, Alvaro C; Ostrowski, Mary L; Sienko, Anna</t>
  </si>
  <si>
    <t>http://ovidsp.ovid.com/ovidweb.cgi?T=JS&amp;NEWS=n&amp;CSC=Y&amp;PAGE=booktext&amp;D=books&amp;AN=01324484$&amp;XPATH=/PG(0)</t>
  </si>
  <si>
    <t>651.504261</t>
    <phoneticPr fontId="3" type="noConversion"/>
  </si>
  <si>
    <t>651.504261</t>
    <phoneticPr fontId="3" type="noConversion"/>
  </si>
  <si>
    <t>WY 100.5.C737 2008</t>
    <phoneticPr fontId="3" type="noConversion"/>
  </si>
  <si>
    <t>9781582555560</t>
  </si>
  <si>
    <t>Complete Guide to Documentation</t>
  </si>
  <si>
    <t>http://ovidsp.ovid.com/ovidweb.cgi?T=JS&amp;NEWS=n&amp;CSC=Y&amp;PAGE=booktext&amp;D=books&amp;AN=01382767$&amp;XPATH=/PG(0)</t>
  </si>
  <si>
    <t>Orthopaedics;  Sports Medicine</t>
  </si>
  <si>
    <t>617.572059</t>
    <phoneticPr fontId="3" type="noConversion"/>
  </si>
  <si>
    <t>617.572059</t>
    <phoneticPr fontId="3" type="noConversion"/>
  </si>
  <si>
    <t>WE 810.C736 2005</t>
    <phoneticPr fontId="3" type="noConversion"/>
  </si>
  <si>
    <t>9780781746588</t>
  </si>
  <si>
    <t>Complex and Revision Problems in Shoulder Surgery</t>
  </si>
  <si>
    <t>Warner, Jon J; Iannotti, Joseph P; Flatow, Evan L</t>
  </si>
  <si>
    <t>http://ovidsp.ovid.com/ovidweb.cgi?T=JS&amp;NEWS=n&amp;CSC=Y&amp;PAGE=booktext&amp;D=books&amp;AN=01382473$&amp;XPATH=/PG(0)</t>
  </si>
  <si>
    <t>617.96</t>
    <phoneticPr fontId="3" type="noConversion"/>
  </si>
  <si>
    <t>WO 245.C737 2008</t>
    <phoneticPr fontId="3" type="noConversion"/>
  </si>
  <si>
    <t>9780781782630</t>
  </si>
  <si>
    <t>Complications in Anesthesiology</t>
  </si>
  <si>
    <t xml:space="preserve">Lobato, Emilio B., Gravenstein, Nikolaus, Kirby, Robert R. </t>
  </si>
  <si>
    <t>http://ovidsp.ovid.com/ovidweb.cgi?T=JS&amp;NEWS=n&amp;CSC=Y&amp;PAGE=booktext&amp;D=books&amp;AN=01382474$&amp;XPATH=/PG(0)</t>
  </si>
  <si>
    <t>617.01</t>
    <phoneticPr fontId="3" type="noConversion"/>
  </si>
  <si>
    <t>WO 181.C7367 2006</t>
    <phoneticPr fontId="3" type="noConversion"/>
  </si>
  <si>
    <t>9780781753166</t>
  </si>
  <si>
    <t>Complications in Surgery</t>
  </si>
  <si>
    <t>Mulholland, Michael W., Doherty, Gerard M.</t>
  </si>
  <si>
    <t>http://ovidsp.ovid.com/ovidweb.cgi?T=JS&amp;NEWS=n&amp;CSC=Y&amp;PAGE=booktext&amp;D=books&amp;AN=01382475$&amp;XPATH=/PG(0)</t>
  </si>
  <si>
    <t>WE 810.C7375 2006</t>
    <phoneticPr fontId="3" type="noConversion"/>
  </si>
  <si>
    <t>9780781757294</t>
  </si>
  <si>
    <t>Complications of Shoulder Surgery: Treatment and Prevention</t>
  </si>
  <si>
    <t xml:space="preserve">Gill, Thomas J., Hawkins, Richard J. </t>
  </si>
  <si>
    <t>http://ovidsp.ovid.com/ovidweb.cgi?T=JS&amp;NEWS=n&amp;CSC=Y&amp;PAGE=booktext&amp;D=books&amp;AN=01382511$&amp;XPATH=/PG(0)</t>
  </si>
  <si>
    <t>617.56059</t>
    <phoneticPr fontId="3" type="noConversion"/>
  </si>
  <si>
    <t>617.56059</t>
    <phoneticPr fontId="3" type="noConversion"/>
  </si>
  <si>
    <t>WE 725.C7373 2006</t>
    <phoneticPr fontId="3" type="noConversion"/>
  </si>
  <si>
    <t>9780781757911</t>
  </si>
  <si>
    <t>Complications of Spine Surgery: Treatment and Prevention</t>
  </si>
  <si>
    <t>An, Howard S; Jenis, Louis G</t>
  </si>
  <si>
    <t>http://ovidsp.ovid.com/ovidweb.cgi?T=JS&amp;NEWS=n&amp;CSC=Y&amp;PAGE=booktext&amp;D=books&amp;AN=01382512$&amp;XPATH=/PG(0)</t>
  </si>
  <si>
    <t>Surgery; Transplantation</t>
  </si>
  <si>
    <t>617.95</t>
    <phoneticPr fontId="3" type="noConversion"/>
  </si>
  <si>
    <t>WO 517.C7376 2005</t>
    <phoneticPr fontId="3" type="noConversion"/>
  </si>
  <si>
    <t>9780781744973</t>
  </si>
  <si>
    <t>Comprehensive Atlas of Transplantation</t>
  </si>
  <si>
    <t>Kuo, Paul C; Davis, R. D; Dafoe, Donald C; Bollinger, R. R</t>
  </si>
  <si>
    <t>http://ovidsp.ovid.com/ovidweb.cgi?T=JS&amp;NEWS=n&amp;CSC=Y&amp;PAGE=booktext&amp;D=books&amp;AN=01382514$&amp;XPATH=/PG(0)</t>
  </si>
  <si>
    <t>Audiology; Communication Disorders; Dermatology; Ophthalmology; Optometry; Otolaryngology; Plastic &amp; Reconstructive Surgery; Surgery</t>
  </si>
  <si>
    <t>617.520592</t>
    <phoneticPr fontId="3" type="noConversion"/>
  </si>
  <si>
    <t>WE 705.W722c 2004</t>
    <phoneticPr fontId="3" type="noConversion"/>
  </si>
  <si>
    <t>9780781750936</t>
  </si>
  <si>
    <t>Comprehensive Facial Rejuvenation: A Practical and Systematic Guide to Surgical Management of the Aging Face</t>
    <phoneticPr fontId="3" type="noConversion"/>
  </si>
  <si>
    <t>Williams, Edwin F; Lam, Samuel M</t>
  </si>
  <si>
    <t>http://ovidsp.ovid.com/ovidweb.cgi?T=JS&amp;NEWS=n&amp;CSC=Y&amp;PAGE=booktext&amp;D=books&amp;AN=01382515$&amp;XPATH=/PG(0)</t>
  </si>
  <si>
    <t>SS</t>
    <phoneticPr fontId="3" type="noConversion"/>
  </si>
  <si>
    <t>Nursing: Psychiatric / Mental Health; Psychiatry; Psychology; Psychopharmacology; Residents</t>
  </si>
  <si>
    <t>WM 18.2.C7375 2008</t>
    <phoneticPr fontId="3" type="noConversion"/>
  </si>
  <si>
    <t>9780781771764</t>
  </si>
  <si>
    <t>Comprehensive Review of Psychiatry</t>
  </si>
  <si>
    <t xml:space="preserve">Tampi, Rajesh R., Muralee, Sunanda, Weder, Natalie D., Penland, Heath </t>
  </si>
  <si>
    <t>http://ovidsp.ovid.com/ovidweb.cgi?T=JS&amp;NEWS=n&amp;CSC=Y&amp;PAGE=booktext&amp;D=books&amp;AN=01337525$&amp;XPATH=/PG(0)</t>
  </si>
  <si>
    <t>Oncology; Urology; Internal Medicine</t>
  </si>
  <si>
    <t>616.9946</t>
    <phoneticPr fontId="3" type="noConversion"/>
  </si>
  <si>
    <t>WJ 160.C738 2006</t>
    <phoneticPr fontId="3" type="noConversion"/>
  </si>
  <si>
    <t>9780781749848</t>
  </si>
  <si>
    <t>Comprehensive Textbook of Genitourinary Oncology</t>
  </si>
  <si>
    <t>Vogelzang; Nicholas J.; Scardino; Peter T.; Shipley; William U.; Debruyne; Frans M.J.; Linehan; W. Marston</t>
  </si>
  <si>
    <t>http://ovidsp.ovid.com/ovidweb.cgi?T=JS&amp;NEWS=n&amp;CSC=Y&amp;PAGE=booktext&amp;D=books&amp;AN=01222984$&amp;XPATH=/PG(0)</t>
  </si>
  <si>
    <t>Anesthesiology; Cardiology; Critical Care Medicine; Nursing: Anesthesia; Radiology; Rehabilitation &amp; Physical Medicine; Surgery</t>
  </si>
  <si>
    <t>616.1207543</t>
    <phoneticPr fontId="3" type="noConversion"/>
  </si>
  <si>
    <t>WG 141.5.E2.C737 2005</t>
    <phoneticPr fontId="3" type="noConversion"/>
  </si>
  <si>
    <t>9780781736220</t>
  </si>
  <si>
    <t>Comprehensive Textbook of Intraoperative Transesophageal Echocardiography</t>
    <phoneticPr fontId="3" type="noConversion"/>
  </si>
  <si>
    <t>Savage, Robert M; Aronson, Solomon; Thomas, James D; Shanewise, Jack S; Shernan, Stanton K</t>
  </si>
  <si>
    <t>http://ovidsp.ovid.com/ovidweb.cgi?T=JS&amp;NEWS=n&amp;CSC=Y&amp;PAGE=booktext&amp;D=books&amp;AN=01382516$&amp;XPATH=/PG(0)</t>
  </si>
  <si>
    <t>Cardiology; Residents</t>
  </si>
  <si>
    <t>616.12</t>
    <phoneticPr fontId="3" type="noConversion"/>
  </si>
  <si>
    <t>616.12</t>
    <phoneticPr fontId="3" type="noConversion"/>
  </si>
  <si>
    <t>WG 39.C755 2008</t>
    <phoneticPr fontId="3" type="noConversion"/>
  </si>
  <si>
    <t>9780781785099</t>
  </si>
  <si>
    <t xml:space="preserve">Concise Cardiology: An Evidence-Based Handbook </t>
    <phoneticPr fontId="3" type="noConversion"/>
  </si>
  <si>
    <t>Daniels, David V.</t>
  </si>
  <si>
    <t>http://ovidsp.ovid.com/ovidweb.cgi?T=JS&amp;NEWS=n&amp;CSC=Y&amp;PAGE=booktext&amp;D=books&amp;AN=01337672$&amp;XPATH=/PG(0)</t>
  </si>
  <si>
    <t>M</t>
    <phoneticPr fontId="3" type="noConversion"/>
  </si>
  <si>
    <t>Medical/Surgical Nursing; Nursing: Pharmacology; Pathophysiology</t>
  </si>
  <si>
    <t>615.855</t>
    <phoneticPr fontId="3" type="noConversion"/>
  </si>
  <si>
    <t>WY 18.2.C7962 2004</t>
    <phoneticPr fontId="3" type="noConversion"/>
  </si>
  <si>
    <t>9780781746571</t>
  </si>
  <si>
    <t>Core Curriculum for Infusion Nursing</t>
  </si>
  <si>
    <t>Infusion Nurses Society ; Alexander, Mary; Corrigan, Ann M</t>
  </si>
  <si>
    <t>http://ovidsp.ovid.com/ovidweb.cgi?T=JS&amp;NEWS=n&amp;CSC=Y&amp;PAGE=booktext&amp;D=books&amp;AN=01382884$&amp;XPATH=/PG(0)</t>
  </si>
  <si>
    <t>Anesthesiology; Neurology; Residents</t>
  </si>
  <si>
    <t>617.96</t>
    <phoneticPr fontId="3" type="noConversion"/>
  </si>
  <si>
    <t>WO 300.C867 2009</t>
    <phoneticPr fontId="3" type="noConversion"/>
  </si>
  <si>
    <t>9780781773881</t>
  </si>
  <si>
    <t>Cousins and Bridenbaugh's Neural Blockade</t>
  </si>
  <si>
    <t>Cousins, Michael J; Bridenbaugh, Phillip O; Carr, Daniel B; Horlocker, Terese T</t>
  </si>
  <si>
    <t>http://ovidsp.ovid.com/ovidweb.cgi?T=JS&amp;NEWS=n&amp;CSC=Y&amp;PAGE=booktext&amp;D=books&amp;AN=01337292$&amp;XPATH=/PG(0)</t>
  </si>
  <si>
    <t>Critical Care Medicine; Critical Care</t>
  </si>
  <si>
    <t>610.7361</t>
    <phoneticPr fontId="3" type="noConversion"/>
  </si>
  <si>
    <t>WY 154.C9322 2003</t>
    <phoneticPr fontId="3" type="noConversion"/>
  </si>
  <si>
    <t>9781582552415</t>
  </si>
  <si>
    <t>Critical Care Challenges, Disorders, Treatments, and Procedures</t>
    <phoneticPr fontId="3" type="noConversion"/>
  </si>
  <si>
    <t>http://ovidsp.ovid.com/ovidweb.cgi?T=JS&amp;NEWS=n&amp;CSC=Y&amp;PAGE=booktext&amp;D=books&amp;AN=01382893$&amp;XPATH=/PG(0)</t>
  </si>
  <si>
    <t>Critical Care Medicine; Critical Care; References; Skills &amp; Procedures; Terminology and Reference</t>
  </si>
  <si>
    <t>616.028</t>
    <phoneticPr fontId="3" type="noConversion"/>
  </si>
  <si>
    <t>616.028</t>
    <phoneticPr fontId="3" type="noConversion"/>
  </si>
  <si>
    <t>WY 49.C9337 2009</t>
    <phoneticPr fontId="3" type="noConversion"/>
  </si>
  <si>
    <t>9780781792844</t>
  </si>
  <si>
    <t>Critical Care Nursing in a Flash</t>
  </si>
  <si>
    <t>http://ovidsp.ovid.com/ovidweb.cgi?T=JS&amp;NEWS=n&amp;CSC=Y&amp;PAGE=booktext&amp;D=books&amp;AN=01382723$&amp;XPATH=/PG(0)</t>
  </si>
  <si>
    <t>Critical Care Medicine; Critical Care; References; Terminology and Reference</t>
  </si>
  <si>
    <t>WY 49.C934 2008</t>
    <phoneticPr fontId="3" type="noConversion"/>
  </si>
  <si>
    <t>9781582555607</t>
  </si>
  <si>
    <t>Critical Care Nursing Made Incredibly Easy!</t>
  </si>
  <si>
    <t>http://ovidsp.ovid.com/ovidweb.cgi?T=JS&amp;NEWS=n&amp;CSC=Y&amp;PAGE=booktext&amp;D=books&amp;AN=01382751$&amp;XPATH=/PG(0)</t>
  </si>
  <si>
    <t>Cardiology; Internal Medicine; Emergency Medical Technology</t>
  </si>
  <si>
    <t>616.1307548</t>
    <phoneticPr fontId="3" type="noConversion"/>
  </si>
  <si>
    <t>WG 500.C9585 2009</t>
    <phoneticPr fontId="3" type="noConversion"/>
  </si>
  <si>
    <t>9780781745253</t>
  </si>
  <si>
    <t xml:space="preserve">CT and MR Angiography: Comprehensive Vascular Assessment </t>
    <phoneticPr fontId="3" type="noConversion"/>
  </si>
  <si>
    <t>Rubin, Geoffrey D., Rofsky, Neil M.</t>
  </si>
  <si>
    <t>http://ovidsp.ovid.com/ovidweb.cgi?T=JS&amp;NEWS=n&amp;CSC=Y&amp;PAGE=booktext&amp;D=books&amp;AN=01337948$&amp;XPATH=/PG(0)</t>
  </si>
  <si>
    <t>Neurology; Neurosurgery</t>
  </si>
  <si>
    <t>616.8047547</t>
    <phoneticPr fontId="3" type="noConversion"/>
  </si>
  <si>
    <t>WL 150.C976 2003</t>
    <phoneticPr fontId="3" type="noConversion"/>
  </si>
  <si>
    <t>9780781716949</t>
  </si>
  <si>
    <t xml:space="preserve">Current Practice of Clinical Electroencephalography </t>
    <phoneticPr fontId="3" type="noConversion"/>
  </si>
  <si>
    <t>Ebersole, John S., Pedley, Timothy A.</t>
  </si>
  <si>
    <t>2003</t>
    <phoneticPr fontId="3" type="noConversion"/>
  </si>
  <si>
    <t>http://ovidsp.ovid.com/ovidweb.cgi?T=JS&amp;NEWS=n&amp;CSC=Y&amp;PAGE=booktext&amp;D=books&amp;AN=01382518$&amp;XPATH=/PG(0)</t>
  </si>
  <si>
    <t>Obstetrics &amp; Gynecology; Internal Medicine; Nurse Practitioner; Primary Care/Family Medicine/General Practice; Endocrinology; Obstetrics &amp; Womens Health</t>
  </si>
  <si>
    <t>WQ 100.D1812 2008</t>
    <phoneticPr fontId="3" type="noConversion"/>
  </si>
  <si>
    <t>9780781769372</t>
  </si>
  <si>
    <t>Danforth's Obstetrics &amp; Gynecology</t>
  </si>
  <si>
    <t xml:space="preserve">10th </t>
  </si>
  <si>
    <t>Gibbs; Ronald S.; Karlan; Beth Y.; Haney; Arthur F.; Nygaard; Ingrid E.</t>
  </si>
  <si>
    <t>http://ovidsp.ovid.com/ovidweb.cgi?T=JS&amp;NEWS=n&amp;CSC=Y&amp;PAGE=booktext&amp;D=books&amp;AN=01337156$&amp;XPATH=/PG(0)</t>
  </si>
  <si>
    <t>Neurology, Medical Review, Clinical Medicine</t>
  </si>
  <si>
    <t>616.80475</t>
    <phoneticPr fontId="3" type="noConversion"/>
  </si>
  <si>
    <t>616.80475</t>
    <phoneticPr fontId="3" type="noConversion"/>
  </si>
  <si>
    <t>WL 141.C192d 2005</t>
    <phoneticPr fontId="3" type="noConversion"/>
  </si>
  <si>
    <t>9780781727679</t>
  </si>
  <si>
    <t xml:space="preserve">DeJong's The Neurologic Examination </t>
    <phoneticPr fontId="3" type="noConversion"/>
  </si>
  <si>
    <t>Campbell, William W.</t>
  </si>
  <si>
    <t>http://ovidsp.ovid.com/ovidweb.cgi?T=JS&amp;NEWS=n&amp;CSC=Y&amp;PAGE=booktext&amp;D=books&amp;AN=01382478$&amp;XPATH=/PG(0)</t>
  </si>
  <si>
    <t>SS</t>
    <phoneticPr fontId="3" type="noConversion"/>
  </si>
  <si>
    <t>Primary Care/Family Medicine/General Practice; Nursing: Advanced Practice; Nursing: Nurse Practitioner; Nursing: Pediatric; Nursing: Psychiatric / Mental Health; Pediatrics; Psychiatry; Psychology; Psychopharmacology; Residents</t>
  </si>
  <si>
    <t>618.9289</t>
    <phoneticPr fontId="3" type="noConversion"/>
  </si>
  <si>
    <t>WS 39.D489 2005</t>
    <phoneticPr fontId="3" type="noConversion"/>
  </si>
  <si>
    <t>9780781716833</t>
  </si>
  <si>
    <t>Developmental and Behavioral Pediatrics: A Handbook for Primary Care</t>
    <phoneticPr fontId="3" type="noConversion"/>
  </si>
  <si>
    <t>Parker, Steven, Zuckerman, Barry, Augustyn, Marilyn</t>
  </si>
  <si>
    <t>http://ovidsp.ovid.com/ovidweb.cgi?T=JS&amp;NEWS=n&amp;CSC=Y&amp;PAGE=booktext&amp;D=books&amp;AN=01382444$&amp;XPATH=/PG(0)</t>
  </si>
  <si>
    <t>Cell Biology; Dermatology; Endocrinology; Gastroenterology; Hematology; Hepatology; Immunology; Internal Medicine; Nursing: Oncology; Oncology; Pathology; Radiology; Rehabilitation and Physical Medicine; Residents; Surgery</t>
  </si>
  <si>
    <t>616.994</t>
    <phoneticPr fontId="3" type="noConversion"/>
  </si>
  <si>
    <t>616.994</t>
    <phoneticPr fontId="3" type="noConversion"/>
  </si>
  <si>
    <t>QZ 200.D496 2008</t>
    <phoneticPr fontId="3" type="noConversion"/>
  </si>
  <si>
    <t>9780781772075</t>
  </si>
  <si>
    <t>DeVita, Hellman, and Rosenberg's Cancer: Principles &amp; Practice of Oncology</t>
    <phoneticPr fontId="3" type="noConversion"/>
  </si>
  <si>
    <t xml:space="preserve">8th </t>
  </si>
  <si>
    <t>DeVita; Vincent T.; Hellman; Samuel; Rosenberg; Steven A.</t>
  </si>
  <si>
    <t>http://ovidsp.ovid.com/ovidweb.cgi?T=JS&amp;NEWS=n&amp;CSC=Y&amp;PAGE=booktext&amp;D=books&amp;AN=01337159$&amp;XPATH=/PG(0)</t>
  </si>
  <si>
    <t>616.9940076</t>
    <phoneticPr fontId="3" type="noConversion"/>
  </si>
  <si>
    <t>9781605470580</t>
  </si>
  <si>
    <t>DeVita, Hellman, and Rosenberg's Cancer: Principles and Practice of Oncology Review</t>
    <phoneticPr fontId="3" type="noConversion"/>
  </si>
  <si>
    <t>DeVita, Vincent T., Hellman, Samuel, Rosenberg, Steven A.</t>
  </si>
  <si>
    <t>http://ovidsp.ovid.com/ovidweb.cgi?T=JS&amp;NEWS=n&amp;CSC=Y&amp;PAGE=booktext&amp;D=books&amp;AN=01412545$&amp;XPATH=/PG(0)</t>
  </si>
  <si>
    <t>Endocrinology; Primary Care/ Family Medicine/General Practice; Internal Medicine; Obstetrics &amp; Gynecology</t>
  </si>
  <si>
    <t>616.462</t>
    <phoneticPr fontId="3" type="noConversion"/>
  </si>
  <si>
    <t>WQ 248.D5357 2004</t>
    <phoneticPr fontId="3" type="noConversion"/>
  </si>
  <si>
    <t>9780781738613</t>
  </si>
  <si>
    <t xml:space="preserve">Diabetes Mellitus in Women Adolescence Through Pregnancy and Menopause </t>
    <phoneticPr fontId="3" type="noConversion"/>
  </si>
  <si>
    <t>Reece, E. A; Coustan, Donald R; Gabbe, Steven G</t>
  </si>
  <si>
    <t>http://ovidsp.ovid.com/ovidweb.cgi?T=JS&amp;NEWS=n&amp;CSC=Y&amp;PAGE=booktext&amp;D=books&amp;AN=01382522$&amp;XPATH=/PG(0)</t>
  </si>
  <si>
    <t>General Interest Nursing; Medical/Surgical Nursing; References; Pathophysiology; Terminology and Reference</t>
  </si>
  <si>
    <t>617</t>
    <phoneticPr fontId="3" type="noConversion"/>
  </si>
  <si>
    <t>WK 815.D535681 2007</t>
    <phoneticPr fontId="3" type="noConversion"/>
  </si>
  <si>
    <t>9781582557328</t>
  </si>
  <si>
    <t>Diabetes Mellitus: A Nurse's Guide to Patient Care</t>
    <phoneticPr fontId="3" type="noConversion"/>
  </si>
  <si>
    <t>http://ovidsp.ovid.com/ovidweb.cgi?T=JS&amp;NEWS=n&amp;CSC=Y&amp;PAGE=booktext&amp;D=books&amp;AN=01382796$&amp;XPATH=/PG(0)</t>
  </si>
  <si>
    <t>WK 815.D536 2007</t>
    <phoneticPr fontId="3" type="noConversion"/>
  </si>
  <si>
    <t>9788493558352</t>
  </si>
  <si>
    <t>Diabetes Mellitus: Guia de Manejo Del Paciente</t>
  </si>
  <si>
    <t>Holmes, H. N</t>
  </si>
  <si>
    <t>http://ovidsp.ovid.com/ovidweb.cgi?T=JS&amp;NEWS=n&amp;CSC=Y&amp;PAGE=booktext&amp;D=books&amp;AN=01382753$&amp;XPATH=/PG(0)</t>
  </si>
  <si>
    <t>Endocrinology;  Podiatry; Surgery</t>
  </si>
  <si>
    <t>617.585059</t>
    <phoneticPr fontId="3" type="noConversion"/>
  </si>
  <si>
    <t>WK 835.D53517 2006</t>
    <phoneticPr fontId="3" type="noConversion"/>
  </si>
  <si>
    <t>9780781760683</t>
  </si>
  <si>
    <t>Diabetic Foot Lower Extremity Arterial Disease and Limb Salvage</t>
  </si>
  <si>
    <t>Sidawy, Anton N.</t>
  </si>
  <si>
    <t>http://ovidsp.ovid.com/ovidweb.cgi?T=JS&amp;NEWS=n&amp;CSC=Y&amp;PAGE=booktext&amp;D=books&amp;AN=01382523$&amp;XPATH=/PG(0)</t>
  </si>
  <si>
    <t>Cardiology; Nuclear Medicine; Radiology; Rehabilitation and Physical Medicine</t>
  </si>
  <si>
    <t>616.1230754</t>
    <phoneticPr fontId="3" type="noConversion"/>
  </si>
  <si>
    <t>WG 300.A995d 2009</t>
    <phoneticPr fontId="3" type="noConversion"/>
  </si>
  <si>
    <t>9780781766029</t>
  </si>
  <si>
    <t>Diagnostic Imaging of Coronary Artery Disease</t>
  </si>
  <si>
    <t>Aziz, Kusai S.; Abela, George S.</t>
  </si>
  <si>
    <t>http://ovidsp.ovid.com/ovidweb.cgi?T=JS&amp;NEWS=n&amp;CSC=Y&amp;PAGE=booktext&amp;D=books&amp;AN=01337301$&amp;XPATH=/PG(0)</t>
  </si>
  <si>
    <t>616.99444</t>
    <phoneticPr fontId="3" type="noConversion"/>
  </si>
  <si>
    <t>WK 270.D536 2009</t>
    <phoneticPr fontId="3" type="noConversion"/>
  </si>
  <si>
    <t>9780781774598</t>
  </si>
  <si>
    <t>Nikiforov, Yuri E., Biddinger, Paul W., Thompson, Lester D.R., Nikiforova, Marina N., Biddinger, Paul W.</t>
  </si>
  <si>
    <t>http://ovidsp.ovid.com/ovidweb.cgi?T=JS&amp;NEWS=n&amp;CSC=Y&amp;PAGE=booktext&amp;D=books&amp;AN=01412557$&amp;XPATH=/PG(0)</t>
  </si>
  <si>
    <t>Nursing: Diagnostic Tests; Medical/Surgical Nursing; References; Pathophysiology; Terminology and Reference</t>
  </si>
  <si>
    <t>WB 18.2.D536 2007</t>
    <phoneticPr fontId="3" type="noConversion"/>
  </si>
  <si>
    <t>9781582556857</t>
  </si>
  <si>
    <t>Diagnostic Test Facts Made Incredibly Quick!</t>
  </si>
  <si>
    <t>http://ovidsp.ovid.com/ovidweb.cgi?T=JS&amp;NEWS=n&amp;CSC=Y&amp;PAGE=booktext&amp;D=books&amp;AN=01382769$&amp;XPATH=/PG(0)</t>
  </si>
  <si>
    <t>616.075</t>
    <phoneticPr fontId="3" type="noConversion"/>
  </si>
  <si>
    <t>WB 18.2.D536 2009</t>
    <phoneticPr fontId="3" type="noConversion"/>
  </si>
  <si>
    <t>9780781786904</t>
  </si>
  <si>
    <t>Diagnostic Tests Made Incredibly Easy!</t>
  </si>
  <si>
    <t>http://ovidsp.ovid.com/ovidweb.cgi?T=JS&amp;NEWS=n&amp;CSC=Y&amp;PAGE=booktext&amp;D=books&amp;AN=01382728$&amp;XPATH=/PG(0)</t>
  </si>
  <si>
    <t>Obstetrics &amp; Gynecology; Radiology; Oncology; Internal Medicine; Surgery; Pathology; Rehabilitation &amp; Physical Medicine</t>
  </si>
  <si>
    <t>616.99449</t>
    <phoneticPr fontId="3" type="noConversion"/>
  </si>
  <si>
    <t>WP 870.D611 2010</t>
    <phoneticPr fontId="3" type="noConversion"/>
  </si>
  <si>
    <t>9780781791175</t>
  </si>
  <si>
    <t>Diseases of the Breast</t>
  </si>
  <si>
    <t>Harris; Jay R.; Lippman; Marc E.; Morrow; Monica; Osborne; C. Kent</t>
  </si>
  <si>
    <t>2010</t>
    <phoneticPr fontId="3" type="noConversion"/>
  </si>
  <si>
    <t>http://ovidsp.ovid.com/ovidweb.cgi?T=JS&amp;NEWS=n&amp;CSC=Y&amp;PAGE=booktext&amp;D=books&amp;AN=01412546$&amp;XPATH=/PG(0)</t>
  </si>
  <si>
    <t>Dermatology; Infectious Diseases; Ophthalmology; Optometry</t>
  </si>
  <si>
    <t>616.500222</t>
    <phoneticPr fontId="3" type="noConversion"/>
  </si>
  <si>
    <t>WW 17.D611 2004</t>
    <phoneticPr fontId="3" type="noConversion"/>
  </si>
  <si>
    <t>9780781749992</t>
  </si>
  <si>
    <t>Diseases of the Eye and Skin A Color Atlas</t>
  </si>
  <si>
    <t xml:space="preserve">Ostler, H. Bruce, Maibach, Howard I., Hoke, Axel W., Schwab, Ivan R. </t>
  </si>
  <si>
    <t>http://ovidsp.ovid.com/ovidweb.cgi?T=JS&amp;NEWS=n&amp;CSC=Y&amp;PAGE=booktext&amp;D=books&amp;AN=01382527$&amp;XPATH=/PG(0)</t>
  </si>
  <si>
    <t>617.582</t>
    <phoneticPr fontId="3" type="noConversion"/>
  </si>
  <si>
    <t>WE 870.F964d 2004</t>
    <phoneticPr fontId="3" type="noConversion"/>
  </si>
  <si>
    <t>9780781740814</t>
  </si>
  <si>
    <t xml:space="preserve">Disorders of the Patellofemoral Joint </t>
    <phoneticPr fontId="3" type="noConversion"/>
  </si>
  <si>
    <t xml:space="preserve">Fulkerson, John P. </t>
  </si>
  <si>
    <t>http://ovidsp.ovid.com/ovidweb.cgi?T=JS&amp;NEWS=n&amp;CSC=Y&amp;PAGE=booktext&amp;D=books&amp;AN=01382528$&amp;XPATH=/PG(0)</t>
  </si>
  <si>
    <t>WY 100.5.D6367 2006</t>
    <phoneticPr fontId="3" type="noConversion"/>
  </si>
  <si>
    <t>9781582554129</t>
  </si>
  <si>
    <t>Documentation in Action</t>
  </si>
  <si>
    <t>2006</t>
    <phoneticPr fontId="3" type="noConversion"/>
  </si>
  <si>
    <t>2006</t>
    <phoneticPr fontId="3" type="noConversion"/>
  </si>
  <si>
    <t>http://ovidsp.ovid.com/ovidweb.cgi?T=JS&amp;NEWS=n&amp;CSC=Y&amp;PAGE=booktext&amp;D=books&amp;AN=01382863$&amp;XPATH=/PG(0)</t>
  </si>
  <si>
    <t>S</t>
    <phoneticPr fontId="3" type="noConversion"/>
  </si>
  <si>
    <t>Nursing: Pharmacology; Pharmacology; Psychopharmacology</t>
  </si>
  <si>
    <t>615.1401513</t>
    <phoneticPr fontId="3" type="noConversion"/>
  </si>
  <si>
    <t>QV 748.D722 2002</t>
    <phoneticPr fontId="3" type="noConversion"/>
  </si>
  <si>
    <t>9781605471976</t>
  </si>
  <si>
    <t>Dosage Calculations Made Incredibly Easy!</t>
  </si>
  <si>
    <t>http://ovidsp.ovid.com/ovidweb.cgi?T=JS&amp;NEWS=n&amp;CSC=Y&amp;PAGE=booktext&amp;D=books&amp;AN=01429599$&amp;XPATH=/PG(0)</t>
  </si>
  <si>
    <t>Nursing: Pharmacology</t>
  </si>
  <si>
    <t>615.1401513</t>
  </si>
  <si>
    <t>QV 39.D722 2007</t>
    <phoneticPr fontId="3" type="noConversion"/>
  </si>
  <si>
    <t>9781582555379</t>
  </si>
  <si>
    <t>Dosage Calculations: An Incredibly Easy! Pocket Guide</t>
  </si>
  <si>
    <t>http://ovidsp.ovid.com/ovidweb.cgi?T=JS&amp;NEWS=n&amp;CSC=Y&amp;PAGE=booktext&amp;D=books&amp;AN=01382785$&amp;XPATH=/PG(0)</t>
  </si>
  <si>
    <t>615.14</t>
    <phoneticPr fontId="3" type="noConversion"/>
  </si>
  <si>
    <t>QV 748 D722 2009</t>
    <phoneticPr fontId="3" type="noConversion"/>
  </si>
  <si>
    <t>9780781783071</t>
  </si>
  <si>
    <t>Dosage Calculations: An Incredibly Easy! Workout</t>
  </si>
  <si>
    <t>http://ovidsp.ovid.com/ovidweb.cgi?T=JS&amp;NEWS=n&amp;CSC=Y&amp;PAGE=booktext&amp;D=books&amp;AN=01382736$&amp;XPATH=/PG(0)</t>
  </si>
  <si>
    <t>Nursing: Pharmacology; References; Terminology and Reference</t>
  </si>
  <si>
    <t>615</t>
    <phoneticPr fontId="3" type="noConversion"/>
  </si>
  <si>
    <t>QV 772.D794 2006</t>
    <phoneticPr fontId="3" type="noConversion"/>
  </si>
  <si>
    <t>9781582557960</t>
  </si>
  <si>
    <t>Drug Facts Made Incredibly Quick!</t>
  </si>
  <si>
    <t>2005</t>
    <phoneticPr fontId="3" type="noConversion"/>
  </si>
  <si>
    <t>http://ovidsp.ovid.com/ovidweb.cgi?T=JS&amp;NEWS=n&amp;CSC=Y&amp;PAGE=booktext&amp;D=books&amp;AN=01382850$&amp;XPATH=/PG(0)</t>
  </si>
  <si>
    <t>Neurology; Nursing: Pharmacology; Nursing: Psychiatric / Mental Health; Pharmacology; Pharmacy; Psychiatry; Psychology; Psychopharmacology</t>
  </si>
  <si>
    <t>615.788</t>
    <phoneticPr fontId="3" type="noConversion"/>
  </si>
  <si>
    <t>QV 77.2.D789 2006</t>
    <phoneticPr fontId="3" type="noConversion"/>
  </si>
  <si>
    <t>9780781748179</t>
  </si>
  <si>
    <t>Drug Interactions in Psychiatry</t>
  </si>
  <si>
    <t xml:space="preserve">Ciraulo, Domenic A., Creelman, Wayne L., Greenblatt, David J., Shader, Richard I. </t>
  </si>
  <si>
    <t>http://ovidsp.ovid.com/ovidweb.cgi?T=JS&amp;NEWS=n&amp;CSC=Y&amp;PAGE=booktext&amp;D=books&amp;AN=01382529$&amp;XPATH=/PG(0)</t>
  </si>
  <si>
    <t>Pharmacy; Primary Care/Family Medicine/General Practice; Obstetrics &amp; Womens Health</t>
  </si>
  <si>
    <t>618.2061</t>
  </si>
  <si>
    <t>WQ 39 B854d 2008</t>
    <phoneticPr fontId="3" type="noConversion"/>
  </si>
  <si>
    <t>9780781778763</t>
  </si>
  <si>
    <t>Drugs in Pregnancy &amp; Lactation - A Reference Guide to Fetal and Neonatal Risk</t>
    <phoneticPr fontId="3" type="noConversion"/>
  </si>
  <si>
    <t xml:space="preserve">Briggs; Gerald G.; Freeman; Roger K.; Yaffe; Sumner J. </t>
  </si>
  <si>
    <t>http://ovidsp.ovid.com/ovidweb.cgi?T=JS&amp;NEWS=n&amp;CSC=Y&amp;PAGE=booktext&amp;D=books&amp;AN=01337158$&amp;XPATH=/PG(0)</t>
  </si>
  <si>
    <t>9781605477329</t>
    <phoneticPr fontId="3" type="noConversion"/>
  </si>
  <si>
    <t>Duane's Ophthalmology</t>
    <phoneticPr fontId="3" type="noConversion"/>
  </si>
  <si>
    <t>2011 ed</t>
    <phoneticPr fontId="3" type="noConversion"/>
  </si>
  <si>
    <t>Tasman; William; Jaeger; Edward A.</t>
  </si>
  <si>
    <t>2011</t>
    <phoneticPr fontId="3" type="noConversion"/>
  </si>
  <si>
    <t>http://ovidsp.ovid.com/ovidweb.cgi?T=JS&amp;NEWS=n&amp;CSC=Y&amp;PAGE=booktext&amp;D=books&amp;AN=01222986$&amp;XPATH=/PG(0)</t>
  </si>
  <si>
    <t>Neurology; Neuroscience</t>
  </si>
  <si>
    <t>WL 390.I597d 2004</t>
    <phoneticPr fontId="3" type="noConversion"/>
  </si>
  <si>
    <t>9780781746007</t>
  </si>
  <si>
    <t>Dystonia 4: Advances in Neurology</t>
  </si>
  <si>
    <t>Fahn, Stanley, Hallett, Mark, DeLong, Mahlon R.</t>
  </si>
  <si>
    <t>2004</t>
    <phoneticPr fontId="3" type="noConversion"/>
  </si>
  <si>
    <t>http://ovidsp.ovid.com/ovidweb.cgi?T=JS&amp;NEWS=n&amp;CSC=Y&amp;PAGE=booktext&amp;D=books&amp;AN=01382530$&amp;XPATH=/PG(0)</t>
  </si>
  <si>
    <t>Cardiology; Critical Care Medicine; Primary Care/Family Medicine/General Practice ; General Practice; Critical Care; Medical/Surgical Nursing; Pathophysiology</t>
  </si>
  <si>
    <t>616.1207547</t>
    <phoneticPr fontId="3" type="noConversion"/>
  </si>
  <si>
    <t>616.1207547</t>
    <phoneticPr fontId="3" type="noConversion"/>
  </si>
  <si>
    <t>WG 140.E172 2008</t>
    <phoneticPr fontId="3" type="noConversion"/>
  </si>
  <si>
    <t>9781582555645</t>
  </si>
  <si>
    <t>ECG Interpretation Made Incredibly Easy!</t>
  </si>
  <si>
    <t>http://ovidsp.ovid.com/ovidweb.cgi?T=JS&amp;NEWS=n&amp;CSC=Y&amp;PAGE=booktext&amp;D=books&amp;AN=01382750$&amp;XPATH=/PG(0)</t>
  </si>
  <si>
    <t>Cardiology; Critical Care Medicine; Critical Care; References</t>
  </si>
  <si>
    <t>616.1207547</t>
    <phoneticPr fontId="3" type="noConversion"/>
  </si>
  <si>
    <t>WG 140.E1717 2005</t>
    <phoneticPr fontId="3" type="noConversion"/>
  </si>
  <si>
    <t>9781582553955</t>
  </si>
  <si>
    <t>ECG Interpretation: A 2-in-1 Reference for Nurses</t>
  </si>
  <si>
    <t>http://ovidsp.ovid.com/ovidweb.cgi?T=JS&amp;NEWS=n&amp;CSC=Y&amp;PAGE=booktext&amp;D=books&amp;AN=01382873$&amp;XPATH=/PG(0)</t>
  </si>
  <si>
    <t>Cardiology; Critical Care Medicine; Critical Care; Medical/Surgical Nursing; Pathophysiology</t>
  </si>
  <si>
    <t>616.1207547076</t>
    <phoneticPr fontId="3" type="noConversion"/>
  </si>
  <si>
    <t>9781605472515</t>
  </si>
  <si>
    <t>ECG Interpretation: An Incredibly Easy! Pocket Guide</t>
  </si>
  <si>
    <t>2010</t>
    <phoneticPr fontId="3" type="noConversion"/>
  </si>
  <si>
    <t>http://ovidsp.ovid.com/ovidweb.cgi?T=JS&amp;NEWS=n&amp;CSC=Y&amp;PAGE=booktext&amp;D=books&amp;AN=01429601$&amp;XPATH=/PG(0)</t>
  </si>
  <si>
    <t>WG 140 E1719 2009</t>
    <phoneticPr fontId="3" type="noConversion"/>
  </si>
  <si>
    <t>9780781783088</t>
  </si>
  <si>
    <t>ECG Interpretation: An Incredibly Easy! Workout</t>
  </si>
  <si>
    <t>http://ovidsp.ovid.com/ovidweb.cgi?T=JS&amp;NEWS=n&amp;CSC=Y&amp;PAGE=booktext&amp;D=books&amp;AN=01382738$&amp;XPATH=/PG(0)</t>
  </si>
  <si>
    <t>WG 140.E176 2007</t>
    <phoneticPr fontId="3" type="noConversion"/>
  </si>
  <si>
    <t>9781582555584</t>
  </si>
  <si>
    <t>ECG Strip Ease; An Arrhthymia Interpretation Workbook</t>
  </si>
  <si>
    <t>http://ovidsp.ovid.com/ovidweb.cgi?T=JS&amp;NEWS=n&amp;CSC=Y&amp;PAGE=booktext&amp;D=books&amp;AN=01382780$&amp;XPATH=/PG(0)</t>
  </si>
  <si>
    <t>Cardiology; Critical Care Medicine; Exercise Science; Critical Care; Medical/Surgical Nursing; Pathophysiology</t>
  </si>
  <si>
    <t>616.12807547076</t>
    <phoneticPr fontId="3" type="noConversion"/>
  </si>
  <si>
    <t>WG 18.2.H889e 2006</t>
    <phoneticPr fontId="3" type="noConversion"/>
  </si>
  <si>
    <t>9780781782302</t>
  </si>
  <si>
    <t>ECG Workout; Exercises in Arrhythmia Interpretation</t>
  </si>
  <si>
    <t>http://ovidsp.ovid.com/ovidweb.cgi?T=JS&amp;NEWS=n&amp;CSC=Y&amp;PAGE=booktext&amp;D=books&amp;AN=01382847$&amp;XPATH=/PG(0)</t>
  </si>
  <si>
    <t>Nursing: Gerontology</t>
  </si>
  <si>
    <t>618.970236</t>
    <phoneticPr fontId="3" type="noConversion"/>
  </si>
  <si>
    <t>WY 152.E37 2003</t>
    <phoneticPr fontId="3" type="noConversion"/>
  </si>
  <si>
    <t>9781582551845</t>
  </si>
  <si>
    <t>ElderCare Strategies; Expert Care Plans for the Older Adult</t>
  </si>
  <si>
    <t>http://ovidsp.ovid.com/ovidweb.cgi?T=JS&amp;NEWS=n&amp;CSC=Y&amp;PAGE=booktext&amp;D=books&amp;AN=01382500$&amp;XPATH=/PG(0)</t>
  </si>
  <si>
    <t>Obstetrics &amp; Women's Health</t>
  </si>
  <si>
    <t>618.32075</t>
    <phoneticPr fontId="3" type="noConversion"/>
  </si>
  <si>
    <t>WQ 209.M545e 2008</t>
    <phoneticPr fontId="3" type="noConversion"/>
  </si>
  <si>
    <t>9780781770118</t>
  </si>
  <si>
    <t>Electronic Fetal Monitoring: Concepts and Applications</t>
  </si>
  <si>
    <t>Menihan, Cydney Afriat, Kopel, Ellen</t>
  </si>
  <si>
    <t>http://ovidsp.ovid.com/ovidweb.cgi?T=JS&amp;NEWS=n&amp;CSC=Y&amp;PAGE=booktext&amp;D=books&amp;AN=01382762$&amp;XPATH=/PG(0)</t>
  </si>
  <si>
    <t xml:space="preserve">Cardiology, Internal Medicine, Emergency Medicine &amp; Trauma, Emergency Medical Technology </t>
  </si>
  <si>
    <t>WG166 .T3545 2009</t>
  </si>
  <si>
    <t>9780781788991</t>
  </si>
  <si>
    <t>Emergency Cardiac Care (AHA &amp; ACEP):
The Textbook of Emergency Cardiovascular Care and CPR</t>
    <phoneticPr fontId="3" type="noConversion"/>
  </si>
  <si>
    <t>John M. Field MD, FACC, FAHA, FACEP ; Michael Bressler MD</t>
    <phoneticPr fontId="3" type="noConversion"/>
  </si>
  <si>
    <t>2009</t>
    <phoneticPr fontId="3" type="noConversion"/>
  </si>
  <si>
    <t>http://ovidsp.ovid.com/ovidweb.cgi?T=JS&amp;NEWS=n&amp;CSC=Y&amp;PAGE=booktext&amp;D=books&amp;AN=01394382$&amp;XPATH=/PG(0)</t>
  </si>
  <si>
    <t>Emergency Medicine &amp; Trauma; References; Terminology and Reference</t>
  </si>
  <si>
    <t>610.736
616.025</t>
    <phoneticPr fontId="3" type="noConversion"/>
  </si>
  <si>
    <t>WY 154.E5239 2007</t>
    <phoneticPr fontId="3" type="noConversion"/>
  </si>
  <si>
    <t>9781582554648</t>
  </si>
  <si>
    <t>Emergency Nursing Made Incredibly Easy!</t>
  </si>
  <si>
    <t>http://ovidsp.ovid.com/ovidweb.cgi?T=JS&amp;NEWS=n&amp;CSC=Y&amp;PAGE=booktext&amp;D=books&amp;AN=01382797$&amp;XPATH=/PG(0)</t>
  </si>
  <si>
    <t>Emergency Medicine &amp; Trauma; Medical/Surgical Nursing; ; Pathophysiology</t>
  </si>
  <si>
    <t>616.89025</t>
    <phoneticPr fontId="3" type="noConversion"/>
  </si>
  <si>
    <t>WY 49.B854e 2006</t>
    <phoneticPr fontId="3" type="noConversion"/>
  </si>
  <si>
    <t>9781582553719</t>
  </si>
  <si>
    <t>Emergency Nursing: 5-Tier Triage Protocols</t>
  </si>
  <si>
    <t>Briggs, Julie K; Grossman, Valerie G</t>
  </si>
  <si>
    <t>http://ovidsp.ovid.com/ovidweb.cgi?T=JS&amp;NEWS=n&amp;CSC=Y&amp;PAGE=booktext&amp;D=books&amp;AN=01382848$&amp;XPATH=/PG(0)</t>
  </si>
  <si>
    <t>Emergency Medical Technology; Emergency Medicine &amp; Trauma; Nursing: Psychiatric / Mental Health; Psychiatry; Psychology; Psychopharmacology; Residents</t>
  </si>
  <si>
    <t>WM 401.E5345 2008</t>
    <phoneticPr fontId="3" type="noConversion"/>
  </si>
  <si>
    <t>9780781768733</t>
  </si>
  <si>
    <t xml:space="preserve">Emergency Psychiatry: Principles and Practice </t>
    <phoneticPr fontId="3" type="noConversion"/>
  </si>
  <si>
    <t xml:space="preserve">Glick, Rachel Lipson, Berlin, Jon S., Fishkind, Avrim B., Zeller, Scott L. </t>
  </si>
  <si>
    <t>http://ovidsp.ovid.com/ovidweb.cgi?T=JS&amp;NEWS=n&amp;CSC=Y&amp;PAGE=booktext&amp;D=books&amp;AN=01337294$&amp;XPATH=/PG(0)</t>
  </si>
  <si>
    <t>Issues &amp; Trends in Nursing; Nursing: Oncology; Oncology</t>
  </si>
  <si>
    <t>616.029</t>
    <phoneticPr fontId="3" type="noConversion"/>
  </si>
  <si>
    <t>WY 152.E557 2007</t>
    <phoneticPr fontId="3" type="noConversion"/>
  </si>
  <si>
    <t>9781582556604</t>
  </si>
  <si>
    <t>End-of-Life Care: A Nurse's Guide to Compassionate Care</t>
  </si>
  <si>
    <t>http://ovidsp.ovid.com/ovidweb.cgi?T=JS&amp;NEWS=n&amp;CSC=Y&amp;PAGE=booktext&amp;D=books&amp;AN=01382807$&amp;XPATH=/PG(0)</t>
  </si>
  <si>
    <t>Audiology; Communication Disorders; Otolaryngology; Surgery</t>
  </si>
  <si>
    <t>617.523</t>
    <phoneticPr fontId="3" type="noConversion"/>
  </si>
  <si>
    <t>WV 17.R495e 2004</t>
    <phoneticPr fontId="3" type="noConversion"/>
  </si>
  <si>
    <t>9780781740777</t>
  </si>
  <si>
    <t xml:space="preserve">Endoscopic Paranasal Sinus Surgery </t>
    <phoneticPr fontId="3" type="noConversion"/>
  </si>
  <si>
    <t>Rice, Dale H; Schaefer, Steven D</t>
  </si>
  <si>
    <t>2004</t>
    <phoneticPr fontId="3" type="noConversion"/>
  </si>
  <si>
    <t>http://ovidsp.ovid.com/ovidweb.cgi?T=JS&amp;NEWS=n&amp;CSC=Y&amp;PAGE=booktext&amp;D=books&amp;AN=01382532$&amp;XPATH=/PG(0)</t>
  </si>
  <si>
    <t>Geriatrics; Neurology; Neuroscience</t>
  </si>
  <si>
    <t>WL 359.E56 2007</t>
    <phoneticPr fontId="3" type="noConversion"/>
  </si>
  <si>
    <t>9788493558376</t>
  </si>
  <si>
    <t>Enfermedad de Parkinson y trastornos del movimento</t>
  </si>
  <si>
    <t>Jankovic, Joseph; Tolosa, Eduardo</t>
  </si>
  <si>
    <t>http://ovidsp.ovid.com/ovidweb.cgi?T=JS&amp;NEWS=n&amp;CSC=Y&amp;PAGE=booktext&amp;D=books&amp;AN=01382533$&amp;XPATH=/PG(0)</t>
  </si>
  <si>
    <t xml:space="preserve">References; Terminology and Reference </t>
  </si>
  <si>
    <t>610.3</t>
  </si>
  <si>
    <t>W 15.E58 2008</t>
    <phoneticPr fontId="3" type="noConversion"/>
  </si>
  <si>
    <t>9781582556734</t>
  </si>
  <si>
    <t>English &amp; Spanish Medical Words &amp; Phrases</t>
  </si>
  <si>
    <t>http://ovidsp.ovid.com/ovidweb.cgi?T=JS&amp;NEWS=n&amp;CSC=Y&amp;PAGE=booktext&amp;D=books&amp;AN=01382755$&amp;XPATH=/PG(0)</t>
  </si>
  <si>
    <t>Primary Care/Family Medicine/General Practice ; Neurology; Nursing: Nurse Practitioner; Psychiatry; Psychology; Pediatrics</t>
  </si>
  <si>
    <t>618.92853</t>
    <phoneticPr fontId="3" type="noConversion"/>
  </si>
  <si>
    <t>WL 385.A797a 2004</t>
    <phoneticPr fontId="3" type="noConversion"/>
  </si>
  <si>
    <t>9780781726986</t>
  </si>
  <si>
    <t>Epilepsy in Children</t>
    <phoneticPr fontId="3" type="noConversion"/>
  </si>
  <si>
    <t>Arzimanoglou, Alexis, Guerrini, Renzo, Aicardi, Jean</t>
  </si>
  <si>
    <t>http://ovidsp.ovid.com/ovidweb.cgi?T=JS&amp;NEWS=n&amp;CSC=Y&amp;PAGE=booktext&amp;D=books&amp;AN=01382537$&amp;XPATH=/PG(0)</t>
  </si>
  <si>
    <t>616.853</t>
    <phoneticPr fontId="3" type="noConversion"/>
  </si>
  <si>
    <t>WL 385.E6025 2008</t>
    <phoneticPr fontId="3" type="noConversion"/>
  </si>
  <si>
    <t>9780781757775</t>
  </si>
  <si>
    <t>Epilepsy: A Comprehensive Textbook</t>
  </si>
  <si>
    <t xml:space="preserve">Engel; J; </t>
  </si>
  <si>
    <t>http://ovidsp.ovid.com/ovidweb.cgi?T=JS&amp;NEWS=n&amp;CSC=Y&amp;PAGE=booktext&amp;D=books&amp;AN=01276484$&amp;XPATH=/PG(0)</t>
  </si>
  <si>
    <t>616.025</t>
    <phoneticPr fontId="3" type="noConversion"/>
  </si>
  <si>
    <t>616.025</t>
    <phoneticPr fontId="3" type="noConversion"/>
  </si>
  <si>
    <t>WX 215.E65 2007</t>
    <phoneticPr fontId="3" type="noConversion"/>
  </si>
  <si>
    <t>9781582555911</t>
  </si>
  <si>
    <t>ER Facts Made Incredibly Quick!</t>
  </si>
  <si>
    <t>http://ovidsp.ovid.com/ovidweb.cgi?T=JS&amp;NEWS=n&amp;CSC=Y&amp;PAGE=booktext&amp;D=books&amp;AN=01382803$&amp;XPATH=/PG(0)</t>
  </si>
  <si>
    <t>Emergency Medical Technology; Emergency Medicine &amp; Trauma; Medical Review; Residents</t>
  </si>
  <si>
    <t>WB 39.E769 2008</t>
    <phoneticPr fontId="3" type="noConversion"/>
  </si>
  <si>
    <t>9780781774901</t>
  </si>
  <si>
    <t xml:space="preserve">Essential Emergency Procedures </t>
    <phoneticPr fontId="3" type="noConversion"/>
  </si>
  <si>
    <t>Shah, Kaushal, Mason, Chilembwe</t>
  </si>
  <si>
    <t>http://ovidsp.ovid.com/ovidweb.cgi?T=JS&amp;NEWS=n&amp;CSC=Y&amp;PAGE=booktext&amp;D=books&amp;AN=01382538$&amp;XPATH=/PG(0)</t>
  </si>
  <si>
    <t>Audiology; Communication Disorders; Primary Care/ Family Medicine/General Practice; Internal Medicine; Medical Review; Nursing: Advanced Practice; Nursing: Nurse Practitioner; Otolaryngology; Physician Assistant; Residents</t>
  </si>
  <si>
    <t>617.51</t>
    <phoneticPr fontId="3" type="noConversion"/>
  </si>
  <si>
    <t>WV 140.E78 2004</t>
    <phoneticPr fontId="3" type="noConversion"/>
  </si>
  <si>
    <t>9780781747073</t>
  </si>
  <si>
    <t>Essentials of Otolaryngology</t>
  </si>
  <si>
    <t>Lucente, Frank E., Har-El, Gady</t>
  </si>
  <si>
    <t>http://ovidsp.ovid.com/ovidweb.cgi?T=JS&amp;NEWS=n&amp;CSC=Y&amp;PAGE=booktext&amp;D=books&amp;AN=01382539$&amp;XPATH=/PG(0)</t>
  </si>
  <si>
    <t>Chiropractic; Radiology; Rehabilitation &amp;  Physical Medicine</t>
  </si>
  <si>
    <t>WE 225.Y54e 2005</t>
    <phoneticPr fontId="3" type="noConversion"/>
  </si>
  <si>
    <t>9780781739467</t>
  </si>
  <si>
    <t>Essentials of Skeletal Radiology</t>
    <phoneticPr fontId="3" type="noConversion"/>
  </si>
  <si>
    <t>Yochum, Terry R; Rowe, Lindsay J</t>
  </si>
  <si>
    <t>http://ovidsp.ovid.com/ovidweb.cgi?T=JS&amp;NEWS=n&amp;CSC=Y&amp;PAGE=booktext&amp;D=books&amp;AN=01382540$&amp;XPATH=/PG(0)</t>
  </si>
  <si>
    <t>174.2</t>
  </si>
  <si>
    <t>WL 140.B524e 2008</t>
    <phoneticPr fontId="3" type="noConversion"/>
  </si>
  <si>
    <t>9780781790604</t>
  </si>
  <si>
    <t xml:space="preserve">Ethical Issues in Neurology </t>
    <phoneticPr fontId="3" type="noConversion"/>
  </si>
  <si>
    <t>Bernat, James L.</t>
  </si>
  <si>
    <t>http://ovidsp.ovid.com/ovidweb.cgi?T=JS&amp;NEWS=n&amp;CSC=Y&amp;PAGE=booktext&amp;D=books&amp;AN=01337532$&amp;XPATH=/PG(0)</t>
  </si>
  <si>
    <t>Nursing: Oncology; Oncology; Ophthalmology; Optometry; Pathology</t>
  </si>
  <si>
    <t>616.99484</t>
    <phoneticPr fontId="3" type="noConversion"/>
  </si>
  <si>
    <t>WW 17.S553e 2008</t>
    <phoneticPr fontId="3" type="noConversion"/>
  </si>
  <si>
    <t>9780781775816</t>
    <phoneticPr fontId="3" type="noConversion"/>
  </si>
  <si>
    <t>Eyelid, Conjunctival, and Orbital Tumors and Intraocular Tumors: An Atlas and Textbook</t>
    <phoneticPr fontId="3" type="noConversion"/>
  </si>
  <si>
    <t xml:space="preserve">Shields, Jerry A., Shields, Carol L. </t>
  </si>
  <si>
    <t>2008</t>
    <phoneticPr fontId="3" type="noConversion"/>
  </si>
  <si>
    <t>http://ovidsp.ovid.com/ovidweb.cgi?T=JS&amp;NEWS=n&amp;CSC=Y&amp;PAGE=booktext&amp;D=books&amp;AN=01337118$&amp;XPATH=/PG(0)</t>
  </si>
  <si>
    <t>WY 49.F251 2004</t>
    <phoneticPr fontId="3" type="noConversion"/>
  </si>
  <si>
    <t>9781582552880</t>
  </si>
  <si>
    <t>Fast Facts for Nurses</t>
  </si>
  <si>
    <t>http://ovidsp.ovid.com/ovidweb.cgi?T=JS&amp;NEWS=n&amp;CSC=Y&amp;PAGE=booktext&amp;D=books&amp;AN=01382887$&amp;XPATH=/PG(0)</t>
  </si>
  <si>
    <t>Primary Care/Family Medicine/General Practice; Internal Medicine; Orthopaedics; Physical Therapy; Rehabilitation and Physical Medicine; Rheumatology</t>
  </si>
  <si>
    <t>616.742</t>
    <phoneticPr fontId="3" type="noConversion"/>
  </si>
  <si>
    <t>WE 544.F4414 2005</t>
    <phoneticPr fontId="3" type="noConversion"/>
  </si>
  <si>
    <t>9780781752619</t>
  </si>
  <si>
    <t xml:space="preserve">Fibromyalgia and Other Central Pain Syndromes  </t>
    <phoneticPr fontId="3" type="noConversion"/>
  </si>
  <si>
    <t>Wallace, Daniel J., Clauw, Daniel J.</t>
  </si>
  <si>
    <t>http://ovidsp.ovid.com/ovidweb.cgi?T=JS&amp;NEWS=n&amp;CSC=Y&amp;PAGE=booktext&amp;D=books&amp;AN=01382543$&amp;XPATH=/PG(0)</t>
  </si>
  <si>
    <t>Primary Care/Family Medicine/General Practice; Internal Medicine; Medical Review; Nursing: Advanced Practice; Nursing: Nurse Practitioner; Orthopaedics; Physical Therapy; Physician Assistant; Rehabilitation &amp; Physical Medicine</t>
  </si>
  <si>
    <t>617.15</t>
    <phoneticPr fontId="3" type="noConversion"/>
  </si>
  <si>
    <t>WE 180.B619f 2005</t>
    <phoneticPr fontId="3" type="noConversion"/>
  </si>
  <si>
    <t>9780781735360</t>
  </si>
  <si>
    <t>Field Guide to Fracture Management</t>
  </si>
  <si>
    <t xml:space="preserve">Birrer, Richard B., Kalb, Robert L. </t>
  </si>
  <si>
    <t>http://ovidsp.ovid.com/ovidweb.cgi?T=JS&amp;NEWS=n&amp;CSC=Y&amp;PAGE=booktext&amp;D=books&amp;AN=01382544$&amp;XPATH=/PG(0)</t>
  </si>
  <si>
    <t>Primary Care/Family Medicine/General Practice; Internal Medicine; Medical Review; Nursing: Advanced Practice; Nursing: Nurse Practitioner; Physician Assistant</t>
  </si>
  <si>
    <t>616.0751</t>
    <phoneticPr fontId="3" type="noConversion"/>
  </si>
  <si>
    <t>W 62.P7189f 2004</t>
    <phoneticPr fontId="3" type="noConversion"/>
  </si>
  <si>
    <t>9780781747745</t>
  </si>
  <si>
    <t xml:space="preserve">Field Guide to the Difficult Patient Interview </t>
    <phoneticPr fontId="3" type="noConversion"/>
  </si>
  <si>
    <t>Platt, Frederic W; Gordon, Geoffrey H</t>
  </si>
  <si>
    <t>http://ovidsp.ovid.com/ovidweb.cgi?T=JS&amp;NEWS=n&amp;CSC=Y&amp;PAGE=booktext&amp;D=books&amp;AN=01382545$&amp;XPATH=/PG(0)</t>
  </si>
  <si>
    <t>Primary Care/Family Medicine/General Practice; Internal Medicine; Medical Review; Nursing: Nurse Practitioner; Physician Assistant</t>
  </si>
  <si>
    <t>WL 141.L676f 2005</t>
    <phoneticPr fontId="3" type="noConversion"/>
  </si>
  <si>
    <t>9780781741866</t>
  </si>
  <si>
    <t xml:space="preserve">Field Guide to the Neurologic Examination </t>
  </si>
  <si>
    <t>Lewis, Steven L.</t>
  </si>
  <si>
    <t>http://ovidsp.ovid.com/ovidweb.cgi?T=JS&amp;NEWS=n&amp;CSC=Y&amp;PAGE=booktext&amp;D=books&amp;AN=01382546$&amp;XPATH=/PG(0)</t>
  </si>
  <si>
    <t>Primary Care/Family Medicine/General Practice; Medical Review; Nursing: Advanced Practice; Nursing: Nurse Practitioner; Nursing: Obstetric &amp; Women's Health; Nursing: Pediatric; Pediatrics; Physician Assistant; Residents</t>
  </si>
  <si>
    <t>618.9201</t>
    <phoneticPr fontId="3" type="noConversion"/>
  </si>
  <si>
    <t>WQ 210.E54f 2004</t>
    <phoneticPr fontId="3" type="noConversion"/>
  </si>
  <si>
    <t>9780781728775</t>
  </si>
  <si>
    <t xml:space="preserve">Field Guide to the Normal Newborn </t>
    <phoneticPr fontId="3" type="noConversion"/>
  </si>
  <si>
    <t>Emmett, Gary A</t>
  </si>
  <si>
    <t>http://ovidsp.ovid.com/ovidweb.cgi?T=JS&amp;NEWS=n&amp;CSC=Y&amp;PAGE=booktext&amp;D=books&amp;AN=01382547$&amp;XPATH=/PG(0)</t>
  </si>
  <si>
    <t>Hematology; Nursing: Oncology; Oncology; Pathology</t>
  </si>
  <si>
    <t>616.07582</t>
    <phoneticPr fontId="3" type="noConversion"/>
  </si>
  <si>
    <t>QZ 350.S957 2008</t>
    <phoneticPr fontId="3" type="noConversion"/>
  </si>
  <si>
    <t>9780781784009</t>
  </si>
  <si>
    <t xml:space="preserve">Flow Cytometry and Immunohistochemistry for Hematologic Neoplasms </t>
    <phoneticPr fontId="3" type="noConversion"/>
  </si>
  <si>
    <t>Sun, Tsieh</t>
  </si>
  <si>
    <t>http://ovidsp.ovid.com/ovidweb.cgi?T=JS&amp;NEWS=n&amp;CSC=Y&amp;PAGE=booktext&amp;D=books&amp;AN=01382574$&amp;XPATH=/PG(0)</t>
  </si>
  <si>
    <t>616.3992</t>
    <phoneticPr fontId="3" type="noConversion"/>
  </si>
  <si>
    <t>616.3992</t>
    <phoneticPr fontId="3" type="noConversion"/>
  </si>
  <si>
    <t>WD 220.F6462 2008</t>
    <phoneticPr fontId="3" type="noConversion"/>
  </si>
  <si>
    <t>9781582555652</t>
  </si>
  <si>
    <t>Fluids and Electrolytes Made Incredibly Easy!</t>
  </si>
  <si>
    <t>http://ovidsp.ovid.com/ovidweb.cgi?T=JS&amp;NEWS=n&amp;CSC=Y&amp;PAGE=booktext&amp;D=books&amp;AN=01382749$&amp;XPATH=/PG(0)</t>
  </si>
  <si>
    <t>Medical/Surgical Nursing; References; Pathophysiology</t>
  </si>
  <si>
    <t>616.39920231</t>
    <phoneticPr fontId="3" type="noConversion"/>
  </si>
  <si>
    <t>616.39920231</t>
    <phoneticPr fontId="3" type="noConversion"/>
  </si>
  <si>
    <t>WY 100.F646 2006</t>
    <phoneticPr fontId="3" type="noConversion"/>
  </si>
  <si>
    <t>9781582554259</t>
  </si>
  <si>
    <t>Fluids and Electrolytes: A 2-in-1 Reference for Nurses</t>
  </si>
  <si>
    <t>http://ovidsp.ovid.com/ovidweb.cgi?T=JS&amp;NEWS=n&amp;CSC=Y&amp;PAGE=booktext&amp;D=books&amp;AN=01382867$&amp;XPATH=/PG(0)</t>
  </si>
  <si>
    <t>9781605472522</t>
  </si>
  <si>
    <t>Fluids and Electrolytes: An Incredibly Easy! Pocket Guide</t>
  </si>
  <si>
    <t>http://ovidsp.ovid.com/ovidweb.cgi?T=JS&amp;NEWS=n&amp;CSC=Y&amp;PAGE=booktext&amp;D=books&amp;AN=01429603$&amp;XPATH=/PG(0)</t>
  </si>
  <si>
    <t>Orthopaedics; Podiatry; Residents</t>
  </si>
  <si>
    <t>617.585059</t>
    <phoneticPr fontId="3" type="noConversion"/>
  </si>
  <si>
    <t>WE 880.F68591 2004</t>
    <phoneticPr fontId="3" type="noConversion"/>
  </si>
  <si>
    <t>9780781744379</t>
  </si>
  <si>
    <t>Foot and Ankle</t>
  </si>
  <si>
    <t>Thordarson, David B; Tornetta, Paul; Einhorn, Thomas A</t>
  </si>
  <si>
    <t>http://ovidsp.ovid.com/ovidweb.cgi?T=JS&amp;NEWS=n&amp;CSC=Y&amp;PAGE=booktext&amp;D=books&amp;AN=01382548$&amp;XPATH=/PG(0)</t>
  </si>
  <si>
    <t>617.158</t>
    <phoneticPr fontId="3" type="noConversion"/>
  </si>
  <si>
    <t>WE 750.F798 2003</t>
    <phoneticPr fontId="3" type="noConversion"/>
  </si>
  <si>
    <t>9780781732130</t>
  </si>
  <si>
    <t xml:space="preserve">Fractures of the Pelvis and Acetabulum </t>
    <phoneticPr fontId="3" type="noConversion"/>
  </si>
  <si>
    <t xml:space="preserve">Tile, Marvin </t>
  </si>
  <si>
    <t>http://ovidsp.ovid.com/ovidweb.cgi?T=JS&amp;NEWS=n&amp;CSC=Y&amp;PAGE=booktext&amp;D=books&amp;AN=01382550$&amp;XPATH=/PG(0)</t>
  </si>
  <si>
    <t>Alternative &amp; Complementary Medicine; Allergy &amp; Immunology; Medical Review; Internal Medicine; Cell Biology; Infectious Diseases</t>
  </si>
  <si>
    <t>616.079</t>
    <phoneticPr fontId="3" type="noConversion"/>
  </si>
  <si>
    <t>QW 540.F981 2008</t>
    <phoneticPr fontId="3" type="noConversion"/>
  </si>
  <si>
    <t>9780781765190</t>
  </si>
  <si>
    <t>Fundamental Immunology</t>
  </si>
  <si>
    <t>Paul; William E.</t>
  </si>
  <si>
    <t>http://ovidsp.ovid.com/ovidweb.cgi?T=JS&amp;NEWS=n&amp;CSC=Y&amp;PAGE=booktext&amp;D=books&amp;AN=01337289$&amp;XPATH=/PG(0)</t>
  </si>
  <si>
    <t>Epidemiology / Public Health; Primary Care/Family Medicine/General Practice; Occupational and environmental Medicine</t>
  </si>
  <si>
    <t>616.98021</t>
    <phoneticPr fontId="3" type="noConversion"/>
  </si>
  <si>
    <t>WD 700.F981 2008</t>
    <phoneticPr fontId="3" type="noConversion"/>
  </si>
  <si>
    <t>9780781774666</t>
  </si>
  <si>
    <t>Fundamentals of Aerospace Medicine</t>
  </si>
  <si>
    <t xml:space="preserve">Davis, Jeffrey R; Johnson, Robert; Stepanek, Jan; Fogarty, Jennifer A </t>
  </si>
  <si>
    <t>http://ovidsp.ovid.com/ovidweb.cgi?T=JS&amp;NEWS=n&amp;CSC=Y&amp;PAGE=booktext&amp;D=books&amp;AN=01337529$&amp;XPATH=/PG(0)</t>
  </si>
  <si>
    <t>Nursing: Oncology; Oncology; Pathology; Radiology; Rehabilitation &amp; Physical Medicine; Surgery</t>
  </si>
  <si>
    <t>618.1/907572</t>
    <phoneticPr fontId="3" type="noConversion"/>
  </si>
  <si>
    <t>WP 17.P675 2004</t>
    <phoneticPr fontId="3" type="noConversion"/>
  </si>
  <si>
    <t>9780781741422</t>
    <phoneticPr fontId="3" type="noConversion"/>
  </si>
  <si>
    <t>Digital Mammography</t>
  </si>
  <si>
    <t>Pisano, Etta D., Yaffe, Martin J., Kuzmiak, Cherie M.</t>
  </si>
  <si>
    <t>http://ovidsp.ovid.com/ovidweb.cgi?T=JS&amp;NEWS=n&amp;CSC=Y&amp;PAGE=booktext&amp;D=books&amp;AN=01382526$&amp;XPATH=/PG(0)</t>
  </si>
  <si>
    <t>WY 100.F979886 2007</t>
    <phoneticPr fontId="3" type="noConversion"/>
  </si>
  <si>
    <t>9781582559308</t>
  </si>
  <si>
    <t>Fundamentals of Nursing Made Incredibly Easy!</t>
  </si>
  <si>
    <t>http://ovidsp.ovid.com/ovidweb.cgi?T=JS&amp;NEWS=n&amp;CSC=Y&amp;PAGE=booktext&amp;D=books&amp;AN=01382814$&amp;XPATH=/PG(0)</t>
  </si>
  <si>
    <t>Primary Care/Family Medicine/General Practice; Nursing: Advanced Practice; Nursing: Nurse Practitioner; Nursing: Pediatric; Orthopaedics; Pediatrics; Physician Assistant; Residents</t>
  </si>
  <si>
    <t>618.927</t>
    <phoneticPr fontId="3" type="noConversion"/>
  </si>
  <si>
    <t>618.927</t>
    <phoneticPr fontId="3" type="noConversion"/>
  </si>
  <si>
    <t>WS 270.S781f 2008</t>
    <phoneticPr fontId="3" type="noConversion"/>
  </si>
  <si>
    <t>9780781774970</t>
  </si>
  <si>
    <t>Fundamentals of Pediatric Orthopedics</t>
  </si>
  <si>
    <t xml:space="preserve">Staheli, Lynn T. </t>
  </si>
  <si>
    <t>http://ovidsp.ovid.com/ovidweb.cgi?T=JS&amp;NEWS=n&amp;CSC=Y&amp;PAGE=booktext&amp;D=books&amp;AN=01382655$&amp;XPATH=/PG(0)</t>
  </si>
  <si>
    <t>Gastroenterology; Hepatology; Pathology</t>
  </si>
  <si>
    <t>616.33071</t>
    <phoneticPr fontId="3" type="noConversion"/>
  </si>
  <si>
    <t>WI 140.G2589 2008</t>
    <phoneticPr fontId="3" type="noConversion"/>
  </si>
  <si>
    <t>9780781771467</t>
  </si>
  <si>
    <t>Gastrointestinal Pathology: An Atlas &amp; Text</t>
  </si>
  <si>
    <t>Fenoglio-Preiser, Cecilia M., Noffsinger, Amy E., Stemmermann, Grant N., Lantz, Patrick E., Isaacson, Peter G.</t>
  </si>
  <si>
    <t>http://ovidsp.ovid.com/ovidweb.cgi?T=JS&amp;NEWS=n&amp;CSC=Y&amp;PAGE=booktext&amp;D=books&amp;AN=01317194$&amp;XPATH=/PG(0)</t>
  </si>
  <si>
    <t>617.54059</t>
    <phoneticPr fontId="3" type="noConversion"/>
  </si>
  <si>
    <t>WF 980.G326 2009</t>
    <phoneticPr fontId="3" type="noConversion"/>
  </si>
  <si>
    <t>9780781779821</t>
  </si>
  <si>
    <t>General Thoracic Surgery</t>
  </si>
  <si>
    <t>Shields; Thomas W.; LoCicero; Joseph; Ponn; Ronald B.; Rusch; Valerie W.</t>
  </si>
  <si>
    <t>http://ovidsp.ovid.com/ovidweb.cgi?T=JS&amp;NEWS=n&amp;CSC=Y&amp;PAGE=booktext&amp;D=books&amp;AN=01412565$&amp;XPATH=/PG(0)</t>
  </si>
  <si>
    <t>Dermatology; Primary Care/Family Medicine/General Practice; Nursing: Advanced Practice; Nursing: Nurse Practitioner; Obstetrics &amp; Gynecology; Physician Assistant; Residents; Urology</t>
  </si>
  <si>
    <t>WR 17.G331 2004</t>
    <phoneticPr fontId="3" type="noConversion"/>
  </si>
  <si>
    <t>9780781753074</t>
  </si>
  <si>
    <t xml:space="preserve">Genital Dermatology Atlas </t>
    <phoneticPr fontId="3" type="noConversion"/>
  </si>
  <si>
    <t>Edwards, Libby</t>
  </si>
  <si>
    <t>http://ovidsp.ovid.com/ovidweb.cgi?T=JS&amp;NEWS=n&amp;CSC=Y&amp;PAGE=booktext&amp;D=books&amp;AN=01382552$&amp;XPATH=/PG(0)</t>
  </si>
  <si>
    <t xml:space="preserve">Dermatology, Pediatrics, Internal Medicine, Pediatric Nursing, Medical Genetics, Residents </t>
  </si>
  <si>
    <t>616.5042</t>
    <phoneticPr fontId="3" type="noConversion"/>
  </si>
  <si>
    <t>WR 39.G335 2005</t>
    <phoneticPr fontId="3" type="noConversion"/>
  </si>
  <si>
    <t>9780781740883</t>
  </si>
  <si>
    <t>Genodermatoses: A Clinical Guide to Genetic Skin Disorders</t>
  </si>
  <si>
    <t>Spitz, Joel L</t>
  </si>
  <si>
    <t>http://ovidsp.ovid.com/ovidweb.cgi?T=JS&amp;NEWS=n&amp;CSC=Y&amp;PAGE=booktext&amp;D=books&amp;AN=01382555$&amp;XPATH=/PG(0)</t>
  </si>
  <si>
    <t>Pathology; Urology</t>
  </si>
  <si>
    <t>616.99463</t>
    <phoneticPr fontId="3" type="noConversion"/>
  </si>
  <si>
    <t>WJ 752.G554 2003</t>
    <phoneticPr fontId="3" type="noConversion"/>
  </si>
  <si>
    <t>9780781742795</t>
  </si>
  <si>
    <t>Gleason Grading of Prostate Cancer: A Contemporary Approach</t>
  </si>
  <si>
    <t>Amin, Mahul, B;Grignon, David; Humphrey, Peter A; Srigley, John R</t>
  </si>
  <si>
    <t>http://ovidsp.ovid.com/ovidweb.cgi?T=JS&amp;NEWS=n&amp;CSC=Y&amp;PAGE=booktext&amp;D=books&amp;AN=01382557$&amp;XPATH=/PG(0)</t>
  </si>
  <si>
    <t>Dermatology; Primary Care/Family Medicine/General Practice; Nursing: Advanced Practice; Nursing: Nurse Practitioner; Physician Assistant</t>
  </si>
  <si>
    <t>616.500222</t>
    <phoneticPr fontId="3" type="noConversion"/>
  </si>
  <si>
    <t>WR 17.G652g 2009</t>
    <phoneticPr fontId="3" type="noConversion"/>
  </si>
  <si>
    <t>9780781771436</t>
  </si>
  <si>
    <t>Goodheart's Photoguide of Common Skin Disorders</t>
  </si>
  <si>
    <t>Goodheart, Herbert P.</t>
  </si>
  <si>
    <t>http://ovidsp.ovid.com/ovidweb.cgi?T=JS&amp;NEWS=n&amp;CSC=Y&amp;PAGE=booktext&amp;D=books&amp;AN=01337291$&amp;XPATH=/PG(0)</t>
  </si>
  <si>
    <t>Audiology; Communication Disorders; Otolaryngology; Plastic and Reconstructive Surgery; Surgery</t>
  </si>
  <si>
    <t>WO 610.G727 2009</t>
    <phoneticPr fontId="3" type="noConversion"/>
  </si>
  <si>
    <t>9780781764322</t>
  </si>
  <si>
    <t>Grabb's Encyclopedia of Flaps</t>
  </si>
  <si>
    <t>Strauch, Berish; Vasconez, Luis O; Hall-Findlay, Elizabeth J; Lee, Bernard T</t>
  </si>
  <si>
    <t>http://ovidsp.ovid.com/ovidweb.cgi?T=JS&amp;NEWS=n&amp;CSC=Y&amp;PAGE=booktext&amp;D=books&amp;AN=01337297$&amp;XPATH=/PG(0)</t>
  </si>
  <si>
    <t>Emergency Medicine &amp; Trauma, Emergency Medical Technology, Health Professions, Clinical Medicine</t>
  </si>
  <si>
    <t>616.025</t>
    <phoneticPr fontId="3" type="noConversion"/>
  </si>
  <si>
    <t>WB 17.G798 2005</t>
    <phoneticPr fontId="3" type="noConversion"/>
  </si>
  <si>
    <t>9780781745864</t>
  </si>
  <si>
    <t>Greenberg's Text-Atlas of Emergency Medicine</t>
  </si>
  <si>
    <t xml:space="preserve">Greenberg, Michael I. </t>
  </si>
  <si>
    <t>http://ovidsp.ovid.com/ovidweb.cgi?T=JS&amp;NEWS=n&amp;CSC=Y&amp;PAGE=booktext&amp;D=books&amp;AN=01382433$&amp;XPATH=/PG(0)</t>
  </si>
  <si>
    <t>Pharmaceuticals</t>
  </si>
  <si>
    <t>615.19</t>
    <phoneticPr fontId="3" type="noConversion"/>
  </si>
  <si>
    <t>QV 744.S756g 2009</t>
    <phoneticPr fontId="3" type="noConversion"/>
  </si>
  <si>
    <t>9780781774246</t>
  </si>
  <si>
    <t>Guide to Drug Development</t>
  </si>
  <si>
    <t>Spilker, Bert</t>
  </si>
  <si>
    <t>http://ovidsp.ovid.com/ovidweb.cgi?T=JS&amp;NEWS=n&amp;CSC=Y&amp;PAGE=booktext&amp;D=books&amp;AN=01337530$&amp;XPATH=/PG(0)</t>
  </si>
  <si>
    <t>Orthopaedics; Plastic &amp; Reconstructive Surgery; Residents</t>
  </si>
  <si>
    <t>617.575</t>
    <phoneticPr fontId="3" type="noConversion"/>
  </si>
  <si>
    <t>WE 39.D754h 2006</t>
    <phoneticPr fontId="3" type="noConversion"/>
  </si>
  <si>
    <t>9780781751469</t>
  </si>
  <si>
    <t xml:space="preserve">Hand and Wrist </t>
  </si>
  <si>
    <t>Doyle, James R; Tornetta, Paul; Einhorn, Thomas A</t>
  </si>
  <si>
    <t>http://ovidsp.ovid.com/ovidweb.cgi?T=JS&amp;NEWS=n&amp;CSC=Y&amp;PAGE=booktext&amp;D=books&amp;AN=01382535$&amp;XPATH=/PG(0)</t>
  </si>
  <si>
    <t>Pediatrics, Physician Assistants, Internal Medicine, Nurse Practitioner, Pediatric Nursing, Residents, Advanced Practice</t>
  </si>
  <si>
    <t>616.00835</t>
  </si>
  <si>
    <t>WS 39.A2384 2008</t>
    <phoneticPr fontId="3" type="noConversion"/>
  </si>
  <si>
    <t>9780781790208</t>
  </si>
  <si>
    <t xml:space="preserve">Handbook of Adolescent Health Care: A Practical Guide </t>
    <phoneticPr fontId="3" type="noConversion"/>
  </si>
  <si>
    <t>Neinstein, Lawrence S.</t>
  </si>
  <si>
    <t>http://ovidsp.ovid.com/ovidweb.cgi?T=JS&amp;NEWS=n&amp;CSC=Y&amp;PAGE=booktext&amp;D=books&amp;AN=01337531$&amp;XPATH=/PG(0)</t>
  </si>
  <si>
    <t>Internal Medicine; Laboratory Medicine;  Medical / Surgical Nursing:; Nursing: Process / Diagnosis; Pathophysiology</t>
  </si>
  <si>
    <t>616.0754</t>
    <phoneticPr fontId="3" type="noConversion"/>
  </si>
  <si>
    <t>QY 39.H2368 2003</t>
    <phoneticPr fontId="3" type="noConversion"/>
  </si>
  <si>
    <t>9781582552033</t>
  </si>
  <si>
    <t>Handbook of Diagnostic Tests</t>
  </si>
  <si>
    <t>http://ovidsp.ovid.com/ovidweb.cgi?T=JS&amp;NEWS=n&amp;CSC=Y&amp;PAGE=booktext&amp;D=books&amp;AN=01273316$&amp;XPATH=/PG(0)</t>
  </si>
  <si>
    <t>Primary Care/Family Medicine/General Practice; Medical/Surgical Nursing; Pathophysiology</t>
  </si>
  <si>
    <t>QZ 39.H2358 2004</t>
    <phoneticPr fontId="3" type="noConversion"/>
  </si>
  <si>
    <t>9781582552668</t>
  </si>
  <si>
    <t>Handbook of Diseases</t>
  </si>
  <si>
    <t>http://ovidsp.ovid.com/ovidweb.cgi?T=JS&amp;NEWS=n&amp;CSC=Y&amp;PAGE=booktext&amp;D=books&amp;AN=01382885$&amp;XPATH=/PG(0)</t>
  </si>
  <si>
    <t>Primary Care/Family Medicine/General Practice; Neurology; Nursing: Pediatric; Pediatrics; Residents</t>
  </si>
  <si>
    <t>616.853</t>
    <phoneticPr fontId="3" type="noConversion"/>
  </si>
  <si>
    <t>WL 39.B884h 2008</t>
    <phoneticPr fontId="3" type="noConversion"/>
  </si>
  <si>
    <t>9780781773973</t>
  </si>
  <si>
    <t>Handbook of Epilepsy</t>
  </si>
  <si>
    <t>Browne, Thomas R., Holmes, Gregory L.</t>
  </si>
  <si>
    <t>http://ovidsp.ovid.com/ovidweb.cgi?T=JS&amp;NEWS=n&amp;CSC=Y&amp;PAGE=booktext&amp;D=books&amp;AN=01337664$&amp;XPATH=/PG(0)</t>
  </si>
  <si>
    <t xml:space="preserve">Internal Medicine, Primary Care/Family Medicine/General Practice, Gastroenterology, Hepatology, Clinical Medicine
</t>
  </si>
  <si>
    <t>616.33</t>
    <phoneticPr fontId="3" type="noConversion"/>
  </si>
  <si>
    <t>616.33</t>
    <phoneticPr fontId="3" type="noConversion"/>
  </si>
  <si>
    <t>WI 39.H23535 2005</t>
    <phoneticPr fontId="3" type="noConversion"/>
  </si>
  <si>
    <t>9780781750080</t>
  </si>
  <si>
    <t>Handbook of Gastroenterologic Procedures</t>
  </si>
  <si>
    <t xml:space="preserve">Drossman, Douglas A. </t>
  </si>
  <si>
    <t>http://ovidsp.ovid.com/ovidweb.cgi?T=JS&amp;NEWS=n&amp;CSC=Y&amp;PAGE=booktext&amp;D=books&amp;AN=01382479$&amp;XPATH=/PG(0)</t>
  </si>
  <si>
    <t>Gastroenterology; Hepatology; Internal Medicine; Residents</t>
  </si>
  <si>
    <t>WI 39.H2354 2005</t>
    <phoneticPr fontId="3" type="noConversion"/>
  </si>
  <si>
    <t>9780781754606</t>
  </si>
  <si>
    <t>Handbook of Gastroenterology</t>
  </si>
  <si>
    <t>Yamada, Tadataka; Hasler, William L; Inadomi, John M; Anderson, Michelle A; Brown, Robert S Jr.</t>
  </si>
  <si>
    <t>http://ovidsp.ovid.com/ovidweb.cgi?T=JS&amp;NEWS=n&amp;CSC=Y&amp;PAGE=booktext&amp;D=books&amp;AN=01382560$&amp;XPATH=/PG(0)</t>
  </si>
  <si>
    <t>Primary Care/Family Medicine/General Practice; Internal Medicine; Neurology; Pain Management</t>
  </si>
  <si>
    <t>616.8491</t>
    <phoneticPr fontId="3" type="noConversion"/>
  </si>
  <si>
    <t>WL 39.H2355 2005</t>
    <phoneticPr fontId="3" type="noConversion"/>
  </si>
  <si>
    <t>9780781752237</t>
  </si>
  <si>
    <t>Handbook of Headache</t>
  </si>
  <si>
    <t>Evans, Randolph W., Mathew, Ninan T.</t>
  </si>
  <si>
    <t>http://ovidsp.ovid.com/ovidweb.cgi?T=JS&amp;NEWS=n&amp;CSC=Y&amp;PAGE=booktext&amp;D=books&amp;AN=01382565$&amp;XPATH=/PG(0)</t>
  </si>
  <si>
    <t>Emergency Medical Technology; Emergency Medicine &amp; Trauma; Obstetrics and Gynecology</t>
  </si>
  <si>
    <t>618.0425</t>
    <phoneticPr fontId="3" type="noConversion"/>
  </si>
  <si>
    <t>WQ 240.H2362 2005</t>
    <phoneticPr fontId="3" type="noConversion"/>
  </si>
  <si>
    <t>9780781762366</t>
  </si>
  <si>
    <t>Handbook of Obstetric and Gynecologic Emergencies</t>
  </si>
  <si>
    <t>http://ovidsp.ovid.com/ovidweb.cgi?T=JS&amp;NEWS=n&amp;CSC=Y&amp;PAGE=booktext&amp;D=books&amp;AN=01382561$&amp;XPATH=/PG(0)</t>
  </si>
  <si>
    <t>Cardiology; Radiology; Rehabilitation &amp; Physical Medicine; Surgery</t>
  </si>
  <si>
    <t>617.413</t>
    <phoneticPr fontId="3" type="noConversion"/>
  </si>
  <si>
    <t>WG 39.H23596 2008</t>
    <phoneticPr fontId="3" type="noConversion"/>
  </si>
  <si>
    <t>9780781781350</t>
  </si>
  <si>
    <t>Handbook of Patient Care in Vascular Diseases</t>
  </si>
  <si>
    <t>Rasmussen, Todd E., Clouse, W. Darrin, Tonnessen, Britt H.</t>
  </si>
  <si>
    <t>http://ovidsp.ovid.com/ovidweb.cgi?T=JS&amp;NEWS=n&amp;CSC=Y&amp;PAGE=booktext&amp;D=books&amp;AN=01337666$&amp;XPATH=/PG(0)</t>
  </si>
  <si>
    <t>Pediatrics; Urology</t>
  </si>
  <si>
    <t>618.926</t>
    <phoneticPr fontId="3" type="noConversion"/>
  </si>
  <si>
    <t>WS 39.H2364 2005</t>
    <phoneticPr fontId="3" type="noConversion"/>
  </si>
  <si>
    <t>9780781751629</t>
  </si>
  <si>
    <t>Handbook of Pediatric Urology</t>
  </si>
  <si>
    <t>Baskin, Laurence S., Kogan, Barry A.</t>
  </si>
  <si>
    <t>http://ovidsp.ovid.com/ovidweb.cgi?T=JS&amp;NEWS=n&amp;CSC=Y&amp;PAGE=booktext&amp;D=books&amp;AN=01382480$&amp;XPATH=/PG(0)</t>
  </si>
  <si>
    <t xml:space="preserve">Anesthesiology; Pharmacology Cardiology; Psychopharmacology </t>
  </si>
  <si>
    <t>615.781</t>
    <phoneticPr fontId="3" type="noConversion"/>
  </si>
  <si>
    <t>QV 39.S872h 2006</t>
    <phoneticPr fontId="3" type="noConversion"/>
  </si>
  <si>
    <t>9780781757850</t>
  </si>
  <si>
    <t>Handbook of Pharmacology and Physiology in Anesthetic Practice</t>
  </si>
  <si>
    <t>Stoelting, Robert K; Hillier, Simon C</t>
  </si>
  <si>
    <t>http://ovidsp.ovid.com/ovidweb.cgi?T=JS&amp;NEWS=n&amp;CSC=Y&amp;PAGE=booktext&amp;D=books&amp;AN=01382562$&amp;XPATH=/PG(0)</t>
  </si>
  <si>
    <t>Occupational Therapy; Orthopaedics; Physical Therapy; Rehabilitation &amp; Physical Medicine</t>
  </si>
  <si>
    <t>616.03</t>
    <phoneticPr fontId="3" type="noConversion"/>
  </si>
  <si>
    <t>WB 39.H23654 2003</t>
    <phoneticPr fontId="3" type="noConversion"/>
  </si>
  <si>
    <t>9780781744348</t>
  </si>
  <si>
    <t xml:space="preserve">Handbook of Physical Medicine and Rehabilitation Basics </t>
    <phoneticPr fontId="3" type="noConversion"/>
  </si>
  <si>
    <t xml:space="preserve">Garrison, Susan J. </t>
  </si>
  <si>
    <t>http://ovidsp.ovid.com/ovidweb.cgi?T=JS&amp;NEWS=n&amp;CSC=Y&amp;PAGE=booktext&amp;D=books&amp;AN=01382646$&amp;XPATH=/PG(0)</t>
  </si>
  <si>
    <t>Primary Care/Family Medicine/General Practice; Internal Medicine; Nursing: Psychiatric / Mental Health Nursing; Psychiatry; Psychology; Psychopharmacology</t>
  </si>
  <si>
    <t>615.78</t>
    <phoneticPr fontId="3" type="noConversion"/>
  </si>
  <si>
    <t>QV 39.P339h 2004</t>
    <phoneticPr fontId="3" type="noConversion"/>
  </si>
  <si>
    <t>9780781771962</t>
  </si>
  <si>
    <t>Handbook of Psychopharmacotherapy: A Life Span Approach</t>
  </si>
  <si>
    <t>Pavuluri, Mani N; Janicak, Philip G</t>
  </si>
  <si>
    <t>http://ovidsp.ovid.com/ovidweb.cgi?T=JS&amp;NEWS=n&amp;CSC=Y&amp;PAGE=booktext&amp;D=books&amp;AN=01382566$&amp;XPATH=/PG(0)</t>
  </si>
  <si>
    <t>616.047</t>
    <phoneticPr fontId="3" type="noConversion"/>
  </si>
  <si>
    <t>WB 39 H23663 1998</t>
    <phoneticPr fontId="3" type="noConversion"/>
  </si>
  <si>
    <t>9781605470528</t>
  </si>
  <si>
    <t>Handbook of Signs &amp; Symptoms</t>
  </si>
  <si>
    <t>http://ovidsp.ovid.com/ovidweb.cgi?T=JS&amp;NEWS=n&amp;CSC=Y&amp;PAGE=booktext&amp;D=books&amp;AN=01429604$&amp;XPATH=/PG(0)</t>
  </si>
  <si>
    <t>618.920977</t>
    <phoneticPr fontId="3" type="noConversion"/>
  </si>
  <si>
    <t>WW 600.H285 2005</t>
    <phoneticPr fontId="3" type="noConversion"/>
  </si>
  <si>
    <t>9780781750837</t>
  </si>
  <si>
    <t>Harley's Pediatric Ophthalmology</t>
  </si>
  <si>
    <t>Nelson, Leonard B., Olitsky, Scott E.</t>
  </si>
  <si>
    <t>http://ovidsp.ovid.com/ovidweb.cgi?T=JS&amp;NEWS=n&amp;CSC=Y&amp;PAGE=booktext&amp;D=books&amp;AN=01382481$&amp;XPATH=/PG(0)</t>
  </si>
  <si>
    <t>Emergency Medicine &amp; Trauma; Emergency Medical Technology</t>
  </si>
  <si>
    <t>WB 105.H343 2005</t>
    <phoneticPr fontId="3" type="noConversion"/>
  </si>
  <si>
    <t>9780781789431</t>
  </si>
  <si>
    <t>Harwood-Nuss' Clinical Practice of Emergency Medicine</t>
  </si>
  <si>
    <t>Wolfson; Allan B.; Hendey; Gregory W.; Hendry; Phyllis L.; Linden; Christopher H.; Rosen; Carlo L.; Schaider; Jeffrey; Sharieff; Ghazala Q.; Suchard; Jeffrey R.</t>
  </si>
  <si>
    <t>http://ovidsp.ovid.com/ovidweb.cgi?T=JS&amp;NEWS=n&amp;CSC=Y&amp;PAGE=booktext&amp;D=books&amp;AN=01429412$&amp;XPATH=/PG(0)</t>
  </si>
  <si>
    <t>Neurology; Oncology; Internal Medicine; Surgery</t>
  </si>
  <si>
    <t>616.99491</t>
    <phoneticPr fontId="3" type="noConversion"/>
  </si>
  <si>
    <t>WE 707.H431724 2009</t>
    <phoneticPr fontId="3" type="noConversion"/>
  </si>
  <si>
    <t>9780781771368</t>
  </si>
  <si>
    <t>Head and Neck Cancer: A Multidisciplinary Approach</t>
    <phoneticPr fontId="3" type="noConversion"/>
  </si>
  <si>
    <t>Harrison, Louis B., Sessions, Roy B., Hong, Waun Ki</t>
  </si>
  <si>
    <t>http://ovidsp.ovid.com/ovidweb.cgi?T=JS&amp;NEWS=n&amp;CSC=Y&amp;PAGE=booktext&amp;D=books&amp;AN=01337298$&amp;XPATH=/PG(0)</t>
  </si>
  <si>
    <t>Neurology; Psychopharmacology; Pain Management, Clinical Medicine</t>
  </si>
  <si>
    <t>WL 342.H4329 2006</t>
    <phoneticPr fontId="3" type="noConversion"/>
  </si>
  <si>
    <t>9780781754002</t>
  </si>
  <si>
    <t xml:space="preserve">Headaches; The </t>
  </si>
  <si>
    <t>Olesen, Jes, Goadsby, Peter J., Ramadan, Nabih M., Tfelt-Hansen, Peer, Welch, K. Michael A</t>
  </si>
  <si>
    <t>http://ovidsp.ovid.com/ovidweb.cgi?T=JS&amp;NEWS=n&amp;CSC=Y&amp;PAGE=booktext&amp;D=books&amp;AN=01382482$&amp;XPATH=/PG(0)</t>
  </si>
  <si>
    <t>WY 49.H434 2007</t>
    <phoneticPr fontId="3" type="noConversion"/>
  </si>
  <si>
    <t>9781582559858</t>
  </si>
  <si>
    <t>http://ovidsp.ovid.com/ovidweb.cgi?T=JS&amp;NEWS=n&amp;CSC=Y&amp;PAGE=booktext&amp;D=books&amp;AN=01382809$&amp;XPATH=/PG(0)</t>
  </si>
  <si>
    <t>616.1207544</t>
    <phoneticPr fontId="3" type="noConversion"/>
  </si>
  <si>
    <t>WG 39.H4348 2005</t>
    <phoneticPr fontId="3" type="noConversion"/>
  </si>
  <si>
    <t>9781582553580</t>
  </si>
  <si>
    <t>Heart Sounds Made Incredibly Easy!</t>
  </si>
  <si>
    <t>http://ovidsp.ovid.com/ovidweb.cgi?T=JS&amp;NEWS=n&amp;CSC=Y&amp;PAGE=booktext&amp;D=books&amp;AN=01382875$&amp;XPATH=/PG(0)</t>
  </si>
  <si>
    <t>616.10754</t>
    <phoneticPr fontId="3" type="noConversion"/>
  </si>
  <si>
    <t>WG 39.H489 2007</t>
    <phoneticPr fontId="3" type="noConversion"/>
  </si>
  <si>
    <t>9781582555034</t>
  </si>
  <si>
    <t>Hemodynamic Monitoring Made Incredibly Visual!</t>
  </si>
  <si>
    <t>http://ovidsp.ovid.com/ovidweb.cgi?T=JS&amp;NEWS=n&amp;CSC=Y&amp;PAGE=booktext&amp;D=books&amp;AN=01382802$&amp;XPATH=/PG(0)</t>
  </si>
  <si>
    <t>Radiology; Oncology; Internal Medicine; Surgery; Pulmonary Medicine</t>
  </si>
  <si>
    <t>616.2407572</t>
    <phoneticPr fontId="3" type="noConversion"/>
  </si>
  <si>
    <t>WF 600.W368h 2009</t>
    <phoneticPr fontId="3" type="noConversion"/>
  </si>
  <si>
    <t>9780781769099</t>
  </si>
  <si>
    <t>High-Resolution CT of the Lung</t>
  </si>
  <si>
    <t xml:space="preserve">Webb, W. Richard, Muller, Nestor L., Naidich, David P. </t>
  </si>
  <si>
    <t>http://ovidsp.ovid.com/ovidweb.cgi?T=JS&amp;NEWS=n&amp;CSC=Y&amp;PAGE=booktext&amp;D=books&amp;AN=01394393$&amp;XPATH=/PG(0)</t>
  </si>
  <si>
    <t>Critical Care Medicine; Emergency Medical Technology; Emergency Medicine / Trauma; Pediatric Nursing; Pediatrics</t>
  </si>
  <si>
    <t>617.10083</t>
    <phoneticPr fontId="3" type="noConversion"/>
  </si>
  <si>
    <t>WO 39.H828 2008</t>
    <phoneticPr fontId="3" type="noConversion"/>
  </si>
  <si>
    <t>9780781778169</t>
  </si>
  <si>
    <t>Hospital for Sick Children Manual of Pediatric Trauma; The</t>
  </si>
  <si>
    <t>Mikrogianakis, Angelo; Valani, Rahim; Cheng,  Adam</t>
  </si>
  <si>
    <t>http://ovidsp.ovid.com/ovidweb.cgi?T=JS&amp;NEWS=n&amp;CSC=Y&amp;PAGE=booktext&amp;D=books&amp;AN=01382568$&amp;XPATH=/PG(0)</t>
  </si>
  <si>
    <t>Bioengineering; Orthopaedics; Physical Therapy; Podiatry; Rehabilitation &amp; Physical Medicine</t>
  </si>
  <si>
    <t>612.76</t>
    <phoneticPr fontId="3" type="noConversion"/>
  </si>
  <si>
    <t>WE 103.H918855 2006</t>
    <phoneticPr fontId="3" type="noConversion"/>
  </si>
  <si>
    <t>9780781759540</t>
  </si>
  <si>
    <t>Human Walking</t>
  </si>
  <si>
    <t xml:space="preserve">Rose, Jessica, Gamble, James G. </t>
  </si>
  <si>
    <t>http://ovidsp.ovid.com/ovidweb.cgi?T=JS&amp;NEWS=n&amp;CSC=Y&amp;PAGE=booktext&amp;D=books&amp;AN=01382570$&amp;XPATH=/PG(0)</t>
  </si>
  <si>
    <t>WM 207.D693h 2008</t>
    <phoneticPr fontId="3" type="noConversion"/>
  </si>
  <si>
    <t>9780781775205</t>
  </si>
  <si>
    <t>Hypomania Handbook The Challenge of Elevated Mood; The</t>
    <phoneticPr fontId="3" type="noConversion"/>
  </si>
  <si>
    <t>Doran, Christopher M</t>
  </si>
  <si>
    <t>http://ovidsp.ovid.com/ovidweb.cgi?T=JS&amp;NEWS=n&amp;CSC=Y&amp;PAGE=booktext&amp;D=books&amp;AN=01382571$&amp;XPATH=/PG(0)</t>
  </si>
  <si>
    <t>615.6</t>
    <phoneticPr fontId="3" type="noConversion"/>
  </si>
  <si>
    <t>WB 354.I93 1998</t>
    <phoneticPr fontId="3" type="noConversion"/>
  </si>
  <si>
    <t>9781605471983</t>
  </si>
  <si>
    <t>I.V. Therapy Made Incredibly Easy!</t>
  </si>
  <si>
    <t>http://ovidsp.ovid.com/ovidweb.cgi?T=JS&amp;NEWS=n&amp;CSC=Y&amp;PAGE=booktext&amp;D=books&amp;AN=01429605$&amp;XPATH=/PG(0)</t>
  </si>
  <si>
    <t>WB 39.I935 2006</t>
    <phoneticPr fontId="3" type="noConversion"/>
  </si>
  <si>
    <t>9781582554358</t>
  </si>
  <si>
    <t>I.V. Therapy: An Incredibly Easy! Pocket Guide</t>
  </si>
  <si>
    <t>http://ovidsp.ovid.com/ovidweb.cgi?T=JS&amp;NEWS=n&amp;CSC=Y&amp;PAGE=booktext&amp;D=books&amp;AN=01382855$&amp;XPATH=/PG(0)</t>
  </si>
  <si>
    <t>616.028</t>
    <phoneticPr fontId="3" type="noConversion"/>
  </si>
  <si>
    <t>WY 154.I17 2007</t>
    <phoneticPr fontId="3" type="noConversion"/>
  </si>
  <si>
    <t>9781582555416</t>
  </si>
  <si>
    <t>ICU/CCU Facts Made Incredibly Quick!</t>
  </si>
  <si>
    <t>http://ovidsp.ovid.com/ovidweb.cgi?T=JS&amp;NEWS=n&amp;CSC=Y&amp;PAGE=booktext&amp;D=books&amp;AN=01382804$&amp;XPATH=/PG(0)</t>
  </si>
  <si>
    <t>Pediatrics; Radiology</t>
  </si>
  <si>
    <t>617.9</t>
    <phoneticPr fontId="3" type="noConversion"/>
  </si>
  <si>
    <t>WE 141.B532i 2009</t>
    <phoneticPr fontId="3" type="noConversion"/>
  </si>
  <si>
    <t>9780781792523</t>
  </si>
  <si>
    <t>Imaging of Orthopedic Fixation Devices and Prostheses</t>
  </si>
  <si>
    <t xml:space="preserve">Berquist, Thomas H. </t>
  </si>
  <si>
    <t>http://ovidsp.ovid.com/ovidweb.cgi?T=JS&amp;NEWS=n&amp;CSC=Y&amp;PAGE=booktext&amp;D=books&amp;AN=01337669$&amp;XPATH=/PG(0)</t>
  </si>
  <si>
    <t>Pulmonary Medicine; Radiology; Rehabilitation &amp; Physical Medicine</t>
  </si>
  <si>
    <t>616.2004754</t>
    <phoneticPr fontId="3" type="noConversion"/>
  </si>
  <si>
    <t>WF 141.I31 2005</t>
    <phoneticPr fontId="3" type="noConversion"/>
  </si>
  <si>
    <t>9780781757683</t>
  </si>
  <si>
    <t>Imaging of the Airways: Functional and Radiologic Correlations</t>
  </si>
  <si>
    <t>Naidich, David P., Webb, W. Richard, Grenier, Philippe A., Harkin, Timothy J., GEFTER, WARREN B.</t>
  </si>
  <si>
    <t>http://ovidsp.ovid.com/ovidweb.cgi?T=JS&amp;NEWS=n&amp;CSC=Y&amp;PAGE=booktext&amp;D=books&amp;AN=01382572$&amp;XPATH=/PG(0)</t>
  </si>
  <si>
    <t>Cardiology; Critical Care Medicine; Emergency Medical Technology; Emergency Medicine &amp; Trauma; Primary Care/Family Medicine/General Practice; Internal Medicine; Nursing: Advanced Practice; Nursing: Anesthesia; Nursing: Critical Care; Nursing: Nurse Practitioner; Nursing: Perioperative; Residents</t>
  </si>
  <si>
    <t>618.9200754</t>
    <phoneticPr fontId="3" type="noConversion"/>
  </si>
  <si>
    <t>618.9200754</t>
    <phoneticPr fontId="3" type="noConversion"/>
  </si>
  <si>
    <t>WN 240.S979r 2003</t>
    <phoneticPr fontId="3" type="noConversion"/>
  </si>
  <si>
    <t>9780781734585</t>
  </si>
  <si>
    <t>Imaging of the Newborn, Infant, and Young Child</t>
    <phoneticPr fontId="3" type="noConversion"/>
  </si>
  <si>
    <t>Swischuk, Leonard E</t>
  </si>
  <si>
    <t>2003</t>
    <phoneticPr fontId="3" type="noConversion"/>
  </si>
  <si>
    <t>http://ovidsp.ovid.com/ovidweb.cgi?T=JS&amp;NEWS=n&amp;CSC=Y&amp;PAGE=booktext&amp;D=books&amp;AN=01382573$&amp;XPATH=/PG(0)</t>
  </si>
  <si>
    <t>Primary Care/Family Medicine/General Practice; Internal Medicine; Nursing: Psychiatric / Mental Health; Psychiatry; Psychology; Psychopharmacology</t>
  </si>
  <si>
    <t>610.696</t>
    <phoneticPr fontId="3" type="noConversion"/>
  </si>
  <si>
    <t>W 85.S539i 2006</t>
    <phoneticPr fontId="3" type="noConversion"/>
  </si>
  <si>
    <t>9780781796224</t>
  </si>
  <si>
    <t>Improving Medication Adherence: How to Talk with Patients About Their Medications</t>
    <phoneticPr fontId="3" type="noConversion"/>
  </si>
  <si>
    <t>Shea, Shawn Christopher</t>
  </si>
  <si>
    <t>http://ovidsp.ovid.com/ovidweb.cgi?T=JS&amp;NEWS=n&amp;CSC=Y&amp;PAGE=booktext&amp;D=books&amp;AN=01382569$&amp;XPATH=/PG(0)</t>
  </si>
  <si>
    <t>Infectious Diseases; Microbiology; Neurology; Neurosurgery; Nursing: Pediatric; Pediatrics; Virology</t>
  </si>
  <si>
    <t>WL 300.I425 2004</t>
    <phoneticPr fontId="3" type="noConversion"/>
  </si>
  <si>
    <t>9780781743273</t>
  </si>
  <si>
    <t>Infections of the Central Nervous System</t>
  </si>
  <si>
    <t>Scheld, W. Michael, Whitley, Richard J., Marra, Christina M.</t>
  </si>
  <si>
    <t>http://ovidsp.ovid.com/ovidweb.cgi?T=JS&amp;NEWS=n&amp;CSC=Y&amp;PAGE=booktext&amp;D=books&amp;AN=01382483$&amp;XPATH=/PG(0)</t>
  </si>
  <si>
    <t>Internal Medicine; Nurse Practitioner; Primary Care/Family Medicine/General Practice; Infectious Diseases; Obstetrics &amp; Womens Health</t>
  </si>
  <si>
    <t>WP 140 S974i 1995</t>
    <phoneticPr fontId="3" type="noConversion"/>
  </si>
  <si>
    <t>9780781778152</t>
  </si>
  <si>
    <t>Infectious Diseases of the Female Genital Tract</t>
    <phoneticPr fontId="3" type="noConversion"/>
  </si>
  <si>
    <t>Sweet; Richard L.; Gibbs; Ronald S.</t>
  </si>
  <si>
    <t>http://ovidsp.ovid.com/ovidweb.cgi?T=JS&amp;NEWS=n&amp;CSC=Y&amp;PAGE=booktext&amp;D=books&amp;AN=01412542$&amp;XPATH=/PG(0)</t>
  </si>
  <si>
    <t>Nursing: Issues / Trends; Nursing: Oncology; Oncology</t>
  </si>
  <si>
    <t>616.029</t>
    <phoneticPr fontId="3" type="noConversion"/>
  </si>
  <si>
    <t>WY 152.U23i 2007</t>
    <phoneticPr fontId="3" type="noConversion"/>
  </si>
  <si>
    <t>9781582559735</t>
  </si>
  <si>
    <t>Insights on Death &amp; Dying</t>
  </si>
  <si>
    <t>Ufema, Joy</t>
  </si>
  <si>
    <t>2007</t>
    <phoneticPr fontId="3" type="noConversion"/>
  </si>
  <si>
    <t>2007</t>
    <phoneticPr fontId="3" type="noConversion"/>
  </si>
  <si>
    <t>http://ovidsp.ovid.com/ovidweb.cgi?T=JS&amp;NEWS=n&amp;CSC=Y&amp;PAGE=booktext&amp;D=books&amp;AN=01382812$&amp;XPATH=/PG(0)</t>
  </si>
  <si>
    <t>Practical/Vocational Nursing; References</t>
  </si>
  <si>
    <t>9781605474717</t>
  </si>
  <si>
    <t>LPN Facts Made Incredibly Quick!</t>
    <phoneticPr fontId="3" type="noConversion"/>
  </si>
  <si>
    <t>Springhouse</t>
    <phoneticPr fontId="3" type="noConversion"/>
  </si>
  <si>
    <t>http://ovidsp.ovid.com/ovidweb.cgi?T=JS&amp;NEWS=N&amp;PAGE=booktext&amp;DF=bookdb&amp;AN=01429606/2nd_Edition&amp;XPATH=/PG(0)</t>
    <phoneticPr fontId="3" type="noConversion"/>
  </si>
  <si>
    <t>Nurse Practitioner; Primary Care/Family Medicine/General Practice; Clinical Laboratory Science &amp; Medical Technology; Pathology; Laboratory Medicine</t>
  </si>
  <si>
    <t>616.24075</t>
    <phoneticPr fontId="3" type="noConversion"/>
  </si>
  <si>
    <t>WF 141.H992p 1997</t>
    <phoneticPr fontId="3" type="noConversion"/>
  </si>
  <si>
    <t>9780781778824</t>
  </si>
  <si>
    <t>Interpretation of Pulmonary Function Tests: A Practical Guide</t>
  </si>
  <si>
    <t>Hyatt; Robert E.; Scanlon; Paul D.; Nakamura; Masao</t>
  </si>
  <si>
    <t>http://ovidsp.ovid.com/ovidweb.cgi?T=JS&amp;NEWS=n&amp;CSC=Y&amp;PAGE=booktext&amp;D=books&amp;AN=01429530$&amp;XPATH=/PG(0)</t>
  </si>
  <si>
    <t>Cardiology; Critical Care Medicine; Critical Care</t>
  </si>
  <si>
    <t>WG 140.I6196 2006</t>
    <phoneticPr fontId="3" type="noConversion"/>
  </si>
  <si>
    <t>9781582554471</t>
  </si>
  <si>
    <t>Interpreting Difficult ECGs: A Rapid Reference</t>
  </si>
  <si>
    <t>http://ovidsp.ovid.com/ovidweb.cgi?T=JS&amp;NEWS=n&amp;CSC=Y&amp;PAGE=booktext&amp;D=books&amp;AN=01382840$&amp;XPATH=/PG(0)</t>
  </si>
  <si>
    <t>618.407</t>
  </si>
  <si>
    <t>WY 18.2.I61 2009</t>
    <phoneticPr fontId="3" type="noConversion"/>
  </si>
  <si>
    <t>9780781781688</t>
  </si>
  <si>
    <t xml:space="preserve">Intrapartum Management Modules; A Perinatal Education Program </t>
    <phoneticPr fontId="3" type="noConversion"/>
  </si>
  <si>
    <t>Kennedy, Margaret B; Ruth, Donna J; Martin, E. J</t>
  </si>
  <si>
    <t>http://ovidsp.ovid.com/ovidweb.cgi?T=JS&amp;NEWS=n&amp;CSC=Y&amp;PAGE=booktext&amp;D=books&amp;AN=01382731$&amp;XPATH=/PG(0)</t>
  </si>
  <si>
    <t>Cardiology; Critical Care Medicine; Internal Medicine; Nursing: Critical Care</t>
  </si>
  <si>
    <t>616.120754</t>
    <phoneticPr fontId="3" type="noConversion"/>
  </si>
  <si>
    <t>616.120754</t>
    <phoneticPr fontId="3" type="noConversion"/>
  </si>
  <si>
    <t>WG 141.5.C2$bI61 2004</t>
    <phoneticPr fontId="3" type="noConversion"/>
  </si>
  <si>
    <t>9780781752022</t>
  </si>
  <si>
    <t>Introductory Guide to Cardiac Catheterization</t>
  </si>
  <si>
    <t>Aviles, Ronnier J; Messerli, Adrian W; Askari, Arman T; Penn, Marc S</t>
  </si>
  <si>
    <t>http://ovidsp.ovid.com/ovidweb.cgi?T=JS&amp;NEWS=n&amp;CSC=Y&amp;PAGE=booktext&amp;D=books&amp;AN=01382580$&amp;XPATH=/PG(0)</t>
  </si>
  <si>
    <t>Hematology; Immunology; Nursing: Oncology; Oncology; Pathology</t>
  </si>
  <si>
    <t>616.4207</t>
    <phoneticPr fontId="3" type="noConversion"/>
  </si>
  <si>
    <t>WH 700.I637i 2009</t>
    <phoneticPr fontId="3" type="noConversion"/>
  </si>
  <si>
    <t>9780781775960</t>
  </si>
  <si>
    <t>Ioachim's Lymph Node Pathology</t>
  </si>
  <si>
    <t>Ioachim, Harry L., Medeiros, L. Jeffrey</t>
  </si>
  <si>
    <t>http://ovidsp.ovid.com/ovidweb.cgi?T=JS&amp;NEWS=n&amp;CSC=Y&amp;PAGE=booktext&amp;D=books&amp;AN=01337256$&amp;XPATH=/PG(0)</t>
  </si>
  <si>
    <t>Internal Medicine; Critical Care Medicine; Respiratory Therapy; Pulmonary Medicine</t>
  </si>
  <si>
    <t>616.81</t>
    <phoneticPr fontId="3" type="noConversion"/>
  </si>
  <si>
    <t>WL 355.I768 2003</t>
    <phoneticPr fontId="3" type="noConversion"/>
  </si>
  <si>
    <t>9780781736527</t>
  </si>
  <si>
    <t>Ischemic Stroke</t>
  </si>
  <si>
    <t>Barnett, H. J.M., Bogousslavsky, Julien, Meldrum, Heather</t>
  </si>
  <si>
    <t>http://ovidsp.ovid.com/ovidweb.cgi?T=JS&amp;NEWS=n&amp;CSC=Y&amp;PAGE=booktext&amp;D=books&amp;AN=01382682$&amp;XPATH=/PG(0)</t>
  </si>
  <si>
    <t>Obstetrics &amp; Gynecology; Primary Care/Family Medicine/General Practice</t>
  </si>
  <si>
    <t>617.0076</t>
    <phoneticPr fontId="3" type="noConversion"/>
  </si>
  <si>
    <t>617.0076</t>
    <phoneticPr fontId="3" type="noConversion"/>
  </si>
  <si>
    <t>WO 18.2.J657 2009</t>
    <phoneticPr fontId="3" type="noConversion"/>
  </si>
  <si>
    <t>9780781791786</t>
  </si>
  <si>
    <t>Johns Hopkins Surgery ABSITE Review Manual</t>
    <phoneticPr fontId="3" type="noConversion"/>
  </si>
  <si>
    <t>Nazarian, Susanna M., Meguid, Robert A., Lipsett, Pamela A.</t>
  </si>
  <si>
    <t>http://ovidsp.ovid.com/ovidweb.cgi?T=JS&amp;NEWS=n&amp;CSC=Y&amp;PAGE=booktext&amp;D=books&amp;AN=01337671$&amp;XPATH=/PG(0)</t>
  </si>
  <si>
    <t>WG 140.J96 2004</t>
    <phoneticPr fontId="3" type="noConversion"/>
  </si>
  <si>
    <t>9781582553412</t>
  </si>
  <si>
    <t>Just the Facts: ECG Interpretation</t>
  </si>
  <si>
    <t>http://ovidsp.ovid.com/ovidweb.cgi?T=JS&amp;NEWS=n&amp;CSC=Y&amp;PAGE=booktext&amp;D=books&amp;AN=01382827$&amp;XPATH=/PG(0)</t>
  </si>
  <si>
    <t>616.3992</t>
    <phoneticPr fontId="3" type="noConversion"/>
  </si>
  <si>
    <t>WD 220.J96 2005</t>
    <phoneticPr fontId="3" type="noConversion"/>
  </si>
  <si>
    <t>9781582553405</t>
  </si>
  <si>
    <t>Just the Facts: Fluids and Electrolytes</t>
  </si>
  <si>
    <t>http://ovidsp.ovid.com/ovidweb.cgi?T=JS&amp;NEWS=n&amp;CSC=Y&amp;PAGE=booktext&amp;D=books&amp;AN=01382828$&amp;XPATH=/PG(0)</t>
  </si>
  <si>
    <t>WY 49.J96 2005</t>
    <phoneticPr fontId="3" type="noConversion"/>
  </si>
  <si>
    <t>9781582553399</t>
  </si>
  <si>
    <t>Just the Facts: IV Therapy</t>
  </si>
  <si>
    <t>http://ovidsp.ovid.com/ovidweb.cgi?T=JS&amp;NEWS=n&amp;CSC=Y&amp;PAGE=booktext&amp;D=books&amp;AN=01382825$&amp;XPATH=/PG(0)</t>
  </si>
  <si>
    <t>Critical Care Medicine; Critical Care;  Medical / Surgical Nursing: Pathophysiology</t>
  </si>
  <si>
    <t>615.855</t>
    <phoneticPr fontId="3" type="noConversion"/>
  </si>
  <si>
    <t>QY 39.J96 2005</t>
    <phoneticPr fontId="3" type="noConversion"/>
  </si>
  <si>
    <t>9781582553382</t>
  </si>
  <si>
    <t>Just the Facts: Pathophysiology</t>
  </si>
  <si>
    <t>http://ovidsp.ovid.com/ovidweb.cgi?T=JS&amp;NEWS=n&amp;CSC=Y&amp;PAGE=booktext&amp;D=books&amp;AN=01382826$&amp;XPATH=/PG(0)</t>
  </si>
  <si>
    <t>Neurology; Psychiatry; Psychology</t>
  </si>
  <si>
    <t>WM 100.K173 2004</t>
    <phoneticPr fontId="3" type="noConversion"/>
  </si>
  <si>
    <t>9780781768993</t>
  </si>
  <si>
    <t>Kaplan &amp; Sadock's Comprehensive Textbook of Psychiatry</t>
  </si>
  <si>
    <t xml:space="preserve">9th </t>
  </si>
  <si>
    <t>Sadock; Benjamin J.; Sadock; Virginia A.</t>
  </si>
  <si>
    <t>http://ovidsp.ovid.com/ovidweb.cgi?T=JS&amp;NEWS=n&amp;CSC=Y&amp;PAGE=booktext&amp;D=books&amp;AN=01412563$&amp;XPATH=/PG(0)</t>
  </si>
  <si>
    <t>Psychiatry; Psychopharmacology; Clinical Psychology</t>
  </si>
  <si>
    <t>WM 140.S126ka 2008</t>
    <phoneticPr fontId="3" type="noConversion"/>
  </si>
  <si>
    <t>9780781787468</t>
  </si>
  <si>
    <t>Kaplan &amp; Sadock's Concise Textbook of Psychiatry</t>
    <phoneticPr fontId="3" type="noConversion"/>
  </si>
  <si>
    <t>Sadock</t>
  </si>
  <si>
    <t>http://ovidsp.ovid.com/ovidweb.cgi?T=JS&amp;NEWS=n&amp;CSC=Y&amp;PAGE=booktext&amp;D=books&amp;AN=01337673$&amp;XPATH=/PG(0)</t>
  </si>
  <si>
    <t>Psychiatry, Primary Care/Family Medicine/General Practice, Psychology, Psychopharmacology, Psychiatric/Mental Health Nursing, Occupational Therapy, Behavioral &amp; Social Sciences, Nursing, Clinical Medicine</t>
  </si>
  <si>
    <t>WM 34.S126k 2005</t>
    <phoneticPr fontId="3" type="noConversion"/>
  </si>
  <si>
    <t>9780781762168</t>
  </si>
  <si>
    <t xml:space="preserve">Kaplan and Sadock's Pocket Handbook of Clinical Psychiatry </t>
    <phoneticPr fontId="3" type="noConversion"/>
  </si>
  <si>
    <t xml:space="preserve">Sadock, Benjamin J., Sadock, Virginia A. </t>
  </si>
  <si>
    <t>http://ovidsp.ovid.com/ovidweb.cgi?T=JS&amp;NEWS=n&amp;CSC=Y&amp;PAGE=booktext&amp;D=books&amp;AN=01382484$&amp;XPATH=/PG(0)</t>
  </si>
  <si>
    <t>Primary Care/Family Medicine/General Practice; Nursing: Psychiatric / Mental Health; Occupational Therapy; Psychiatry; Psychology; Psychopharmacology</t>
  </si>
  <si>
    <t>616.8918</t>
    <phoneticPr fontId="3" type="noConversion"/>
  </si>
  <si>
    <t>616.8918</t>
    <phoneticPr fontId="3" type="noConversion"/>
  </si>
  <si>
    <t>WM 34.S126k 2006</t>
    <phoneticPr fontId="3" type="noConversion"/>
  </si>
  <si>
    <t>9780781762151</t>
  </si>
  <si>
    <t xml:space="preserve">Kaplan and Sadock's Pocket Handbook of Psychiatric Drug Treatment </t>
    <phoneticPr fontId="3" type="noConversion"/>
  </si>
  <si>
    <t xml:space="preserve">Sadock, Benjamin J., Sadock, Virginia A., Sussman, Norman </t>
  </si>
  <si>
    <t>http://ovidsp.ovid.com/ovidweb.cgi?T=JS&amp;NEWS=n&amp;CSC=Y&amp;PAGE=booktext&amp;D=books&amp;AN=01382648$&amp;XPATH=/PG(0)</t>
  </si>
  <si>
    <t>Medical Review; Internal Medicine; Nurse Practitioner; Primary Care/Family Medicine/General Practice</t>
  </si>
  <si>
    <t>WB 115.K29 2000</t>
    <phoneticPr fontId="3" type="noConversion"/>
  </si>
  <si>
    <t>9780781717878</t>
  </si>
  <si>
    <t>Kelley's Textbook of Internal Medicine</t>
    <phoneticPr fontId="3" type="noConversion"/>
  </si>
  <si>
    <t>Humes; H. David; DuPont; Herbert L.; Gardner; Laurence B.; Griffin; John W.; Harris; Edward D.; Hazzard; William R.; King; Talmadge E.; Loriaux; D. Lynn; Nabel; Elizabeth G.; Todd; Robert F.; Traber; Peter G.</t>
  </si>
  <si>
    <t>2000</t>
  </si>
  <si>
    <t>http://ovidsp.ovid.com/ovidweb.cgi?T=JS&amp;NEWS=n&amp;CSC=Y&amp;PAGE=booktext&amp;D=books&amp;AN=00140034$&amp;XPATH=/PG(0)</t>
  </si>
  <si>
    <t>Clinical Laboratory Science &amp; Medical Technology; Nursing: Oncology; Oncology; Pathology</t>
  </si>
  <si>
    <t>616.07582</t>
    <phoneticPr fontId="3" type="noConversion"/>
  </si>
  <si>
    <t>QY 95.K856 2006</t>
    <phoneticPr fontId="3" type="noConversion"/>
  </si>
  <si>
    <t>9780781719285</t>
  </si>
  <si>
    <t xml:space="preserve">Koss' Diagnostic Cytology and Its Histopathologic Bases </t>
    <phoneticPr fontId="3" type="noConversion"/>
  </si>
  <si>
    <t>Koss, Leopold G., Melamed, Myron R.</t>
  </si>
  <si>
    <t>http://ovidsp.ovid.com/ovidweb.cgi?T=JS&amp;NEWS=n&amp;CSC=Y&amp;PAGE=booktext&amp;D=books&amp;AN=01382524$&amp;XPATH=/PG(0)</t>
  </si>
  <si>
    <t xml:space="preserve">Anesthesiology;  </t>
  </si>
  <si>
    <t>617.48</t>
    <phoneticPr fontId="3" type="noConversion"/>
  </si>
  <si>
    <t>WO 231.S416L 2008</t>
    <phoneticPr fontId="3" type="noConversion"/>
  </si>
  <si>
    <t>9780781787529</t>
  </si>
  <si>
    <t>Landmarks for Peripheral Nerve Blocks: Upper and Lower Extremities</t>
    <phoneticPr fontId="3" type="noConversion"/>
  </si>
  <si>
    <t>Sciard, Didier A., Matuszczak, Maria E.</t>
  </si>
  <si>
    <t>http://ovidsp.ovid.com/ovidweb.cgi?T=JS&amp;NEWS=n&amp;CSC=Y&amp;PAGE=booktext&amp;D=books&amp;AN=01382582$&amp;XPATH=/PG(0)</t>
  </si>
  <si>
    <t>Dermatology; Pathology</t>
  </si>
  <si>
    <t>616.507</t>
    <phoneticPr fontId="3" type="noConversion"/>
  </si>
  <si>
    <t>WR 105.L661 2009</t>
    <phoneticPr fontId="3" type="noConversion"/>
  </si>
  <si>
    <t>9780781773638</t>
  </si>
  <si>
    <t>Lever's Histopathology of the Skin</t>
  </si>
  <si>
    <t>Elder; David E.; Elenitsas; Rosalie; Johnson; Bernett L.; Jr.; Murphy; George F.; Xu; Xiaowei</t>
  </si>
  <si>
    <t>http://ovidsp.ovid.com/ovidweb.cgi?T=JS&amp;NEWS=n&amp;CSC=Y&amp;PAGE=booktext&amp;D=books&amp;AN=01337349$&amp;XPATH=/PG(0)</t>
  </si>
  <si>
    <t>Pediatrics; Psychiatry; Pharmacology; Primary Care/Family Medicine/General Practice; Psychology</t>
  </si>
  <si>
    <t>618.9289</t>
    <phoneticPr fontId="3" type="noConversion"/>
  </si>
  <si>
    <t>WS 350.L6755 2007</t>
    <phoneticPr fontId="3" type="noConversion"/>
  </si>
  <si>
    <t>9780781762144</t>
  </si>
  <si>
    <t>Lewis's Child and Adolescent Psychiatry: A Comprehensive Textbook</t>
    <phoneticPr fontId="3" type="noConversion"/>
  </si>
  <si>
    <t>Lewis; Melvin</t>
  </si>
  <si>
    <t>http://ovidsp.ovid.com/ovidweb.cgi?T=JS&amp;NEWS=n&amp;CSC=Y&amp;PAGE=booktext&amp;D=books&amp;AN=01273126$&amp;XPATH=/PG(0)</t>
  </si>
  <si>
    <t>Nurse Practitioner; Medical/Surgical Nursing; Practical/Vocational Nursing; References; Critical Care</t>
  </si>
  <si>
    <t>WY 49.L765 2010</t>
    <phoneticPr fontId="3" type="noConversion"/>
  </si>
  <si>
    <t>9780781798334</t>
  </si>
  <si>
    <t>Lippincott Manual of Nursing Practice</t>
  </si>
  <si>
    <t>Nettina; Sandra M.</t>
  </si>
  <si>
    <t>http://ovidsp.ovid.com/ovidweb.cgi?T=JS&amp;NEWS=n&amp;CSC=Y&amp;PAGE=booktext&amp;D=books&amp;AN=01429607$&amp;XPATH=/PG(0)</t>
  </si>
  <si>
    <t>Medical/Surgical Nursing; Practical/Vocational Nursing; References; Pathophysiology; Terminology and Reference</t>
  </si>
  <si>
    <t>WY 49.N474L 2006</t>
    <phoneticPr fontId="3" type="noConversion"/>
  </si>
  <si>
    <t>9781582556314</t>
  </si>
  <si>
    <t>Lippincott Manual of Nursing Practice Handbook</t>
    <phoneticPr fontId="3" type="noConversion"/>
  </si>
  <si>
    <t>http://ovidsp.ovid.com/ovidweb.cgi?T=JS&amp;NEWS=n&amp;CSC=Y&amp;PAGE=booktext&amp;D=books&amp;AN=01382845$&amp;XPATH=/PG(0)</t>
  </si>
  <si>
    <t>616.890231</t>
    <phoneticPr fontId="3" type="noConversion"/>
  </si>
  <si>
    <t>WY 49.C9335 2007</t>
    <phoneticPr fontId="3" type="noConversion"/>
  </si>
  <si>
    <t>9781582555874</t>
  </si>
  <si>
    <t>Lippincott Manual of Nursing Practice Pocket Guide: Critical Care Nursing</t>
    <phoneticPr fontId="3" type="noConversion"/>
  </si>
  <si>
    <t>http://ovidsp.ovid.com/ovidweb.cgi?T=JS&amp;NEWS=n&amp;CSC=Y&amp;PAGE=booktext&amp;D=books&amp;AN=01382806$&amp;XPATH=/PG(0)</t>
  </si>
  <si>
    <t>Obstetric / Women's Health; References; Terminology and Reference</t>
  </si>
  <si>
    <t>WY 49.M425 2007</t>
    <phoneticPr fontId="3" type="noConversion"/>
  </si>
  <si>
    <t>9781582559070</t>
  </si>
  <si>
    <t>Lippincott Manual of Nursing Practice Pocket Guide: Maternal-Neonatal Nursing</t>
    <phoneticPr fontId="3" type="noConversion"/>
  </si>
  <si>
    <t>http://ovidsp.ovid.com/ovidweb.cgi?T=JS&amp;NEWS=n&amp;CSC=Y&amp;PAGE=booktext&amp;D=books&amp;AN=01273322$&amp;XPATH=/PG(0)</t>
  </si>
  <si>
    <t>Medical/Surgical Nursing; References; Pathophysiology; Terminology and Reference</t>
  </si>
  <si>
    <t>WY 49.M4892 2007</t>
    <phoneticPr fontId="3" type="noConversion"/>
  </si>
  <si>
    <t>9781582558974</t>
  </si>
  <si>
    <t>Lippincott Manual of Nursing Practice Pocket Guide: Medical-Surgical Nursing</t>
    <phoneticPr fontId="3" type="noConversion"/>
  </si>
  <si>
    <t>http://ovidsp.ovid.com/ovidweb.cgi?T=JS&amp;NEWS=n&amp;CSC=Y&amp;PAGE=booktext&amp;D=books&amp;AN=01382808$&amp;XPATH=/PG(0)</t>
  </si>
  <si>
    <t>Pediatric Nursing; References; Pediatrics; Terminology and Reference</t>
  </si>
  <si>
    <t>WY 49.P3705 2007</t>
    <phoneticPr fontId="3" type="noConversion"/>
  </si>
  <si>
    <t>9781582555850</t>
  </si>
  <si>
    <t>Lippincott Manual of Nursing Practice Pocket Guide: Pediatric Nursing</t>
    <phoneticPr fontId="3" type="noConversion"/>
  </si>
  <si>
    <t>http://ovidsp.ovid.com/ovidweb.cgi?T=JS&amp;NEWS=n&amp;CSC=Y&amp;PAGE=booktext&amp;D=books&amp;AN=01382810$&amp;XPATH=/PG(0)</t>
  </si>
  <si>
    <t>Nursing Assessment; References; Terminology and Reference</t>
  </si>
  <si>
    <t>WY 49.A322 2007</t>
    <phoneticPr fontId="3" type="noConversion"/>
  </si>
  <si>
    <t>9781582556246</t>
  </si>
  <si>
    <t>Lippincott Manual of Nursing Practice Series: Alarming Signs and Symptoms</t>
    <phoneticPr fontId="3" type="noConversion"/>
  </si>
  <si>
    <t>http://ovidsp.ovid.com/ovidweb.cgi?T=JS&amp;NEWS=n&amp;CSC=Y&amp;PAGE=booktext&amp;D=books&amp;AN=01382821$&amp;XPATH=/PG(0)</t>
  </si>
  <si>
    <t>WY 49.A8453 2006</t>
    <phoneticPr fontId="3" type="noConversion"/>
  </si>
  <si>
    <t>9781582559391</t>
  </si>
  <si>
    <t>Lippincott Manual of Nursing Practice Series: Assessment</t>
    <phoneticPr fontId="3" type="noConversion"/>
  </si>
  <si>
    <t>http://ovidsp.ovid.com/ovidweb.cgi?T=JS&amp;NEWS=n&amp;CSC=Y&amp;PAGE=booktext&amp;D=books&amp;AN=01382822$&amp;XPATH=/PG(0)</t>
  </si>
  <si>
    <t>QY 39.D53652 2007</t>
    <phoneticPr fontId="3" type="noConversion"/>
  </si>
  <si>
    <t>9781582559032</t>
  </si>
  <si>
    <t>Lippincott Manual of Nursing Practice Series: Diagnostic Tests</t>
    <phoneticPr fontId="3" type="noConversion"/>
  </si>
  <si>
    <t>http://ovidsp.ovid.com/ovidweb.cgi?T=JS&amp;NEWS=n&amp;CSC=Y&amp;PAGE=booktext&amp;D=books&amp;AN=01376498$&amp;XPATH=/PG(0)</t>
  </si>
  <si>
    <t>WY 49.D637 2007</t>
    <phoneticPr fontId="3" type="noConversion"/>
  </si>
  <si>
    <t>9781582556994</t>
  </si>
  <si>
    <t>Lippincott Manual of Nursing Practice Series: Documentation</t>
    <phoneticPr fontId="3" type="noConversion"/>
  </si>
  <si>
    <t>http://ovidsp.ovid.com/ovidweb.cgi?T=JS&amp;NEWS=n&amp;CSC=Y&amp;PAGE=booktext&amp;D=books&amp;AN=01376499$&amp;XPATH=/PG(0)</t>
  </si>
  <si>
    <t>Cardiology; Critical Care Medicine; Critical Care; Medical/Surgical Nursing; References; Pathophysiology; Terminology and Reference</t>
  </si>
  <si>
    <t>WY 49.E17 2008</t>
    <phoneticPr fontId="3" type="noConversion"/>
  </si>
  <si>
    <t>9780781777414</t>
  </si>
  <si>
    <t>Lippincott Manual of Nursing Practice Series: ECG Interpretation</t>
    <phoneticPr fontId="3" type="noConversion"/>
  </si>
  <si>
    <t>http://ovidsp.ovid.com/ovidweb.cgi?T=JS&amp;NEWS=n&amp;CSC=Y&amp;PAGE=booktext&amp;D=books&amp;AN=01382761$&amp;XPATH=/PG(0)</t>
  </si>
  <si>
    <t>Medical/Surgical Nursing; Pathophysiology; References; Pathophysiology; Terminology and Reference</t>
  </si>
  <si>
    <t>WY 49.P2962 2007</t>
    <phoneticPr fontId="3" type="noConversion"/>
  </si>
  <si>
    <t>9781582556635</t>
  </si>
  <si>
    <t>Lippincott Manual of Nursing Practice Series: Pathophysiology</t>
    <phoneticPr fontId="3" type="noConversion"/>
  </si>
  <si>
    <t>2007</t>
    <phoneticPr fontId="3" type="noConversion"/>
  </si>
  <si>
    <t>http://ovidsp.ovid.com/ovidweb.cgi?T=JS&amp;NEWS=n&amp;CSC=Y&amp;PAGE=booktext&amp;D=books&amp;AN=01382823$&amp;XPATH=/PG(0)</t>
  </si>
  <si>
    <t>Anatomy; Embryology; Histology; Microbiology</t>
  </si>
  <si>
    <t>QS 39.A535 2002</t>
    <phoneticPr fontId="3" type="noConversion"/>
  </si>
  <si>
    <t>9781582551807</t>
  </si>
  <si>
    <t>Lippincott Professional Guides; Anatomy &amp; Physiology</t>
    <phoneticPr fontId="3" type="noConversion"/>
  </si>
  <si>
    <t>http://ovidsp.ovid.com/ovidweb.cgi?T=JS&amp;NEWS=n&amp;CSC=Y&amp;PAGE=booktext&amp;D=books&amp;AN=01382504$&amp;XPATH=/PG(0)</t>
  </si>
  <si>
    <t>WY 49.S389m 2005</t>
    <phoneticPr fontId="3" type="noConversion"/>
  </si>
  <si>
    <t>9780781768689</t>
  </si>
  <si>
    <t>Lippincott's Manual of Psychiatric Nursing Care Plans</t>
  </si>
  <si>
    <t>Schultz; Judith M.; Videbeck; Sheila L.</t>
  </si>
  <si>
    <t>2009</t>
    <phoneticPr fontId="3" type="noConversion"/>
  </si>
  <si>
    <t>http://ovidsp.ovid.com/ovidweb.cgi?T=JS&amp;NEWS=n&amp;CSC=Y&amp;PAGE=booktext&amp;D=books&amp;AN=01429531$&amp;XPATH=/PG(0)</t>
  </si>
  <si>
    <t>Pharmacology; General Interest Nursing</t>
  </si>
  <si>
    <t>615</t>
  </si>
  <si>
    <t>QV 39.L7655 2010</t>
    <phoneticPr fontId="3" type="noConversion"/>
  </si>
  <si>
    <t>9781605475547</t>
  </si>
  <si>
    <t>Lippincott's Nursing Drug Guide</t>
  </si>
  <si>
    <t>Karch; Amy M.</t>
  </si>
  <si>
    <t>http://ovidsp.ovid.com/ovidweb.cgi?T=JS&amp;NEWS=n&amp;CSC=Y&amp;PAGE=booktext&amp;D=books&amp;AN=01435028$&amp;XPATH=/PG(0)</t>
  </si>
  <si>
    <t>Skills &amp; Procedures</t>
  </si>
  <si>
    <t>WY 100.L765 2009</t>
    <phoneticPr fontId="3" type="noConversion"/>
  </si>
  <si>
    <t>9780781786898</t>
  </si>
  <si>
    <t>Lippincott's Nursing Procedures</t>
  </si>
  <si>
    <t>http://ovidsp.ovid.com/ovidweb.cgi?T=JS&amp;NEWS=n&amp;CSC=Y&amp;PAGE=booktext&amp;D=books&amp;AN=01376500$&amp;XPATH=/PG(0)</t>
  </si>
  <si>
    <t xml:space="preserve">Clinical Medicine
Health Professions
Nursing
</t>
  </si>
  <si>
    <t>WE 39.L765 2008</t>
    <phoneticPr fontId="3" type="noConversion"/>
  </si>
  <si>
    <t>9780781771825</t>
  </si>
  <si>
    <t xml:space="preserve">Lippincott's Primary Care: Orthopaedics </t>
    <phoneticPr fontId="3" type="noConversion"/>
  </si>
  <si>
    <t>Lotke, Paul A; Abboud, Joseph A; Ende, Jack</t>
  </si>
  <si>
    <t>http://ovidsp.ovid.com/ovidweb.cgi?T=JS&amp;NEWS=n&amp;CSC=Y&amp;PAGE=booktext&amp;D=books&amp;AN=01337290$&amp;XPATH=/PG(0)</t>
  </si>
  <si>
    <t>Emergency Medicine &amp; Trauma; References</t>
  </si>
  <si>
    <t>616.025076</t>
    <phoneticPr fontId="3" type="noConversion"/>
  </si>
  <si>
    <t>616.025076</t>
    <phoneticPr fontId="3" type="noConversion"/>
  </si>
  <si>
    <t>WY 18.2.L765 2005</t>
    <phoneticPr fontId="3" type="noConversion"/>
  </si>
  <si>
    <t>9781582553436</t>
  </si>
  <si>
    <t>Lippincott's Q&amp;A Certification Review: Emergency Nursing</t>
    <phoneticPr fontId="3" type="noConversion"/>
  </si>
  <si>
    <t>http://ovidsp.ovid.com/ovidweb.cgi?T=JS&amp;NEWS=n&amp;CSC=Y&amp;PAGE=booktext&amp;D=books&amp;AN=01382829$&amp;XPATH=/PG(0)</t>
  </si>
  <si>
    <t>Obstetrics &amp; Women's Health; References</t>
  </si>
  <si>
    <t>618.20231076</t>
    <phoneticPr fontId="3" type="noConversion"/>
  </si>
  <si>
    <t>WY 18.2.S916m 2005</t>
    <phoneticPr fontId="3" type="noConversion"/>
  </si>
  <si>
    <t>9781582553597</t>
  </si>
  <si>
    <t>Lippincott's Review Series: Maternal-Newborn Nursing</t>
    <phoneticPr fontId="3" type="noConversion"/>
  </si>
  <si>
    <t>Stright, Barbara R</t>
  </si>
  <si>
    <t>http://ovidsp.ovid.com/ovidweb.cgi?T=JS&amp;NEWS=n&amp;CSC=Y&amp;PAGE=booktext&amp;D=books&amp;AN=01382876$&amp;XPATH=/PG(0)</t>
  </si>
  <si>
    <t>610.73076</t>
    <phoneticPr fontId="3" type="noConversion"/>
  </si>
  <si>
    <t>WY 18.2.H279m 2005</t>
    <phoneticPr fontId="3" type="noConversion"/>
  </si>
  <si>
    <t>9781582553481</t>
  </si>
  <si>
    <t>Lippincott's Review Series: Medical-Surgical Nursing</t>
    <phoneticPr fontId="3" type="noConversion"/>
  </si>
  <si>
    <t>Hargrove-Huttel, Ray A</t>
  </si>
  <si>
    <t>http://ovidsp.ovid.com/ovidweb.cgi?T=JS&amp;NEWS=n&amp;CSC=Y&amp;PAGE=booktext&amp;D=books&amp;AN=01382877$&amp;XPATH=/PG(0)</t>
  </si>
  <si>
    <t>Psychiatric/Mental Health Nursing; References; Psychiatry; Psychopharmacology</t>
  </si>
  <si>
    <t>WY 18.2.M549 2005</t>
    <phoneticPr fontId="3" type="noConversion"/>
  </si>
  <si>
    <t>9781582554549</t>
  </si>
  <si>
    <t>Lippincott's Review Series: Mental Health and Psychiatric Nursing</t>
    <phoneticPr fontId="3" type="noConversion"/>
  </si>
  <si>
    <t>Isaacs, Ann</t>
  </si>
  <si>
    <t>http://ovidsp.ovid.com/ovidweb.cgi?T=JS&amp;NEWS=n&amp;CSC=Y&amp;PAGE=booktext&amp;D=books&amp;AN=01382858$&amp;XPATH=/PG(0)</t>
  </si>
  <si>
    <t>Pediatric Nursing; References; Occupational Therapy; Pediatrics; Physical Therapy</t>
  </si>
  <si>
    <t>WY 18.2.M985p 2005</t>
    <phoneticPr fontId="3" type="noConversion"/>
  </si>
  <si>
    <t>9781582553498</t>
  </si>
  <si>
    <t>Lippincott's Review Series: Pediatric Nursing</t>
    <phoneticPr fontId="3" type="noConversion"/>
  </si>
  <si>
    <t>Muscari, Mary E</t>
  </si>
  <si>
    <t>http://ovidsp.ovid.com/ovidweb.cgi?T=JS&amp;NEWS=n&amp;CSC=Y&amp;PAGE=booktext&amp;D=books&amp;AN=01382878$&amp;XPATH=/PG(0)</t>
  </si>
  <si>
    <t>Chiropractic; Orthopaedics; Physical Therapy; Rehabilitation &amp; Physical Medicine</t>
  </si>
  <si>
    <t>617.56407</t>
    <phoneticPr fontId="3" type="noConversion"/>
  </si>
  <si>
    <t>WE 755.C134La 2003</t>
    <phoneticPr fontId="3" type="noConversion"/>
  </si>
  <si>
    <t>9780781744485</t>
  </si>
  <si>
    <t>Low Back Disorders: A Medical Enigma</t>
    <phoneticPr fontId="3" type="noConversion"/>
  </si>
  <si>
    <t>Calliet, Rene</t>
  </si>
  <si>
    <t>http://ovidsp.ovid.com/ovidweb.cgi?T=JS&amp;NEWS=n&amp;CSC=Y&amp;PAGE=booktext&amp;D=books&amp;AN=01382583$&amp;XPATH=/PG(0)</t>
  </si>
  <si>
    <t>Practical/Vocational Nursing; Skills &amp; Procedures</t>
  </si>
  <si>
    <t>WY 49.L9232 2007</t>
    <phoneticPr fontId="3" type="noConversion"/>
  </si>
  <si>
    <t>9781582558318</t>
  </si>
  <si>
    <t>LPN Expert Guides: Advanced Skills</t>
  </si>
  <si>
    <t>http://ovidsp.ovid.com/ovidweb.cgi?T=JS&amp;NEWS=n&amp;CSC=Y&amp;PAGE=booktext&amp;D=books&amp;AN=01382816$&amp;XPATH=/PG(0)</t>
  </si>
  <si>
    <t>Practical/Vocational Nursing</t>
  </si>
  <si>
    <t>616.3992</t>
    <phoneticPr fontId="3" type="noConversion"/>
  </si>
  <si>
    <t>WY 49.E96 2008</t>
    <phoneticPr fontId="3" type="noConversion"/>
  </si>
  <si>
    <t>9781582557014</t>
  </si>
  <si>
    <t>LPN Expert Guides: ECG Interpretation</t>
  </si>
  <si>
    <t>http://ovidsp.ovid.com/ovidweb.cgi?T=JS&amp;NEWS=n&amp;CSC=Y&amp;PAGE=booktext&amp;D=books&amp;AN=01382778$&amp;XPATH=/PG(0)</t>
  </si>
  <si>
    <t>615.6</t>
    <phoneticPr fontId="3" type="noConversion"/>
  </si>
  <si>
    <t>WY 49.L9236 2007</t>
    <phoneticPr fontId="3" type="noConversion"/>
  </si>
  <si>
    <t>9781582559230</t>
  </si>
  <si>
    <t>LPN Expert Guides: Fluids and Electrolytes</t>
    <phoneticPr fontId="3" type="noConversion"/>
  </si>
  <si>
    <t>http://ovidsp.ovid.com/ovidweb.cgi?T=JS&amp;NEWS=n&amp;CSC=Y&amp;PAGE=booktext&amp;D=books&amp;AN=01382817$&amp;XPATH=/PG(0)</t>
  </si>
  <si>
    <t>WY 49.L924 2007</t>
    <phoneticPr fontId="3" type="noConversion"/>
  </si>
  <si>
    <t>9781582558684</t>
  </si>
  <si>
    <t>LPN Expert Guides: I.V. Therapy</t>
  </si>
  <si>
    <t>http://ovidsp.ovid.com/ovidweb.cgi?T=JS&amp;NEWS=n&amp;CSC=Y&amp;PAGE=booktext&amp;D=books&amp;AN=01382819$&amp;XPATH=/PG(0)</t>
  </si>
  <si>
    <t>General Interest Nursing; Practical/Vocational Nursing</t>
  </si>
  <si>
    <t>616.07</t>
    <phoneticPr fontId="3" type="noConversion"/>
  </si>
  <si>
    <t>WY 49.L9245 2007</t>
    <phoneticPr fontId="3" type="noConversion"/>
  </si>
  <si>
    <t>9781582558950</t>
  </si>
  <si>
    <t>LPN Expert Guides: Pathophysiology</t>
  </si>
  <si>
    <t>http://ovidsp.ovid.com/ovidweb.cgi?T=JS&amp;NEWS=n&amp;CSC=Y&amp;PAGE=booktext&amp;D=books&amp;AN=01382818$&amp;XPATH=/PG(0)</t>
  </si>
  <si>
    <t>617.1</t>
    <phoneticPr fontId="3" type="noConversion"/>
  </si>
  <si>
    <t>WY 49.L9249 2008</t>
    <phoneticPr fontId="3" type="noConversion"/>
  </si>
  <si>
    <t>9781582557021</t>
  </si>
  <si>
    <t>LPN Expert Guides: Wound Care</t>
    <phoneticPr fontId="3" type="noConversion"/>
  </si>
  <si>
    <t>http://ovidsp.ovid.com/ovidweb.cgi?T=JS&amp;NEWS=n&amp;CSC=Y&amp;PAGE=booktext&amp;D=books&amp;AN=01382779$&amp;XPATH=/PG(0)</t>
  </si>
  <si>
    <t>616.044</t>
    <phoneticPr fontId="3" type="noConversion"/>
  </si>
  <si>
    <t>WY 49.M266 2006</t>
    <phoneticPr fontId="3" type="noConversion"/>
  </si>
  <si>
    <t>9781582554426</t>
  </si>
  <si>
    <t>Managing Chronic Disorders</t>
  </si>
  <si>
    <t>http://ovidsp.ovid.com/ovidweb.cgi?T=JS&amp;NEWS=n&amp;CSC=Y&amp;PAGE=booktext&amp;D=books&amp;AN=01382857$&amp;XPATH=/PG(0)</t>
  </si>
  <si>
    <t>Oncology; Internal Medicine; Nurse Practitioner</t>
  </si>
  <si>
    <t>616.994</t>
    <phoneticPr fontId="3" type="noConversion"/>
  </si>
  <si>
    <t>QZ 39.M2943 2009</t>
    <phoneticPr fontId="3" type="noConversion"/>
  </si>
  <si>
    <t>9780781768849</t>
  </si>
  <si>
    <t>http://ovidsp.ovid.com/ovidweb.cgi?T=JS&amp;NEWS=n&amp;CSC=Y&amp;PAGE=booktext&amp;D=books&amp;AN=01337648$&amp;XPATH=/PG(0)</t>
  </si>
  <si>
    <t>Anesthesiology, Emergency Medicine &amp; Trauma, Emergency Medical Technology</t>
  </si>
  <si>
    <t>616.200425</t>
    <phoneticPr fontId="3" type="noConversion"/>
  </si>
  <si>
    <t>WF 39.M2944 2008</t>
    <phoneticPr fontId="3" type="noConversion"/>
  </si>
  <si>
    <t>9780781784948</t>
  </si>
  <si>
    <t>Walls; Ron M.; Murphy; Michael F.; Luten; Robert C.</t>
  </si>
  <si>
    <t>http://ovidsp.ovid.com/ovidweb.cgi?T=JS&amp;NEWS=n&amp;CSC=Y&amp;PAGE=booktext&amp;D=books&amp;AN=01337649$&amp;XPATH=/PG(0)</t>
  </si>
  <si>
    <t>Internal Medicine, Primary Care/Family Medicine/General Practice, Gastroenterology</t>
  </si>
  <si>
    <t>616.33</t>
    <phoneticPr fontId="3" type="noConversion"/>
  </si>
  <si>
    <t>WI 39.A963m 2008</t>
    <phoneticPr fontId="3" type="noConversion"/>
  </si>
  <si>
    <t>9780781769747</t>
  </si>
  <si>
    <t>Manual of Gastroenterology: Diagnosis and Therapy</t>
  </si>
  <si>
    <t>Avunduk; Canan</t>
  </si>
  <si>
    <t>http://ovidsp.ovid.com/ovidweb.cgi?T=JS&amp;NEWS=n&amp;CSC=Y&amp;PAGE=booktext&amp;D=books&amp;AN=01337650$&amp;XPATH=/PG(0)</t>
  </si>
  <si>
    <t>Internal Medicine; Surgery; Critical Care Medicine</t>
  </si>
  <si>
    <t>616.028</t>
    <phoneticPr fontId="3" type="noConversion"/>
  </si>
  <si>
    <t>WX 218.M2945 2000</t>
    <phoneticPr fontId="3" type="noConversion"/>
  </si>
  <si>
    <t>9780781799928</t>
  </si>
  <si>
    <t>Manual of Intensive Care Medicine</t>
  </si>
  <si>
    <t>Irwin; Richard S.; Rippe; James M.</t>
  </si>
  <si>
    <t>http://ovidsp.ovid.com/ovidweb.cgi?T=JS&amp;NEWS=n&amp;CSC=Y&amp;PAGE=booktext&amp;D=books&amp;AN=01429694$&amp;XPATH=/PG(0)</t>
  </si>
  <si>
    <t>Nursing, Reference</t>
  </si>
  <si>
    <t>QY 25.F528m 2009</t>
    <phoneticPr fontId="3" type="noConversion"/>
  </si>
  <si>
    <t>9780781771948</t>
  </si>
  <si>
    <t>Manual of Laboratory &amp; Diagnostic Tests, A</t>
    <phoneticPr fontId="3" type="noConversion"/>
  </si>
  <si>
    <t>Fischbach; Frances T.; Dunning III; Marshall B.</t>
  </si>
  <si>
    <t>http://ovidsp.ovid.com/ovidweb.cgi?T=JS&amp;NEWS=n&amp;CSC=Y&amp;PAGE=booktext&amp;D=books&amp;AN=01337418$&amp;XPATH=/PG(0)</t>
  </si>
  <si>
    <t>Orthopaedics; Physical Therapy; Rehabilitation and Physical Medicine</t>
  </si>
  <si>
    <t>WE 39.C776m 2008</t>
    <phoneticPr fontId="3" type="noConversion"/>
  </si>
  <si>
    <t>9780781779197</t>
  </si>
  <si>
    <t>Manual of Musculoskeletal Medicine</t>
  </si>
  <si>
    <t>Cooper, Grant; Herrera, Joseph E</t>
  </si>
  <si>
    <t>http://ovidsp.ovid.com/ovidweb.cgi?T=JS&amp;NEWS=n&amp;CSC=Y&amp;PAGE=booktext&amp;D=books&amp;AN=01337561$&amp;XPATH=/PG(0)</t>
  </si>
  <si>
    <t>Nursing: Obstetric&amp; Women's Health;  Nursing: Pediatric; Pediatrics</t>
  </si>
  <si>
    <t>618.92.01</t>
    <phoneticPr fontId="3" type="noConversion"/>
  </si>
  <si>
    <t>WS 39.M2945 2008</t>
    <phoneticPr fontId="3" type="noConversion"/>
  </si>
  <si>
    <t>9780781769846</t>
  </si>
  <si>
    <t>Manual of Neonatal Care</t>
  </si>
  <si>
    <t>Cloherty, John P., Eichenwald, Eric C., Stark, Ann R.</t>
  </si>
  <si>
    <t>http://ovidsp.ovid.com/ovidweb.cgi?T=JS&amp;NEWS=n&amp;CSC=Y&amp;PAGE=booktext&amp;D=books&amp;AN=01382485$&amp;XPATH=/PG(0)</t>
  </si>
  <si>
    <t>Nephrology; Internal Medicine</t>
  </si>
  <si>
    <t>616.61</t>
    <phoneticPr fontId="3" type="noConversion"/>
  </si>
  <si>
    <t>WJ 39.M294 2009</t>
    <phoneticPr fontId="3" type="noConversion"/>
  </si>
  <si>
    <t>9780781796194</t>
  </si>
  <si>
    <t>Manual of Nephrology</t>
  </si>
  <si>
    <t>Schrier; Robert W.</t>
  </si>
  <si>
    <t>http://ovidsp.ovid.com/ovidweb.cgi?T=JS&amp;NEWS=n&amp;CSC=Y&amp;PAGE=booktext&amp;D=books&amp;AN=01435375$&amp;XPATH=/PG(0)</t>
  </si>
  <si>
    <t>Neurology; Orthopaedics; Physical Therapy; Podiatry; Rehabilitation &amp;  Physical Medicine</t>
  </si>
  <si>
    <t>WL 39.L478m 2004</t>
    <phoneticPr fontId="3" type="noConversion"/>
  </si>
  <si>
    <t>9780781758215</t>
  </si>
  <si>
    <t>Manual of Nerve Conduction Study and Surface Anatomy for Needle Electromyography</t>
    <phoneticPr fontId="3" type="noConversion"/>
  </si>
  <si>
    <t>Lee, Hang J; Delisa, Joel A</t>
  </si>
  <si>
    <t>http://ovidsp.ovid.com/ovidweb.cgi?T=JS&amp;NEWS=n&amp;CSC=Y&amp;PAGE=booktext&amp;D=books&amp;AN=01382597$&amp;XPATH=/PG(0)</t>
  </si>
  <si>
    <t>Primary Care/Family Medicine/General Practice; Gastroenterology; Hepatology; Medical Review; Nutrition &amp; Dietetics; Residents</t>
  </si>
  <si>
    <t>615.854</t>
    <phoneticPr fontId="3" type="noConversion"/>
  </si>
  <si>
    <t>615.854</t>
    <phoneticPr fontId="3" type="noConversion"/>
  </si>
  <si>
    <t>WB 39.M1585 2008</t>
    <phoneticPr fontId="3" type="noConversion"/>
  </si>
  <si>
    <t>9780781768412</t>
  </si>
  <si>
    <t>Manual of Nutritional Therapeutics</t>
  </si>
  <si>
    <t>Alpers, David H., Stenson, William F., Taylor, Beth E., Bier, Dennis M.</t>
  </si>
  <si>
    <t>http://ovidsp.ovid.com/ovidweb.cgi?T=JS&amp;NEWS=n&amp;CSC=Y&amp;PAGE=booktext&amp;D=books&amp;AN=01382599$&amp;XPATH=/PG(0)</t>
  </si>
  <si>
    <t>WO 200.M2947 2007</t>
    <phoneticPr fontId="3" type="noConversion"/>
  </si>
  <si>
    <t>9780781769082</t>
  </si>
  <si>
    <t>Manual of Office-Based Anesthesia Procedures</t>
  </si>
  <si>
    <t xml:space="preserve">Shapiro, Fred E. </t>
  </si>
  <si>
    <t>http://ovidsp.ovid.com/ovidweb.cgi?T=JS&amp;NEWS=n&amp;CSC=Y&amp;PAGE=booktext&amp;D=books&amp;AN=01382563$&amp;XPATH=/PG(0)</t>
  </si>
  <si>
    <t>Critical Care Medicine; Internal Medicine; Nursing: Anesthesia; Nursing: Critical Care; Nursing: Perioperative; Pulmonary Medicine</t>
  </si>
  <si>
    <t>QV 607.M294 2006</t>
    <phoneticPr fontId="3" type="noConversion"/>
  </si>
  <si>
    <t>9780781754989</t>
  </si>
  <si>
    <t>Manual of Overdoses and Poisonings</t>
  </si>
  <si>
    <t>Linden, Christopher H; Rippe, James M; Irwin, Richard S</t>
  </si>
  <si>
    <t>http://ovidsp.ovid.com/ovidweb.cgi?T=JS&amp;NEWS=n&amp;CSC=Y&amp;PAGE=booktext&amp;D=books&amp;AN=01382585$&amp;XPATH=/PG(0)</t>
  </si>
  <si>
    <t>616.131</t>
    <phoneticPr fontId="3" type="noConversion"/>
  </si>
  <si>
    <t>616.131</t>
    <phoneticPr fontId="3" type="noConversion"/>
  </si>
  <si>
    <t>WG 500.M2937 2005</t>
    <phoneticPr fontId="3" type="noConversion"/>
  </si>
  <si>
    <t>9780781752381</t>
  </si>
  <si>
    <t>Manual of Peripheral Vascular Intervention</t>
  </si>
  <si>
    <t>Cassserly, Ivan P; Sachar, Ravish; Yadav, Jay S</t>
  </si>
  <si>
    <t>http://ovidsp.ovid.com/ovidweb.cgi?T=JS&amp;NEWS=n&amp;CSC=Y&amp;PAGE=booktext&amp;D=books&amp;AN=01382586$&amp;XPATH=/PG(0)</t>
  </si>
  <si>
    <t>616.13</t>
    <phoneticPr fontId="3" type="noConversion"/>
  </si>
  <si>
    <t>WG 500.M294 2005</t>
    <phoneticPr fontId="3" type="noConversion"/>
  </si>
  <si>
    <t>9780781744997</t>
  </si>
  <si>
    <t>Manual of Vascular Diseases</t>
    <phoneticPr fontId="3" type="noConversion"/>
  </si>
  <si>
    <t xml:space="preserve">Rajagopalan, Sanjay; Mukherjee, Debabrata; Mohler, Emile R </t>
  </si>
  <si>
    <t>http://ovidsp.ovid.com/ovidweb.cgi?T=JS&amp;NEWS=n&amp;CSC=Y&amp;PAGE=booktext&amp;D=books&amp;AN=01382600$&amp;XPATH=/PG(0)</t>
  </si>
  <si>
    <t>Orthopaedics; Residents</t>
  </si>
  <si>
    <t>616.1207547</t>
    <phoneticPr fontId="3" type="noConversion"/>
  </si>
  <si>
    <t>WE 870.K6722 2009</t>
    <phoneticPr fontId="3" type="noConversion"/>
  </si>
  <si>
    <t>9780781779227</t>
  </si>
  <si>
    <t>Master Techniques in Orthopaedic Surgery: Knee Arthroplasty</t>
    <phoneticPr fontId="3" type="noConversion"/>
  </si>
  <si>
    <t>Lotke, Paul A., Lonner, Jess H.</t>
  </si>
  <si>
    <t>http://ovidsp.ovid.com/ovidweb.cgi?T=JS&amp;NEWS=n&amp;CSC=Y&amp;PAGE=booktext&amp;D=books&amp;AN=01337299$&amp;XPATH=/PG(0)</t>
  </si>
  <si>
    <t>WS 270.P3719 2008</t>
    <phoneticPr fontId="3" type="noConversion"/>
  </si>
  <si>
    <t>9780781791243</t>
  </si>
  <si>
    <t>Master Techniques in Orthopaedic Surgery: Pediatrics</t>
    <phoneticPr fontId="3" type="noConversion"/>
  </si>
  <si>
    <t>Tolo,, Vernon T., Skaggs,, David L.</t>
  </si>
  <si>
    <t>http://ovidsp.ovid.com/ovidweb.cgi?T=JS&amp;NEWS=n&amp;CSC=Y&amp;PAGE=booktext&amp;D=books&amp;AN=01276468$&amp;XPATH=/PG(0)</t>
  </si>
  <si>
    <t>WE 870.R3115 2008</t>
    <phoneticPr fontId="3" type="noConversion"/>
  </si>
  <si>
    <t>9780781765633</t>
  </si>
  <si>
    <t>Master Techniques in Orthopaedic Surgery: Reconstructive Knee Surgery</t>
    <phoneticPr fontId="3" type="noConversion"/>
  </si>
  <si>
    <t>Jackson, Douglas W.</t>
  </si>
  <si>
    <t>http://ovidsp.ovid.com/ovidweb.cgi?T=JS&amp;NEWS=n&amp;CSC=Y&amp;PAGE=booktext&amp;D=books&amp;AN=01284352$&amp;XPATH=/PG(0)</t>
  </si>
  <si>
    <t>WE 17.H667 2006</t>
    <phoneticPr fontId="3" type="noConversion"/>
  </si>
  <si>
    <t>9780781746342</t>
  </si>
  <si>
    <t>Master Techniques in Orthopaedic Surgery: The Hip (Master Techniques in Orthopaedic Surgery)</t>
    <phoneticPr fontId="3" type="noConversion"/>
  </si>
  <si>
    <t>Barrack, Robert L., Rosenberg, Aaron G.</t>
  </si>
  <si>
    <t>http://ovidsp.ovid.com/ovidweb.cgi?T=JS&amp;NEWS=n&amp;CSC=Y&amp;PAGE=booktext&amp;D=books&amp;AN=01382608$&amp;XPATH=/PG(0)</t>
  </si>
  <si>
    <t>WE 17.S5583 2004</t>
    <phoneticPr fontId="3" type="noConversion"/>
  </si>
  <si>
    <t>9780781735902</t>
  </si>
  <si>
    <t>Master Techniques in Orthopaedic Surgery: The Shoulder (Master Techniques in Orthopaedic Surgery)</t>
    <phoneticPr fontId="3" type="noConversion"/>
  </si>
  <si>
    <t xml:space="preserve">CRAIG, Edward V. </t>
  </si>
  <si>
    <t>http://ovidsp.ovid.com/ovidweb.cgi?T=JS&amp;NEWS=n&amp;CSC=Y&amp;PAGE=booktext&amp;D=books&amp;AN=01382613$&amp;XPATH=/PG(0)</t>
  </si>
  <si>
    <t>Neurosurgery; Orthopaedics; Residents</t>
  </si>
  <si>
    <t>WE 725.S75911 2004</t>
    <phoneticPr fontId="3" type="noConversion"/>
  </si>
  <si>
    <t>9780781740784</t>
  </si>
  <si>
    <t>Master Techniques in Orthopaedic Surgery: The Spine (Master Techniques in Orthopaedic Surgery)</t>
    <phoneticPr fontId="3" type="noConversion"/>
  </si>
  <si>
    <t>Bradford, David S., Zdeblick, Thomas A.</t>
  </si>
  <si>
    <t>http://ovidsp.ovid.com/ovidweb.cgi?T=JS&amp;NEWS=n&amp;CSC=Y&amp;PAGE=booktext&amp;D=books&amp;AN=01382614$&amp;XPATH=/PG(0)</t>
  </si>
  <si>
    <t>Surgery; Orthopaedics; Rehabilitation &amp; Physical Medicine</t>
  </si>
  <si>
    <t>9780781783392</t>
  </si>
  <si>
    <t>Master Techniques in Orthopaedic Surgery: The Wrist</t>
    <phoneticPr fontId="3" type="noConversion"/>
  </si>
  <si>
    <t>Gelberman, Richard H</t>
  </si>
  <si>
    <t>http://ovidsp.ovid.com/ovidweb.cgi?T=JS&amp;NEWS=n&amp;CSC=Y&amp;PAGE=booktext&amp;D=books&amp;AN=01412551$&amp;XPATH=/PG(0)</t>
  </si>
  <si>
    <t xml:space="preserve">Residents, Podiatry </t>
  </si>
  <si>
    <t>WE 880.F6859 2002</t>
    <phoneticPr fontId="3" type="noConversion"/>
  </si>
  <si>
    <t>9780781732352</t>
  </si>
  <si>
    <t>Master Techniques in Podiatric Surgery: The Foot and Ankle</t>
    <phoneticPr fontId="3" type="noConversion"/>
  </si>
  <si>
    <t>Chang, Thomas J.</t>
  </si>
  <si>
    <t>http://ovidsp.ovid.com/ovidweb.cgi?T=JS&amp;NEWS=n&amp;CSC=Y&amp;PAGE=booktext&amp;D=books&amp;AN=01382611$&amp;XPATH=/PG(0)</t>
  </si>
  <si>
    <t>616.1025</t>
    <phoneticPr fontId="3" type="noConversion"/>
  </si>
  <si>
    <t>WG 202.M423 2006</t>
    <phoneticPr fontId="3" type="noConversion"/>
  </si>
  <si>
    <t>9781582553634</t>
  </si>
  <si>
    <t>Mastering ACLS</t>
  </si>
  <si>
    <t>http://ovidsp.ovid.com/ovidweb.cgi?T=JS&amp;NEWS=n&amp;CSC=Y&amp;PAGE=booktext&amp;D=books&amp;AN=01382860$&amp;XPATH=/PG(0)</t>
  </si>
  <si>
    <t>Surgery; Residents</t>
  </si>
  <si>
    <t>617.41</t>
    <phoneticPr fontId="3" type="noConversion"/>
  </si>
  <si>
    <t>WO 505.M423 2009</t>
    <phoneticPr fontId="3" type="noConversion"/>
  </si>
  <si>
    <t>9780781771986</t>
  </si>
  <si>
    <t>Mastery of Endoscopic and Laparoscopic Surgery</t>
  </si>
  <si>
    <t>Soper, Nathanial J; Swanström, Lee L; Eubanks, W. Stephen</t>
  </si>
  <si>
    <t>http://ovidsp.ovid.com/ovidweb.cgi?T=JS&amp;NEWS=n&amp;CSC=Y&amp;PAGE=booktext&amp;D=books&amp;AN=01337296$&amp;XPATH=/PG(0)</t>
  </si>
  <si>
    <t>617.05</t>
    <phoneticPr fontId="3" type="noConversion"/>
  </si>
  <si>
    <t>WG 170.M423 2006</t>
    <phoneticPr fontId="3" type="noConversion"/>
  </si>
  <si>
    <t>9780781753319</t>
  </si>
  <si>
    <t>Mastery of Vascular and Endovascular Surgery: An Illustrated Review (Mastery of Vascular and Endovascular Surgery (Zelenock))</t>
    <phoneticPr fontId="3" type="noConversion"/>
  </si>
  <si>
    <t xml:space="preserve">Zelenock, Gerald B., Huber, Thomas S., Messina, Louis M., Lumsden, Alan B., Moneta, Gregory L. </t>
  </si>
  <si>
    <t>http://ovidsp.ovid.com/ovidweb.cgi?T=JS&amp;NEWS=n&amp;CSC=Y&amp;PAGE=booktext&amp;D=books&amp;AN=01382590$&amp;XPATH=/PG(0)</t>
  </si>
  <si>
    <t>Obstetrics &amp; Women's Health; References; Terminology and Reference</t>
  </si>
  <si>
    <t>WY 157.3.M425 2008</t>
    <phoneticPr fontId="3" type="noConversion"/>
  </si>
  <si>
    <t>9781582556871</t>
  </si>
  <si>
    <t>Maternal-Neonatal Facts Made Incredibly Quick!</t>
  </si>
  <si>
    <t>http://ovidsp.ovid.com/ovidweb.cgi?T=JS&amp;NEWS=n&amp;CSC=Y&amp;PAGE=booktext&amp;D=books&amp;AN=01382770$&amp;XPATH=/PG(0)</t>
  </si>
  <si>
    <t>Obstetrics &amp; Women's Health; References; Skills &amp; Procedures; Terminology and Reference</t>
  </si>
  <si>
    <t>310</t>
    <phoneticPr fontId="3" type="noConversion"/>
  </si>
  <si>
    <t>WY 49.M4255 2009</t>
    <phoneticPr fontId="3" type="noConversion"/>
  </si>
  <si>
    <t>9780781792851</t>
  </si>
  <si>
    <t>Maternal-Neonatal Nursing in a Flash</t>
  </si>
  <si>
    <t>http://ovidsp.ovid.com/ovidweb.cgi?T=JS&amp;NEWS=n&amp;CSC=Y&amp;PAGE=booktext&amp;D=books&amp;AN=01382724$&amp;XPATH=/PG(0)</t>
  </si>
  <si>
    <t>Obstetrics &amp; Women's Health; Pediatric Nursing; References; Terminology and Reference</t>
  </si>
  <si>
    <t>618.20231</t>
    <phoneticPr fontId="3" type="noConversion"/>
  </si>
  <si>
    <t>618.20231</t>
    <phoneticPr fontId="3" type="noConversion"/>
  </si>
  <si>
    <t>WY 157.3.M42555 2008</t>
    <phoneticPr fontId="3" type="noConversion"/>
  </si>
  <si>
    <t>9781582556512</t>
  </si>
  <si>
    <t>Maternal-Neonatal Nursing Made Incredibly Easy!</t>
  </si>
  <si>
    <t>http://ovidsp.ovid.com/ovidweb.cgi?T=JS&amp;NEWS=n&amp;CSC=Y&amp;PAGE=booktext&amp;D=books&amp;AN=01382752$&amp;XPATH=/PG(0)</t>
  </si>
  <si>
    <t>Orthopaedics; Podiatry</t>
  </si>
  <si>
    <t>WE 880.M145 2004</t>
    <phoneticPr fontId="3" type="noConversion"/>
  </si>
  <si>
    <t>9780781754552</t>
  </si>
  <si>
    <t>McGlamry's Forefoot Surgery (Biopsy Interpretation Series)</t>
    <phoneticPr fontId="3" type="noConversion"/>
  </si>
  <si>
    <t>Banks, Alan S., Downey, Michael S., Martin, Dennis E., Miller, Stephen J.</t>
  </si>
  <si>
    <t>http://ovidsp.ovid.com/ovidweb.cgi?T=JS&amp;NEWS=n&amp;CSC=Y&amp;PAGE=booktext&amp;D=books&amp;AN=01382591$&amp;XPATH=/PG(0)</t>
  </si>
  <si>
    <t>Nephrology</t>
  </si>
  <si>
    <t>617.4610592</t>
    <phoneticPr fontId="3" type="noConversion"/>
  </si>
  <si>
    <t>WJ 368.M489 2005</t>
    <phoneticPr fontId="3" type="noConversion"/>
  </si>
  <si>
    <t>9780781744911</t>
  </si>
  <si>
    <t>Medical Management of Kidney Transplantation</t>
  </si>
  <si>
    <t>Weir, Matthew R.</t>
  </si>
  <si>
    <t>http://ovidsp.ovid.com/ovidweb.cgi?T=JS&amp;NEWS=n&amp;CSC=Y&amp;PAGE=booktext&amp;D=books&amp;AN=01382595$&amp;XPATH=/PG(0)</t>
  </si>
  <si>
    <t>WM 34.B262m 2008</t>
    <phoneticPr fontId="3" type="noConversion"/>
  </si>
  <si>
    <t>9780781772099</t>
  </si>
  <si>
    <t>Medical Psychiatry: The Quick Reference</t>
  </si>
  <si>
    <t>Barnovitz, Mary Ann L.C., Joglekar, Pria</t>
  </si>
  <si>
    <t>http://ovidsp.ovid.com/ovidweb.cgi?T=JS&amp;NEWS=n&amp;CSC=Y&amp;PAGE=booktext&amp;D=books&amp;AN=01382596$&amp;XPATH=/PG(0)</t>
  </si>
  <si>
    <t>Medical Review; Medical Transcription; References; Terminology and Reference</t>
  </si>
  <si>
    <t>468.342102461</t>
    <phoneticPr fontId="3" type="noConversion"/>
  </si>
  <si>
    <t>W 15.M4884 2009</t>
    <phoneticPr fontId="3" type="noConversion"/>
  </si>
  <si>
    <t>9780781789417</t>
  </si>
  <si>
    <t>Medical Spanish Made Incredibly Easy!</t>
  </si>
  <si>
    <t>http://ovidsp.ovid.com/ovidweb.cgi?T=JS&amp;NEWS=n&amp;CSC=Y&amp;PAGE=booktext&amp;D=books&amp;AN=01382719$&amp;XPATH=/PG(0)</t>
  </si>
  <si>
    <t>468.342</t>
  </si>
  <si>
    <t>W 15 .M489 2008</t>
    <phoneticPr fontId="3" type="noConversion"/>
  </si>
  <si>
    <t>9781582556840</t>
  </si>
  <si>
    <t>Medical Spanish Made Incredibly Quick!</t>
  </si>
  <si>
    <t>http://ovidsp.ovid.com/ovidweb.cgi?T=JS&amp;NEWS=n&amp;CSC=Y&amp;PAGE=booktext&amp;D=books&amp;AN=01382771$&amp;XPATH=/PG(0)</t>
  </si>
  <si>
    <t>Legal Issues; Medical Review; Medical Terminology; Medical Transcription; Fundamentals of Nursing; References; Terminology and Reference</t>
  </si>
  <si>
    <t>610.14</t>
    <phoneticPr fontId="3" type="noConversion"/>
  </si>
  <si>
    <t>W 15.M4887 2009</t>
    <phoneticPr fontId="3" type="noConversion"/>
  </si>
  <si>
    <t>9780781788458</t>
  </si>
  <si>
    <t>Medical Terminology Made Incredibly Easy!</t>
  </si>
  <si>
    <t>http://ovidsp.ovid.com/ovidweb.cgi?T=JS&amp;NEWS=n&amp;CSC=Y&amp;PAGE=booktext&amp;D=books&amp;AN=01382720$&amp;XPATH=/PG(0)</t>
  </si>
  <si>
    <t>WY 100.M4877 2004</t>
    <phoneticPr fontId="3" type="noConversion"/>
  </si>
  <si>
    <t>9781582552248</t>
  </si>
  <si>
    <t>Medical-Surgical Care Planning</t>
  </si>
  <si>
    <t>Holloway, Nancy M</t>
  </si>
  <si>
    <t>http://ovidsp.ovid.com/ovidweb.cgi?T=JS&amp;NEWS=n&amp;CSC=Y&amp;PAGE=booktext&amp;D=books&amp;AN=01382889$&amp;XPATH=/PG(0)</t>
  </si>
  <si>
    <t>617.0231</t>
    <phoneticPr fontId="3" type="noConversion"/>
  </si>
  <si>
    <t>WY 49.M4896 2008</t>
    <phoneticPr fontId="3" type="noConversion"/>
  </si>
  <si>
    <t>9781582555676</t>
  </si>
  <si>
    <t>Medical-Surgical Nursing Made Incredibly Easy!</t>
  </si>
  <si>
    <t>http://ovidsp.ovid.com/ovidweb.cgi?T=JS&amp;NEWS=n&amp;CSC=Y&amp;PAGE=booktext&amp;D=books&amp;AN=01376501$&amp;XPATH=/PG(0)</t>
  </si>
  <si>
    <t>615.6
615.58</t>
    <phoneticPr fontId="3" type="noConversion"/>
  </si>
  <si>
    <t>WB 39.M4881 2003</t>
    <phoneticPr fontId="3" type="noConversion"/>
  </si>
  <si>
    <t>9781582552224</t>
  </si>
  <si>
    <t>Medication Administration Made Incredibly Easy!</t>
  </si>
  <si>
    <t>http://ovidsp.ovid.com/ovidweb.cgi?T=JS&amp;NEWS=n&amp;CSC=Y&amp;PAGE=booktext&amp;D=books&amp;AN=01382499$&amp;XPATH=/PG(0)</t>
  </si>
  <si>
    <t>Audiology; Communication Disorders; Emergency Medical Technology; Emergency Medicine &amp;Trauma; Medical Review; Orthopaedics; Otolaryngology; Plastic &amp; Reconstructive Surgery; Residents; Surgery</t>
  </si>
  <si>
    <t>616.890231</t>
    <phoneticPr fontId="3" type="noConversion"/>
  </si>
  <si>
    <t>WO 18.2.M624 2004</t>
    <phoneticPr fontId="3" type="noConversion"/>
  </si>
  <si>
    <t>9780781751896</t>
  </si>
  <si>
    <t>Michigan Manual of Plastic Surgery (Spiral Manual Series)</t>
    <phoneticPr fontId="3" type="noConversion"/>
  </si>
  <si>
    <t>Brown, David L; Borschel, Gregory H</t>
  </si>
  <si>
    <t>http://ovidsp.ovid.com/ovidweb.cgi?T=JS&amp;NEWS=n&amp;CSC=Y&amp;PAGE=booktext&amp;D=books&amp;AN=01382486$&amp;XPATH=/PG(0)</t>
  </si>
  <si>
    <t>Infectious Diseases; Epidemiology &amp; Public Health; Occupational &amp; Environmental Medicine</t>
  </si>
  <si>
    <t>WA 105.R846m 2008</t>
    <phoneticPr fontId="3" type="noConversion"/>
  </si>
  <si>
    <t>9780781755641</t>
  </si>
  <si>
    <t>Modern Epidemiology</t>
  </si>
  <si>
    <t>Rothman, Kenneth J., Greenland, Sander, Lash, Timothy L.</t>
  </si>
  <si>
    <t>http://ovidsp.ovid.com/ovidweb.cgi?T=JS&amp;NEWS=n&amp;CSC=Y&amp;PAGE=booktext&amp;D=books&amp;AN=01337562$&amp;XPATH=/PG(0)</t>
  </si>
  <si>
    <t>617.07</t>
    <phoneticPr fontId="3" type="noConversion"/>
  </si>
  <si>
    <t>WO 142.M718 2006</t>
    <phoneticPr fontId="3" type="noConversion"/>
  </si>
  <si>
    <t>9780781747486</t>
  </si>
  <si>
    <t>Molecular Genetic Testing in Surgical Pathology</t>
  </si>
  <si>
    <t>Pfeifer, John D.</t>
  </si>
  <si>
    <t>http://ovidsp.ovid.com/ovidweb.cgi?T=JS&amp;NEWS=n&amp;CSC=Y&amp;PAGE=booktext&amp;D=books&amp;AN=01382601$&amp;XPATH=/PG(0)</t>
  </si>
  <si>
    <t>616.8527</t>
    <phoneticPr fontId="3" type="noConversion"/>
  </si>
  <si>
    <t>WM 34.G411m 2008</t>
    <phoneticPr fontId="3" type="noConversion"/>
  </si>
  <si>
    <t>9780781767637</t>
  </si>
  <si>
    <t>Mood Disorders</t>
  </si>
  <si>
    <t xml:space="preserve">Ghaemi, Nassir S. </t>
  </si>
  <si>
    <t>http://ovidsp.ovid.com/ovidweb.cgi?T=JS&amp;NEWS=n&amp;CSC=Y&amp;PAGE=booktext&amp;D=books&amp;AN=01382602$&amp;XPATH=/PG(0)</t>
  </si>
  <si>
    <t>WG 141.5.M2.M939 2006</t>
    <phoneticPr fontId="3" type="noConversion"/>
  </si>
  <si>
    <t>9780781762717</t>
  </si>
  <si>
    <t>MRI and CT of the Cardiovascular System</t>
  </si>
  <si>
    <t>Higgins, Charles B., de Roos, Albert</t>
  </si>
  <si>
    <t>http://ovidsp.ovid.com/ovidweb.cgi?T=JS&amp;NEWS=n&amp;CSC=Y&amp;PAGE=booktext&amp;D=books&amp;AN=01382605$&amp;XPATH=/PG(0)</t>
  </si>
  <si>
    <t>Audiology; Communication Disorders; Neurology; Neurosurgery; Otolaryngology; Radiology; Rehabilitation and Physical Medicine; Residents</t>
  </si>
  <si>
    <t>9780781769853</t>
  </si>
  <si>
    <t>Magnetic Resonance Imaging of the Brain and Spine</t>
    <phoneticPr fontId="3" type="noConversion"/>
  </si>
  <si>
    <t>Atlas, Scott W</t>
  </si>
  <si>
    <t>http://ovidsp.ovid.com/ovidweb.cgi?T=JS&amp;NEWS=n&amp;CSC=Y&amp;PAGE=booktext&amp;D=books&amp;AN=01337300$&amp;XPATH=/PG(0)</t>
  </si>
  <si>
    <t>Chiropractic; Orthopaedics; Physical Therapy; Radiology; Rehabilitation &amp; Physical Medicine; Residents; Rheumatology; Sports Medicine</t>
  </si>
  <si>
    <t>616.707548</t>
    <phoneticPr fontId="3" type="noConversion"/>
  </si>
  <si>
    <t>WE 141.M9389 2006</t>
    <phoneticPr fontId="3" type="noConversion"/>
  </si>
  <si>
    <t>9780781755023</t>
  </si>
  <si>
    <t>MRI of the Musculoskeletal System</t>
  </si>
  <si>
    <t>http://ovidsp.ovid.com/ovidweb.cgi?T=JS&amp;NEWS=n&amp;CSC=Y&amp;PAGE=booktext&amp;D=books&amp;AN=01382487$&amp;XPATH=/PG(0)</t>
  </si>
  <si>
    <t>Chiropractic; Orthopaedics; Physical Therapy; Radiology; Rehabilitation &amp; Physical Medicine; Residents;; Rheumatology Sports Medicine</t>
  </si>
  <si>
    <t>617.57207548</t>
    <phoneticPr fontId="3" type="noConversion"/>
  </si>
  <si>
    <t>WE 810.Z82m 2003</t>
    <phoneticPr fontId="3" type="noConversion"/>
  </si>
  <si>
    <t>9780781715904</t>
  </si>
  <si>
    <t>MRI of the Shoulder</t>
  </si>
  <si>
    <t>Zlatkin, Michael B.</t>
  </si>
  <si>
    <t>http://ovidsp.ovid.com/ovidweb.cgi?T=JS&amp;NEWS=n&amp;CSC=Y&amp;PAGE=booktext&amp;D=books&amp;AN=01382606$&amp;XPATH=/PG(0)</t>
  </si>
  <si>
    <t>Imaging Technology; Radiology; Rehabilitation &amp; Physical Medicine; Residents</t>
  </si>
  <si>
    <t>616.07548</t>
  </si>
  <si>
    <t>WN 18.2.H348m 2004</t>
    <phoneticPr fontId="3" type="noConversion"/>
  </si>
  <si>
    <t>9780781741576</t>
  </si>
  <si>
    <t>MRI: The Basics</t>
  </si>
  <si>
    <t>http://ovidsp.ovid.com/ovidweb.cgi?T=JS&amp;NEWS=n&amp;CSC=Y&amp;PAGE=booktext&amp;D=books&amp;AN=01382604$&amp;XPATH=/PG(0)</t>
  </si>
  <si>
    <t>Imaging Technology; Surgery; Radiology</t>
  </si>
  <si>
    <t>WN 206.M9603 2004</t>
    <phoneticPr fontId="3" type="noConversion"/>
  </si>
  <si>
    <t>9780781740876</t>
  </si>
  <si>
    <t>Multidetector Computed Tomography: Principles; Techniques; and Clinical Applications</t>
    <phoneticPr fontId="3" type="noConversion"/>
  </si>
  <si>
    <t>Fishman, Elliot K; Jeffrey, R Brooke Jr.</t>
  </si>
  <si>
    <t>http://ovidsp.ovid.com/ovidweb.cgi?T=JS&amp;NEWS=n&amp;CSC=Y&amp;PAGE=booktext&amp;D=books&amp;AN=01382615$&amp;XPATH=/PG(0)</t>
  </si>
  <si>
    <t>616.834</t>
    <phoneticPr fontId="3" type="noConversion"/>
  </si>
  <si>
    <t>WL 360.M9619 2006</t>
    <phoneticPr fontId="3" type="noConversion"/>
  </si>
  <si>
    <t>9780781751704</t>
  </si>
  <si>
    <t>Multiple Sclerosis and Demyelinating Diseases (Advances in Neurology)</t>
    <phoneticPr fontId="3" type="noConversion"/>
  </si>
  <si>
    <t xml:space="preserve">Freedman, Mark S. </t>
  </si>
  <si>
    <t>http://ovidsp.ovid.com/ovidweb.cgi?T=JS&amp;NEWS=n&amp;CSC=Y&amp;PAGE=booktext&amp;D=books&amp;AN=01382616$&amp;XPATH=/PG(0)</t>
  </si>
  <si>
    <t>Nuclear Medicine; Orthopaedics; Radiology; Rehabilitation &amp; Physical Medicine; Residents; Sports Medicine</t>
  </si>
  <si>
    <t>616.70754</t>
    <phoneticPr fontId="3" type="noConversion"/>
  </si>
  <si>
    <t>WE 141.C529m 2006</t>
    <phoneticPr fontId="3" type="noConversion"/>
  </si>
  <si>
    <t>9780781757546</t>
  </si>
  <si>
    <t>Musculoskeletal Imaging: A Teaching File</t>
  </si>
  <si>
    <t>Chew, Felix S., Roberts, Catherine C.</t>
  </si>
  <si>
    <t>http://ovidsp.ovid.com/ovidweb.cgi?T=JS&amp;NEWS=n&amp;CSC=Y&amp;PAGE=booktext&amp;D=books&amp;AN=01382617$&amp;XPATH=/PG(0)</t>
  </si>
  <si>
    <t>Neurosurgery; Neurology; Psychiatry; Psychology; Psychopharmacology</t>
  </si>
  <si>
    <t>WL 385.M9955 2005</t>
    <phoneticPr fontId="3" type="noConversion"/>
  </si>
  <si>
    <t>9780781752480</t>
  </si>
  <si>
    <t>Myoclonic Epilepsies: Advances in Neurology</t>
  </si>
  <si>
    <t>Delgado-Escueta, Antonio V; Guerrini, Renzo; Medina, Marco T; Genton, Pierre; Bureau, Michelle; Dravet, Charlotte</t>
  </si>
  <si>
    <t>http://ovidsp.ovid.com/ovidweb.cgi?T=JS&amp;NEWS=n&amp;CSC=Y&amp;PAGE=booktext&amp;D=books&amp;AN=01382619$&amp;XPATH=/PG(0)</t>
  </si>
  <si>
    <t>Alternative &amp; Complementary Medicine; Primary Care/Family Medicine/General Practice; Nursing: Advanced Practice; Nursing: Nurse Practitioner; Nursing: Psychiatric / Mental Health; Psychiatry; Psychology; Psychopharmacology</t>
  </si>
  <si>
    <t>616.891</t>
    <phoneticPr fontId="3" type="noConversion"/>
  </si>
  <si>
    <t>WM 402.N285 2008</t>
    <phoneticPr fontId="3" type="noConversion"/>
  </si>
  <si>
    <t>9780781767620</t>
  </si>
  <si>
    <t>Natural Medications For Psychiatry</t>
  </si>
  <si>
    <t>Mischoulon, David; Rosenbaum, Jerrold F</t>
  </si>
  <si>
    <t>http://ovidsp.ovid.com/ovidweb.cgi?T=JS&amp;NEWS=n&amp;CSC=Y&amp;PAGE=booktext&amp;D=books&amp;AN=01337564$&amp;XPATH=/PG(0)</t>
  </si>
  <si>
    <t>Pharmacology; Psychopharmacology; Nursing; Pediatric Nursing</t>
  </si>
  <si>
    <t>615.1083</t>
    <phoneticPr fontId="3" type="noConversion"/>
  </si>
  <si>
    <t>WS 366.N4381 2005</t>
    <phoneticPr fontId="3" type="noConversion"/>
  </si>
  <si>
    <t>9780781741859</t>
  </si>
  <si>
    <t xml:space="preserve">Neonatal and Pediatric Pharmacology: Therapeutic Principles in Practice </t>
    <phoneticPr fontId="3" type="noConversion"/>
  </si>
  <si>
    <t>http://ovidsp.ovid.com/ovidweb.cgi?T=JS&amp;NEWS=n&amp;CSC=Y&amp;PAGE=booktext&amp;D=books&amp;AN=01382620$&amp;XPATH=/PG(0)</t>
  </si>
  <si>
    <t>Anesthesiology; Critical Care Medicine; Neurology; Neurosurgery; Nursing: Anesthesia; Surgery</t>
  </si>
  <si>
    <t>616.80428</t>
    <phoneticPr fontId="3" type="noConversion"/>
  </si>
  <si>
    <t>WL 100.N4944 2004</t>
    <phoneticPr fontId="3" type="noConversion"/>
  </si>
  <si>
    <t>9780781731966</t>
  </si>
  <si>
    <t>Neurological and Neurosurgical Intensive Care</t>
  </si>
  <si>
    <t>Ropper, Allan H., Gress, Daryl R., Diringer, Michael N., Green, Deborah M., Mayer, Stephan A., Bleck, Thomas P.</t>
  </si>
  <si>
    <t>http://ovidsp.ovid.com/ovidweb.cgi?T=JS&amp;NEWS=n&amp;CSC=Y&amp;PAGE=booktext&amp;D=books&amp;AN=01382622$&amp;XPATH=/PG(0)</t>
  </si>
  <si>
    <t>Neurosurgery; Neurology; Psychiatry; Psychology</t>
  </si>
  <si>
    <t>WL 140.W423n 2004</t>
    <phoneticPr fontId="3" type="noConversion"/>
  </si>
  <si>
    <t>9780781747479</t>
  </si>
  <si>
    <t>Neurology (HO)</t>
  </si>
  <si>
    <t>Weiner, Howard L; Levitt, Lawrence, P; Rae-Grant, Alexander D</t>
  </si>
  <si>
    <t>http://ovidsp.ovid.com/ovidweb.cgi?T=JS&amp;NEWS=n&amp;CSC=Y&amp;PAGE=booktext&amp;D=books&amp;AN=01382623$&amp;XPATH=/PG(0)</t>
  </si>
  <si>
    <t>Neurology; Nursing: Psychiatric / Mental Health Nursing; Psychiatry; Psychology; Psychopharmacology</t>
  </si>
  <si>
    <t>WL 18.2.N4923 2006</t>
    <phoneticPr fontId="3" type="noConversion"/>
  </si>
  <si>
    <t>9780781794046</t>
  </si>
  <si>
    <t>Neurology for the Boards</t>
  </si>
  <si>
    <t>Geyer, James D., Keating, Janice M., Potts, Daniel C., Carney, Paul R.</t>
  </si>
  <si>
    <t>http://ovidsp.ovid.com/ovidweb.cgi?T=JS&amp;NEWS=n&amp;CSC=Y&amp;PAGE=booktext&amp;D=books&amp;AN=01382624$&amp;XPATH=/PG(0)</t>
  </si>
  <si>
    <t>Anesthesiology; Emergency Medical Technology; Emergency Medicine &amp; Trauma; Primary Care/Family Medicine/General Practice ; Internal Medicine; Neurology; Nursing: Anesthesia; Nursing: Psychiatric / Mental Health; Orthopaedics; Physical Therapy; Psychiatry; Psychology; Psychopharmacology; Rehabilitation and Physical Medicine</t>
  </si>
  <si>
    <t>WL 140.N4928 2004</t>
    <phoneticPr fontId="3" type="noConversion"/>
  </si>
  <si>
    <t>9780781746311</t>
  </si>
  <si>
    <t xml:space="preserve">Neurology for the Non-Neurologist </t>
  </si>
  <si>
    <t>Weiner, William J; Goetz, Christopher G</t>
  </si>
  <si>
    <t>http://ovidsp.ovid.com/ovidweb.cgi?T=JS&amp;NEWS=n&amp;CSC=Y&amp;PAGE=booktext&amp;D=books&amp;AN=01382621$&amp;XPATH=/PG(0)</t>
  </si>
  <si>
    <t>616.804754</t>
    <phoneticPr fontId="3" type="noConversion"/>
  </si>
  <si>
    <t>WL 18.2.E77f 2009</t>
    <phoneticPr fontId="3" type="noConversion"/>
  </si>
  <si>
    <t>9780781799126</t>
  </si>
  <si>
    <t>Neurology Self-Assessment: Focus on Neuroimaging</t>
    <phoneticPr fontId="3" type="noConversion"/>
  </si>
  <si>
    <t>Espinosa, Patricio S., Smith, Charles D</t>
  </si>
  <si>
    <t>http://ovidsp.ovid.com/ovidweb.cgi?T=JS&amp;NEWS=n&amp;CSC=Y&amp;PAGE=booktext&amp;D=books&amp;AN=01412539$&amp;XPATH=/PG(0)</t>
  </si>
  <si>
    <t>Neurology; Radiology; Rehabilitation &amp; Physical Medicine; Residents</t>
  </si>
  <si>
    <t>WL 39.C352n 2006</t>
    <phoneticPr fontId="3" type="noConversion"/>
  </si>
  <si>
    <t>9780781779494</t>
  </si>
  <si>
    <t>Neuroradiology Companion: Methods; Guidelines; and Imaging Fundamentals</t>
    <phoneticPr fontId="3" type="noConversion"/>
  </si>
  <si>
    <t>Castillo, Mauricio</t>
  </si>
  <si>
    <t>http://ovidsp.ovid.com/ovidweb.cgi?T=JS&amp;NEWS=n&amp;CSC=Y&amp;PAGE=booktext&amp;D=books&amp;AN=01382625$&amp;XPATH=/PG(0)</t>
  </si>
  <si>
    <t xml:space="preserve">Terminology &amp; Reference, Issues &amp; Trends in Nursing, Nursing: References </t>
  </si>
  <si>
    <t>WY.N688n 1859aa</t>
    <phoneticPr fontId="3" type="noConversion"/>
  </si>
  <si>
    <t>9780397550074</t>
  </si>
  <si>
    <t>Notes on Nursing, Commemorative Edition, What It Is and What It Is Not</t>
    <phoneticPr fontId="3" type="noConversion"/>
  </si>
  <si>
    <t>Nightingale, Florence</t>
  </si>
  <si>
    <t>1992</t>
  </si>
  <si>
    <t>http://ovidsp.ovid.com/ovidweb.cgi?T=JS&amp;NEWS=n&amp;CSC=Y&amp;PAGE=booktext&amp;D=books&amp;AN=01382510$&amp;XPATH=/PG(0)</t>
  </si>
  <si>
    <t>616.07575</t>
    <phoneticPr fontId="3" type="noConversion"/>
  </si>
  <si>
    <t>WN 203.N964 2009</t>
    <phoneticPr fontId="3" type="noConversion"/>
  </si>
  <si>
    <t>9780781769884</t>
  </si>
  <si>
    <t>Nuclear Medicine Imaging</t>
  </si>
  <si>
    <t>Habibian, M. Reza, Delbeke, Dominique, Martin, William H., Vitola, Joao V., Sandler, Martin P.</t>
  </si>
  <si>
    <t>http://ovidsp.ovid.com/ovidweb.cgi?T=JS&amp;NEWS=n&amp;CSC=Y&amp;PAGE=booktext&amp;D=books&amp;AN=01337567$&amp;XPATH=/PG(0)</t>
  </si>
  <si>
    <t>Imaging Technology; Nuclear Medicine; Radiology; Rehabilitation &amp; Physical Medicine; Residents</t>
  </si>
  <si>
    <t>WN 110.C457n 2004</t>
    <phoneticPr fontId="3" type="noConversion"/>
  </si>
  <si>
    <t>9780781747530</t>
  </si>
  <si>
    <t>Nuclear Medicine Physics: The Basics</t>
  </si>
  <si>
    <t>Chandra, Ramesh</t>
  </si>
  <si>
    <t>http://ovidsp.ovid.com/ovidweb.cgi?T=JS&amp;NEWS=n&amp;CSC=Y&amp;PAGE=booktext&amp;D=books&amp;AN=01382488$&amp;XPATH=/PG(0)</t>
  </si>
  <si>
    <t>WY 49.N974275 2008</t>
    <phoneticPr fontId="3" type="noConversion"/>
  </si>
  <si>
    <t>9781582556703</t>
  </si>
  <si>
    <t>Nurse's 3-Minute Clinical Reference</t>
  </si>
  <si>
    <t>http://ovidsp.ovid.com/ovidweb.cgi?T=JS&amp;NEWS=n&amp;CSC=Y&amp;PAGE=booktext&amp;D=books&amp;AN=01382742$&amp;XPATH=/PG(0)</t>
  </si>
  <si>
    <t>9781582555140</t>
  </si>
  <si>
    <t>Nurse's 5-Minute Clinical Consult: Diagnostic Tests</t>
  </si>
  <si>
    <t>http://ovidsp.ovid.com/ovidweb.cgi?T=JS&amp;NEWS=n&amp;CSC=Y&amp;PAGE=booktext&amp;D=books&amp;AN=01382782$&amp;XPATH=/PG(0)</t>
  </si>
  <si>
    <t>WY 49.N97295 2007</t>
    <phoneticPr fontId="3" type="noConversion"/>
  </si>
  <si>
    <t>9781582555119</t>
  </si>
  <si>
    <t>Nurse's 5-Minute Clinical Consult: Diseases</t>
    <phoneticPr fontId="3" type="noConversion"/>
  </si>
  <si>
    <t>http://ovidsp.ovid.com/ovidweb.cgi?T=JS&amp;NEWS=n&amp;CSC=Y&amp;PAGE=booktext&amp;D=books&amp;AN=01382792$&amp;XPATH=/PG(0)</t>
  </si>
  <si>
    <t>610.730692</t>
    <phoneticPr fontId="3" type="noConversion"/>
  </si>
  <si>
    <t>WY 49.N974277 2008</t>
    <phoneticPr fontId="3" type="noConversion"/>
  </si>
  <si>
    <t>9781582556987</t>
  </si>
  <si>
    <t>Nurse's 5-Minute Clinical Consult: Multisystem Disorders</t>
    <phoneticPr fontId="3" type="noConversion"/>
  </si>
  <si>
    <t>http://ovidsp.ovid.com/ovidweb.cgi?T=JS&amp;NEWS=n&amp;CSC=Y&amp;PAGE=booktext&amp;D=books&amp;AN=01382748$&amp;XPATH=/PG(0)</t>
  </si>
  <si>
    <t>References; Skills &amp; Procedures; Terminology and Reference</t>
  </si>
  <si>
    <t>WY 49.N97428 2008</t>
    <phoneticPr fontId="3" type="noConversion"/>
  </si>
  <si>
    <t>9781582555133</t>
  </si>
  <si>
    <t>Nurse's 5-Minute Clinical Consult: Procedures</t>
    <phoneticPr fontId="3" type="noConversion"/>
  </si>
  <si>
    <t>http://ovidsp.ovid.com/ovidweb.cgi?T=JS&amp;NEWS=n&amp;CSC=Y&amp;PAGE=booktext&amp;D=books&amp;AN=01382781$&amp;XPATH=/PG(0)</t>
  </si>
  <si>
    <t>WY 49.N972953 2008</t>
    <phoneticPr fontId="3" type="noConversion"/>
  </si>
  <si>
    <t>9781582557038</t>
  </si>
  <si>
    <t>Nurse's 5-Minute Clinical Consult: Signs &amp; Symptoms</t>
  </si>
  <si>
    <t>http://ovidsp.ovid.com/ovidweb.cgi?T=JS&amp;NEWS=n&amp;CSC=Y&amp;PAGE=booktext&amp;D=books&amp;AN=01382756$&amp;XPATH=/PG(0)</t>
  </si>
  <si>
    <t>WY 49.N972955 2007</t>
    <phoneticPr fontId="3" type="noConversion"/>
  </si>
  <si>
    <t>9781582555126</t>
  </si>
  <si>
    <t>Nurse's 5-Minute Clinical Consult: Treatments</t>
  </si>
  <si>
    <t>http://ovidsp.ovid.com/ovidweb.cgi?T=JS&amp;NEWS=n&amp;CSC=Y&amp;PAGE=booktext&amp;D=books&amp;AN=01382789$&amp;XPATH=/PG(0)</t>
  </si>
  <si>
    <t>Nursing: Diagnostic Tests; Medical/Surgical Nursing; Pathophysiology</t>
  </si>
  <si>
    <t>WB 39.N9745 2008</t>
    <phoneticPr fontId="3" type="noConversion"/>
  </si>
  <si>
    <t>9781582554150</t>
  </si>
  <si>
    <t>Nurse's Quick Check: Diagnostic Tests</t>
  </si>
  <si>
    <t>http://ovidsp.ovid.com/ovidweb.cgi?T=JS&amp;NEWS=n&amp;CSC=Y&amp;PAGE=booktext&amp;D=books&amp;AN=01382864$&amp;XPATH=/PG(0)</t>
  </si>
  <si>
    <t>9780781789400</t>
  </si>
  <si>
    <t>Nurse's Quick Check: Diseases</t>
  </si>
  <si>
    <t>http://ovidsp.ovid.com/ovidweb.cgi?T=JS&amp;NEWS=n&amp;CSC=Y&amp;PAGE=booktext&amp;D=books&amp;AN=01382733$&amp;XPATH=/PG(0)</t>
  </si>
  <si>
    <t>WY 49.N97423 2006</t>
    <phoneticPr fontId="3" type="noConversion"/>
  </si>
  <si>
    <t>9781582554143</t>
  </si>
  <si>
    <t>Nurse's Quick Check: Fluids and Electrolytes</t>
    <phoneticPr fontId="3" type="noConversion"/>
  </si>
  <si>
    <t>http://ovidsp.ovid.com/ovidweb.cgi?T=JS&amp;NEWS=n&amp;CSC=Y&amp;PAGE=booktext&amp;D=books&amp;AN=01382862$&amp;XPATH=/PG(0)</t>
  </si>
  <si>
    <t>WY 49.N97425 2006</t>
    <phoneticPr fontId="3" type="noConversion"/>
  </si>
  <si>
    <t>9781582554136</t>
  </si>
  <si>
    <t>Nurse's Quick Check: Signs &amp; Symptoms</t>
    <phoneticPr fontId="3" type="noConversion"/>
  </si>
  <si>
    <t>http://ovidsp.ovid.com/ovidweb.cgi?T=JS&amp;NEWS=n&amp;CSC=Y&amp;PAGE=booktext&amp;D=books&amp;AN=01382865$&amp;XPATH=/PG(0)</t>
  </si>
  <si>
    <t>WY 49.N97427 2006</t>
    <phoneticPr fontId="3" type="noConversion"/>
  </si>
  <si>
    <t>9781582554167</t>
  </si>
  <si>
    <t>Nurse's Quick Check: Skills</t>
  </si>
  <si>
    <t>http://ovidsp.ovid.com/ovidweb.cgi?T=JS&amp;NEWS=n&amp;CSC=Y&amp;PAGE=booktext&amp;D=books&amp;AN=01382866$&amp;XPATH=/PG(0)</t>
  </si>
  <si>
    <t>WY 49.N974273 2009</t>
    <phoneticPr fontId="3" type="noConversion"/>
  </si>
  <si>
    <t>9780781787420</t>
  </si>
  <si>
    <t>Nurse's Rapid Reference</t>
  </si>
  <si>
    <t>http://ovidsp.ovid.com/ovidweb.cgi?T=JS&amp;NEWS=n&amp;CSC=Y&amp;PAGE=booktext&amp;D=books&amp;AN=01382732$&amp;XPATH=/PG(0)</t>
  </si>
  <si>
    <t>Fundamentals of Nursing; Nursing: Process / Diagnosis; References</t>
  </si>
  <si>
    <t>WY 49.N974295 2008</t>
    <phoneticPr fontId="3" type="noConversion"/>
  </si>
  <si>
    <t>9781582555539</t>
  </si>
  <si>
    <t>Nursing Care Planning Made Incredibly Easy!</t>
  </si>
  <si>
    <t>http://ovidsp.ovid.com/ovidweb.cgi?T=JS&amp;NEWS=n&amp;CSC=Y&amp;PAGE=booktext&amp;D=books&amp;AN=01382772$&amp;XPATH=/PG(0)</t>
  </si>
  <si>
    <t xml:space="preserve">Fundamentals of Nursing; Nursing Process &amp; Diagnosis </t>
  </si>
  <si>
    <t>WY 100.C294n 2009</t>
    <phoneticPr fontId="3" type="noConversion"/>
  </si>
  <si>
    <t>9780781770644</t>
  </si>
  <si>
    <t>Nursing Care Plans and Documentation</t>
  </si>
  <si>
    <t xml:space="preserve">Carpenito-Moyet, Lynda Juall </t>
  </si>
  <si>
    <t>http://ovidsp.ovid.com/ovidweb.cgi?T=JS&amp;NEWS=n&amp;CSC=Y&amp;PAGE=booktext&amp;D=books&amp;AN=01400417$&amp;XPATH=/PG(0)</t>
  </si>
  <si>
    <t>Fundamentals of Nursing; Nursing Process &amp; Diagnosis</t>
  </si>
  <si>
    <t>616.075024613</t>
    <phoneticPr fontId="3" type="noConversion"/>
  </si>
  <si>
    <t>WY 18 .C294n 1992</t>
    <phoneticPr fontId="3" type="noConversion"/>
  </si>
  <si>
    <t>9780781777926</t>
  </si>
  <si>
    <t>Nursing Diagnosis: Application to Clinical Practice</t>
  </si>
  <si>
    <t xml:space="preserve">13th </t>
  </si>
  <si>
    <t>http://ovidsp.ovid.com/ovidweb.cgi?T=JS&amp;NEWS=n&amp;CSC=Y&amp;PAGE=booktext&amp;D=books&amp;AN=01429614$&amp;XPATH=/PG(0)</t>
  </si>
  <si>
    <t>WY 49.N974 2007</t>
    <phoneticPr fontId="3" type="noConversion"/>
  </si>
  <si>
    <t>9781582557403</t>
  </si>
  <si>
    <t>Nursing Facts Made Incredibly Quick!</t>
  </si>
  <si>
    <t>http://ovidsp.ovid.com/ovidweb.cgi?T=JS&amp;NEWS=n&amp;CSC=Y&amp;PAGE=booktext&amp;D=books&amp;AN=01382805$&amp;XPATH=/PG(0)</t>
  </si>
  <si>
    <t>QV 39 N9745 2006</t>
  </si>
  <si>
    <t>9781582559780</t>
  </si>
  <si>
    <t>Nursing I.V. Drug Handbook</t>
  </si>
  <si>
    <t>http://ovidsp.ovid.com/ovidweb.cgi?T=JS&amp;NEWS=n&amp;CSC=Y&amp;PAGE=booktext&amp;D=books&amp;AN=01382846$&amp;XPATH=/PG(0)</t>
  </si>
  <si>
    <t>Medical/Surgical Nursing; References; Skills &amp; Procedures; Pathophysiology; Terminology and Reference</t>
  </si>
  <si>
    <t>WY 49.N97485 2009</t>
    <phoneticPr fontId="3" type="noConversion"/>
  </si>
  <si>
    <t>9780781792820</t>
  </si>
  <si>
    <t>Nursing in a Flash</t>
  </si>
  <si>
    <t>http://ovidsp.ovid.com/ovidweb.cgi?T=JS&amp;NEWS=n&amp;CSC=Y&amp;PAGE=booktext&amp;D=books&amp;AN=01382721$&amp;XPATH=/PG(0)</t>
  </si>
  <si>
    <t>WY 49.N9749 2009</t>
    <phoneticPr fontId="3" type="noConversion"/>
  </si>
  <si>
    <t>9780781791946</t>
  </si>
  <si>
    <t>Nursing Know-How: Charting Patient Care</t>
    <phoneticPr fontId="3" type="noConversion"/>
  </si>
  <si>
    <t>http://ovidsp.ovid.com/ovidweb.cgi?T=JS&amp;NEWS=n&amp;CSC=Y&amp;PAGE=booktext&amp;D=books&amp;AN=01382727$&amp;XPATH=/PG(0)</t>
  </si>
  <si>
    <t>Cardiology; Medical/Surgical Nursing; References; Pathophysiology; Terminology and Reference</t>
  </si>
  <si>
    <t>WY 49.N97495 2009</t>
    <phoneticPr fontId="3" type="noConversion"/>
  </si>
  <si>
    <t>9780781792035</t>
  </si>
  <si>
    <t>Nursing Know-How: Evaluating Heart &amp; Breath Sounds</t>
  </si>
  <si>
    <t>http://ovidsp.ovid.com/ovidweb.cgi?T=JS&amp;NEWS=n&amp;CSC=Y&amp;PAGE=booktext&amp;D=books&amp;AN=01382726$&amp;XPATH=/PG(0)</t>
  </si>
  <si>
    <t>WY 49.N97497 2009</t>
    <phoneticPr fontId="3" type="noConversion"/>
  </si>
  <si>
    <t>9780781792059</t>
  </si>
  <si>
    <t>Nursing Know-How: Evaluating Signs &amp; Symptoms</t>
  </si>
  <si>
    <t>http://ovidsp.ovid.com/ovidweb.cgi?T=JS&amp;NEWS=n&amp;CSC=Y&amp;PAGE=booktext&amp;D=books&amp;AN=01382730$&amp;XPATH=/PG(0)</t>
  </si>
  <si>
    <t>WG 39.N974 2009</t>
    <phoneticPr fontId="3" type="noConversion"/>
  </si>
  <si>
    <t>9780781792066</t>
  </si>
  <si>
    <t>Nursing Know-How: Interpreting ECGs</t>
  </si>
  <si>
    <t>http://ovidsp.ovid.com/ovidweb.cgi?T=JS&amp;NEWS=n&amp;CSC=Y&amp;PAGE=booktext&amp;D=books&amp;AN=01382729$&amp;XPATH=/PG(0)</t>
  </si>
  <si>
    <t>9780781792899</t>
  </si>
  <si>
    <t>http://ovidsp.ovid.com/ovidweb.cgi?T=JS&amp;NEWS=n&amp;CSC=Y&amp;PAGE=booktext&amp;D=books&amp;AN=01382717$&amp;XPATH=/PG(0)</t>
  </si>
  <si>
    <t>Nursing: Education; General Interest Nursing; Issues &amp; Trends in Nursing; Management &amp; Administration</t>
  </si>
  <si>
    <t>610.73071</t>
    <phoneticPr fontId="3" type="noConversion"/>
  </si>
  <si>
    <t>WY 18.5.M998n 2005</t>
    <phoneticPr fontId="3" type="noConversion"/>
  </si>
  <si>
    <t>9780781750653</t>
  </si>
  <si>
    <t>Nursing Preceptorship: Connecting Practice and Education</t>
    <phoneticPr fontId="3" type="noConversion"/>
  </si>
  <si>
    <t xml:space="preserve">Myrick, Florence, Yonge, Olive </t>
  </si>
  <si>
    <t>http://ovidsp.ovid.com/ovidweb.cgi?T=JS&amp;NEWS=n&amp;CSC=Y&amp;PAGE=booktext&amp;D=books&amp;AN=01382833$&amp;XPATH=/PG(0)</t>
  </si>
  <si>
    <t>WY 100.N9737 2003</t>
    <phoneticPr fontId="3" type="noConversion"/>
  </si>
  <si>
    <t>9781582552378</t>
  </si>
  <si>
    <t>Nursing Procedures and Protocols</t>
  </si>
  <si>
    <t>http://ovidsp.ovid.com/ovidweb.cgi?T=JS&amp;NEWS=n&amp;CSC=Y&amp;PAGE=booktext&amp;D=books&amp;AN=01382894$&amp;XPATH=/PG(0)</t>
  </si>
  <si>
    <t>WY 49.N975 2002</t>
    <phoneticPr fontId="3" type="noConversion"/>
  </si>
  <si>
    <t>9781582551678</t>
  </si>
  <si>
    <t>Nursing Procedures Made Incredibly Easy!</t>
  </si>
  <si>
    <t>http://ovidsp.ovid.com/ovidweb.cgi?T=JS&amp;NEWS=n&amp;CSC=Y&amp;PAGE=booktext&amp;D=books&amp;AN=01382506$&amp;XPATH=/PG(0)</t>
  </si>
  <si>
    <t>Nursing: References; Terminology and Reference</t>
  </si>
  <si>
    <t>610.730711</t>
    <phoneticPr fontId="3" type="noConversion"/>
  </si>
  <si>
    <t>WY 18.N9748 2005</t>
    <phoneticPr fontId="3" type="noConversion"/>
  </si>
  <si>
    <t>9781582553696</t>
  </si>
  <si>
    <t>Nursing Student Success Made Incredibly Easy!</t>
  </si>
  <si>
    <t>http://ovidsp.ovid.com/ovidweb.cgi?T=JS&amp;NEWS=n&amp;CSC=Y&amp;PAGE=booktext&amp;D=books&amp;AN=01273169$&amp;XPATH=/PG(0)</t>
  </si>
  <si>
    <t>9781582556628</t>
  </si>
  <si>
    <t>Nursing: Deciphering Diagnostic Tests</t>
  </si>
  <si>
    <t>http://ovidsp.ovid.com/ovidweb.cgi?T=JS&amp;NEWS=n&amp;CSC=Y&amp;PAGE=booktext&amp;D=books&amp;AN=01382774$&amp;XPATH=/PG(0)</t>
  </si>
  <si>
    <t>616.0756</t>
    <phoneticPr fontId="3" type="noConversion"/>
  </si>
  <si>
    <t>WY 49.I608 2008</t>
    <phoneticPr fontId="3" type="noConversion"/>
  </si>
  <si>
    <t>9781582556680</t>
  </si>
  <si>
    <t>Nursing: Interpreting Signs &amp; Symptoms</t>
  </si>
  <si>
    <t>http://ovidsp.ovid.com/ovidweb.cgi?T=JS&amp;NEWS=n&amp;CSC=Y&amp;PAGE=booktext&amp;D=books&amp;AN=01382775$&amp;XPATH=/PG(0)</t>
  </si>
  <si>
    <t>9781582556642</t>
  </si>
  <si>
    <t>Nursing: Perfecting Clinical Procedures</t>
    <phoneticPr fontId="3" type="noConversion"/>
  </si>
  <si>
    <t>http://ovidsp.ovid.com/ovidweb.cgi?T=JS&amp;NEWS=n&amp;CSC=Y&amp;PAGE=booktext&amp;D=books&amp;AN=01382776$&amp;XPATH=/PG(0)</t>
  </si>
  <si>
    <t>WY 49.U55 2008</t>
    <phoneticPr fontId="3" type="noConversion"/>
  </si>
  <si>
    <t>9781582556659</t>
  </si>
  <si>
    <t>Nursing: Understanding Diseases</t>
  </si>
  <si>
    <t>http://ovidsp.ovid.com/ovidweb.cgi?T=JS&amp;NEWS=n&amp;CSC=Y&amp;PAGE=booktext&amp;D=books&amp;AN=01382773$&amp;XPATH=/PG(0)</t>
  </si>
  <si>
    <t>615.7045</t>
    <phoneticPr fontId="3" type="noConversion"/>
  </si>
  <si>
    <t>WY 49.N9765 2007</t>
    <phoneticPr fontId="3" type="noConversion"/>
  </si>
  <si>
    <t>9781582556154</t>
  </si>
  <si>
    <t>Nursing2007 Dangerous Drug Interactions</t>
  </si>
  <si>
    <t>http://ovidsp.ovid.com/ovidweb.cgi?T=JS&amp;NEWS=n&amp;CSC=Y&amp;PAGE=booktext&amp;D=books&amp;AN=01382813$&amp;XPATH=/PG(0)</t>
  </si>
  <si>
    <t>Dietetics; Critical Care; Fundamentals of Nursing; Medical/Surgical Nursing; Nutrition/Diet Therapy; Pathophysiology</t>
  </si>
  <si>
    <t>QU 145.N975355 2007</t>
    <phoneticPr fontId="3" type="noConversion"/>
  </si>
  <si>
    <t>9781582555218</t>
  </si>
  <si>
    <t>Nutrition Made Incredibly Easy!</t>
    <phoneticPr fontId="3" type="noConversion"/>
  </si>
  <si>
    <t>http://ovidsp.ovid.com/ovidweb.cgi?T=JS&amp;NEWS=n&amp;CSC=Y&amp;PAGE=booktext&amp;D=books&amp;AN=01382896$&amp;XPATH=/PG(0)</t>
  </si>
  <si>
    <t>Primary Care/Family Medicine/General Practice; Internal Medicine; Nursing: Nurse Practitioner; Occupational and environmental Medicine; Rheumatology</t>
  </si>
  <si>
    <t>WA 440.O149 2006</t>
    <phoneticPr fontId="3" type="noConversion"/>
  </si>
  <si>
    <t>9780781755511</t>
  </si>
  <si>
    <t xml:space="preserve">Occupational and Environmental Health: Recognizing and Preventing Disease and Injury </t>
    <phoneticPr fontId="3" type="noConversion"/>
  </si>
  <si>
    <t xml:space="preserve">Levy, Barry S., Wegman, David H., Baron, Sherry L., Sokas, Rosemary K. </t>
  </si>
  <si>
    <t>http://ovidsp.ovid.com/ovidweb.cgi?T=JS&amp;NEWS=n&amp;CSC=Y&amp;PAGE=booktext&amp;D=books&amp;AN=01382489$&amp;XPATH=/PG(0)</t>
  </si>
  <si>
    <t>Neurology; Neurosurgery; Nursing: Advanced Practice; Nursing: Nurse Practitioner; Occupational Therapy; Occupational &amp; Environmental Medicine; Orthopaedics; Physical Therapy; Rehabilitation &amp; Physical Medicine; Rheumatology</t>
  </si>
  <si>
    <t>616.9803</t>
    <phoneticPr fontId="3" type="noConversion"/>
  </si>
  <si>
    <t>WE 140.H1310 2005</t>
    <phoneticPr fontId="3" type="noConversion"/>
  </si>
  <si>
    <t>9780781749220</t>
  </si>
  <si>
    <t>Occupational Musculoskeletal Disorders</t>
  </si>
  <si>
    <t>Hadler, Nortin M.</t>
  </si>
  <si>
    <t>http://ovidsp.ovid.com/ovidweb.cgi?T=JS&amp;NEWS=n&amp;CSC=Y&amp;PAGE=booktext&amp;D=books&amp;AN=01382626$&amp;XPATH=/PG(0)</t>
  </si>
  <si>
    <t>Primary Care/Family Medicine/General Practice; Internal Medicine; Nursing: Advanced Practice; Nursing: Nurse Practitioner; Ophthalmology; Optometry</t>
  </si>
  <si>
    <t>WW 39.O21 2005</t>
    <phoneticPr fontId="3" type="noConversion"/>
  </si>
  <si>
    <t>9780781748926</t>
  </si>
  <si>
    <t>Ocular Therapeutics Handbook: A Clinical Manual</t>
  </si>
  <si>
    <t>Onofrey, Bruce E; Skorin, Leonid Jr.; Holdeman, Nicky R</t>
  </si>
  <si>
    <t>http://ovidsp.ovid.com/ovidweb.cgi?T=JS&amp;NEWS=n&amp;CSC=Y&amp;PAGE=booktext&amp;D=books&amp;AN=01382627$&amp;XPATH=/PG(0)</t>
  </si>
  <si>
    <t>Primary Care/Family Medicine/General Practice; Geriatrics; Internal Medicine</t>
  </si>
  <si>
    <t>617.7061</t>
    <phoneticPr fontId="3" type="noConversion"/>
  </si>
  <si>
    <t>WT 100.O32 2006</t>
    <phoneticPr fontId="3" type="noConversion"/>
  </si>
  <si>
    <t>9780781761963</t>
  </si>
  <si>
    <t>Office Care Geriatrics</t>
  </si>
  <si>
    <t xml:space="preserve">Rosenthal, Thomas C., Williams, Mark E., Naughton, Bruce J. </t>
  </si>
  <si>
    <t>http://ovidsp.ovid.com/ovidweb.cgi?T=JS&amp;NEWS=n&amp;CSC=Y&amp;PAGE=booktext&amp;D=books&amp;AN=01382628$&amp;XPATH=/PG(0)</t>
  </si>
  <si>
    <t>618.97</t>
  </si>
  <si>
    <t>WO 500.S425o 2009</t>
    <phoneticPr fontId="3" type="noConversion"/>
  </si>
  <si>
    <t>9780781765398</t>
  </si>
  <si>
    <t>Operative Anatomy</t>
  </si>
  <si>
    <t>Scott-Conner, Carol E; Dawson,  David L</t>
  </si>
  <si>
    <t>http://ovidsp.ovid.com/ovidweb.cgi?T=JS&amp;NEWS=n&amp;CSC=Y&amp;PAGE=booktext&amp;D=books&amp;AN=01337295$&amp;XPATH=/PG(0)</t>
  </si>
  <si>
    <t>611</t>
  </si>
  <si>
    <t>WE 312.O61 2003</t>
    <phoneticPr fontId="3" type="noConversion"/>
  </si>
  <si>
    <t>9780781732659</t>
  </si>
  <si>
    <t>Operative Arthroscopy</t>
  </si>
  <si>
    <t>McGinty, John B.</t>
  </si>
  <si>
    <t>http://ovidsp.ovid.com/ovidweb.cgi?T=JS&amp;NEWS=n&amp;CSC=Y&amp;PAGE=booktext&amp;D=books&amp;AN=01382629$&amp;XPATH=/PG(0)</t>
  </si>
  <si>
    <t>Primary Care/Family Medicine/General Practice; Internal Medicine; Orthopaedics; Residents; Sports Medicine</t>
  </si>
  <si>
    <t>617.1027</t>
    <phoneticPr fontId="3" type="noConversion"/>
  </si>
  <si>
    <t>9780781756532</t>
  </si>
  <si>
    <t>OSE Sports Medicine</t>
    <phoneticPr fontId="3" type="noConversion"/>
  </si>
  <si>
    <t>Schepsis, Anthony A., Busconi, Brian D.</t>
  </si>
  <si>
    <t>http://ovidsp.ovid.com/ovidweb.cgi?T=JS&amp;NEWS=n&amp;CSC=Y&amp;PAGE=booktext&amp;D=books&amp;AN=01382631$&amp;XPATH=/PG(0)</t>
  </si>
  <si>
    <t>Primary Care/Family Medicine/General Practice; Obstetrics &amp; Gynecology; Urology</t>
  </si>
  <si>
    <t>616.6</t>
  </si>
  <si>
    <t>WJ 190.O85 2008</t>
    <phoneticPr fontId="3" type="noConversion"/>
  </si>
  <si>
    <t>9780781770958</t>
  </si>
  <si>
    <t>Ostergard's Urogynecology and Pelvic Floor Dysfunction</t>
  </si>
  <si>
    <t>Bent, Alfred E., Cundiff, Geoffrey W., Swift, Steven E.</t>
  </si>
  <si>
    <t>http://ovidsp.ovid.com/ovidweb.cgi?T=JS&amp;NEWS=n&amp;CSC=Y&amp;PAGE=booktext&amp;D=books&amp;AN=01382632$&amp;XPATH=/PG(0)</t>
  </si>
  <si>
    <t>616.41071</t>
    <phoneticPr fontId="3" type="noConversion"/>
  </si>
  <si>
    <t>WB 18.2.P377o 2007</t>
    <phoneticPr fontId="3" type="noConversion"/>
  </si>
  <si>
    <t>9780781772150</t>
  </si>
  <si>
    <t>Own the Boards: Rapid Internal Medicine Board Review and Recertification Guide</t>
    <phoneticPr fontId="3" type="noConversion"/>
  </si>
  <si>
    <t>Peikari, Cyrus</t>
  </si>
  <si>
    <t>http://ovidsp.ovid.com/ovidweb.cgi?T=JS&amp;NEWS=n&amp;CSC=Y&amp;PAGE=booktext&amp;D=books&amp;AN=01382576$&amp;XPATH=/PG(0)</t>
  </si>
  <si>
    <t>Anatomy; Neurology ; Human Physiology</t>
  </si>
  <si>
    <t>612.825</t>
  </si>
  <si>
    <t>WL 307.P2315 2003</t>
    <phoneticPr fontId="3" type="noConversion"/>
  </si>
  <si>
    <t>9780781736251</t>
  </si>
  <si>
    <t>Parietal Lobe; The</t>
    <phoneticPr fontId="3" type="noConversion"/>
  </si>
  <si>
    <t>Siegel, Adrian M; Andersen, Richard A; Freund, Hans-Joachim; Spencer, Dennis D</t>
  </si>
  <si>
    <t>http://ovidsp.ovid.com/ovidweb.cgi?T=JS&amp;NEWS=n&amp;CSC=Y&amp;PAGE=booktext&amp;D=books&amp;AN=01382699$&amp;XPATH=/PG(0)</t>
  </si>
  <si>
    <t>WH 380.F223p 2009</t>
    <phoneticPr fontId="3" type="noConversion"/>
  </si>
  <si>
    <t>9780781770934</t>
  </si>
  <si>
    <t xml:space="preserve">Pathology of Bone Marrow and Blood Cells </t>
    <phoneticPr fontId="3" type="noConversion"/>
  </si>
  <si>
    <t xml:space="preserve">FARHI, DIANE C. </t>
  </si>
  <si>
    <t>http://ovidsp.ovid.com/ovidweb.cgi?T=JS&amp;NEWS=n&amp;CSC=Y&amp;PAGE=booktext&amp;D=books&amp;AN=01337257$&amp;XPATH=/PG(0)</t>
  </si>
  <si>
    <t>Nursing: Oncology</t>
  </si>
  <si>
    <t>QZ 4.P3024 2009</t>
    <phoneticPr fontId="3" type="noConversion"/>
  </si>
  <si>
    <t>9780781779128</t>
  </si>
  <si>
    <t>http://ovidsp.ovid.com/ovidweb.cgi?T=JS&amp;NEWS=n&amp;CSC=Y&amp;PAGE=booktext&amp;D=books&amp;AN=01376504$&amp;XPATH=/PG(0)</t>
  </si>
  <si>
    <t>Oncology</t>
  </si>
  <si>
    <t>QZ 140.P2943 2008</t>
    <phoneticPr fontId="3" type="noConversion"/>
  </si>
  <si>
    <t>9781582555553</t>
  </si>
  <si>
    <t>Pathophysiology Made Incredibly Visual!</t>
  </si>
  <si>
    <t>http://ovidsp.ovid.com/ovidweb.cgi?T=JS&amp;NEWS=n&amp;CSC=Y&amp;PAGE=booktext&amp;D=books&amp;AN=01382777$&amp;XPATH=/PG(0)</t>
  </si>
  <si>
    <t>Nursing: Medical / Surgical; Nursing: Pathophysiology; Nursing: References; Pathophysiology</t>
  </si>
  <si>
    <t>WY 49.P2965 2005</t>
    <phoneticPr fontId="3" type="noConversion"/>
  </si>
  <si>
    <t>9781582553177</t>
  </si>
  <si>
    <t>Pathophysiology: A 2-in-1 Reference for Nurses</t>
  </si>
  <si>
    <t>http://ovidsp.ovid.com/ovidweb.cgi?T=JS&amp;NEWS=n&amp;CSC=Y&amp;PAGE=booktext&amp;D=books&amp;AN=01382835$&amp;XPATH=/PG(0)</t>
  </si>
  <si>
    <t>9781605472539</t>
  </si>
  <si>
    <t>Pathophysiology: An Incredibly Easy! Pocket Guide</t>
  </si>
  <si>
    <t>http://ovidsp.ovid.com/ovidweb.cgi?T=JS&amp;NEWS=n&amp;CSC=Y&amp;PAGE=booktext&amp;D=books&amp;AN=01429611$&amp;XPATH=/PG(0)</t>
  </si>
  <si>
    <t>Dermatology; Immunology; Infectious Diseases; Internal Medicine</t>
  </si>
  <si>
    <t>616.97</t>
  </si>
  <si>
    <t>WD 300.P3185 2002</t>
    <phoneticPr fontId="3" type="noConversion"/>
  </si>
  <si>
    <t>9780781794251</t>
  </si>
  <si>
    <t>Patterson's Allergic Diseases</t>
  </si>
  <si>
    <t>Grammer; Leslie C.; Greenberger; Paul A.</t>
  </si>
  <si>
    <t>http://ovidsp.ovid.com/ovidweb.cgi?T=JS&amp;NEWS=n&amp;CSC=Y&amp;PAGE=booktext&amp;D=books&amp;AN=01429404$&amp;XPATH=/PG(0)</t>
  </si>
  <si>
    <t>Anesthesiology; Surgery; Pediatrics</t>
  </si>
  <si>
    <t>617.967412/0083</t>
    <phoneticPr fontId="3" type="noConversion"/>
  </si>
  <si>
    <t>WS 290.P37017 2005</t>
    <phoneticPr fontId="3" type="noConversion"/>
  </si>
  <si>
    <t>9780781751759</t>
  </si>
  <si>
    <t xml:space="preserve">Pediatric Cardiac Anesthesia </t>
    <phoneticPr fontId="3" type="noConversion"/>
  </si>
  <si>
    <t>Lake, Carol L; Booker, Peter D</t>
  </si>
  <si>
    <t>http://ovidsp.ovid.com/ovidweb.cgi?T=JS&amp;NEWS=n&amp;CSC=Y&amp;PAGE=booktext&amp;D=books&amp;AN=01382491$&amp;XPATH=/PG(0)</t>
  </si>
  <si>
    <t>617.742059</t>
    <phoneticPr fontId="3" type="noConversion"/>
  </si>
  <si>
    <t>WW 260.P371 2005</t>
    <phoneticPr fontId="3" type="noConversion"/>
  </si>
  <si>
    <t>9780781743075</t>
  </si>
  <si>
    <t xml:space="preserve">Pediatric Cataract Surgery Techniques; Complications; and Management </t>
    <phoneticPr fontId="3" type="noConversion"/>
  </si>
  <si>
    <t>Wilson, M Edward; Trivedi, Rupal H; Pandey, Suresh K</t>
  </si>
  <si>
    <t>http://ovidsp.ovid.com/ovidweb.cgi?T=JS&amp;NEWS=n&amp;CSC=Y&amp;PAGE=booktext&amp;D=books&amp;AN=01382634$&amp;XPATH=/PG(0)</t>
  </si>
  <si>
    <t>Endocrinology; Nursing: Pediatric; Pediatrics</t>
  </si>
  <si>
    <t>618.924</t>
    <phoneticPr fontId="3" type="noConversion"/>
  </si>
  <si>
    <t>WS 330.P37145 2004</t>
    <phoneticPr fontId="3" type="noConversion"/>
  </si>
  <si>
    <t>9780781740593</t>
  </si>
  <si>
    <t xml:space="preserve">Pediatric Endocrinology Mechanisms; Manifestations; and Management </t>
    <phoneticPr fontId="3" type="noConversion"/>
  </si>
  <si>
    <t>Pescovitz, Ora H; Eugester, Erica A</t>
  </si>
  <si>
    <t>http://ovidsp.ovid.com/ovidweb.cgi?T=JS&amp;NEWS=n&amp;CSC=Y&amp;PAGE=booktext&amp;D=books&amp;AN=01382635$&amp;XPATH=/PG(0)</t>
  </si>
  <si>
    <t>WS 39.P371 2007</t>
    <phoneticPr fontId="3" type="noConversion"/>
  </si>
  <si>
    <t>9781582559933</t>
  </si>
  <si>
    <t>http://ovidsp.ovid.com/ovidweb.cgi?T=JS&amp;NEWS=n&amp;CSC=Y&amp;PAGE=booktext&amp;D=books&amp;AN=01382824$&amp;XPATH=/PG(0)</t>
  </si>
  <si>
    <t>Nursing: Pediatric; Pediatrics; Residents</t>
  </si>
  <si>
    <t>WS 200.P37127 2008</t>
    <phoneticPr fontId="3" type="noConversion"/>
  </si>
  <si>
    <t>9780781770323</t>
  </si>
  <si>
    <t>Pediatric Hospital Medicine Textbook of Inpatient Management</t>
  </si>
  <si>
    <t>Perkin, Ronald M., Swift, James D., Newton, Dale A., Anas, Nick G.</t>
  </si>
  <si>
    <t>http://ovidsp.ovid.com/ovidweb.cgi?T=JS&amp;NEWS=n&amp;CSC=Y&amp;PAGE=booktext&amp;D=books&amp;AN=01382636$&amp;XPATH=/PG(0)</t>
  </si>
  <si>
    <t>Neurology; Neurosurgery; Nursing: Pediatric; Pediatrics; Radiology; Rehabilitation &amp; Physical Medicine</t>
  </si>
  <si>
    <t>618.928047548</t>
    <phoneticPr fontId="3" type="noConversion"/>
  </si>
  <si>
    <t>WS 340.B256p 2005</t>
    <phoneticPr fontId="3" type="noConversion"/>
  </si>
  <si>
    <t>9780781757669</t>
  </si>
  <si>
    <t xml:space="preserve">Pediatric Neuroimaging </t>
  </si>
  <si>
    <t>Barkovich, A. J</t>
  </si>
  <si>
    <t>http://ovidsp.ovid.com/ovidweb.cgi?T=JS&amp;NEWS=n&amp;CSC=Y&amp;PAGE=booktext&amp;D=books&amp;AN=01382638$&amp;XPATH=/PG(0)</t>
  </si>
  <si>
    <t>Neurology; Neuroscience; Pediatric Nursing; Nursing: Psychiatric / Mental Health; Pediatrics; Psychiatry; Psychology; Psychopharmacology</t>
  </si>
  <si>
    <t>618.928</t>
    <phoneticPr fontId="3" type="noConversion"/>
  </si>
  <si>
    <t>WS 340.P371345 2006</t>
    <phoneticPr fontId="3" type="noConversion"/>
  </si>
  <si>
    <t>9780781751919</t>
  </si>
  <si>
    <t xml:space="preserve">Pediatric Neuropsychiatry </t>
    <phoneticPr fontId="3" type="noConversion"/>
  </si>
  <si>
    <t>Coffey, Edward; Brumback, Roger A; Rosenberg, David R; Voeller, Kytja K</t>
  </si>
  <si>
    <t>http://ovidsp.ovid.com/ovidweb.cgi?T=JS&amp;NEWS=n&amp;CSC=Y&amp;PAGE=booktext&amp;D=books&amp;AN=01382640$&amp;XPATH=/PG(0)</t>
  </si>
  <si>
    <t xml:space="preserve">Pediatric Nursing; Pediatrics </t>
  </si>
  <si>
    <t>618.9200231</t>
    <phoneticPr fontId="3" type="noConversion"/>
  </si>
  <si>
    <t>WY 49.P371 2005</t>
    <phoneticPr fontId="3" type="noConversion"/>
  </si>
  <si>
    <t>9781582553474</t>
  </si>
  <si>
    <t>Pediatric Nursing Made Incredibly Easy!</t>
    <phoneticPr fontId="3" type="noConversion"/>
  </si>
  <si>
    <t>http://ovidsp.ovid.com/ovidweb.cgi?T=JS&amp;NEWS=n&amp;CSC=Y&amp;PAGE=booktext&amp;D=books&amp;AN=01382880$&amp;XPATH=/PG(0)</t>
  </si>
  <si>
    <t>618.92097735</t>
    <phoneticPr fontId="3" type="noConversion"/>
  </si>
  <si>
    <t>WW 270.P371 2005</t>
    <phoneticPr fontId="3" type="noConversion"/>
  </si>
  <si>
    <t>9780781747820</t>
  </si>
  <si>
    <t xml:space="preserve">Pediatric Retina: Medical and Surgical Approaches </t>
    <phoneticPr fontId="3" type="noConversion"/>
  </si>
  <si>
    <t>Hartnett, Mary E; Trese, Michael; Capone, Antonio Jr.; Keats, Bronya J; Steidl, Scott M</t>
  </si>
  <si>
    <t>http://ovidsp.ovid.com/ovidweb.cgi?T=JS&amp;NEWS=n&amp;CSC=Y&amp;PAGE=booktext&amp;D=books&amp;AN=01382642$&amp;XPATH=/PG(0)</t>
  </si>
  <si>
    <t>Primary Care/Family Medicine/General Practice; Nursing: Advanced Practice; Nursing: Nurse Practitioner; Nursing: Pediatric; Pediatrics; Physician Assistant; Primary Care</t>
  </si>
  <si>
    <t>WS 39.S355p 2004</t>
    <phoneticPr fontId="3" type="noConversion"/>
  </si>
  <si>
    <t>9780781750790</t>
  </si>
  <si>
    <t>Pediatric Telephone Advice</t>
  </si>
  <si>
    <t>Barton D. Schmitt</t>
  </si>
  <si>
    <t>http://ovidsp.ovid.com/ovidweb.cgi?T=JS&amp;NEWS=n&amp;CSC=Y&amp;PAGE=booktext&amp;D=books&amp;AN=01312065$&amp;XPATH=/PG(0)</t>
  </si>
  <si>
    <t>Nursing: Pediatric; Orthopaedics; Pediatrics; Residents</t>
  </si>
  <si>
    <t>WS 270.P3717 2004</t>
    <phoneticPr fontId="3" type="noConversion"/>
  </si>
  <si>
    <t>9780781744362</t>
  </si>
  <si>
    <t>Tornetta, Paul, Einhorn, Thomas A., Cramer, Kathryn E., Scherl, Susan A.</t>
  </si>
  <si>
    <t>http://ovidsp.ovid.com/ovidweb.cgi?T=JS&amp;NEWS=n&amp;CSC=Y&amp;PAGE=booktext&amp;D=books&amp;AN=01382536$&amp;XPATH=/PG(0)</t>
  </si>
  <si>
    <t>Anesthesiology;  Surgery</t>
  </si>
  <si>
    <t>WG 39.P445 2006</t>
    <phoneticPr fontId="3" type="noConversion"/>
  </si>
  <si>
    <t>9780781757744</t>
  </si>
  <si>
    <t>Perioperative Care in Cardiac Anesthesia and Surgery</t>
  </si>
  <si>
    <t>Cheng, Davy C.H; David, Tirone E</t>
  </si>
  <si>
    <t>http://ovidsp.ovid.com/ovidweb.cgi?T=JS&amp;NEWS=n&amp;CSC=Y&amp;PAGE=booktext&amp;D=books&amp;AN=01382416$&amp;XPATH=/PG(0)</t>
  </si>
  <si>
    <t>Anesthesiology; Palliative Medicine</t>
  </si>
  <si>
    <t>617.48300222</t>
    <phoneticPr fontId="3" type="noConversion"/>
  </si>
  <si>
    <t>WO 517.P445 2009</t>
    <phoneticPr fontId="3" type="noConversion"/>
  </si>
  <si>
    <t>9780781768764</t>
  </si>
  <si>
    <t>Peripheral Nerve Blocks: A Color Atlas</t>
  </si>
  <si>
    <t>Chelly; Jacques E.</t>
  </si>
  <si>
    <t>http://ovidsp.ovid.com/ovidweb.cgi?T=JS&amp;NEWS=n&amp;CSC=Y&amp;PAGE=booktext&amp;D=books&amp;AN=01337651$&amp;XPATH=/PG(0)</t>
  </si>
  <si>
    <t>9780781743839</t>
  </si>
  <si>
    <t>Peripheral Vascular Disease Basic Diagnostic and Therapeutic Approaches</t>
  </si>
  <si>
    <t>Abela, George S</t>
  </si>
  <si>
    <t>http://ovidsp.ovid.com/ovidweb.cgi?T=JS&amp;NEWS=n&amp;CSC=Y&amp;PAGE=booktext&amp;D=books&amp;AN=01382643$&amp;XPATH=/PG(0)</t>
  </si>
  <si>
    <t>WG 500.P447 2008</t>
    <phoneticPr fontId="3" type="noConversion"/>
  </si>
  <si>
    <t>9780781786874</t>
  </si>
  <si>
    <t xml:space="preserve">Peripheral Vascular Interventions </t>
  </si>
  <si>
    <t xml:space="preserve">Kandarpa, Krishna </t>
  </si>
  <si>
    <t>http://ovidsp.ovid.com/ovidweb.cgi?T=JS&amp;NEWS=n&amp;CSC=Y&amp;PAGE=booktext&amp;D=books&amp;AN=01382644$&amp;XPATH=/PG(0)</t>
  </si>
  <si>
    <t>616.13107543</t>
    <phoneticPr fontId="3" type="noConversion"/>
  </si>
  <si>
    <t>WG 500.P762p 2004</t>
    <phoneticPr fontId="3" type="noConversion"/>
  </si>
  <si>
    <t>9780781748711</t>
  </si>
  <si>
    <t xml:space="preserve">Peripheral Vascular Sonography A Practical Guide </t>
  </si>
  <si>
    <t>Polak, Joseph P.</t>
  </si>
  <si>
    <t>http://ovidsp.ovid.com/ovidweb.cgi?T=JS&amp;NEWS=n&amp;CSC=Y&amp;PAGE=booktext&amp;D=books&amp;AN=01382645$&amp;XPATH=/PG(0)</t>
  </si>
  <si>
    <t>WM 400.P467 2005</t>
    <phoneticPr fontId="3" type="noConversion"/>
  </si>
  <si>
    <t>9780781757942</t>
  </si>
  <si>
    <t>Perspectives in Cross-Cultural Psychiatry</t>
  </si>
  <si>
    <t>Georgiopoulos, Anna M., Rosenbaum, Jerrold F.</t>
  </si>
  <si>
    <t>http://ovidsp.ovid.com/ovidweb.cgi?T=JS&amp;NEWS=n&amp;CSC=Y&amp;PAGE=booktext&amp;D=books&amp;AN=01382660$&amp;XPATH=/PG(0)</t>
  </si>
  <si>
    <t>Nursing: Pharmacology; References</t>
  </si>
  <si>
    <t>QV 4.P53608 2005</t>
    <phoneticPr fontId="3" type="noConversion"/>
  </si>
  <si>
    <t>9781582553207</t>
  </si>
  <si>
    <t>Pharmacology: A 2-in-1 Reference for Nurses</t>
  </si>
  <si>
    <t>http://ovidsp.ovid.com/ovidweb.cgi?T=JS&amp;NEWS=n&amp;CSC=Y&amp;PAGE=booktext&amp;D=books&amp;AN=01382834$&amp;XPATH=/PG(0)</t>
  </si>
  <si>
    <t>Orthopaedics; Physical Therapy; Rehabilitation &amp; Physical Medicine</t>
  </si>
  <si>
    <t>615.82
617.03</t>
  </si>
  <si>
    <t>WB 39.P5772 2003</t>
    <phoneticPr fontId="3" type="noConversion"/>
  </si>
  <si>
    <t>9780781744331</t>
  </si>
  <si>
    <t xml:space="preserve">Physical Medicine and Rehabilitation Pocketpedia </t>
  </si>
  <si>
    <t>Choi, Howard; Sugar, Ross; Fish, David E; Shatzer, Matthew; Krabak, Brian</t>
  </si>
  <si>
    <t>http://ovidsp.ovid.com/ovidweb.cgi?T=JS&amp;NEWS=n&amp;CSC=Y&amp;PAGE=booktext&amp;D=books&amp;AN=01382647$&amp;XPATH=/PG(0)</t>
  </si>
  <si>
    <t>Imaging Technology; Nursing: Oncology; Oncology; Radiology; Rehabilitation and Physical Medicine; Residents</t>
  </si>
  <si>
    <t>615.842</t>
    <phoneticPr fontId="3" type="noConversion"/>
  </si>
  <si>
    <t>WN 110.K45p 2010</t>
    <phoneticPr fontId="3" type="noConversion"/>
  </si>
  <si>
    <t>9780781788564</t>
  </si>
  <si>
    <t>Physics of Radiation Therapy; The</t>
    <phoneticPr fontId="3" type="noConversion"/>
  </si>
  <si>
    <t>Khan; Faiz M.</t>
  </si>
  <si>
    <t>http://ovidsp.ovid.com/ovidweb.cgi?T=JS&amp;NEWS=n&amp;CSC=Y&amp;PAGE=booktext&amp;D=books&amp;AN=01412547$&amp;XPATH=/PG(0)</t>
  </si>
  <si>
    <t>Medical Review; Neurology</t>
  </si>
  <si>
    <t>WL 39.C192p 2008</t>
    <phoneticPr fontId="3" type="noConversion"/>
  </si>
  <si>
    <t>9780781773591</t>
  </si>
  <si>
    <t>Pocket Guide and Toolkit to DeJong's Neurologic Examination</t>
  </si>
  <si>
    <t>http://ovidsp.ovid.com/ovidweb.cgi?T=JS&amp;NEWS=n&amp;CSC=Y&amp;PAGE=booktext&amp;D=books&amp;AN=01382520$&amp;XPATH=/PG(0)</t>
  </si>
  <si>
    <t>WB 39.P839 2008</t>
    <phoneticPr fontId="3" type="noConversion"/>
  </si>
  <si>
    <t>9781582556758</t>
  </si>
  <si>
    <t>Portable Diagnostic Tests</t>
  </si>
  <si>
    <t>http://ovidsp.ovid.com/ovidweb.cgi?T=JS&amp;NEWS=n&amp;CSC=Y&amp;PAGE=booktext&amp;D=books&amp;AN=01382763$&amp;XPATH=/PG(0)</t>
  </si>
  <si>
    <t>WG 140.P839 2008</t>
    <phoneticPr fontId="3" type="noConversion"/>
  </si>
  <si>
    <t>9781582556772</t>
  </si>
  <si>
    <t>Portable ECG Interpretation</t>
  </si>
  <si>
    <t>http://ovidsp.ovid.com/ovidweb.cgi?T=JS&amp;NEWS=n&amp;CSC=Y&amp;PAGE=booktext&amp;D=books&amp;AN=01382764$&amp;XPATH=/PG(0)</t>
  </si>
  <si>
    <t>WY 49.P8383 2008</t>
    <phoneticPr fontId="3" type="noConversion"/>
  </si>
  <si>
    <t>9781582556789</t>
  </si>
  <si>
    <t>Portable Fluids and Electrolytes</t>
  </si>
  <si>
    <t>http://ovidsp.ovid.com/ovidweb.cgi?T=JS&amp;NEWS=n&amp;CSC=Y&amp;PAGE=booktext&amp;D=books&amp;AN=01382765$&amp;XPATH=/PG(0)</t>
  </si>
  <si>
    <t>QZ 17.P839 2007</t>
    <phoneticPr fontId="3" type="noConversion"/>
  </si>
  <si>
    <t>9781582554556</t>
  </si>
  <si>
    <t>Portable Pathophysiology</t>
  </si>
  <si>
    <t>http://ovidsp.ovid.com/ovidweb.cgi?T=JS&amp;NEWS=n&amp;CSC=Y&amp;PAGE=booktext&amp;D=books&amp;AN=01382815$&amp;XPATH=/PG(0)</t>
  </si>
  <si>
    <t>WY 49.P839 2007</t>
    <phoneticPr fontId="3" type="noConversion"/>
  </si>
  <si>
    <t>9781582559339</t>
  </si>
  <si>
    <t>Portable RN: The All-in-One Nursing Reference</t>
  </si>
  <si>
    <t>http://ovidsp.ovid.com/ovidweb.cgi?T=JS&amp;NEWS=n&amp;CSC=Y&amp;PAGE=booktext&amp;D=books&amp;AN=01382811$&amp;XPATH=/PG(0)</t>
  </si>
  <si>
    <t>Terminology &amp; Reference, Nursing Assessment, References</t>
  </si>
  <si>
    <t>WY 49.P8395 2008</t>
    <phoneticPr fontId="3" type="noConversion"/>
  </si>
  <si>
    <t>9781582556796</t>
  </si>
  <si>
    <t xml:space="preserve">Portable Signs and Symptoms </t>
    <phoneticPr fontId="3" type="noConversion"/>
  </si>
  <si>
    <t>http://ovidsp.ovid.com/ovidweb.cgi?T=JS&amp;NEWS=n&amp;CSC=Y&amp;PAGE=booktext&amp;D=books&amp;AN=01382757$&amp;XPATH=/PG(0)</t>
  </si>
  <si>
    <t>General Interest Nursing; Issues &amp; Trends in Nursing</t>
  </si>
  <si>
    <t>WY 17.Z97p 2004</t>
    <phoneticPr fontId="3" type="noConversion"/>
  </si>
  <si>
    <t>9780781740500</t>
  </si>
  <si>
    <t>Postcards of Nursing; A Worldwide Tribute</t>
  </si>
  <si>
    <t xml:space="preserve">Zwerdling, Michael </t>
  </si>
  <si>
    <t>http://ovidsp.ovid.com/ovidweb.cgi?T=JS&amp;NEWS=n&amp;CSC=Y&amp;PAGE=booktext&amp;D=books&amp;AN=01382883$&amp;XPATH=/PG(0)</t>
  </si>
  <si>
    <t>614.15</t>
    <phoneticPr fontId="3" type="noConversion"/>
  </si>
  <si>
    <t>W 740.G984pb 2008</t>
    <phoneticPr fontId="3" type="noConversion"/>
  </si>
  <si>
    <t>9780781772136</t>
  </si>
  <si>
    <t xml:space="preserve">Practical Approaches to Forensic Mental Health Testimony </t>
  </si>
  <si>
    <t>Gutheil, Thomas G; Dattilio, Frank D</t>
  </si>
  <si>
    <t>http://ovidsp.ovid.com/ovidweb.cgi?T=JS&amp;NEWS=n&amp;CSC=Y&amp;PAGE=booktext&amp;D=books&amp;AN=01382649$&amp;XPATH=/PG(0)</t>
  </si>
  <si>
    <t>Cardiology; Primary Care/Family Medicine/General Practice; Nursing: Advanced Practice; Nursing: Nurse Practitioner; Physician Assistant;  Residents</t>
  </si>
  <si>
    <t>WG 141.P895 2008</t>
    <phoneticPr fontId="3" type="noConversion"/>
  </si>
  <si>
    <t>9780781772945</t>
  </si>
  <si>
    <t>Practical Cardiology</t>
  </si>
  <si>
    <t>Baliga, Ragavendra R., Eagle, Kim A.</t>
  </si>
  <si>
    <t>http://ovidsp.ovid.com/ovidweb.cgi?T=JS&amp;NEWS=n&amp;CSC=Y&amp;PAGE=booktext&amp;D=books&amp;AN=01337534$&amp;XPATH=/PG(0)</t>
  </si>
  <si>
    <t>616.128</t>
    <phoneticPr fontId="3" type="noConversion"/>
  </si>
  <si>
    <t>WG 330.P8954 2009</t>
    <phoneticPr fontId="3" type="noConversion"/>
  </si>
  <si>
    <t>9780781766036</t>
  </si>
  <si>
    <t xml:space="preserve">Practical Clinical Electrophysiology </t>
    <phoneticPr fontId="3" type="noConversion"/>
  </si>
  <si>
    <t>Zimetbaum, Peter J; Josephson, Mark E</t>
  </si>
  <si>
    <t>http://ovidsp.ovid.com/ovidweb.cgi?T=JS&amp;NEWS=n&amp;CSC=Y&amp;PAGE=booktext&amp;D=books&amp;AN=01337535$&amp;XPATH=/PG(0)</t>
  </si>
  <si>
    <t>Nuclear Medicine; Nursing: Oncology; Oncology; Radiology; Rehabilitation &amp; Physical Medicine</t>
  </si>
  <si>
    <t>616.9940642</t>
    <phoneticPr fontId="3" type="noConversion"/>
  </si>
  <si>
    <t>WE 70.7P8946 2005</t>
    <phoneticPr fontId="3" type="noConversion"/>
  </si>
  <si>
    <t>9780781752794</t>
  </si>
  <si>
    <t>Practical Essentials of Intensity Modulated Radiation Therapy</t>
  </si>
  <si>
    <t>Chao, K.S. C; Apisarnthanarax, Smith; Ozyigit, Gokhan</t>
  </si>
  <si>
    <t>http://ovidsp.ovid.com/ovidweb.cgi?T=JS&amp;NEWS=n&amp;CSC=Y&amp;PAGE=booktext&amp;D=books&amp;AN=01382650$&amp;XPATH=/PG(0)</t>
  </si>
  <si>
    <t>617.5507548</t>
    <phoneticPr fontId="3" type="noConversion"/>
  </si>
  <si>
    <t>WI 39.L683p 2004</t>
    <phoneticPr fontId="3" type="noConversion"/>
  </si>
  <si>
    <t>9780781742955</t>
  </si>
  <si>
    <t xml:space="preserve">Practical Guide to Abdominal and Pelvic MRI </t>
    <phoneticPr fontId="3" type="noConversion"/>
  </si>
  <si>
    <t>Leyendecker, John R; Brown, Jeffrey J</t>
  </si>
  <si>
    <t>http://ovidsp.ovid.com/ovidweb.cgi?T=JS&amp;NEWS=n&amp;CSC=Y&amp;PAGE=booktext&amp;D=books&amp;AN=01382651$&amp;XPATH=/PG(0)</t>
  </si>
  <si>
    <t>Emergency Medical Technology; Emergency Medicine &amp; Trauma; Radiology; Rehabilitation &amp; Physical Medicine</t>
  </si>
  <si>
    <t>616.07543</t>
    <phoneticPr fontId="3" type="noConversion"/>
  </si>
  <si>
    <t>WN 208.P8954 2006</t>
    <phoneticPr fontId="3" type="noConversion"/>
  </si>
  <si>
    <t>9780781778589</t>
  </si>
  <si>
    <t>Practical Guide to Emergency Ultrasound</t>
    <phoneticPr fontId="3" type="noConversion"/>
  </si>
  <si>
    <t>Cosby, Karen S., Kendall, John L.</t>
  </si>
  <si>
    <t>http://ovidsp.ovid.com/ovidweb.cgi?T=JS&amp;NEWS=n&amp;CSC=Y&amp;PAGE=booktext&amp;D=books&amp;AN=01382652$&amp;XPATH=/PG(0)</t>
  </si>
  <si>
    <t>Audiology; Communication Disorders; Primary Care/Family Medicine/General Practice; Neurology; Otolaryngology</t>
  </si>
  <si>
    <t>616.841</t>
    <phoneticPr fontId="3" type="noConversion"/>
  </si>
  <si>
    <t>WL 340.P895 2008</t>
    <phoneticPr fontId="3" type="noConversion"/>
  </si>
  <si>
    <t>9780781765626</t>
  </si>
  <si>
    <t>Practical Management of the Dizzy Patient</t>
    <phoneticPr fontId="3" type="noConversion"/>
  </si>
  <si>
    <t>Goebel, Joel A.</t>
  </si>
  <si>
    <t>http://ovidsp.ovid.com/ovidweb.cgi?T=JS&amp;NEWS=n&amp;CSC=Y&amp;PAGE=booktext&amp;D=books&amp;AN=01337353$&amp;XPATH=/PG(0)</t>
  </si>
  <si>
    <t>Internal Medicine; Neurology</t>
  </si>
  <si>
    <t>WL 141.P895 2009</t>
    <phoneticPr fontId="3" type="noConversion"/>
  </si>
  <si>
    <t>9780781784832</t>
  </si>
  <si>
    <t>Biller, José</t>
  </si>
  <si>
    <t>http://ovidsp.ovid.com/ovidweb.cgi?T=JS&amp;NEWS=n&amp;CSC=Y&amp;PAGE=booktext&amp;D=books&amp;AN=01337537$&amp;XPATH=/PG(0)</t>
  </si>
  <si>
    <t>WL 18.2.B55 2005</t>
    <phoneticPr fontId="3" type="noConversion"/>
  </si>
  <si>
    <t>9780781757539</t>
  </si>
  <si>
    <t>Practical Neurology DVD Review</t>
  </si>
  <si>
    <t>http://ovidsp.ovid.com/ovidweb.cgi?T=JS&amp;NEWS=n&amp;CSC=Y&amp;PAGE=booktext&amp;D=books&amp;AN=01382653$&amp;XPATH=/PG(0)</t>
  </si>
  <si>
    <t>WQ 39.M848p 2003</t>
    <phoneticPr fontId="3" type="noConversion"/>
  </si>
  <si>
    <t>9780781738675</t>
  </si>
  <si>
    <t>Practice Guidelines for Obstetrics and Gynecology</t>
  </si>
  <si>
    <t>Morgan, Geri, Hamilton, Carole</t>
  </si>
  <si>
    <t>http://ovidsp.ovid.com/ovidweb.cgi?T=JS&amp;NEWS=n&amp;CSC=Y&amp;PAGE=booktext&amp;D=books&amp;AN=01382501$&amp;XPATH=/PG(0)</t>
  </si>
  <si>
    <t>Anesthesiology; Nursing: Anesthesia; Surgery</t>
  </si>
  <si>
    <t>617.9192</t>
    <phoneticPr fontId="3" type="noConversion"/>
  </si>
  <si>
    <t>WO 39.H2365 2008</t>
    <phoneticPr fontId="3" type="noConversion"/>
  </si>
  <si>
    <t>9780781774987</t>
  </si>
  <si>
    <t xml:space="preserve">Preoperative Assessment and Management </t>
  </si>
  <si>
    <t xml:space="preserve">Sweitzer, BobbieJean </t>
  </si>
  <si>
    <t>http://ovidsp.ovid.com/ovidweb.cgi?T=JS&amp;NEWS=n&amp;CSC=Y&amp;PAGE=booktext&amp;D=books&amp;AN=01337570$&amp;XPATH=/PG(0)</t>
  </si>
  <si>
    <t>Internal Medicine; Nurse Practitioner; Primary Care/Family Medicine/General Practice; Obstetrics &amp; Womens Health</t>
  </si>
  <si>
    <t>W 84.6.P94916 2009</t>
    <phoneticPr fontId="3" type="noConversion"/>
  </si>
  <si>
    <t>9780781775137</t>
  </si>
  <si>
    <t>Primary Care Medicine</t>
  </si>
  <si>
    <t xml:space="preserve">Goroll, Allan H., Mulley, Albert G. </t>
  </si>
  <si>
    <t>http://ovidsp.ovid.com/ovidweb.cgi?T=JS&amp;NEWS=n&amp;CSC=Y&amp;PAGE=booktext&amp;D=books&amp;AN=01412498$&amp;XPATH=/PG(0)</t>
  </si>
  <si>
    <t>Gastroenterology; Hepatology; Residents</t>
  </si>
  <si>
    <t>WI 39.G914p 2008</t>
    <phoneticPr fontId="3" type="noConversion"/>
  </si>
  <si>
    <t>9780781779449</t>
  </si>
  <si>
    <t>Primo Gastro: The Pocket GI/Liver Companion</t>
  </si>
  <si>
    <t>Guardino, Jason M.</t>
  </si>
  <si>
    <t>http://ovidsp.ovid.com/ovidweb.cgi?T=JS&amp;NEWS=n&amp;CSC=Y&amp;PAGE=booktext&amp;D=books&amp;AN=01382657$&amp;XPATH=/PG(0)</t>
  </si>
  <si>
    <t>Nursing: Oncology; Obstetrics and Gynecology; Oncology; Surgery</t>
  </si>
  <si>
    <t>WP 145.P957 2009</t>
    <phoneticPr fontId="3" type="noConversion"/>
  </si>
  <si>
    <t>9780781778459</t>
  </si>
  <si>
    <t>Principles and Practice of Gynecologic Oncology</t>
  </si>
  <si>
    <t>Barakat, Richard R., Perelman, Ronald O., Markman, Maurie, Randall, Marcus</t>
  </si>
  <si>
    <t>http://ovidsp.ovid.com/ovidweb.cgi?T=JS&amp;NEWS=n&amp;CSC=Y&amp;PAGE=booktext&amp;D=books&amp;AN=01412544$&amp;XPATH=/PG(0)</t>
  </si>
  <si>
    <t xml:space="preserve">Radiology, Nuclear Medicine </t>
  </si>
  <si>
    <t>WN 206.P9568 2009</t>
    <phoneticPr fontId="3" type="noConversion"/>
  </si>
  <si>
    <t>9780781779999</t>
  </si>
  <si>
    <t>Principles and Practice of PET and PET/CT</t>
  </si>
  <si>
    <t xml:space="preserve">Wahl, Richard L. </t>
  </si>
  <si>
    <t>http://ovidsp.ovid.com/ovidweb.cgi?T=JS&amp;NEWS=n&amp;CSC=Y&amp;PAGE=booktext&amp;D=books&amp;AN=01400435$&amp;XPATH=/PG(0)</t>
  </si>
  <si>
    <t>Anesthesiology; Cardiology; Critical Care Medicine; Exercise Science; Primary Care/Family Medicine/General Practice; Nursing: Anesthesia; Orthopaedics; Personal Training; Physical Therapy; Pulmonary Medicine; Rehabilitation &amp; Physical Medicine; Residents; Sports Medicine</t>
  </si>
  <si>
    <t>WG 141.5.F9.P957 2005</t>
    <phoneticPr fontId="3" type="noConversion"/>
  </si>
  <si>
    <t>9780781748766</t>
  </si>
  <si>
    <t>Principles of Exercise Testing and Interpretation: Including Pathophysiology and Clinical Applications</t>
    <phoneticPr fontId="3" type="noConversion"/>
  </si>
  <si>
    <t>Wasserman, Karlman; Hansen, James E; Sue, Darryl Y; Stringer, William W; Whipp, Brian J</t>
  </si>
  <si>
    <t>http://ovidsp.ovid.com/ovidweb.cgi?T=JS&amp;NEWS=n&amp;CSC=Y&amp;PAGE=booktext&amp;D=books&amp;AN=01382658$&amp;XPATH=/PG(0)</t>
  </si>
  <si>
    <t xml:space="preserve">Sports Medicine, Chiropractic, Personal Training, Physical Therapy </t>
  </si>
  <si>
    <t>QT 261.K18p 2005</t>
    <phoneticPr fontId="3" type="noConversion"/>
  </si>
  <si>
    <t>9780781741897</t>
  </si>
  <si>
    <t>Principles of Manual Sports Medicine</t>
  </si>
  <si>
    <t xml:space="preserve">Karageanes, Steven J. </t>
  </si>
  <si>
    <t>http://ovidsp.ovid.com/ovidweb.cgi?T=JS&amp;NEWS=n&amp;CSC=Y&amp;PAGE=booktext&amp;D=books&amp;AN=01382587$&amp;XPATH=/PG(0)</t>
  </si>
  <si>
    <t>WB 39.P9625 2006</t>
    <phoneticPr fontId="3" type="noConversion"/>
  </si>
  <si>
    <t>9781582554037</t>
  </si>
  <si>
    <t>Professional Guide to Assessment</t>
  </si>
  <si>
    <t>http://ovidsp.ovid.com/ovidweb.cgi?T=JS&amp;NEWS=n&amp;CSC=Y&amp;PAGE=booktext&amp;D=books&amp;AN=01382870$&amp;XPATH=/PG(0)</t>
  </si>
  <si>
    <t>Internal Medicine; Laboratory Medicine; Medical/Surgical Nursing; Nursing: Process / Diagnosis; Pathophysiology</t>
  </si>
  <si>
    <t>WB 200.P965 2005</t>
    <phoneticPr fontId="3" type="noConversion"/>
  </si>
  <si>
    <t>9781582553047</t>
  </si>
  <si>
    <t>Professional Guide to Diagnostic Tests</t>
  </si>
  <si>
    <t>http://ovidsp.ovid.com/ovidweb.cgi?T=JS&amp;NEWS=n&amp;CSC=Y&amp;PAGE=booktext&amp;D=books&amp;AN=01382881$&amp;XPATH=/PG(0)</t>
  </si>
  <si>
    <t>Primary Care/Family Medicine/General Practice; General Practice; Medical/Surgical Nursing; References; Pathophysiology; Primary Care; Terminology and Reference</t>
  </si>
  <si>
    <t>WB 39.P964 2009</t>
    <phoneticPr fontId="3" type="noConversion"/>
  </si>
  <si>
    <t>9780781778992</t>
  </si>
  <si>
    <t>http://ovidsp.ovid.com/ovidweb.cgi?T=JS&amp;NEWS=n&amp;CSC=Y&amp;PAGE=booktext&amp;D=books&amp;AN=01382740$&amp;XPATH=/PG(0)</t>
  </si>
  <si>
    <t>Alternative Medicine; Nursing: Pharmacology</t>
  </si>
  <si>
    <t>615.321</t>
  </si>
  <si>
    <t>WB 890.F419 2004</t>
    <phoneticPr fontId="3" type="noConversion"/>
  </si>
  <si>
    <t>9781582552439</t>
  </si>
  <si>
    <t>Professional's Handbook of Complementary &amp; Alternative Medicines</t>
    <phoneticPr fontId="3" type="noConversion"/>
  </si>
  <si>
    <t>Fetrow, Charles H</t>
  </si>
  <si>
    <t>http://ovidsp.ovid.com/ovidweb.cgi?T=JS&amp;NEWS=n&amp;CSC=Y&amp;PAGE=booktext&amp;D=books&amp;AN=01382890$&amp;XPATH=/PG(0)</t>
  </si>
  <si>
    <t>Nursing: Oncology; Oncology; Radiology; Rehabilitation &amp; Physical Medicine</t>
  </si>
  <si>
    <t>WN 250.5.R3.P967 2008</t>
    <phoneticPr fontId="3" type="noConversion"/>
  </si>
  <si>
    <t>9780781765527</t>
  </si>
  <si>
    <t>Proton and Charged Particle Radiotherapy</t>
    <phoneticPr fontId="3" type="noConversion"/>
  </si>
  <si>
    <t xml:space="preserve">Delaney, Thomas F., Kooy, Hanne M. </t>
  </si>
  <si>
    <t>http://ovidsp.ovid.com/ovidweb.cgi?T=JS&amp;NEWS=n&amp;CSC=Y&amp;PAGE=booktext&amp;D=books&amp;AN=01382659$&amp;XPATH=/PG(0)</t>
  </si>
  <si>
    <t>Nursing: Psychiatric / Mental Health Nursing; Psychiatry; Psychology; Psychopharmacology</t>
  </si>
  <si>
    <t>WB 39.D246p 2008</t>
    <phoneticPr fontId="3" type="noConversion"/>
  </si>
  <si>
    <t>9780781784085</t>
  </si>
  <si>
    <t>Psychiatric Medicine: The Psychiatrist's Guide to the Treatment of Common Medical Illnesses</t>
    <phoneticPr fontId="3" type="noConversion"/>
  </si>
  <si>
    <t>Dave, Mahendra J., Miceli, Kurt P., Modha, Poonam</t>
  </si>
  <si>
    <t>http://ovidsp.ovid.com/ovidweb.cgi?T=JS&amp;NEWS=n&amp;CSC=Y&amp;PAGE=booktext&amp;D=books&amp;AN=01382662$&amp;XPATH=/PG(0)</t>
  </si>
  <si>
    <t>Psychiatric/Mental Health Nursing; References; Psychiatry; Psychopharmacology; Terminology and Reference</t>
  </si>
  <si>
    <t>610.7368</t>
  </si>
  <si>
    <t>WY 160.P97266 2004</t>
    <phoneticPr fontId="3" type="noConversion"/>
  </si>
  <si>
    <t>9781582552705</t>
  </si>
  <si>
    <t>Psychiatric Nursing Made Incredibly Easy!</t>
  </si>
  <si>
    <t>http://ovidsp.ovid.com/ovidweb.cgi?T=JS&amp;NEWS=n&amp;CSC=Y&amp;PAGE=booktext&amp;D=books&amp;AN=01382888$&amp;XPATH=/PG(0)</t>
  </si>
  <si>
    <t>Psychiatry, Medical Review, Primary Care/Family Medicine/General Practice, Psychology, Psychopharmacology, Psychiatric/Mental Health Nursing,Behavioral &amp; Social Sciences, Nursing, Clinical Medicine</t>
  </si>
  <si>
    <t>WM 34.T656pa 2008</t>
    <phoneticPr fontId="3" type="noConversion"/>
  </si>
  <si>
    <t>9780781774529</t>
  </si>
  <si>
    <t xml:space="preserve">Tomb, David A. </t>
  </si>
  <si>
    <t>http://ovidsp.ovid.com/ovidweb.cgi?T=JS&amp;NEWS=n&amp;CSC=Y&amp;PAGE=booktext&amp;D=books&amp;AN=01382663$&amp;XPATH=/PG(0)</t>
  </si>
  <si>
    <t>Medical Review; Neurology; Nursing: Psychiatric / Mental Health Nursing; Psychiatry; Psychology; Psychopharmacology</t>
  </si>
  <si>
    <t>WM 18.2.C133p 2008</t>
    <phoneticPr fontId="3" type="noConversion"/>
  </si>
  <si>
    <t>9780781774826</t>
  </si>
  <si>
    <t>Psychiatry for the Boards</t>
  </si>
  <si>
    <t>Wang, William W., Cai, Wen-Hui</t>
  </si>
  <si>
    <t>http://ovidsp.ovid.com/ovidweb.cgi?T=JS&amp;NEWS=n&amp;CSC=Y&amp;PAGE=booktext&amp;D=books&amp;AN=01382661$&amp;XPATH=/PG(0)</t>
  </si>
  <si>
    <t>WM 18.2.P9745 2005</t>
    <phoneticPr fontId="3" type="noConversion"/>
  </si>
  <si>
    <t>9780781761062</t>
  </si>
  <si>
    <t>Psychiatry: 1,200 Questions to Help You Pass the Boards</t>
    <phoneticPr fontId="3" type="noConversion"/>
  </si>
  <si>
    <t>Mathews, Maju; Budur, Kumar; Basil, Biju; Mathews, Manu</t>
  </si>
  <si>
    <t>http://ovidsp.ovid.com/ovidweb.cgi?T=JS&amp;NEWS=n&amp;CSC=Y&amp;PAGE=booktext&amp;D=books&amp;AN=01382412$&amp;XPATH=/PG(0)</t>
  </si>
  <si>
    <t>616.8914</t>
    <phoneticPr fontId="3" type="noConversion"/>
  </si>
  <si>
    <t>WM 460.B588p 2006</t>
    <phoneticPr fontId="3" type="noConversion"/>
  </si>
  <si>
    <t>9780781799492</t>
  </si>
  <si>
    <t>Psychodynamic Theory for Clinicians</t>
  </si>
  <si>
    <t>Bienenfeld, David</t>
  </si>
  <si>
    <t>http://ovidsp.ovid.com/ovidweb.cgi?T=JS&amp;NEWS=n&amp;CSC=Y&amp;PAGE=booktext&amp;D=books&amp;AN=01382664$&amp;XPATH=/PG(0)</t>
  </si>
  <si>
    <t>WM 197.P974 2005</t>
    <phoneticPr fontId="3" type="noConversion"/>
  </si>
  <si>
    <t>9780781796279</t>
  </si>
  <si>
    <t>Psychogenic Movement Disorders Neurology and Neuropsychiatry</t>
  </si>
  <si>
    <t>Hallett, Mark, Fahn, Stanley, Jankovic, Joseph, Lang, Anthony E., Cloninger, C. Robert, Yudofsky, Stuart C.</t>
  </si>
  <si>
    <t>http://ovidsp.ovid.com/ovidweb.cgi?T=JS&amp;NEWS=n&amp;CSC=Y&amp;PAGE=booktext&amp;D=books&amp;AN=01382665$&amp;XPATH=/PG(0)</t>
  </si>
  <si>
    <t>Primary Care/Family Medicine / General Practice; Internal Medicine; Nursing: Psychiatric / Mental Health; Psychiatry; Psychology; Psychopharmacology; Residents</t>
  </si>
  <si>
    <t>616.08</t>
  </si>
  <si>
    <t>WM 90.B658p 2009</t>
    <phoneticPr fontId="3" type="noConversion"/>
  </si>
  <si>
    <t>9780781772426</t>
  </si>
  <si>
    <t>Psychosomatic Medicine</t>
  </si>
  <si>
    <t>Blumenfield, Michael, Tiamson-Kassab, Maria</t>
  </si>
  <si>
    <t>http://ovidsp.ovid.com/ovidweb.cgi?T=JS&amp;NEWS=n&amp;CSC=Y&amp;PAGE=booktext&amp;D=books&amp;AN=01337652$&amp;XPATH=/PG(0)</t>
  </si>
  <si>
    <t>WM 203.F889p 2008</t>
    <phoneticPr fontId="3" type="noConversion"/>
  </si>
  <si>
    <t>9780781785433</t>
  </si>
  <si>
    <t>Psychotic Disorders A Practical Guide</t>
  </si>
  <si>
    <t>Freudenreich, Oliver</t>
  </si>
  <si>
    <t>http://ovidsp.ovid.com/ovidweb.cgi?T=JS&amp;NEWS=n&amp;CSC=Y&amp;PAGE=booktext&amp;D=books&amp;AN=01382667$&amp;XPATH=/PG(0)</t>
  </si>
  <si>
    <t>Epidemiology &amp; Public Health; Internal Medicine; Nursing: Pharmacology; Pharmacology; Psychopharmacology; Residents; Terminology and Reference</t>
  </si>
  <si>
    <t>808.06661</t>
    <phoneticPr fontId="3" type="noConversion"/>
  </si>
  <si>
    <t>WZ 345.B884p 2006</t>
    <phoneticPr fontId="3" type="noConversion"/>
  </si>
  <si>
    <t>9780781795067</t>
  </si>
  <si>
    <t>Publishing and Presenting Clinical Research</t>
  </si>
  <si>
    <t>Browner, Warren S</t>
  </si>
  <si>
    <t>http://ovidsp.ovid.com/ovidweb.cgi?T=JS&amp;NEWS=n&amp;CSC=Y&amp;PAGE=booktext&amp;D=books&amp;AN=01382668$&amp;XPATH=/PG(0)</t>
  </si>
  <si>
    <t>Cardiology; Critical Care Medicine; Emergency Medical Technology; Emergency Medicine / Trauma; Internal Medicine; Critical Care; Emergency Medicine &amp; Trauma; References; Terminology and Reference</t>
  </si>
  <si>
    <t>WG 18.2.D261q 2005</t>
    <phoneticPr fontId="3" type="noConversion"/>
  </si>
  <si>
    <t>9781582553795</t>
  </si>
  <si>
    <t>Quick and Accurate 12-Lead ECG Interpretation</t>
  </si>
  <si>
    <t>Davis, Dale</t>
  </si>
  <si>
    <t>http://ovidsp.ovid.com/ovidweb.cgi?T=JS&amp;NEWS=n&amp;CSC=Y&amp;PAGE=booktext&amp;D=books&amp;AN=01376505$&amp;XPATH=/PG(0)</t>
  </si>
  <si>
    <t>WX 39.D562q 2008</t>
    <phoneticPr fontId="3" type="noConversion"/>
  </si>
  <si>
    <t>9780781777148</t>
  </si>
  <si>
    <t>Quick Reference to Critical Care</t>
  </si>
  <si>
    <t>Diepenbrock, Nancy H.</t>
  </si>
  <si>
    <t>http://ovidsp.ovid.com/ovidweb.cgi?T=JS&amp;NEWS=n&amp;CSC=Y&amp;PAGE=booktext&amp;D=books&amp;AN=01382895$&amp;XPATH=/PG(0)</t>
  </si>
  <si>
    <t>Medical Review; Nuclear Medicine; Nursing: Oncology; Oncology; Radiology; Rehabilitation &amp; Physical Medicine; Residents</t>
  </si>
  <si>
    <t>616.0757</t>
    <phoneticPr fontId="3" type="noConversion"/>
  </si>
  <si>
    <t>WN 600.H175r 2006</t>
    <phoneticPr fontId="3" type="noConversion"/>
  </si>
  <si>
    <t>9780781741514</t>
  </si>
  <si>
    <t>Radiobiology for the Radiologist</t>
  </si>
  <si>
    <t>Hall, Eric J., Giaccia, Amato J.</t>
  </si>
  <si>
    <t>http://ovidsp.ovid.com/ovidweb.cgi?T=JS&amp;NEWS=n&amp;CSC=Y&amp;PAGE=booktext&amp;D=books&amp;AN=01382670$&amp;XPATH=/PG(0)</t>
  </si>
  <si>
    <t>616.994910642</t>
    <phoneticPr fontId="3" type="noConversion"/>
  </si>
  <si>
    <t>WE 707.A581r 2006</t>
    <phoneticPr fontId="3" type="noConversion"/>
  </si>
  <si>
    <t>9780781760935</t>
  </si>
  <si>
    <t xml:space="preserve">Radiotherapy for Head and Neck Cancers: Indications and Techniques </t>
    <phoneticPr fontId="3" type="noConversion"/>
  </si>
  <si>
    <t>Ang, K Kian; Garden, Adam S</t>
  </si>
  <si>
    <t>http://ovidsp.ovid.com/ovidweb.cgi?T=JS&amp;NEWS=n&amp;CSC=Y&amp;PAGE=booktext&amp;D=books&amp;AN=01382672$&amp;XPATH=/PG(0)</t>
  </si>
  <si>
    <t>Emergency Medical Technology; Emergency Medicine &amp; Trauma; Nursing: Pediatric; Orthopaedics; Pediatrics</t>
  </si>
  <si>
    <t>617.15083</t>
    <phoneticPr fontId="3" type="noConversion"/>
  </si>
  <si>
    <t>WE 180.R196r 2005</t>
    <phoneticPr fontId="3" type="noConversion"/>
  </si>
  <si>
    <t>9780781752862</t>
  </si>
  <si>
    <t>Rang's Children's Fractures</t>
  </si>
  <si>
    <t>Wenger, Dennis R; Pring, Maya E; Rang, Mercer</t>
  </si>
  <si>
    <t>http://ovidsp.ovid.com/ovidweb.cgi?T=JS&amp;NEWS=n&amp;CSC=Y&amp;PAGE=booktext&amp;D=books&amp;AN=01382673$&amp;XPATH=/PG(0)</t>
  </si>
  <si>
    <t>WY 100.4.R218 2004</t>
    <phoneticPr fontId="3" type="noConversion"/>
  </si>
  <si>
    <t>9781582552729</t>
  </si>
  <si>
    <t>Rapid Assessment, A Flowchart Guide to Evaluating Signs &amp; Symptoms</t>
    <phoneticPr fontId="3" type="noConversion"/>
  </si>
  <si>
    <t>http://ovidsp.ovid.com/ovidweb.cgi?T=JS&amp;NEWS=n&amp;CSC=Y&amp;PAGE=booktext&amp;D=books&amp;AN=01382886$&amp;XPATH=/PG(0)</t>
  </si>
  <si>
    <t>Cardiology; Critical Care Medicine; Critical Care; Emergency Medicine &amp; Trauma; Medical/Surgical Nursing; References; Pathophysiology; Terminology and Reference</t>
  </si>
  <si>
    <t>610.736</t>
    <phoneticPr fontId="3" type="noConversion"/>
  </si>
  <si>
    <t>WY 49.R218 2006</t>
    <phoneticPr fontId="3" type="noConversion"/>
  </si>
  <si>
    <t>9781582554303</t>
  </si>
  <si>
    <t>Rapid Response to Everyday Emergencies: A Nurse's Guide</t>
  </si>
  <si>
    <t>http://ovidsp.ovid.com/ovidweb.cgi?T=JS&amp;NEWS=n&amp;CSC=Y&amp;PAGE=booktext&amp;D=books&amp;AN=01382861$&amp;XPATH=/PG(0)</t>
  </si>
  <si>
    <t>Chiropractic; Exercise Science; Massage Therapy; Occupational Therapy; Orthopaedics; Physical Therapy; Rehabilitation &amp; Physical Medicine</t>
  </si>
  <si>
    <t>616.7306
617.56062</t>
    <phoneticPr fontId="3" type="noConversion"/>
  </si>
  <si>
    <t>WE 720.R345 2007</t>
    <phoneticPr fontId="3" type="noConversion"/>
  </si>
  <si>
    <t>9780781729970</t>
  </si>
  <si>
    <t xml:space="preserve">Rehabilitation of the Spine: A Practitioner's Manual </t>
    <phoneticPr fontId="3" type="noConversion"/>
  </si>
  <si>
    <t>Liebenson, Craig</t>
  </si>
  <si>
    <t>http://ovidsp.ovid.com/ovidweb.cgi?T=JS&amp;NEWS=n&amp;CSC=Y&amp;PAGE=booktext&amp;D=books&amp;AN=01382494$&amp;XPATH=/PG(0)</t>
  </si>
  <si>
    <t>Plastic &amp; Reconstructive Surgery</t>
  </si>
  <si>
    <t>618.19059</t>
    <phoneticPr fontId="3" type="noConversion"/>
  </si>
  <si>
    <t>WP 910.S554r 2006</t>
    <phoneticPr fontId="3" type="noConversion"/>
  </si>
  <si>
    <t>9780781722377</t>
  </si>
  <si>
    <t xml:space="preserve">Reoperative Plastic Surgery of the Breast </t>
    <phoneticPr fontId="3" type="noConversion"/>
  </si>
  <si>
    <t>Shestak, Kenneth C.</t>
  </si>
  <si>
    <t>http://ovidsp.ovid.com/ovidweb.cgi?T=JS&amp;NEWS=n&amp;CSC=Y&amp;PAGE=booktext&amp;D=books&amp;AN=01382676$&amp;XPATH=/PG(0)</t>
  </si>
  <si>
    <t>Nurse Practitioner; Management &amp; Administration; Medical Law; Ethics &amp; Other Humanities</t>
  </si>
  <si>
    <t>WB 60.L795r 2009</t>
    <phoneticPr fontId="3" type="noConversion"/>
  </si>
  <si>
    <t>9780781793797</t>
  </si>
  <si>
    <t>Resolving Ethical Dilemmas: A Guide for Clinicians</t>
    <phoneticPr fontId="3" type="noConversion"/>
  </si>
  <si>
    <t>Lo; Bernard</t>
  </si>
  <si>
    <t>http://ovidsp.ovid.com/ovidweb.cgi?T=JS&amp;NEWS=n&amp;CSC=Y&amp;PAGE=booktext&amp;D=books&amp;AN=01412512$&amp;XPATH=/PG(0)</t>
  </si>
  <si>
    <t>616.2004231</t>
    <phoneticPr fontId="3" type="noConversion"/>
  </si>
  <si>
    <t>WY 163.R4333 2005</t>
    <phoneticPr fontId="3" type="noConversion"/>
  </si>
  <si>
    <t>9781582553351</t>
  </si>
  <si>
    <t>Respiratory Care Made Incredibly Easy!</t>
  </si>
  <si>
    <t>http://ovidsp.ovid.com/ovidweb.cgi?T=JS&amp;NEWS=n&amp;CSC=Y&amp;PAGE=booktext&amp;D=books&amp;AN=01382830$&amp;XPATH=/PG(0)</t>
  </si>
  <si>
    <t>Ophthalmology; Optometry;Residents</t>
  </si>
  <si>
    <t>617.70076</t>
    <phoneticPr fontId="3" type="noConversion"/>
  </si>
  <si>
    <t>WW 18.2.R453 2005</t>
    <phoneticPr fontId="3" type="noConversion"/>
  </si>
  <si>
    <t>9780781752039</t>
  </si>
  <si>
    <t xml:space="preserve">Review Questions in Ophthalmology: A Question and Answer Book </t>
    <phoneticPr fontId="3" type="noConversion"/>
  </si>
  <si>
    <t>Chern, Kenneth C; Wright, Kenneth W</t>
  </si>
  <si>
    <t>http://ovidsp.ovid.com/ovidweb.cgi?T=JS&amp;NEWS=n&amp;CSC=Y&amp;PAGE=booktext&amp;D=books&amp;AN=01382630$&amp;XPATH=/PG(0)</t>
  </si>
  <si>
    <t>616.10231</t>
    <phoneticPr fontId="3" type="noConversion"/>
  </si>
  <si>
    <t>WY 49.R627 2008</t>
    <phoneticPr fontId="3" type="noConversion"/>
  </si>
  <si>
    <t>9781582557045</t>
  </si>
  <si>
    <t>RN Expert Guides: Cardiovascular Care</t>
  </si>
  <si>
    <t>http://ovidsp.ovid.com/ovidweb.cgi?T=JS&amp;NEWS=n&amp;CSC=Y&amp;PAGE=booktext&amp;D=books&amp;AN=01382759$&amp;XPATH=/PG(0)</t>
  </si>
  <si>
    <t>Critical Care Medicine; Critical Care; Medical/Surgical Nursing; References; Pathophysiology; Terminology and Reference</t>
  </si>
  <si>
    <t>616.804231</t>
    <phoneticPr fontId="3" type="noConversion"/>
  </si>
  <si>
    <t>WY 49.R6275 2008</t>
    <phoneticPr fontId="3" type="noConversion"/>
  </si>
  <si>
    <t>9781582557069</t>
  </si>
  <si>
    <t>RN Expert Guides: Neurologic Care</t>
  </si>
  <si>
    <t>http://ovidsp.ovid.com/ovidweb.cgi?T=JS&amp;NEWS=n&amp;CSC=Y&amp;PAGE=booktext&amp;D=books&amp;AN=01382758$&amp;XPATH=/PG(0)</t>
  </si>
  <si>
    <t>9781582557076</t>
  </si>
  <si>
    <t>RN Expert Guides: Respiratory Care</t>
  </si>
  <si>
    <t>http://ovidsp.ovid.com/ovidweb.cgi?T=JS&amp;NEWS=n&amp;CSC=Y&amp;PAGE=booktext&amp;D=books&amp;AN=01382760$&amp;XPATH=/PG(0)</t>
  </si>
  <si>
    <t>Obstetrics &amp; Gynecology; Radiology; Oncology; Internal Medicine; Surgery; Pathology</t>
  </si>
  <si>
    <t>WP 870.R813r 2009</t>
    <phoneticPr fontId="3" type="noConversion"/>
  </si>
  <si>
    <t>9780781771375</t>
  </si>
  <si>
    <t>Rosen's Breast Pathology</t>
  </si>
  <si>
    <t>Rosen; Paul Peter</t>
  </si>
  <si>
    <t>http://ovidsp.ovid.com/ovidweb.cgi?T=JS&amp;NEWS=n&amp;CSC=Y&amp;PAGE=booktext&amp;D=books&amp;AN=01337356$&amp;XPATH=/PG(0)</t>
  </si>
  <si>
    <t>Primary Care/Family Medicine/General Practice; Internal Medicine; Medical Review; Nursing: Advanced Practice; Nursing: Nurse Practitioner; Residents</t>
  </si>
  <si>
    <t>WB 200.O69s 2005</t>
    <phoneticPr fontId="3" type="noConversion"/>
  </si>
  <si>
    <t>9780781757317</t>
  </si>
  <si>
    <t xml:space="preserve">Sapira's Art and Science of Bedside Diagnosis </t>
    <phoneticPr fontId="3" type="noConversion"/>
  </si>
  <si>
    <t>Orient, Jane M.</t>
  </si>
  <si>
    <t>http://ovidsp.ovid.com/ovidweb.cgi?T=JS&amp;NEWS=n&amp;CSC=Y&amp;PAGE=booktext&amp;D=books&amp;AN=01382495$&amp;XPATH=/PG(0)</t>
  </si>
  <si>
    <t>WG 18.2.S278 2007</t>
    <phoneticPr fontId="3" type="noConversion"/>
  </si>
  <si>
    <t>9780781761970</t>
  </si>
  <si>
    <t xml:space="preserve">SCAI Interventional Cardiology Board Review Book </t>
    <phoneticPr fontId="3" type="noConversion"/>
  </si>
  <si>
    <t>Kern, Morton J.</t>
  </si>
  <si>
    <t>http://ovidsp.ovid.com/ovidweb.cgi?T=JS&amp;NEWS=n&amp;CSC=Y&amp;PAGE=booktext&amp;D=books&amp;AN=01382577$&amp;XPATH=/PG(0)</t>
  </si>
  <si>
    <t>Pediatrics, Physician Assistants, Medical Review, Nurse Practitioner, Pediatric Nursing, Residents, Advanced Practice</t>
  </si>
  <si>
    <t>WS 39.S399 2009</t>
    <phoneticPr fontId="3" type="noConversion"/>
  </si>
  <si>
    <t>9780781770132</t>
  </si>
  <si>
    <t>Schwartz's Clinical Handbook of Pediatrics</t>
  </si>
  <si>
    <t>Zorc, Joseph J.</t>
  </si>
  <si>
    <t>http://ovidsp.ovid.com/ovidweb.cgi?T=JS&amp;NEWS=n&amp;CSC=Y&amp;PAGE=booktext&amp;D=books&amp;AN=01337152$&amp;XPATH=/PG(0)</t>
  </si>
  <si>
    <t>617.741</t>
    <phoneticPr fontId="3" type="noConversion"/>
  </si>
  <si>
    <t>WW 290 .S555t5 2005</t>
    <phoneticPr fontId="3" type="noConversion"/>
  </si>
  <si>
    <t>9780781739399</t>
  </si>
  <si>
    <t>Shields' Textbook of Glaucoma</t>
  </si>
  <si>
    <t>Shields; M. Bruce</t>
  </si>
  <si>
    <t>http://ovidsp.ovid.com/ovidweb.cgi?T=JS&amp;NEWS=n&amp;CSC=Y&amp;PAGE=booktext&amp;D=books&amp;AN=01223039$&amp;XPATH=/PG(0)</t>
  </si>
  <si>
    <t>617.5720592</t>
  </si>
  <si>
    <t>WE 810.S5586126 2005</t>
    <phoneticPr fontId="3" type="noConversion"/>
  </si>
  <si>
    <t>9780781738538</t>
  </si>
  <si>
    <t>Shoulder and Elbow Arthroplasty</t>
    <phoneticPr fontId="3" type="noConversion"/>
  </si>
  <si>
    <t>Williams, Gerald R., Yamaguchi, Ken, Ramsey, Matthew L., Galatz, Leesa M.</t>
  </si>
  <si>
    <t>http://ovidsp.ovid.com/ovidweb.cgi?T=JS&amp;NEWS=n&amp;CSC=Y&amp;PAGE=booktext&amp;D=books&amp;AN=01382679$&amp;XPATH=/PG(0)</t>
  </si>
  <si>
    <t>Orthopaedics; Physical Therapy; Sports Medicine</t>
  </si>
  <si>
    <t>WE 810.S558614 2004</t>
    <phoneticPr fontId="3" type="noConversion"/>
  </si>
  <si>
    <t>9780781746144</t>
  </si>
  <si>
    <t>Shoulder and the Overhead Athlete; The</t>
    <phoneticPr fontId="3" type="noConversion"/>
  </si>
  <si>
    <t>Krishnan, Sumant G; Hawkins, Richard J; Warren, Russell F</t>
  </si>
  <si>
    <t>http://ovidsp.ovid.com/ovidweb.cgi?T=JS&amp;NEWS=n&amp;CSC=Y&amp;PAGE=booktext&amp;D=books&amp;AN=01382698$&amp;XPATH=/PG(0)</t>
  </si>
  <si>
    <t>WE 810.S675s 2003</t>
    <phoneticPr fontId="3" type="noConversion"/>
  </si>
  <si>
    <t>9780781735018</t>
  </si>
  <si>
    <t xml:space="preserve">Shoulder Arthroscopy </t>
  </si>
  <si>
    <t xml:space="preserve">Snyder, Stephen J. </t>
  </si>
  <si>
    <t>http://ovidsp.ovid.com/ovidweb.cgi?T=JS&amp;NEWS=n&amp;CSC=Y&amp;PAGE=booktext&amp;D=books&amp;AN=01382678$&amp;XPATH=/PG(0)</t>
  </si>
  <si>
    <t>WY 49.S578 2005</t>
    <phoneticPr fontId="3" type="noConversion"/>
  </si>
  <si>
    <t>9781582553184</t>
  </si>
  <si>
    <t>Signs and Symptoms: A 2-in-1 Reference for Nurses</t>
  </si>
  <si>
    <t>http://ovidsp.ovid.com/ovidweb.cgi?T=JS&amp;NEWS=n&amp;CSC=Y&amp;PAGE=booktext&amp;D=books&amp;AN=01382836$&amp;XPATH=/PG(0)</t>
  </si>
  <si>
    <t>WY 49.S628 2007</t>
    <phoneticPr fontId="3" type="noConversion"/>
  </si>
  <si>
    <t>9781582555096</t>
  </si>
  <si>
    <t>Skillmaster's Wound Care</t>
  </si>
  <si>
    <t>http://ovidsp.ovid.com/ovidweb.cgi?T=JS&amp;NEWS=n&amp;CSC=Y&amp;PAGE=booktext&amp;D=books&amp;AN=01382795$&amp;XPATH=/PG(0)</t>
  </si>
  <si>
    <t>Nursing Assessment; Skills &amp; Procedures</t>
  </si>
  <si>
    <t>WY 100.4.S628 2007</t>
    <phoneticPr fontId="3" type="noConversion"/>
  </si>
  <si>
    <t>9781582558646</t>
  </si>
  <si>
    <t>SkillMasters: 3-Minute Assessment</t>
  </si>
  <si>
    <t>http://ovidsp.ovid.com/ovidweb.cgi?T=JS&amp;NEWS=n&amp;CSC=Y&amp;PAGE=booktext&amp;D=books&amp;AN=01382793$&amp;XPATH=/PG(0)</t>
  </si>
  <si>
    <t>WG 140.S6275 2007</t>
    <phoneticPr fontId="3" type="noConversion"/>
  </si>
  <si>
    <t>9781582555003</t>
  </si>
  <si>
    <t>SkillMasters: Expert ECG Interpretation</t>
  </si>
  <si>
    <t>http://ovidsp.ovid.com/ovidweb.cgi?T=JS&amp;NEWS=n&amp;CSC=Y&amp;PAGE=booktext&amp;D=books&amp;AN=01382794$&amp;XPATH=/PG(0)</t>
  </si>
  <si>
    <t>WY 100.5.S628b 2003</t>
    <phoneticPr fontId="3" type="noConversion"/>
  </si>
  <si>
    <t>9781582551777</t>
  </si>
  <si>
    <t>SkillMasters; Better Documentation</t>
  </si>
  <si>
    <t>http://ovidsp.ovid.com/ovidweb.cgi?T=JS&amp;NEWS=n&amp;CSC=Y&amp;PAGE=booktext&amp;D=books&amp;AN=01382502$&amp;XPATH=/PG(0)</t>
  </si>
  <si>
    <t>617.719</t>
    <phoneticPr fontId="3" type="noConversion"/>
  </si>
  <si>
    <t>WW 220.S666 2005</t>
    <phoneticPr fontId="3" type="noConversion"/>
  </si>
  <si>
    <t>9780781742061</t>
  </si>
  <si>
    <t>Smolin and Thoft's The Cornea: Scientific Foundations and Clinical Practice</t>
    <phoneticPr fontId="3" type="noConversion"/>
  </si>
  <si>
    <t>Foster, C. S; Azar, Dimitri T; Dohlman, Claes H</t>
  </si>
  <si>
    <t>http://ovidsp.ovid.com/ovidweb.cgi?T=JS&amp;NEWS=n&amp;CSC=Y&amp;PAGE=booktext&amp;D=books&amp;AN=01382496$&amp;XPATH=/PG(0)</t>
  </si>
  <si>
    <t>WY 49.R163s 2008</t>
    <phoneticPr fontId="3" type="noConversion"/>
  </si>
  <si>
    <t>9780781771788</t>
  </si>
  <si>
    <t>Sparks and Taylor's Nursing Diagnosis Reference Manual</t>
    <phoneticPr fontId="3" type="noConversion"/>
  </si>
  <si>
    <t>http://ovidsp.ovid.com/ovidweb.cgi?T=JS&amp;NEWS=n&amp;CSC=Y&amp;PAGE=booktext&amp;D=books&amp;AN=01376506$&amp;XPATH=/PG(0)</t>
  </si>
  <si>
    <t>WE 725.S759111 2004</t>
    <phoneticPr fontId="3" type="noConversion"/>
  </si>
  <si>
    <t>9780781746137</t>
  </si>
  <si>
    <t>Spine</t>
  </si>
  <si>
    <t>Bono, Christopher M; Garfin, Steven R; Tornetta, Paul III; Einhorn, Thomas A</t>
  </si>
  <si>
    <t>http://ovidsp.ovid.com/ovidweb.cgi?T=JS&amp;NEWS=n&amp;CSC=Y&amp;PAGE=booktext&amp;D=books&amp;AN=01382681$&amp;XPATH=/PG(0)</t>
  </si>
  <si>
    <t>WE 725.S7635 2006</t>
    <phoneticPr fontId="3" type="noConversion"/>
  </si>
  <si>
    <t>9780781776332</t>
  </si>
  <si>
    <t>Spondylolysis; Spondylolisthesis; and Degenerative Spondylolisthesis</t>
    <phoneticPr fontId="3" type="noConversion"/>
  </si>
  <si>
    <t xml:space="preserve">Gunzburg, Robert, Szpalski, Marek </t>
  </si>
  <si>
    <t>http://ovidsp.ovid.com/ovidweb.cgi?T=JS&amp;NEWS=n&amp;CSC=Y&amp;PAGE=booktext&amp;D=books&amp;AN=01382559$&amp;XPATH=/PG(0)</t>
  </si>
  <si>
    <t>Critical Care Medicine; Critical Care; References</t>
  </si>
  <si>
    <t>WY 18.2.S76952 2007</t>
    <phoneticPr fontId="3" type="noConversion"/>
  </si>
  <si>
    <t>9781582555065</t>
  </si>
  <si>
    <t>Springhouse Review for Critical Care Nursing Certification</t>
    <phoneticPr fontId="3" type="noConversion"/>
  </si>
  <si>
    <t>http://ovidsp.ovid.com/ovidweb.cgi?T=JS&amp;NEWS=n&amp;CSC=Y&amp;PAGE=booktext&amp;D=books&amp;AN=01382790$&amp;XPATH=/PG(0)</t>
  </si>
  <si>
    <t>610.73076</t>
  </si>
  <si>
    <t>WY 18.2.S76955 2007</t>
    <phoneticPr fontId="3" type="noConversion"/>
  </si>
  <si>
    <t>9781582555072</t>
  </si>
  <si>
    <t>Springhouse Review for Medical-Surgical Nursing Certification</t>
  </si>
  <si>
    <t>http://ovidsp.ovid.com/ovidweb.cgi?T=JS&amp;NEWS=n&amp;CSC=Y&amp;PAGE=booktext&amp;D=books&amp;AN=01382791$&amp;XPATH=/PG(0)</t>
  </si>
  <si>
    <t>610.7368076</t>
    <phoneticPr fontId="3" type="noConversion"/>
  </si>
  <si>
    <t>WY 18.2.S7698 2002</t>
    <phoneticPr fontId="3" type="noConversion"/>
  </si>
  <si>
    <t>9781582551739</t>
  </si>
  <si>
    <t>Springhouse Review for Psychiatric and Mental Health Nursing Certification</t>
    <phoneticPr fontId="3" type="noConversion"/>
  </si>
  <si>
    <t>http://ovidsp.ovid.com/ovidweb.cgi?T=JS&amp;NEWS=n&amp;CSC=Y&amp;PAGE=booktext&amp;D=books&amp;AN=01382505$&amp;XPATH=/PG(0)</t>
  </si>
  <si>
    <t>616.9946042</t>
    <phoneticPr fontId="3" type="noConversion"/>
  </si>
  <si>
    <t>QZ 269.S838 2005</t>
    <phoneticPr fontId="3" type="noConversion"/>
  </si>
  <si>
    <t>9780781754200</t>
  </si>
  <si>
    <t xml:space="preserve">Stereotactic Body Radiation Therapy </t>
    <phoneticPr fontId="3" type="noConversion"/>
  </si>
  <si>
    <t>Kavanagh, Brian D., Timmerman, Robert D.</t>
  </si>
  <si>
    <t>http://ovidsp.ovid.com/ovidweb.cgi?T=JS&amp;NEWS=n&amp;CSC=Y&amp;PAGE=booktext&amp;D=books&amp;AN=01382542$&amp;XPATH=/PG(0)</t>
  </si>
  <si>
    <t>Surgery; Pathology</t>
  </si>
  <si>
    <t>617.075</t>
    <phoneticPr fontId="3" type="noConversion"/>
  </si>
  <si>
    <t>WO 142.S839 2004</t>
    <phoneticPr fontId="3" type="noConversion"/>
  </si>
  <si>
    <t>9780781779425</t>
  </si>
  <si>
    <t>Sternberg's Diagnostic Surgical Pathology</t>
  </si>
  <si>
    <t>Mills; Stacey E.; Carter; Darryl; Greenson; Joel K.; Oberman; Harold A.; Reuter; Victor E.; Stoler; Mark H.</t>
  </si>
  <si>
    <t>http://ovidsp.ovid.com/ovidweb.cgi?T=JS&amp;NEWS=n&amp;CSC=Y&amp;PAGE=booktext&amp;D=books&amp;AN=01412556$&amp;XPATH=/PG(0)</t>
  </si>
  <si>
    <t>Anatomy; References</t>
  </si>
  <si>
    <t>QS 18.2.S896 2007</t>
    <phoneticPr fontId="3" type="noConversion"/>
  </si>
  <si>
    <t>9781582555621</t>
  </si>
  <si>
    <t>Straight A's in Anatomy and Physiology</t>
  </si>
  <si>
    <t>http://ovidsp.ovid.com/ovidweb.cgi?T=JS&amp;NEWS=n&amp;CSC=Y&amp;PAGE=booktext&amp;D=books&amp;AN=01382786$&amp;XPATH=/PG(0)</t>
  </si>
  <si>
    <t>QU 18.2.S896 2007</t>
    <phoneticPr fontId="3" type="noConversion"/>
  </si>
  <si>
    <t>9781582556598</t>
  </si>
  <si>
    <t>Straight A's in Fluids and Electrolytes</t>
  </si>
  <si>
    <t>http://ovidsp.ovid.com/ovidweb.cgi?T=JS&amp;NEWS=n&amp;CSC=Y&amp;PAGE=booktext&amp;D=books&amp;AN=01382787$&amp;XPATH=/PG(0)</t>
  </si>
  <si>
    <t>WY 18.2.S896 2008</t>
    <phoneticPr fontId="3" type="noConversion"/>
  </si>
  <si>
    <t>9781582556932</t>
  </si>
  <si>
    <t>Straight A's in Maternal-Neonatal Nursing</t>
  </si>
  <si>
    <t>http://ovidsp.ovid.com/ovidweb.cgi?T=JS&amp;NEWS=n&amp;CSC=Y&amp;PAGE=booktext&amp;D=books&amp;AN=01382745$&amp;XPATH=/PG(0)</t>
  </si>
  <si>
    <t>617.0231076</t>
    <phoneticPr fontId="3" type="noConversion"/>
  </si>
  <si>
    <t>WY 100.S896 2008</t>
    <phoneticPr fontId="3" type="noConversion"/>
  </si>
  <si>
    <t>9781582556949</t>
  </si>
  <si>
    <t>Straight A's in Medical-Surgical Nursing</t>
  </si>
  <si>
    <t>http://ovidsp.ovid.com/ovidweb.cgi?T=JS&amp;NEWS=n&amp;CSC=Y&amp;PAGE=booktext&amp;D=books&amp;AN=01382744$&amp;XPATH=/PG(0)</t>
  </si>
  <si>
    <t>615.1076</t>
    <phoneticPr fontId="3" type="noConversion"/>
  </si>
  <si>
    <t>QV 18.2.S896 2008</t>
    <phoneticPr fontId="3" type="noConversion"/>
  </si>
  <si>
    <t>9781582556963</t>
  </si>
  <si>
    <t>Straight A's in Nursing Pharmacology</t>
  </si>
  <si>
    <t>http://ovidsp.ovid.com/ovidweb.cgi?T=JS&amp;NEWS=n&amp;CSC=Y&amp;PAGE=booktext&amp;D=books&amp;AN=01382746$&amp;XPATH=/PG(0)</t>
  </si>
  <si>
    <t>Medical/Surgical Nursing; Pathophysiology; References; Pathophysiology</t>
  </si>
  <si>
    <t>616.07076</t>
    <phoneticPr fontId="3" type="noConversion"/>
  </si>
  <si>
    <t>QZ 18.2.S896 2006</t>
    <phoneticPr fontId="3" type="noConversion"/>
  </si>
  <si>
    <t>9781582554495</t>
  </si>
  <si>
    <t>Straight A's in Pathophysiology</t>
  </si>
  <si>
    <t>http://ovidsp.ovid.com/ovidweb.cgi?T=JS&amp;NEWS=n&amp;CSC=Y&amp;PAGE=booktext&amp;D=books&amp;AN=01382842$&amp;XPATH=/PG(0)</t>
  </si>
  <si>
    <t>Pediatric Nursing; References; Pediatrics</t>
  </si>
  <si>
    <t>WY 18.2.S8963 2008</t>
    <phoneticPr fontId="3" type="noConversion"/>
  </si>
  <si>
    <t>9781582556970</t>
  </si>
  <si>
    <t>Straight A's in Pediatric Nursing</t>
  </si>
  <si>
    <t>http://ovidsp.ovid.com/ovidweb.cgi?T=JS&amp;NEWS=n&amp;CSC=Y&amp;PAGE=booktext&amp;D=books&amp;AN=01382747$&amp;XPATH=/PG(0)</t>
  </si>
  <si>
    <t>616.890231076</t>
    <phoneticPr fontId="3" type="noConversion"/>
  </si>
  <si>
    <t>WY 18.2.S8966 2006</t>
    <phoneticPr fontId="3" type="noConversion"/>
  </si>
  <si>
    <t>9781582554488</t>
  </si>
  <si>
    <t>Straight A's in Psychiatric and Mental Health Nursing</t>
  </si>
  <si>
    <t>http://ovidsp.ovid.com/ovidweb.cgi?T=JS&amp;NEWS=n&amp;CSC=Y&amp;PAGE=booktext&amp;D=books&amp;AN=01382844$&amp;XPATH=/PG(0)</t>
  </si>
  <si>
    <t>WG 300.S8977 2006</t>
    <phoneticPr fontId="3" type="noConversion"/>
  </si>
  <si>
    <t>9780781742948</t>
  </si>
  <si>
    <t>Strategic Approaches in Coronary Intervention</t>
  </si>
  <si>
    <t xml:space="preserve">ELLIS, Stephen G., Holmes, David R. </t>
  </si>
  <si>
    <t>http://ovidsp.ovid.com/ovidweb.cgi?T=JS&amp;NEWS=n&amp;CSC=Y&amp;PAGE=booktext&amp;D=books&amp;AN=01382497$&amp;XPATH=/PG(0)</t>
  </si>
  <si>
    <t>WB 39.S898 2006</t>
    <phoneticPr fontId="3" type="noConversion"/>
  </si>
  <si>
    <t>9781582554235</t>
  </si>
  <si>
    <t>Strategies for Managing Multisystem Disorders</t>
  </si>
  <si>
    <t>http://ovidsp.ovid.com/ovidweb.cgi?T=JS&amp;NEWS=n&amp;CSC=Y&amp;PAGE=booktext&amp;D=books&amp;AN=01382859$&amp;XPATH=/PG(0)</t>
  </si>
  <si>
    <t>Plastic &amp; Reconstructive Surgery; Surgery</t>
  </si>
  <si>
    <t>616.99449059</t>
    <phoneticPr fontId="3" type="noConversion"/>
  </si>
  <si>
    <t>9780781747561</t>
  </si>
  <si>
    <t xml:space="preserve">Surgery of the Breast: Principles and Art </t>
    <phoneticPr fontId="3" type="noConversion"/>
  </si>
  <si>
    <t>Spear, Scott L; Willey, Shawna C; Robb, Geoffrey L; Hammond, Dennis C; Nahabedian, Maurice Y</t>
  </si>
  <si>
    <t>http://ovidsp.ovid.com/ovidweb.cgi?T=JS&amp;NEWS=n&amp;CSC=Y&amp;PAGE=booktext&amp;D=books&amp;AN=01382684$&amp;XPATH=/PG(0)</t>
  </si>
  <si>
    <t>Audiology; Communication Disorders; Neurosurgery; Otolaryngology; Surgery</t>
  </si>
  <si>
    <t>617.8059</t>
    <phoneticPr fontId="3" type="noConversion"/>
  </si>
  <si>
    <t>WV 200.S961 2005</t>
    <phoneticPr fontId="3" type="noConversion"/>
  </si>
  <si>
    <t>9780781720465</t>
  </si>
  <si>
    <t xml:space="preserve">Surgery of the Ear and Temporal Bone </t>
    <phoneticPr fontId="3" type="noConversion"/>
  </si>
  <si>
    <t>Nadol, Joseph B; McKenna, Michael J</t>
  </si>
  <si>
    <t>http://ovidsp.ovid.com/ovidweb.cgi?T=JS&amp;NEWS=n&amp;CSC=Y&amp;PAGE=booktext&amp;D=books&amp;AN=01382683$&amp;XPATH=/PG(0)</t>
  </si>
  <si>
    <t>Audiology; Communication Disorders; Neurosurgery; Ophthalmology; Optometry; Otolaryngology; Plastic &amp; Reconstructive Surgery</t>
  </si>
  <si>
    <t>611.84</t>
    <phoneticPr fontId="3" type="noConversion"/>
  </si>
  <si>
    <t>WW 17.S961 2006</t>
    <phoneticPr fontId="3" type="noConversion"/>
  </si>
  <si>
    <t>9780781750813</t>
  </si>
  <si>
    <t>Surgical Anatomy Around the Orbit: The System of Zones</t>
  </si>
  <si>
    <t xml:space="preserve">Zide, Barry M. </t>
  </si>
  <si>
    <t>http://ovidsp.ovid.com/ovidweb.cgi?T=JS&amp;NEWS=n&amp;CSC=Y&amp;PAGE=booktext&amp;D=books&amp;AN=01382716$&amp;XPATH=/PG(0)</t>
  </si>
  <si>
    <t>Audiology; Communication Disorders; Dermatology; Otolaryngology;Plastic &amp; Reconstructive Surgery; Residents</t>
  </si>
  <si>
    <t>611.92</t>
    <phoneticPr fontId="3" type="noConversion"/>
  </si>
  <si>
    <t>WE 17.L333s 2004</t>
    <phoneticPr fontId="3" type="noConversion"/>
  </si>
  <si>
    <t>9780781741507</t>
  </si>
  <si>
    <t xml:space="preserve">Surgical Anatomy of the Face </t>
    <phoneticPr fontId="3" type="noConversion"/>
  </si>
  <si>
    <t>Larrabee, Wayne F., Makielski, Kathleen H., Henderson, Jenifer L.</t>
  </si>
  <si>
    <t>http://ovidsp.ovid.com/ovidweb.cgi?T=JS&amp;NEWS=n&amp;CSC=Y&amp;PAGE=booktext&amp;D=books&amp;AN=01382686$&amp;XPATH=/PG(0)</t>
  </si>
  <si>
    <t>Anatomy; Internal Medicine; Orthopaedics; Rehabilitation &amp; Physical Medicine; Plastic &amp; Reconstructive Surgery</t>
  </si>
  <si>
    <t>611.97</t>
    <phoneticPr fontId="3" type="noConversion"/>
  </si>
  <si>
    <t>WE 805.D754s 2003</t>
    <phoneticPr fontId="3" type="noConversion"/>
  </si>
  <si>
    <t>9780397517251</t>
  </si>
  <si>
    <t xml:space="preserve">Surgical Anatomy of the Hand and Upper Extremity </t>
    <phoneticPr fontId="3" type="noConversion"/>
  </si>
  <si>
    <t>Doyle, James R; Botte, Michael J</t>
  </si>
  <si>
    <t>http://ovidsp.ovid.com/ovidweb.cgi?T=JS&amp;NEWS=n&amp;CSC=Y&amp;PAGE=booktext&amp;D=books&amp;AN=01382685$&amp;XPATH=/PG(0)</t>
  </si>
  <si>
    <t>Audiology; Communication Disorders; Otolaryngology; Plastic &amp; Reconstructive Surgery</t>
  </si>
  <si>
    <t>617.52059</t>
    <phoneticPr fontId="3" type="noConversion"/>
  </si>
  <si>
    <t>WE 705.E47s 2006</t>
    <phoneticPr fontId="3" type="noConversion"/>
  </si>
  <si>
    <t>9780781754996</t>
  </si>
  <si>
    <t>Surgical Approaches to the Facial Skeleton</t>
  </si>
  <si>
    <t>Ellis, Edward, Zide, Michael F.</t>
  </si>
  <si>
    <t>http://ovidsp.ovid.com/ovidweb.cgi?T=JS&amp;NEWS=n&amp;CSC=Y&amp;PAGE=booktext&amp;D=books&amp;AN=01382688$&amp;XPATH=/PG(0)</t>
  </si>
  <si>
    <t>Audiology; Communication Disorders; Medical Review; Neurosurgery; Obstetrics &amp; Gynecology; Otolaryngology; Residents; Surgery; Urology</t>
  </si>
  <si>
    <t>WO 18.2.S9617 2005</t>
    <phoneticPr fontId="3" type="noConversion"/>
  </si>
  <si>
    <t>9780781750462</t>
  </si>
  <si>
    <t xml:space="preserve">Surgical Attending Rounds </t>
    <phoneticPr fontId="3" type="noConversion"/>
  </si>
  <si>
    <t>Dyke, Cornelius; DeMaria, Eric J</t>
  </si>
  <si>
    <t>http://ovidsp.ovid.com/ovidweb.cgi?T=JS&amp;NEWS=n&amp;CSC=Y&amp;PAGE=booktext&amp;D=books&amp;AN=01382689$&amp;XPATH=/PG(0)</t>
  </si>
  <si>
    <t>Anesthesiology; Medical/Surgical Nursing; Nursing: Perioperative; Pathophysiology</t>
  </si>
  <si>
    <t>617.919</t>
    <phoneticPr fontId="3" type="noConversion"/>
  </si>
  <si>
    <t>WO 39.S95978 2007</t>
    <phoneticPr fontId="3" type="noConversion"/>
  </si>
  <si>
    <t>9781582559469</t>
  </si>
  <si>
    <t>Surgical Care Made Incredibly Visual!</t>
  </si>
  <si>
    <t>http://ovidsp.ovid.com/ovidweb.cgi?T=JS&amp;NEWS=n&amp;CSC=Y&amp;PAGE=booktext&amp;D=books&amp;AN=01376507$&amp;XPATH=/PG(0)</t>
  </si>
  <si>
    <t>Orthopedics; Anatomy; Embryology</t>
  </si>
  <si>
    <t>617.3</t>
  </si>
  <si>
    <t>WE 168.H798s 1994 (P)</t>
    <phoneticPr fontId="3" type="noConversion"/>
  </si>
  <si>
    <t>9780781776233</t>
  </si>
  <si>
    <t>Surgical Exposures in Orthopaedics: The Anatomic Approach</t>
  </si>
  <si>
    <t>Hoppenfeld; Stanley; deBoer; Piet</t>
  </si>
  <si>
    <t>http://ovidsp.ovid.com/ovidweb.cgi?T=JS&amp;NEWS=N&amp;PAGE=booktext&amp;DF=bookdb&amp;AN=01429642/4th_Edition&amp;XPATH=/PG(0)</t>
    <phoneticPr fontId="3" type="noConversion"/>
  </si>
  <si>
    <t>Anatomy; Embryology; Nursing: Anatomy / Physiology / Microbiology; Orthopaedics; Residents; Surgery</t>
  </si>
  <si>
    <t>WO 100.S9628 2006</t>
    <phoneticPr fontId="3" type="noConversion"/>
  </si>
  <si>
    <t>9780781756419</t>
  </si>
  <si>
    <t>Surgical Review An Integrated Basic and Clinical Science Study Guide; The</t>
    <phoneticPr fontId="3" type="noConversion"/>
  </si>
  <si>
    <t>Atluri, Pavan, Karakousis, Giorgos C., Porrett, Paige M., Kaiser, Larry R.</t>
  </si>
  <si>
    <t>http://ovidsp.ovid.com/ovidweb.cgi?T=JS&amp;NEWS=n&amp;CSC=Y&amp;PAGE=booktext&amp;D=books&amp;AN=01382701$&amp;XPATH=/PG(0)</t>
  </si>
  <si>
    <t>Emergency Medical Technology; Emergency Medicine &amp; Trauma</t>
  </si>
  <si>
    <t>WX 215.T118 2008</t>
    <phoneticPr fontId="3" type="noConversion"/>
  </si>
  <si>
    <t>9780781773324</t>
  </si>
  <si>
    <t>Tactical Emergency Medicine</t>
  </si>
  <si>
    <t>Schwartz, Richard B., McManus, Ltc John G., Swienton, Raymond E</t>
  </si>
  <si>
    <t>http://ovidsp.ovid.com/ovidweb.cgi?T=JS&amp;NEWS=n&amp;CSC=Y&amp;PAGE=booktext&amp;D=books&amp;AN=01382690$&amp;XPATH=/PG(0)</t>
  </si>
  <si>
    <t>Primary Care/Family Medicine/General Practice; Internal Medicine; Nursing: Advanced Practice; Nursing: Nurse Practitioner; Nursing: Pediatric; Pediatrics; Residents</t>
  </si>
  <si>
    <t>WB 39.T246 2008</t>
    <phoneticPr fontId="3" type="noConversion"/>
  </si>
  <si>
    <t>9780781766548</t>
  </si>
  <si>
    <t>Taylor's Manual of Family Medicine</t>
  </si>
  <si>
    <t>Paulman, Paul M., Paulman, Audrey A., Harrison, Jeffrey D.</t>
  </si>
  <si>
    <t>http://ovidsp.ovid.com/ovidweb.cgi?T=JS&amp;NEWS=n&amp;CSC=Y&amp;PAGE=booktext&amp;D=books&amp;AN=01382691$&amp;XPATH=/PG(0)</t>
  </si>
  <si>
    <t>Obstetrics &amp; Gynecology; Oncology; Surgery</t>
  </si>
  <si>
    <t>618.145</t>
    <phoneticPr fontId="3" type="noConversion"/>
  </si>
  <si>
    <t>WP 660.T2721 2008</t>
    <phoneticPr fontId="3" type="noConversion"/>
  </si>
  <si>
    <t>9780781772341</t>
  </si>
  <si>
    <t>Te Linde's Operative Gynecology</t>
  </si>
  <si>
    <t>Rock; John A.; Jones; Howard W.</t>
  </si>
  <si>
    <t>http://ovidsp.ovid.com/ovidweb.cgi?T=JS&amp;NEWS=n&amp;CSC=Y&amp;PAGE=booktext&amp;D=books&amp;AN=01337653$&amp;XPATH=/PG(0)</t>
  </si>
  <si>
    <t>Audiology; Communication Disorders; Ophthalmology; Optometry; Otolaryngology; Plastic &amp; Reconstructive Surgery</t>
  </si>
  <si>
    <t>617.7710592</t>
    <phoneticPr fontId="3" type="noConversion"/>
  </si>
  <si>
    <t>WW 205.T255 2004</t>
    <phoneticPr fontId="3" type="noConversion"/>
  </si>
  <si>
    <t>9780781744669</t>
  </si>
  <si>
    <t>Techniques in Cosmetic Eyelid Surgery: A Case Study Approach</t>
  </si>
  <si>
    <t>Mauriello, Joseph A</t>
  </si>
  <si>
    <t>http://ovidsp.ovid.com/ovidweb.cgi?T=JS&amp;NEWS=n&amp;CSC=Y&amp;PAGE=booktext&amp;D=books&amp;AN=01382693$&amp;XPATH=/PG(0)</t>
  </si>
  <si>
    <t>9780781790994</t>
  </si>
  <si>
    <t>Telephone Triage for Obstetrics and Gynecology</t>
  </si>
  <si>
    <t>Long, Vicki E</t>
  </si>
  <si>
    <t>http://ovidsp.ovid.com/ovidweb.cgi?T=JS&amp;NEWS=n&amp;CSC=Y&amp;PAGE=booktext&amp;D=books&amp;AN=01429419$&amp;XPATH=/PG(0)</t>
  </si>
  <si>
    <t>Nursing: Obstetric / Women's Health</t>
  </si>
  <si>
    <t>WY 49.B854t 2007</t>
    <phoneticPr fontId="3" type="noConversion"/>
  </si>
  <si>
    <t>9780781764612</t>
  </si>
  <si>
    <t>Telephone Triage Protocols for Nurses</t>
    <phoneticPr fontId="3" type="noConversion"/>
  </si>
  <si>
    <t>Briggs, Julie K.</t>
  </si>
  <si>
    <t>http://ovidsp.ovid.com/ovidweb.cgi?T=JS&amp;NEWS=n&amp;CSC=Y&amp;PAGE=booktext&amp;D=books&amp;AN=01382783$&amp;XPATH=/PG(0)</t>
  </si>
  <si>
    <t>Pediatrics; Emergency Medicine &amp; Trauma; Emergency Medical Technology</t>
  </si>
  <si>
    <t>618.920025</t>
    <phoneticPr fontId="3" type="noConversion"/>
  </si>
  <si>
    <t>WS 200 T355 1983</t>
  </si>
  <si>
    <t>9780781750745</t>
  </si>
  <si>
    <t>Textbook of Pediatric Emergency Medicine</t>
  </si>
  <si>
    <t>Fleisher; Gary R.; Ludwig; Stephen; Henretig; Fred M.</t>
  </si>
  <si>
    <t>http://ovidsp.ovid.com/ovidweb.cgi?T=JS&amp;NEWS=n&amp;CSC=Y&amp;PAGE=booktext&amp;D=books&amp;AN=00140012$&amp;XPATH=/PG(0)</t>
  </si>
  <si>
    <t>Emergency Medical Technology; Emergency Medicine / Trauma; Nursing: Pediatric; Pediatrics; Residents</t>
  </si>
  <si>
    <t>WS 205.P371 2008</t>
    <phoneticPr fontId="3" type="noConversion"/>
  </si>
  <si>
    <t>9780781753869</t>
  </si>
  <si>
    <t>Textbook of Pediatric Emergency Procedures</t>
  </si>
  <si>
    <t>King; C</t>
  </si>
  <si>
    <t>http://ovidsp.ovid.com/ovidweb.cgi?T=JS&amp;NEWS=n&amp;CSC=Y&amp;PAGE=booktext&amp;D=books&amp;AN=01256978$&amp;XPATH=/PG(0)</t>
  </si>
  <si>
    <t>Nephrology; Radiology;Rehabilitation &amp; Physical Medicine; Residents; Surgery; Urology</t>
  </si>
  <si>
    <t>616.607572</t>
    <phoneticPr fontId="3" type="noConversion"/>
  </si>
  <si>
    <t>WJ 141.T355 2008</t>
    <phoneticPr fontId="3" type="noConversion"/>
  </si>
  <si>
    <t>9780781767507</t>
  </si>
  <si>
    <t>Dunnick, Reed N., Sandler, Carl M., Newhouse, Jeffrey H., Amis, Stephen E.</t>
  </si>
  <si>
    <t>http://ovidsp.ovid.com/ovidweb.cgi?T=JS&amp;NEWS=n&amp;CSC=Y&amp;PAGE=booktext&amp;D=books&amp;AN=01382694$&amp;XPATH=/PG(0)</t>
  </si>
  <si>
    <t>Primary Care/Family Medicine/General Practice; Internal Medicine; Neurology; Nursing: Psychiatric / Mental Health Nursing; Psychiatry; Psychology; Psychopharmacology</t>
  </si>
  <si>
    <t>WL 39.L989z 2004</t>
    <phoneticPr fontId="3" type="noConversion"/>
  </si>
  <si>
    <t>9780683307238</t>
  </si>
  <si>
    <t>The 5-Minute Neurology Consult</t>
  </si>
  <si>
    <t>Lynn, D. J; Newton, Herbert B; Rae-Grant, Alexander D</t>
  </si>
  <si>
    <t>http://ovidsp.ovid.com/ovidweb.cgi?T=JS&amp;NEWS=n&amp;CSC=Y&amp;PAGE=booktext&amp;D=books&amp;AN=01382413$&amp;XPATH=/PG(0)</t>
  </si>
  <si>
    <t>Cardiology; Imaging Technology; Radiology; Rehabilitation &amp; Physical Medicine; Surgery</t>
  </si>
  <si>
    <t>616.1307543</t>
    <phoneticPr fontId="3" type="noConversion"/>
  </si>
  <si>
    <t>WG 500.A691c 2004</t>
    <phoneticPr fontId="3" type="noConversion"/>
  </si>
  <si>
    <t>9780781753463</t>
  </si>
  <si>
    <t>The Complete Guide to Vascular Ultrasound</t>
  </si>
  <si>
    <t>Arger, Peter H; Iyoob, Suzanne DeBari</t>
  </si>
  <si>
    <t>http://ovidsp.ovid.com/ovidweb.cgi?T=JS&amp;NEWS=n&amp;CSC=Y&amp;PAGE=booktext&amp;D=books&amp;AN=01382472$&amp;XPATH=/PG(0)</t>
  </si>
  <si>
    <t>Radiology; Rehabilitation &amp; Physical Medicine; Residents</t>
  </si>
  <si>
    <t>616.94490754</t>
  </si>
  <si>
    <t>WP 815.C267b 2004</t>
    <phoneticPr fontId="3" type="noConversion"/>
  </si>
  <si>
    <t>9780781746854</t>
  </si>
  <si>
    <t>The Core Curriculum: Breast Imaging</t>
    <phoneticPr fontId="3" type="noConversion"/>
  </si>
  <si>
    <t>http://ovidsp.ovid.com/ovidweb.cgi?T=JS&amp;NEWS=n&amp;CSC=Y&amp;PAGE=booktext&amp;D=books&amp;AN=01382517$&amp;XPATH=/PG(0)</t>
  </si>
  <si>
    <t>Radiology; Rehabilitation and Physical Medicine</t>
  </si>
  <si>
    <t>WN 240.S571p 2006</t>
    <phoneticPr fontId="3" type="noConversion"/>
  </si>
  <si>
    <t>9780781759809</t>
  </si>
  <si>
    <t xml:space="preserve">The Core Curriculum: Pediatric Imaging </t>
    <phoneticPr fontId="3" type="noConversion"/>
  </si>
  <si>
    <t xml:space="preserve">Siegel, Marilyn J., Coley, Brian D. </t>
  </si>
  <si>
    <t>http://ovidsp.ovid.com/ovidweb.cgi?T=JS&amp;NEWS=n&amp;CSC=Y&amp;PAGE=booktext&amp;D=books&amp;AN=01382637$&amp;XPATH=/PG(0)</t>
  </si>
  <si>
    <t>Orthopaedics; Sports Medicine</t>
  </si>
  <si>
    <t>WE 870.C9556 2008</t>
    <phoneticPr fontId="3" type="noConversion"/>
  </si>
  <si>
    <t>9780781772501</t>
  </si>
  <si>
    <t>The Crucial Principles in Care of the Knee</t>
  </si>
  <si>
    <t xml:space="preserve">Feagin, John A., Steadman, J. Richard </t>
  </si>
  <si>
    <t>http://ovidsp.ovid.com/ovidweb.cgi?T=JS&amp;NEWS=n&amp;CSC=Y&amp;PAGE=booktext&amp;D=books&amp;AN=01337646$&amp;XPATH=/PG(0)</t>
  </si>
  <si>
    <t>Family Medicine / General Practice; General Practice; Internal Medicine; Primary Care</t>
  </si>
  <si>
    <t>WA 108.U84ga 2006</t>
    <phoneticPr fontId="3" type="noConversion"/>
  </si>
  <si>
    <t>9780781763998</t>
  </si>
  <si>
    <t>The Guide to Clinical Preventive Services 2006</t>
  </si>
  <si>
    <t xml:space="preserve">U.S. Preventive Services Task Force </t>
  </si>
  <si>
    <t>http://ovidsp.ovid.com/ovidweb.cgi?T=JS&amp;NEWS=n&amp;CSC=Y&amp;PAGE=booktext&amp;D=books&amp;AN=01279766$&amp;XPATH=/PG(0)</t>
  </si>
  <si>
    <t>Emergency Medical Technology; Emergency Medicine &amp; Trauma; Residents</t>
  </si>
  <si>
    <t>616.3025</t>
    <phoneticPr fontId="3" type="noConversion"/>
  </si>
  <si>
    <t>WB 39.M2936 2005</t>
    <phoneticPr fontId="3" type="noConversion"/>
  </si>
  <si>
    <t>9780781750356</t>
  </si>
  <si>
    <t>The Manual of Emergency Medicine (Spiral Manual Series)</t>
    <phoneticPr fontId="3" type="noConversion"/>
  </si>
  <si>
    <t>Jenkins, Jon L; Braen, G. R</t>
  </si>
  <si>
    <t>http://ovidsp.ovid.com/ovidweb.cgi?T=JS&amp;NEWS=n&amp;CSC=Y&amp;PAGE=booktext&amp;D=books&amp;AN=01382598$&amp;XPATH=/PG(0)</t>
  </si>
  <si>
    <t>WW 18.2.J24m 2006</t>
    <phoneticPr fontId="3" type="noConversion"/>
  </si>
  <si>
    <t>9780781758130</t>
  </si>
  <si>
    <t>The Massachusetts Eye and Ear Infirmary Review Manual for Ophthalmology</t>
    <phoneticPr fontId="3" type="noConversion"/>
  </si>
  <si>
    <t>Jager, Rama D., Lamkin, Jeffrey C.</t>
  </si>
  <si>
    <t>http://ovidsp.ovid.com/ovidweb.cgi?T=JS&amp;NEWS=n&amp;CSC=Y&amp;PAGE=booktext&amp;D=books&amp;AN=01382588$&amp;XPATH=/PG(0)</t>
  </si>
  <si>
    <t>Cardiology; Critical Care Medicine; Emergency Medical Technology; Emergency Medicine &amp; Trauma; Family Medicine / General Practice; General Practice; Internal Medicine; Medical Review; Nursing: Advanced Practice; Nursing: Critical Care; Nursing: Nurse Practitioner; Physician Assistants; Primary Care</t>
  </si>
  <si>
    <t>WG 140.T365o 2003</t>
    <phoneticPr fontId="3" type="noConversion"/>
  </si>
  <si>
    <t>9781605471402</t>
  </si>
  <si>
    <t>The Only EKG Book You'll Ever Need</t>
  </si>
  <si>
    <t>Thaler; Malcolm S</t>
  </si>
  <si>
    <t>http://ovidsp.ovid.com/ovidweb.cgi?T=JS&amp;NEWS=n&amp;CSC=Y&amp;PAGE=booktext&amp;D=books&amp;AN=01412533$&amp;XPATH=/PG(0)</t>
  </si>
  <si>
    <t xml:space="preserve">Medical/Surgical Nursing; Nursing: Oncology; Oncology; Pathophysiology </t>
  </si>
  <si>
    <t>616.9940231</t>
    <phoneticPr fontId="3" type="noConversion"/>
  </si>
  <si>
    <t>WY 49.M2925 2004</t>
    <phoneticPr fontId="3" type="noConversion"/>
  </si>
  <si>
    <t>9780781744966</t>
  </si>
  <si>
    <t>The Sidney Kimmel Comprehensive Cancer Center at Johns Hopkins Manual of Cancer Nursing</t>
    <phoneticPr fontId="3" type="noConversion"/>
  </si>
  <si>
    <t xml:space="preserve">Shelton, Brenda K; Ziegfeld, Constance R; Olsen, MiKaela M </t>
  </si>
  <si>
    <t>http://ovidsp.ovid.com/ovidweb.cgi?T=JS&amp;NEWS=n&amp;CSC=Y&amp;PAGE=booktext&amp;D=books&amp;AN=01382831$&amp;XPATH=/PG(0)</t>
  </si>
  <si>
    <t>Cardiology; Internal Medicine; Primary Care/Family Medicine/General Practice</t>
  </si>
  <si>
    <t>WG 120.C737 1998</t>
    <phoneticPr fontId="3" type="noConversion"/>
  </si>
  <si>
    <t>9780781770125</t>
  </si>
  <si>
    <t>The Topol Solution Textbook of Cardiovascular Medicine</t>
    <phoneticPr fontId="3" type="noConversion"/>
  </si>
  <si>
    <t>Topol; Eric J.</t>
  </si>
  <si>
    <t>http://ovidsp.ovid.com/ovidweb.cgi?T=JS&amp;NEWS=n&amp;CSC=Y&amp;PAGE=booktext&amp;D=books&amp;AN=00140011$&amp;XPATH=/PG(0)</t>
  </si>
  <si>
    <t>Dietetics; Critical Care; Nutrition/Diet Therapy</t>
  </si>
  <si>
    <t>QU 145.B419t 2006</t>
    <phoneticPr fontId="3" type="noConversion"/>
  </si>
  <si>
    <t>9781582553801</t>
  </si>
  <si>
    <t>Therapeutic Nutrition: A Guide to Patient Education</t>
    <phoneticPr fontId="3" type="noConversion"/>
  </si>
  <si>
    <t>Behan, Eileen</t>
  </si>
  <si>
    <t>http://ovidsp.ovid.com/ovidweb.cgi?T=JS&amp;NEWS=n&amp;CSC=Y&amp;PAGE=booktext&amp;D=books&amp;AN=01382851$&amp;XPATH=/PG(0)</t>
  </si>
  <si>
    <t>Cardiology; Pulmonary Medicine; Radiology; Rehabilitation &amp; Physical Medicine; Residents</t>
  </si>
  <si>
    <t>617.540757</t>
    <phoneticPr fontId="3" type="noConversion"/>
  </si>
  <si>
    <t>WF 975.H636t 2005</t>
    <phoneticPr fontId="3" type="noConversion"/>
  </si>
  <si>
    <t>9780781741194</t>
  </si>
  <si>
    <t>Thoracic Imaging: Pulmonary and Cardiovascular Radiology</t>
  </si>
  <si>
    <t xml:space="preserve">Webb, Richard W., Higgins, Charles B. </t>
  </si>
  <si>
    <t>http://ovidsp.ovid.com/ovidweb.cgi?T=JS&amp;NEWS=n&amp;CSC=Y&amp;PAGE=booktext&amp;D=books&amp;AN=01382704$&amp;XPATH=/PG(0)</t>
  </si>
  <si>
    <t>Pathology; Pulmonary Medicine; Radiology; Rehabilitation and Physical Medicine</t>
  </si>
  <si>
    <t>616.2400223</t>
    <phoneticPr fontId="3" type="noConversion"/>
  </si>
  <si>
    <t>WF 600.C131t 2009</t>
    <phoneticPr fontId="3" type="noConversion"/>
  </si>
  <si>
    <t>9780781785174</t>
  </si>
  <si>
    <t xml:space="preserve">Transbronchial and Endobronchial Biopsies </t>
    <phoneticPr fontId="3" type="noConversion"/>
  </si>
  <si>
    <t>Cagle, Philip T., Allen, Timothy C., Kerr, Keith M.</t>
  </si>
  <si>
    <t>http://ovidsp.ovid.com/ovidweb.cgi?T=JS&amp;NEWS=n&amp;CSC=Y&amp;PAGE=booktext&amp;D=books&amp;AN=01337351$&amp;XPATH=/PG(0)</t>
  </si>
  <si>
    <t>Emergency Medical Technology; Emergency Medicine &amp; Trauma; Orthopaedics; Residents</t>
  </si>
  <si>
    <t>614.315</t>
    <phoneticPr fontId="3" type="noConversion"/>
  </si>
  <si>
    <t>WE 175.C862t 2006</t>
    <phoneticPr fontId="3" type="noConversion"/>
  </si>
  <si>
    <t>9780781750967</t>
  </si>
  <si>
    <t>Trauma</t>
  </si>
  <si>
    <t>Court-Brown, Charles, Mcqueen, Margaret, Tornetta, Paul</t>
  </si>
  <si>
    <t>http://ovidsp.ovid.com/ovidweb.cgi?T=JS&amp;NEWS=n&amp;CSC=Y&amp;PAGE=booktext&amp;D=books&amp;AN=01382534$&amp;XPATH=/PG(0)</t>
  </si>
  <si>
    <t>Critical Care Medicine; Emergency Medical Technology; Emergency Medicine &amp; Trauma; Surgery</t>
  </si>
  <si>
    <t>WO 39.T7765 2004</t>
    <phoneticPr fontId="3" type="noConversion"/>
  </si>
  <si>
    <t>9780781745963</t>
  </si>
  <si>
    <t>Trauma Handbook of the Massachusetts General Hospital; The</t>
    <phoneticPr fontId="3" type="noConversion"/>
  </si>
  <si>
    <t>Sheridan, Robert L</t>
  </si>
  <si>
    <t>http://ovidsp.ovid.com/ovidweb.cgi?T=JS&amp;NEWS=n&amp;CSC=Y&amp;PAGE=booktext&amp;D=books&amp;AN=01382707$&amp;XPATH=/PG(0)</t>
  </si>
  <si>
    <t>Surgery; Emergency Medicine &amp; Trauma; Emergency Medical Technology</t>
  </si>
  <si>
    <t>WO 18.2.T7768 2008</t>
    <phoneticPr fontId="3" type="noConversion"/>
  </si>
  <si>
    <t>9780781762755</t>
  </si>
  <si>
    <t>Trauma Manual</t>
  </si>
  <si>
    <t>Peitzman; Andrew B.; Rhodes; Michael; Schwab; C. William; Yealy; Donald M.; Fabian; Timothy C.</t>
  </si>
  <si>
    <t>http://ovidsp.ovid.com/ovidweb.cgi?T=JS&amp;NEWS=n&amp;CSC=Y&amp;PAGE=booktext&amp;D=books&amp;AN=01337214$&amp;XPATH=/PG(0)</t>
  </si>
  <si>
    <t>617.103</t>
    <phoneticPr fontId="3" type="noConversion"/>
  </si>
  <si>
    <t>WO 700.T77686 2006</t>
    <phoneticPr fontId="3" type="noConversion"/>
  </si>
  <si>
    <t>9780781762847</t>
  </si>
  <si>
    <t>Trauma Rehabilitation</t>
  </si>
  <si>
    <t>Robinson, Lawrence R.</t>
  </si>
  <si>
    <t>http://ovidsp.ovid.com/ovidweb.cgi?T=JS&amp;NEWS=n&amp;CSC=Y&amp;PAGE=booktext&amp;D=books&amp;AN=01382708$&amp;XPATH=/PG(0)</t>
  </si>
  <si>
    <t>Neurology; Neurosurgery; Pediatric Nursing ; Nursing: Psychiatric / Mental Health Nursing; Pediatrics; Psychiatry; Psychology; Psychopharmacology</t>
  </si>
  <si>
    <t>WL 385.T7833 2006</t>
    <phoneticPr fontId="3" type="noConversion"/>
  </si>
  <si>
    <t>9780781749954</t>
  </si>
  <si>
    <t>Treatment of Epilepsy; The</t>
    <phoneticPr fontId="3" type="noConversion"/>
  </si>
  <si>
    <t>Wyllie, Elaine</t>
  </si>
  <si>
    <t>http://ovidsp.ovid.com/ovidweb.cgi?T=JS&amp;NEWS=n&amp;CSC=Y&amp;PAGE=booktext&amp;D=books&amp;AN=01382709$&amp;XPATH=/PG(0)</t>
  </si>
  <si>
    <t>Medical Review; Orthopaedics; Residents</t>
  </si>
  <si>
    <t>WE 168.T9342 2005</t>
    <phoneticPr fontId="3" type="noConversion"/>
  </si>
  <si>
    <t>9780781742986</t>
  </si>
  <si>
    <t>Turek's Orthopaedics: Principles and Their Application</t>
  </si>
  <si>
    <t>Weinstein, Stuart L., Buckwalter, Joseph A.</t>
  </si>
  <si>
    <t>http://ovidsp.ovid.com/ovidweb.cgi?T=JS&amp;NEWS=n&amp;CSC=Y&amp;PAGE=booktext&amp;D=books&amp;AN=01382710$&amp;XPATH=/PG(0)</t>
  </si>
  <si>
    <t>Cardiology; Emergency Medical Technology; Emergency Medicine &amp; Trauma</t>
  </si>
  <si>
    <t>WG 39$bU47 2005</t>
  </si>
  <si>
    <t>9780781747493</t>
  </si>
  <si>
    <t>Ultimate Echo Guide; The</t>
    <phoneticPr fontId="3" type="noConversion"/>
  </si>
  <si>
    <t>Roldan, Carlos A.</t>
  </si>
  <si>
    <t>http://ovidsp.ovid.com/ovidweb.cgi?T=JS&amp;NEWS=n&amp;CSC=Y&amp;PAGE=booktext&amp;D=books&amp;AN=01382702$&amp;XPATH=/PG(0)</t>
  </si>
  <si>
    <t>Ophthalmology, Optometry, Health Professions, Clinical Medicine</t>
  </si>
  <si>
    <t>617.71543
617.707543</t>
    <phoneticPr fontId="3" type="noConversion"/>
  </si>
  <si>
    <t>WW 143.U47 2006</t>
    <phoneticPr fontId="3" type="noConversion"/>
  </si>
  <si>
    <t>9780781746502</t>
  </si>
  <si>
    <t>Ultrasonography of the Eye and Orbit</t>
  </si>
  <si>
    <t xml:space="preserve">Coleman, D. Jackson, Silverman, Ronald H., Lizzi, Frederic L., Lloyd, Harriet, Rondeau, Mark J., Reinstein, Dan Z., Daly, Suzanne W. </t>
  </si>
  <si>
    <t>http://ovidsp.ovid.com/ovidweb.cgi?T=JS&amp;NEWS=n&amp;CSC=Y&amp;PAGE=booktext&amp;D=books&amp;AN=01382498$&amp;XPATH=/PG(0)</t>
  </si>
  <si>
    <t>WJ 140.P485u 2009</t>
    <phoneticPr fontId="3" type="noConversion"/>
  </si>
  <si>
    <t>9780781753432</t>
  </si>
  <si>
    <t xml:space="preserve">Urologic Pathology </t>
  </si>
  <si>
    <t>Petersen, Robert O., Sesterhenn, Isabell A., Davis, Charles J.</t>
  </si>
  <si>
    <t>http://ovidsp.ovid.com/ovidweb.cgi?T=JS&amp;NEWS=n&amp;CSC=Y&amp;PAGE=booktext&amp;D=books&amp;AN=01337354$&amp;XPATH=/PG(0)</t>
  </si>
  <si>
    <t>Neurosurgery; Nursing: Oncology; Oncology; Orthopaedics</t>
  </si>
  <si>
    <t>616.994711</t>
    <phoneticPr fontId="3" type="noConversion"/>
  </si>
  <si>
    <t>WE 725.V5667 2008</t>
    <phoneticPr fontId="3" type="noConversion"/>
  </si>
  <si>
    <t>9780781788670</t>
  </si>
  <si>
    <t>Vertebral Tumors</t>
  </si>
  <si>
    <t>Gunzburg, Robert, Szpalski, Marek; Aebi, Max</t>
  </si>
  <si>
    <t>http://ovidsp.ovid.com/ovidweb.cgi?T=JS&amp;NEWS=n&amp;CSC=Y&amp;PAGE=booktext&amp;D=books&amp;AN=01382711$&amp;XPATH=/PG(0)</t>
  </si>
  <si>
    <t>Gastroenterology; Hepatology; Radiology; Rehabilitation &amp; Physical Medicine</t>
  </si>
  <si>
    <t>616.3407545</t>
    <phoneticPr fontId="3" type="noConversion"/>
  </si>
  <si>
    <t>WI 520.Y42v 2008</t>
    <phoneticPr fontId="3" type="noConversion"/>
  </si>
  <si>
    <t>9780781757706</t>
  </si>
  <si>
    <t>Virtual Colonoscopy</t>
    <phoneticPr fontId="3" type="noConversion"/>
  </si>
  <si>
    <t>Yee, Judy</t>
  </si>
  <si>
    <t>http://ovidsp.ovid.com/ovidweb.cgi?T=JS&amp;NEWS=n&amp;CSC=Y&amp;PAGE=booktext&amp;D=books&amp;AN=01382712$&amp;XPATH=/PG(0)</t>
  </si>
  <si>
    <t>Audiology; Communication Disorders; Neurosurgery; Nursing: Oncology; Obstetrics and Gynecology; Oncology; Orthopaedics; Otolaryngology; Plastic and Reconstructive Surgery; Residents; Surgery; Urology</t>
  </si>
  <si>
    <t>617.91</t>
    <phoneticPr fontId="3" type="noConversion"/>
  </si>
  <si>
    <t>WO 500.W317 2008</t>
    <phoneticPr fontId="3" type="noConversion"/>
  </si>
  <si>
    <t>9780781774475</t>
  </si>
  <si>
    <t>Washington Manual of Surgery 5th Edition</t>
  </si>
  <si>
    <t xml:space="preserve">Klingensmith, Mary E., Chen, Li Ern, Glasgow, Sean C., Goers, Trudie A., Melby, Spencer J. </t>
  </si>
  <si>
    <t>http://ovidsp.ovid.com/ovidweb.cgi?T=JS&amp;NEWS=n&amp;CSC=Y&amp;PAGE=booktext&amp;D=books&amp;AN=01337417$&amp;XPATH=/PG(0)</t>
  </si>
  <si>
    <t>Clinical Medicine; Oncology</t>
  </si>
  <si>
    <t>QZ 39.W319 2008</t>
    <phoneticPr fontId="3" type="noConversion"/>
  </si>
  <si>
    <t>9780781784023</t>
  </si>
  <si>
    <t>Washington Manual® of Oncology Department of Medicine; Division of Oncology; Washington University School of Medicine; St. Louis; MO; The</t>
    <phoneticPr fontId="3" type="noConversion"/>
  </si>
  <si>
    <t xml:space="preserve">Govindan, Ramaswamy </t>
  </si>
  <si>
    <t>http://ovidsp.ovid.com/ovidweb.cgi?T=JS&amp;NEWS=n&amp;CSC=Y&amp;PAGE=booktext&amp;D=books&amp;AN=01382713$&amp;XPATH=/PG(0)</t>
  </si>
  <si>
    <t>WL 140.R134w 2008</t>
    <phoneticPr fontId="3" type="noConversion"/>
  </si>
  <si>
    <t>9780781781541</t>
  </si>
  <si>
    <t xml:space="preserve">Weiner &amp; Levitt's Neurology HO </t>
    <phoneticPr fontId="3" type="noConversion"/>
  </si>
  <si>
    <t xml:space="preserve">Rae-Grant, Alexander </t>
  </si>
  <si>
    <t>http://ovidsp.ovid.com/ovidweb.cgi?T=JS&amp;NEWS=n&amp;CSC=Y&amp;PAGE=booktext&amp;D=books&amp;AN=01382714$&amp;XPATH=/PG(0)</t>
  </si>
  <si>
    <t>Neurology; Pediatric Nursing; Pediatrics</t>
  </si>
  <si>
    <t>WS 340.C678w 2003</t>
    <phoneticPr fontId="3" type="noConversion"/>
  </si>
  <si>
    <t>9780781729314</t>
  </si>
  <si>
    <t xml:space="preserve">Weiner &amp; Levitt's Pediatric Neurology </t>
    <phoneticPr fontId="3" type="noConversion"/>
  </si>
  <si>
    <t>Cohen, Michael E; Duffner, Patricia K</t>
  </si>
  <si>
    <t>http://ovidsp.ovid.com/ovidweb.cgi?T=JS&amp;NEWS=n&amp;CSC=Y&amp;PAGE=booktext&amp;D=books&amp;AN=01382639$&amp;XPATH=/PG(0)</t>
  </si>
  <si>
    <t xml:space="preserve">Ophthalmology, Emergency Medical Technology, Optometry, Pharmacy, Primary Care/Family Medicine/General Practice </t>
  </si>
  <si>
    <t>617.7</t>
    <phoneticPr fontId="3" type="noConversion"/>
  </si>
  <si>
    <t>WW 18.2.W741 2008</t>
    <phoneticPr fontId="3" type="noConversion"/>
  </si>
  <si>
    <t>9780781769624</t>
  </si>
  <si>
    <t>Wills Eye Manual: Office and Emergency Room Diagnosis &amp; Treatment of Eye Disease</t>
    <phoneticPr fontId="3" type="noConversion"/>
  </si>
  <si>
    <t xml:space="preserve">Ehlers; Justis P.; Shah; Chirag P. </t>
  </si>
  <si>
    <t>http://ovidsp.ovid.com/ovidweb.cgi?T=JS&amp;NEWS=n&amp;CSC=Y&amp;PAGE=booktext&amp;D=books&amp;AN=01337416$&amp;XPATH=/PG(0)</t>
  </si>
  <si>
    <t>615.321</t>
    <phoneticPr fontId="3" type="noConversion"/>
  </si>
  <si>
    <t>WB 39.K96h 2008</t>
    <phoneticPr fontId="3" type="noConversion"/>
  </si>
  <si>
    <t>9781582554624</t>
  </si>
  <si>
    <t>Winston &amp; Kuhn's Herbal Therapy and Supplements; A Scientific and Traditional Approach</t>
    <phoneticPr fontId="3" type="noConversion"/>
  </si>
  <si>
    <t xml:space="preserve">Kuhn, Merrily A., Winston, David </t>
  </si>
  <si>
    <t>http://ovidsp.ovid.com/ovidweb.cgi?T=JS&amp;NEWS=n&amp;CSC=Y&amp;PAGE=booktext&amp;D=books&amp;AN=01382743$&amp;XPATH=/PG(0)</t>
  </si>
  <si>
    <t>Hematology; Oncology; Internal Medicine</t>
  </si>
  <si>
    <t>WH 100.W794 2009</t>
    <phoneticPr fontId="3" type="noConversion"/>
  </si>
  <si>
    <t>9780781765077</t>
  </si>
  <si>
    <t>Wintrobe's Clinical Hematology</t>
  </si>
  <si>
    <t xml:space="preserve">12th </t>
  </si>
  <si>
    <t>Greer; John P.; Foerster; John; Lukens; John N.; Rodgers; George M.; Paraskevas; Frixos; Glader; Bertil</t>
  </si>
  <si>
    <t>http://ovidsp.ovid.com/ovidweb.cgi?T=JS&amp;NEWS=n&amp;CSC=Y&amp;PAGE=booktext&amp;D=books&amp;AN=01337303$&amp;XPATH=/PG(0)</t>
  </si>
  <si>
    <t>613.0424</t>
    <phoneticPr fontId="3" type="noConversion"/>
  </si>
  <si>
    <t>WA 309.W87115 2005</t>
    <phoneticPr fontId="3" type="noConversion"/>
  </si>
  <si>
    <t>9781582552828</t>
  </si>
  <si>
    <t>Women's Health: A Guide to Health Promotion and Disorder Management</t>
    <phoneticPr fontId="3" type="noConversion"/>
  </si>
  <si>
    <t>http://ovidsp.ovid.com/ovidweb.cgi?T=JS&amp;NEWS=n&amp;CSC=Y&amp;PAGE=booktext&amp;D=books&amp;AN=01382882$&amp;XPATH=/PG(0)</t>
  </si>
  <si>
    <t>Primary Care/Family Medicine/General Practice; Nursing: Psychiatric / Mental Health Nursing; Psychiatry; Psychology; Psychopharmacology</t>
  </si>
  <si>
    <t>362.2082</t>
    <phoneticPr fontId="3" type="noConversion"/>
  </si>
  <si>
    <t>WA 309.W87452 2006</t>
    <phoneticPr fontId="3" type="noConversion"/>
  </si>
  <si>
    <t>9780781751292</t>
  </si>
  <si>
    <t>Women's Mental Health : A Life-Cycle Approach</t>
    <phoneticPr fontId="3" type="noConversion"/>
  </si>
  <si>
    <t>Romans, Sarah E., Seeman, Mary V.</t>
  </si>
  <si>
    <t>http://ovidsp.ovid.com/ovidweb.cgi?T=JS&amp;NEWS=n&amp;CSC=Y&amp;PAGE=booktext&amp;D=books&amp;AN=01382715$&amp;XPATH=/PG(0)</t>
  </si>
  <si>
    <t>WO 700.B225w 2008</t>
    <phoneticPr fontId="3" type="noConversion"/>
  </si>
  <si>
    <t>9781582554693</t>
  </si>
  <si>
    <t>Wound Care Essentials: Practice Principles</t>
  </si>
  <si>
    <t>Baranoski, Sharon, Ayello, Elizabeth A.</t>
  </si>
  <si>
    <t>http://ovidsp.ovid.com/ovidweb.cgi?T=JS&amp;NEWS=n&amp;CSC=Y&amp;PAGE=booktext&amp;D=books&amp;AN=01382754$&amp;XPATH=/PG(0)</t>
  </si>
  <si>
    <t>WO 700.W938 2007</t>
    <phoneticPr fontId="3" type="noConversion"/>
  </si>
  <si>
    <t>9781582554686</t>
  </si>
  <si>
    <t>Wound Care Facts Made Incredibly Quick!</t>
  </si>
  <si>
    <t>http://ovidsp.ovid.com/ovidweb.cgi?T=JS&amp;NEWS=n&amp;CSC=Y&amp;PAGE=booktext&amp;D=books&amp;AN=01382801$&amp;XPATH=/PG(0)</t>
  </si>
  <si>
    <t>617.106</t>
    <phoneticPr fontId="3" type="noConversion"/>
  </si>
  <si>
    <t>WO 39.W938 2007</t>
    <phoneticPr fontId="3" type="noConversion"/>
  </si>
  <si>
    <t>9781582555393</t>
  </si>
  <si>
    <t>Wound Care Made Incredibly Easy!</t>
  </si>
  <si>
    <t>http://ovidsp.ovid.com/ovidweb.cgi?T=JS&amp;NEWS=n&amp;CSC=Y&amp;PAGE=booktext&amp;D=books&amp;AN=01382788$&amp;XPATH=/PG(0)</t>
  </si>
  <si>
    <t>WY 49.W938 2008</t>
    <phoneticPr fontId="3" type="noConversion"/>
  </si>
  <si>
    <t>9781582555546</t>
  </si>
  <si>
    <t>Wound Care Made Incredibly Visual!</t>
  </si>
  <si>
    <t>http://ovidsp.ovid.com/ovidweb.cgi?T=JS&amp;NEWS=n&amp;CSC=Y&amp;PAGE=booktext&amp;D=books&amp;AN=01382766$&amp;XPATH=/PG(0)</t>
  </si>
  <si>
    <t>Add</t>
    <phoneticPr fontId="3" type="noConversion"/>
  </si>
  <si>
    <t>9781605470139</t>
    <phoneticPr fontId="3" type="noConversion"/>
  </si>
  <si>
    <t>5-Minute Clinical Consult 2010; The</t>
    <phoneticPr fontId="3" type="noConversion"/>
  </si>
  <si>
    <t>18th</t>
    <phoneticPr fontId="3" type="noConversion"/>
  </si>
  <si>
    <t>http://ovidsp.ovid.com/ovidweb.cgi?T=JS&amp;NEWS=N&amp;PAGE=booktext&amp;DF=bookdb&amp;AN=01429624/18th_Edition&amp;XPATH=/PG(0)</t>
    <phoneticPr fontId="3" type="noConversion"/>
  </si>
  <si>
    <t>Infectious Diseases; Internal Medicine; Pulmonary Medicine; Residents; Respiratory Therapy</t>
  </si>
  <si>
    <t>9780781752770</t>
    <phoneticPr fontId="3" type="noConversion"/>
  </si>
  <si>
    <t>Manual of Clinical Problems in Pulmonary Medicine</t>
    <phoneticPr fontId="3" type="noConversion"/>
  </si>
  <si>
    <t xml:space="preserve">6th </t>
    <phoneticPr fontId="3" type="noConversion"/>
  </si>
  <si>
    <t>Bordow, Richard A; Ries, Andrew L; Morris, Timothy A</t>
  </si>
  <si>
    <t>http://ovidsp.ovid.com/ovidweb.cgi?T=JS&amp;NEWS=n&amp;CSC=Y&amp;PAGE=booktext&amp;D=books&amp;AN=01382584$&amp;XPATH=/PG(0)</t>
  </si>
  <si>
    <t>Psychiatry, Geriatrics, Primary Care/Family Medicine/General Practice, Psychology, Psychopharmacology, Psychiatric/Mental Health Nursing, Gerontology , Behavioral &amp; Social Sciences, Nursing, Clinical Medicine</t>
  </si>
  <si>
    <t>9780781748100</t>
    <phoneticPr fontId="3" type="noConversion"/>
  </si>
  <si>
    <t>Principles and Practice of Geriatric Psychiatry</t>
    <phoneticPr fontId="3" type="noConversion"/>
  </si>
  <si>
    <t>1st Ed.</t>
  </si>
  <si>
    <t>Agronin, Marc E., Maletta, Gabe J.</t>
  </si>
  <si>
    <t>http://ovidsp.ovid.com/ovidweb.cgi?T=JS&amp;NEWS=n&amp;CSC=Y&amp;PAGE=booktext&amp;D=books&amp;AN=01382492$&amp;XPATH=/PG(0)</t>
  </si>
  <si>
    <t>Psychiatry, Psychology, Psychopharmacology, Psychiatric/Mental Health Nursing, Behavioral &amp; Social Sciences, Nursing, Clinical Medicine</t>
  </si>
  <si>
    <t>9780781753623</t>
    <phoneticPr fontId="3" type="noConversion"/>
  </si>
  <si>
    <t>Psychological Aspects of Reconstructive and Cosmetic Plastic Surgery: Clinical, Empirical, and Ethical Perspectives</t>
    <phoneticPr fontId="3" type="noConversion"/>
  </si>
  <si>
    <t>1st Ed.</t>
    <phoneticPr fontId="3" type="noConversion"/>
  </si>
  <si>
    <t xml:space="preserve">Sarwer, David B., Pruzinsky, Thomas, Cash, Thomas F., Goldwyn, Robert M., Persing, John A., Whitaker, Linton A. </t>
  </si>
  <si>
    <t>http://ovidsp.ovid.com/ovidweb.cgi?T=JS&amp;NEWS=n&amp;CSC=Y&amp;PAGE=booktext&amp;D=books&amp;AN=01382493$&amp;XPATH=/PG(0)</t>
  </si>
  <si>
    <t>Nursing: Pediatric; Orthopaedics; Pediatrics</t>
  </si>
  <si>
    <t>9780781753357</t>
    <phoneticPr fontId="3" type="noConversion"/>
  </si>
  <si>
    <t>Staying Out of Trouble in Pediatric Orthopaedics</t>
    <phoneticPr fontId="3" type="noConversion"/>
  </si>
  <si>
    <t>Skaggs, David L; Flynn, John M</t>
  </si>
  <si>
    <t>http://ovidsp.ovid.com/ovidweb.cgi?T=JS&amp;NEWS=n&amp;CSC=Y&amp;PAGE=booktext&amp;D=books&amp;AN=01382641$&amp;XPATH=/PG(0)</t>
  </si>
  <si>
    <t>Pathology; Residents; Surgery</t>
  </si>
  <si>
    <t>9780781765275</t>
    <phoneticPr fontId="3" type="noConversion"/>
  </si>
  <si>
    <t>Washington Manual of Surgical Pathology, The</t>
  </si>
  <si>
    <t xml:space="preserve">Humphrey, Peter A., Dehner, Louis P., Pfeifer, John D. </t>
  </si>
  <si>
    <t>http://ovidsp.ovid.com/ovidweb.cgi?T=JS&amp;NEWS=n&amp;CSC=Y&amp;PAGE=booktext&amp;D=books&amp;AN=01337258$&amp;XPATH=/PG(0)</t>
  </si>
  <si>
    <t>References; Terminology and Reference</t>
    <phoneticPr fontId="3" type="noConversion"/>
  </si>
  <si>
    <t>9781582559872</t>
    <phoneticPr fontId="3" type="noConversion"/>
  </si>
  <si>
    <t>Chart Smart: The A-to-Z Guide to Better Nursing Documentation</t>
  </si>
  <si>
    <t>2nd Ed.</t>
    <phoneticPr fontId="3" type="noConversion"/>
  </si>
  <si>
    <t>N/A</t>
    <phoneticPr fontId="3" type="noConversion"/>
  </si>
  <si>
    <t>Lippincott Williams &amp; Wilkins</t>
    <phoneticPr fontId="3" type="noConversion"/>
  </si>
  <si>
    <t>http://ovidsp.ovid.com/ovidweb.cgi?T=JS&amp;NEWS=n&amp;CSC=Y&amp;PAGE=booktext&amp;D=books&amp;AN=01382838$&amp;XPATH=/PG(0)</t>
  </si>
  <si>
    <t>Cardiology; Critical Care Medicine; Critical Care; Medical/Surgical Nursing; References; Pathophysiology; Terminology and Reference</t>
    <phoneticPr fontId="3" type="noConversion"/>
  </si>
  <si>
    <t>9781582556727</t>
    <phoneticPr fontId="3" type="noConversion"/>
  </si>
  <si>
    <t>ECG Facts Made Incredibly Quick!</t>
    <phoneticPr fontId="3" type="noConversion"/>
  </si>
  <si>
    <t>http://ovidsp.ovid.com/ovidweb.cgi?T=JS&amp;NEWS=n&amp;CSC=Y&amp;PAGE=booktext&amp;D=books&amp;AN=01382839$&amp;XPATH=/PG(0)</t>
  </si>
  <si>
    <t>主題</t>
  </si>
  <si>
    <t>次主題</t>
  </si>
  <si>
    <t>杜威十進分類號</t>
  </si>
  <si>
    <t>M</t>
  </si>
  <si>
    <t>Internal Medicine, Pharmacology, Primary Care/Fami</t>
  </si>
  <si>
    <t>615.5 8</t>
  </si>
  <si>
    <t>RC112.B37 2004</t>
  </si>
  <si>
    <t>9780781738965</t>
  </si>
  <si>
    <t>2004 Pocket Book of Infectious Disease Therapy</t>
  </si>
  <si>
    <t>12th Ed.</t>
  </si>
  <si>
    <t>Bartlett, John G.</t>
  </si>
  <si>
    <t>http://ovidsp.ovid.com/ovidweb.cgi?T=JS&amp;MODE=ovid&amp;NEWS=n&amp;PAGE=booktext&amp;D=books&amp;AN=01222971$&amp;XPATH=/PG(0)</t>
    <phoneticPr fontId="3" type="noConversion"/>
  </si>
  <si>
    <t>Internal Medicine; Alternative Medicine; Evidence-Based Medicine; Nurse Practitioner &amp; Advanced Practice Nursing; Physician Assistants; Terminology &amp; Reference; Primary Care/Family Medicine/General Practice</t>
  </si>
  <si>
    <t>查無</t>
  </si>
  <si>
    <t>RC55.A12 2007</t>
  </si>
  <si>
    <t>9780781763349</t>
  </si>
  <si>
    <t>5-Minute Clinical Consult 2007, The</t>
  </si>
  <si>
    <t>2007 Ed.</t>
  </si>
  <si>
    <t>http://ovidsp.ovid.com/ovidweb.cgi?T=JS&amp;MODE=ovid&amp;NEWS=n&amp;PAGE=booktext&amp;D=books&amp;AN=00139924$&amp;XPATH=/PG(0)</t>
  </si>
  <si>
    <t>Obstetrics &amp; Gynecology, Internal Medicine, Endocr</t>
  </si>
  <si>
    <t>RC48.6.A13 2007</t>
  </si>
  <si>
    <t>9780781783385</t>
  </si>
  <si>
    <t>5-Minute Consult Clinical Companion to Women's Health</t>
  </si>
  <si>
    <t>McGarry, Kelly A.; Tong, Iris L.</t>
  </si>
  <si>
    <t>http://ovidsp.ovid.com/ovidweb.cgi?T=JS&amp;MODE=ovid&amp;NEWS=n&amp;PAGE=booktext&amp;D=books&amp;AN=01256985$&amp;XPATH=/PG(0)</t>
  </si>
  <si>
    <t>RC112.A15 2001</t>
  </si>
  <si>
    <t>9780683307368</t>
  </si>
  <si>
    <t>5-Minute Infectious Diseases Consult</t>
  </si>
  <si>
    <t>Gorbach, Sherwood L.; Falagas, Matthew</t>
  </si>
  <si>
    <t>2001</t>
  </si>
  <si>
    <t>http://ovidsp.ovid.com/ovidweb.cgi?T=JS&amp;MODE=ovid&amp;NEWS=n&amp;PAGE=booktext&amp;D=books&amp;AN=00139864$&amp;XPATH=/PG(0)</t>
  </si>
  <si>
    <t>Orthopaedics; Geriatrics</t>
  </si>
  <si>
    <t>RD732.5.A16 2007</t>
  </si>
  <si>
    <t>9780781799713</t>
  </si>
  <si>
    <t>5-Minute Orthopaedic Consult</t>
  </si>
  <si>
    <t>2nd Ed.</t>
  </si>
  <si>
    <t>Frassica, Frank J.; Sponseller, Paul D.; Wilckens, John H.</t>
  </si>
  <si>
    <t>http://ovidsp.ovid.com/ovidweb.cgi?T=JS&amp;MODE=ovid&amp;NEWS=n&amp;PAGE=booktext&amp;D=books&amp;AN=00139867$&amp;XPATH=/PG(0)</t>
  </si>
  <si>
    <t>Anesthesiology, Neurology, Psychiatry, Primary Car</t>
  </si>
  <si>
    <t>616.0472</t>
  </si>
  <si>
    <t>RB127.F58 2007</t>
  </si>
  <si>
    <t>9780781761659</t>
  </si>
  <si>
    <t>5-Minute Pain Management Consult</t>
  </si>
  <si>
    <t>Sibell, David M.; Kirsch, Jeffrey R.</t>
  </si>
  <si>
    <t>http://ovidsp.ovid.com/ovidweb.cgi?T=JS&amp;MODE=ovid&amp;NEWS=n&amp;PAGE=booktext&amp;D=books&amp;AN=01256986$&amp;XPATH=/PG(0)</t>
  </si>
  <si>
    <t>Pediatrics, Emergency Medical Technology, Nurse Pr</t>
  </si>
  <si>
    <t>RJ48.A15 2005</t>
  </si>
  <si>
    <t>9780781754521</t>
  </si>
  <si>
    <t>5-Minute Pediatric Consult</t>
  </si>
  <si>
    <t>4th Ed.</t>
  </si>
  <si>
    <t xml:space="preserve">Schwartz, M. William;Bell, Louis M.; </t>
  </si>
  <si>
    <t>http://ovidsp.ovid.com/ovidweb.cgi?T=JS&amp;MODE=ovid&amp;NEWS=n&amp;PAGE=booktext&amp;D=books&amp;AN=00139865$&amp;XPATH=/PG(0)</t>
  </si>
  <si>
    <t>Sports Medicine, Internal Medicine, Primary Care/F</t>
  </si>
  <si>
    <t>617.1 027</t>
  </si>
  <si>
    <t>RC1211.A145 2001</t>
  </si>
  <si>
    <t>9780781730457</t>
  </si>
  <si>
    <t>Bracker, Mark D.</t>
  </si>
  <si>
    <t>http://ovidsp.ovid.com/ovidweb.cgi?T=JS&amp;MODE=ovid&amp;NEWS=n&amp;PAGE=booktext&amp;D=books&amp;AN=00139866$&amp;XPATH=/PG(0)</t>
  </si>
  <si>
    <t>Surgery, Emergency Medicine &amp; Trauma, Emergency Me</t>
  </si>
  <si>
    <t>RA1215.A14 2000</t>
  </si>
  <si>
    <t>9780683302028</t>
  </si>
  <si>
    <t>5-Minute Toxicology Consult</t>
  </si>
  <si>
    <t>Dart, Richard C.</t>
  </si>
  <si>
    <t>http://ovidsp.ovid.com/ovidweb.cgi?T=JS&amp;MODE=ovid&amp;NEWS=n&amp;PAGE=booktext&amp;D=books&amp;AN=00139868$&amp;XPATH=/PG(0)</t>
  </si>
  <si>
    <t>Urology, Surgery, Primary Care/Family Medicine/Gen</t>
  </si>
  <si>
    <t>RC872.9.A14 2000</t>
  </si>
  <si>
    <t>9780781722841</t>
  </si>
  <si>
    <t>5-Minute Urology Consult</t>
  </si>
  <si>
    <t>Gomella, Leonard G.</t>
  </si>
  <si>
    <t>http://ovidsp.ovid.com/ovidweb.cgi?T=JS&amp;MODE=ovid&amp;NEWS=n&amp;PAGE=booktext&amp;D=books&amp;AN=00139869$&amp;XPATH=/PG(0)</t>
  </si>
  <si>
    <t>Internal Medicine; Cardiology</t>
  </si>
  <si>
    <t>617.4 120645</t>
  </si>
  <si>
    <t>RC684.P3P75 2007</t>
  </si>
  <si>
    <t>9780781788816</t>
  </si>
  <si>
    <t>A Practical Guide to Cardiac Pacing</t>
  </si>
  <si>
    <t>6th Ed.</t>
  </si>
  <si>
    <t>Moses, H. Weston; Mullin, James C</t>
  </si>
  <si>
    <t>http://ovidsp.ovid.com/ovidweb.cgi?T=JS&amp;MODE=ovid&amp;NEWS=n&amp;PAGE=booktext&amp;D=books&amp;AN=01279695$&amp;XPATH=/PG(0)</t>
  </si>
  <si>
    <t>General Medicine; Primary Care/Family Medicine/General Practice</t>
  </si>
  <si>
    <t>616.029</t>
  </si>
  <si>
    <t>R726.8.P695 2007</t>
  </si>
  <si>
    <t>9780781763431</t>
  </si>
  <si>
    <t>A Practical Guide to Palliative Care</t>
  </si>
  <si>
    <t xml:space="preserve">Old, Jerry L; Swagerty, Daniel L  </t>
  </si>
  <si>
    <t>http://ovidsp.ovid.com/ovidweb.cgi?T=JS&amp;MODE=ovid&amp;NEWS=n&amp;PAGE=booktext&amp;D=books&amp;AN=01279696$&amp;XPATH=/PG(0)</t>
  </si>
  <si>
    <t>RC1210.P73 2007</t>
  </si>
  <si>
    <t>9780781770286</t>
  </si>
  <si>
    <t>ACSM's Primary Care Sports Medicine</t>
  </si>
  <si>
    <t>McKeag, Douglas B; Moeller, James</t>
  </si>
  <si>
    <t>http://ovidsp.ovid.com/ovidweb.cgi?T=JS&amp;MODE=ovid&amp;NEWS=n&amp;PAGE=booktext&amp;D=books&amp;AN=01279715$&amp;XPATH=/PG(0)</t>
  </si>
  <si>
    <t>Pediatrics, Physician Assistants, Internal Medicin</t>
  </si>
  <si>
    <t>RJ550.N45 2007</t>
  </si>
  <si>
    <t>9780781792561</t>
  </si>
  <si>
    <t>Adolescent Health Care: A Practical Guide</t>
  </si>
  <si>
    <t>5th Ed.</t>
  </si>
  <si>
    <t xml:space="preserve"> Neinstein, Lawrence S.</t>
  </si>
  <si>
    <t>http://ovidsp.ovid.com/ovidweb.cgi?T=JS&amp;MODE=ovid&amp;NEWS=n&amp;PAGE=booktext&amp;D=books&amp;AN=01276471$&amp;XPATH=/PG(0)</t>
  </si>
  <si>
    <t>Neurology, Pediatrics, Orthopaedics, Rheumatology,</t>
  </si>
  <si>
    <t>616.7 3</t>
  </si>
  <si>
    <t>RD768.A32 2004</t>
  </si>
  <si>
    <t>9780781735490</t>
  </si>
  <si>
    <t>Adult &amp; Pediatric Spine, The</t>
  </si>
  <si>
    <t>3rd Ed.</t>
  </si>
  <si>
    <t xml:space="preserve"> Frymoyer, John W.; Wiesel, Sam W.; An, Howard S.; Boden, Scott D.; Lauerman, William C.; Lenke, Lawrence G.; McLain, Robert F.</t>
  </si>
  <si>
    <t>http://ovidsp.ovid.com/ovidweb.cgi?T=JS&amp;MODE=ovid&amp;NEWS=n&amp;PAGE=booktext&amp;D=books&amp;AN=01222972$&amp;XPATH=/PG(0)</t>
  </si>
  <si>
    <t>Pediatrics, Urology, Surgery</t>
  </si>
  <si>
    <t>RC871.A26 2002</t>
  </si>
  <si>
    <t>9780781732208</t>
  </si>
  <si>
    <t>Adult &amp; Pediatric Urology</t>
  </si>
  <si>
    <t xml:space="preserve"> Gillenwater, Jay Y.; Grayhack, John T.; Howards, Stuart S.; Mitchell, Michael E.</t>
  </si>
  <si>
    <t>http://ovidsp.ovid.com/ovidweb.cgi?T=JS&amp;MODE=ovid&amp;NEWS=n&amp;PAGE=booktext&amp;D=books&amp;AN=00139872$&amp;XPATH=/PG(0)</t>
  </si>
  <si>
    <t>Radiology, Orthopaedics, Rheumatology, Internal Me</t>
  </si>
  <si>
    <t>617.5 81</t>
  </si>
  <si>
    <t>RD549.A36 2007</t>
  </si>
  <si>
    <t>9780781750929</t>
  </si>
  <si>
    <t>Adult Hip, The</t>
  </si>
  <si>
    <t xml:space="preserve"> Callaghan, John J.; Rosenberg, Aaron G.; Rubash, Harry E.</t>
  </si>
  <si>
    <t>http://ovidsp.ovid.com/ovidweb.cgi?T=JS&amp;MODE=ovid&amp;NEWS=n&amp;PAGE=booktext&amp;D=books&amp;AN=01257037$&amp;XPATH=/PG(0)</t>
  </si>
  <si>
    <t>Orthopaedics; Surgery</t>
  </si>
  <si>
    <t>617.4 7</t>
  </si>
  <si>
    <t>RD731.A38 2007</t>
  </si>
  <si>
    <t>9780781796385</t>
  </si>
  <si>
    <t>Adult Reconstruction</t>
  </si>
  <si>
    <t xml:space="preserve">Berry, Daniel J; Steinmann, Scott P; Tornetta, Paul; Einhorn, Thomas A </t>
  </si>
  <si>
    <t>http://ovidsp.ovid.com/ovidweb.cgi?T=JS&amp;MODE=ovid&amp;NEWS=n&amp;PAGE=booktext&amp;D=books&amp;AN=01279697$&amp;XPATH=/PG(0)</t>
  </si>
  <si>
    <t>Obstetrics &amp; Gynecology; Surgery; Plastic &amp; Reconstructive Surgery; Women's Health</t>
  </si>
  <si>
    <t>618.1 5059</t>
  </si>
  <si>
    <t>RG106.A38 2007</t>
  </si>
  <si>
    <t>9780781762359</t>
  </si>
  <si>
    <t>Kovac, S. Robert; Zimmerman, Carl W.</t>
  </si>
  <si>
    <t>http://ovidsp.ovid.com/ovidweb.cgi?T=JS&amp;MODE=ovid&amp;NEWS=n&amp;PAGE=booktext&amp;D=books&amp;AN=01282660$&amp;XPATH=/PG(0)</t>
  </si>
  <si>
    <t>Dermatology; Plastic &amp; Reconstructive Surgery; General Medicine; Primary Care/Family Medicine/General Practice</t>
  </si>
  <si>
    <t>617.9 5</t>
  </si>
  <si>
    <t>RD119.A396 2008</t>
  </si>
  <si>
    <t>9780781784030</t>
  </si>
  <si>
    <t>Aesthetics and Cosmetic Surgery for Darker Skin Types</t>
  </si>
  <si>
    <t xml:space="preserve"> Grimes, Pearl E MD </t>
  </si>
  <si>
    <t>http://ovidsp.ovid.com/ovidweb.cgi?T=JS&amp;MODE=ovid&amp;NEWS=n&amp;PAGE=booktext&amp;D=books&amp;AN=01257000$&amp;XPATH=/PG(0)</t>
  </si>
  <si>
    <t>Cardiology, Internal Medicine, Primary Care/Family</t>
  </si>
  <si>
    <t>616.1 2</t>
  </si>
  <si>
    <t>RC669.15.A36 2007</t>
  </si>
  <si>
    <t>9780781764902</t>
  </si>
  <si>
    <t>AHA Clinical Cardiac Consult</t>
  </si>
  <si>
    <t xml:space="preserve"> Nixon, J. V. (Ian)</t>
  </si>
  <si>
    <t>http://ovidsp.ovid.com/ovidweb.cgi?T=JS&amp;MODE=ovid&amp;NEWS=n&amp;PAGE=booktext&amp;D=books&amp;AN=00139873$&amp;XPATH=/PG(0)</t>
  </si>
  <si>
    <t>Anesthesiology, Pediatrics, Medical Genetics</t>
  </si>
  <si>
    <t>617.9 6083</t>
  </si>
  <si>
    <t>RD139.B38 2007</t>
  </si>
  <si>
    <t>9780781779388</t>
  </si>
  <si>
    <t>Anesthesia for Genetic, Metabolic, and Dysmorphic Syndromes of Childhood</t>
  </si>
  <si>
    <t xml:space="preserve"> Baum, Victor C.; O'Flaherty, Jennifer E.</t>
  </si>
  <si>
    <t>http://ovidsp.ovid.com/ovidweb.cgi?T=JS&amp;MODE=ovid&amp;NEWS=n&amp;PAGE=booktext&amp;D=books&amp;AN=01256989$&amp;XPATH=/PG(0)</t>
  </si>
  <si>
    <t>Internal Medicine, Pharmacy, Epidemiology &amp; Public</t>
  </si>
  <si>
    <t>QR69.A57.A57 2005</t>
  </si>
  <si>
    <t>9780781749831</t>
  </si>
  <si>
    <t>Antibiotics in Laboratory Medicine</t>
  </si>
  <si>
    <t xml:space="preserve"> Lorian, Victor</t>
  </si>
  <si>
    <t>http://ovidsp.ovid.com/ovidweb.cgi?T=JS&amp;MODE=ovid&amp;NEWS=n&amp;PAGE=booktext&amp;D=books&amp;AN=01222974$&amp;XPATH=/PG(0)</t>
  </si>
  <si>
    <t>Orthopaedics, Internal Medicine</t>
  </si>
  <si>
    <t>616.7 22</t>
  </si>
  <si>
    <t>RC933.A64 2005</t>
  </si>
  <si>
    <t>9780781746717</t>
  </si>
  <si>
    <t>Arthritis &amp; Allied Conditions</t>
  </si>
  <si>
    <t>15th Ed.</t>
  </si>
  <si>
    <t xml:space="preserve"> Koopman, William J.; Moreland, Larry W.</t>
  </si>
  <si>
    <t>http://ovidsp.ovid.com/ovidweb.cgi?T=JS&amp;MODE=ovid&amp;NEWS=n&amp;PAGE=booktext&amp;D=books&amp;AN=00140026$&amp;XPATH=/PG(0)</t>
  </si>
  <si>
    <t>616.5 071</t>
  </si>
  <si>
    <t>RL95.S96 2007</t>
  </si>
  <si>
    <t>9780781768450</t>
  </si>
  <si>
    <t>Atlas and Synopsis of Lever's Histopathology of the Skin</t>
  </si>
  <si>
    <t xml:space="preserve">Elder, David E; Elenitsas, Rosalie; Ioffreda, Michael D; Johnson, Bernett L.; Miller, Jeffrey; Miller, O. Fred  </t>
  </si>
  <si>
    <t>http://ovidsp.ovid.com/ovidweb.cgi?T=JS&amp;MODE=ovid&amp;NEWS=n&amp;PAGE=booktext&amp;D=books&amp;AN=01279726$&amp;XPATH=/PG(0)</t>
  </si>
  <si>
    <t>Emergency Medicine &amp; Trauma; Anesthesiology; Emergency Medical Technology; Critical Care Medicine</t>
  </si>
  <si>
    <t>616.20022 3</t>
  </si>
  <si>
    <t>RC732.O74 2007</t>
  </si>
  <si>
    <t>9780781797245</t>
  </si>
  <si>
    <t>Atlas of Airway Management: Techniques and Tools</t>
  </si>
  <si>
    <t>Orebaugh, Steven L.</t>
  </si>
  <si>
    <t>http://ovidsp.ovid.com/ovidweb.cgi?T=JS&amp;MODE=ovid&amp;NEWS=n&amp;PAGE=booktext&amp;D=books&amp;AN=01279727$&amp;XPATH=/PG(0)</t>
  </si>
  <si>
    <t>Primary Care/Family Medicine/General Practice; Women's Health; Radiology</t>
  </si>
  <si>
    <t>616.99 44907572</t>
  </si>
  <si>
    <t>RC280.B8.D38 2007</t>
  </si>
  <si>
    <t>9780781764339</t>
  </si>
  <si>
    <t>Atlas of Mammography</t>
  </si>
  <si>
    <t>deParedes, Ellen S</t>
  </si>
  <si>
    <t>http://ovidsp.ovid.com/ovidweb.cgi?T=JS&amp;MODE=ovid&amp;NEWS=n&amp;PAGE=booktext&amp;D=books&amp;AN=01256993$&amp;XPATH=/PG(0)</t>
  </si>
  <si>
    <t>Physician Assistants, Internal Medicine, Primary C</t>
  </si>
  <si>
    <t>RC48b.Z835 2004</t>
  </si>
  <si>
    <t>9780781739054</t>
  </si>
  <si>
    <t>Atlas of Primary Care Procedures</t>
  </si>
  <si>
    <t xml:space="preserve"> Zuber, Thomas J.; Mayeaux, E. J.</t>
  </si>
  <si>
    <t>http://ovidsp.ovid.com/ovidweb.cgi?T=JS&amp;MODE=ovid&amp;NEWS=n&amp;PAGE=booktext&amp;D=books&amp;AN=01222975$&amp;XPATH=/PG(0)</t>
  </si>
  <si>
    <t>Pediatrics; Internal Medicine; General Medicine; Women's Health</t>
  </si>
  <si>
    <t>618.92 01</t>
  </si>
  <si>
    <t>RJ251.A84 2007</t>
  </si>
  <si>
    <t>9780781790420</t>
  </si>
  <si>
    <t xml:space="preserve">MacDonald, Mhairi G; Ramasethu, Jayashree; Vargas, Capt.Alfonso  </t>
  </si>
  <si>
    <t>http://ovidsp.ovid.com/ovidweb.cgi?T=JS&amp;MODE=ovid&amp;NEWS=n&amp;PAGE=booktext&amp;D=books&amp;AN=01279698$&amp;XPATH=/PG(0)</t>
  </si>
  <si>
    <t>Cardiology, Radiology, Internal Medicine</t>
  </si>
  <si>
    <t>616.1 207543</t>
  </si>
  <si>
    <t>RC683.5.T83.N36 2007</t>
  </si>
  <si>
    <t>9780781755030</t>
  </si>
  <si>
    <t>Atlas of Transesophageal Echocardiography</t>
  </si>
  <si>
    <t xml:space="preserve"> Nanda, Navin C.; Domanski, Michael J.</t>
  </si>
  <si>
    <t>http://ovidsp.ovid.com/ovidweb.cgi?T=JS&amp;MODE=ovid&amp;NEWS=n&amp;PAGE=booktext&amp;D=books&amp;AN=01256990$&amp;XPATH=/PG(0)</t>
  </si>
  <si>
    <t>Otolaryngology; Gastroenterology</t>
  </si>
  <si>
    <t>616.3 200223</t>
  </si>
  <si>
    <t>RC815.7.P67 2007</t>
  </si>
  <si>
    <t>9780781751803</t>
  </si>
  <si>
    <t>Atlas of Transnasal Esophagoscopy</t>
  </si>
  <si>
    <t xml:space="preserve">Postma, Gregory N.; Belafsky, Peter C.; Aviv, Jonathan E. </t>
  </si>
  <si>
    <t>http://ovidsp.ovid.com/ovidweb.cgi?T=JS&amp;MODE=ovid&amp;NEWS=n&amp;PAGE=booktext&amp;D=books&amp;AN=01279729$&amp;XPATH=/PG(0)</t>
  </si>
  <si>
    <t>Cardiology, Neurology, Hematology</t>
  </si>
  <si>
    <t>611.13</t>
  </si>
  <si>
    <t>QM191.A87 2007</t>
  </si>
  <si>
    <t>9780781760812</t>
  </si>
  <si>
    <t>Atlas of Vascular Anatomy: An Angiographic Approach</t>
  </si>
  <si>
    <t xml:space="preserve"> Uflacker, Renan</t>
  </si>
  <si>
    <t>http://ovidsp.ovid.com/ovidweb.cgi?T=JS&amp;MODE=ovid&amp;NEWS=n&amp;PAGE=booktext&amp;D=books&amp;AN=01256991$&amp;XPATH=/PG(0)</t>
  </si>
  <si>
    <t>Neurology, Pediatrics</t>
  </si>
  <si>
    <t>RJ254.N46 2005</t>
  </si>
  <si>
    <t>9780781746434</t>
  </si>
  <si>
    <t>Avery's Neonatology Pathophysiology and Mgmt. of the Newborn</t>
  </si>
  <si>
    <t xml:space="preserve"> MacDonald, Mhairi G.; Seshia, Mary M. K.; Mullett, Martha D.</t>
  </si>
  <si>
    <t>http://ovidsp.ovid.com/ovidweb.cgi?T=JS&amp;MODE=ovid&amp;NEWS=n&amp;PAGE=booktext&amp;D=books&amp;AN=01222976$&amp;XPATH=/PG(0)</t>
  </si>
  <si>
    <t>Nurse Practitioner &amp; Advanced Practice Nursing; Critical Care Medicine; Anesthesia &amp; Analgesia; Nursing</t>
  </si>
  <si>
    <t>362.17 4068</t>
  </si>
  <si>
    <t>RA975.5.I56.A96 2007</t>
  </si>
  <si>
    <t>9780781767392</t>
  </si>
  <si>
    <t>Avoiding Common ICU Errors</t>
  </si>
  <si>
    <t>Marcucci, Lisa; Martinez, Elizabeth A.; Haut, Elliott R.; Slonim, Anthony D.; Suarez, Jose I.</t>
  </si>
  <si>
    <t>http://ovidsp.ovid.com/ovidweb.cgi?T=JS&amp;MODE=ovid&amp;NEWS=n&amp;PAGE=booktext&amp;D=books&amp;AN=01279730$&amp;XPATH=/PG(0)</t>
  </si>
  <si>
    <t>Obstetrics &amp; Women's Health; Pediatric Nursing; Legal Issues</t>
  </si>
  <si>
    <t>618.2 0231</t>
  </si>
  <si>
    <t>RG951.A985 2008</t>
  </si>
  <si>
    <t>9780781767590</t>
  </si>
  <si>
    <t>AWHONN - Perinatal Nursing</t>
  </si>
  <si>
    <t>Simpson, Kathleen Rice; Creehan, Patricia A.</t>
  </si>
  <si>
    <t>http://ovidsp.ovid.com/ovidweb.cgi?T=JS&amp;MODE=ovid&amp;NEWS=n&amp;PAGE=booktext&amp;D=books&amp;AN=01336929$&amp;XPATH=/PG(0)</t>
  </si>
  <si>
    <t>Practical/Vocational Nursing, Psychiatric/Mental H</t>
  </si>
  <si>
    <t>616.890231</t>
  </si>
  <si>
    <t>RC440.S487 2008</t>
  </si>
  <si>
    <t>9780781797078</t>
  </si>
  <si>
    <t>Basic Concepts of Psychiatric-Mental Health Nursing</t>
  </si>
  <si>
    <t>7th Ed.</t>
  </si>
  <si>
    <t xml:space="preserve"> Shives, Louise Rebraca</t>
  </si>
  <si>
    <t>http://ovidsp.ovid.com/ovidweb.cgi?T=JS&amp;MODE=ovid&amp;NEWS=n&amp;PAGE=booktext&amp;D=books&amp;AN=01271249$&amp;XPATH=/PG(0)</t>
  </si>
  <si>
    <t>Neurology, Psychiatry</t>
  </si>
  <si>
    <t>362.2 042</t>
  </si>
  <si>
    <t>RC455.F24 2004</t>
  </si>
  <si>
    <t>9780781736695</t>
  </si>
  <si>
    <t>Behavioral Science in Medicine</t>
  </si>
  <si>
    <t xml:space="preserve"> Fadem, Barbara</t>
  </si>
  <si>
    <t>http://ovidsp.ovid.com/ovidweb.cgi?T=JS&amp;MODE=ovid&amp;NEWS=n&amp;PAGE=booktext&amp;D=books&amp;AN=01256992$&amp;XPATH=/PG(0)</t>
  </si>
  <si>
    <t>Infectious Diseases; Epidemiology &amp; Public Health; Laboratory Medicine</t>
  </si>
  <si>
    <t>614.4 4</t>
  </si>
  <si>
    <t>RA969.H64 2007</t>
  </si>
  <si>
    <t>9780781763837</t>
  </si>
  <si>
    <t>Bennett &amp; Brachman's Hospital Infections</t>
  </si>
  <si>
    <t>William R Jarvis MD</t>
  </si>
  <si>
    <t>http://ovidsp.ovid.com/ovidweb.cgi?T=JS&amp;MODE=ovid&amp;NEWS=n&amp;PAGE=booktext&amp;D=books&amp;AN=01279699$&amp;XPATH=/PG(0)</t>
  </si>
  <si>
    <t>Obstetrics &amp; Gynecology; Women's Health</t>
  </si>
  <si>
    <t>RG101.N69 2007</t>
  </si>
  <si>
    <t>9780781768054</t>
  </si>
  <si>
    <t>Berek &amp; Novak's Gynecology</t>
    <phoneticPr fontId="3" type="noConversion"/>
  </si>
  <si>
    <t>14th Ed.</t>
  </si>
  <si>
    <t xml:space="preserve"> Berek, Jonathan S.</t>
  </si>
  <si>
    <t>http://ovidsp.ovid.com/ovidweb.cgi?T=JS&amp;MODE=ovid&amp;NEWS=n&amp;PAGE=booktext&amp;D=books&amp;AN=00139966$&amp;XPATH=/PG(0)</t>
  </si>
  <si>
    <t>Oncology, Nurse Practitioner</t>
  </si>
  <si>
    <t>616.99 4</t>
  </si>
  <si>
    <t>RC262.5.B485 2005</t>
  </si>
  <si>
    <t>9780781751162</t>
  </si>
  <si>
    <t>Bethesda Handbook of Clinical Oncology</t>
  </si>
  <si>
    <t xml:space="preserve"> Abraham, Jame; Gulley, James L.; Allegra, Carmen J.</t>
  </si>
  <si>
    <t>http://ovidsp.ovid.com/ovidweb.cgi?T=JS&amp;MODE=ovid&amp;NEWS=n&amp;PAGE=booktext&amp;D=books&amp;AN=00149842$&amp;XPATH=/PG(0)</t>
  </si>
  <si>
    <t xml:space="preserve">Anesthesiology, Neurology, Orthopaedics, Internal </t>
  </si>
  <si>
    <t>RB127.B685 2001</t>
  </si>
  <si>
    <t>9780683304626</t>
  </si>
  <si>
    <t>Bonica's Management of Pain</t>
  </si>
  <si>
    <t xml:space="preserve"> Loeser, John D.</t>
  </si>
  <si>
    <t>http://ovidsp.ovid.com/ovidweb.cgi?T=JS&amp;MODE=ovid&amp;NEWS=n&amp;PAGE=booktext&amp;D=books&amp;AN=00139875$&amp;XPATH=/PG(0)</t>
  </si>
  <si>
    <t>615.8 424</t>
  </si>
  <si>
    <t>RC271.R27.B7344 2007</t>
  </si>
  <si>
    <t>9780781762779</t>
  </si>
  <si>
    <r>
      <t>Brachytherapy</t>
    </r>
    <r>
      <rPr>
        <sz val="12"/>
        <rFont val="新細明體"/>
        <family val="1"/>
        <charset val="136"/>
      </rPr>
      <t>: Applications and Technique</t>
    </r>
    <phoneticPr fontId="3" type="noConversion"/>
  </si>
  <si>
    <t>Devlin, Phillip M</t>
  </si>
  <si>
    <t>http://ovidsp.ovid.com/ovidweb.cgi?T=JS&amp;MODE=ovid&amp;NEWS=n&amp;PAGE=booktext&amp;D=books&amp;AN=01279732$&amp;XPATH=/PG(0)</t>
  </si>
  <si>
    <t>Education; General Medicine; Primary Care/Family Medicine/General Practice; General Reference; Medical Education</t>
  </si>
  <si>
    <t>RC58.B73 2007</t>
  </si>
  <si>
    <t>9780781772877</t>
  </si>
  <si>
    <t>Bratton, Robert L</t>
  </si>
  <si>
    <t>http://ovidsp.ovid.com/ovidweb.cgi?T=JS&amp;MODE=ovid&amp;NEWS=n&amp;PAGE=booktext&amp;D=books&amp;AN=01276483$&amp;XPATH=/PG(0)</t>
  </si>
  <si>
    <t>Radiology, Oncology, Internal Medicine, Womens Hea</t>
  </si>
  <si>
    <t>616.99 449075</t>
  </si>
  <si>
    <t>RC280.B8.K67 2007</t>
  </si>
  <si>
    <t>9780781747684</t>
  </si>
  <si>
    <t>Breast Imaging</t>
  </si>
  <si>
    <t>Daniel B. Kopans MD, FACR</t>
  </si>
  <si>
    <t>http://ovidsp.ovid.com/ovidweb.cgi?T=JS&amp;MODE=ovid&amp;NEWS=n&amp;PAGE=booktext&amp;D=books&amp;AN=01222978$&amp;XPATH=/PG(0)</t>
  </si>
  <si>
    <t>Anatomy</t>
  </si>
  <si>
    <t>617.5 720597</t>
  </si>
  <si>
    <t>RD557.5.B87 2006</t>
  </si>
  <si>
    <t>9780781780001</t>
  </si>
  <si>
    <t>Burkhart's View of the Shoulder: A Cowboy's Guide to Advanced Shoulder Arthroscopy</t>
  </si>
  <si>
    <t xml:space="preserve"> Burkhart, Stephen S.; Lo, Ian K. Y.; Brady, Paul C.</t>
  </si>
  <si>
    <t>http://ovidsp.ovid.com/ovidweb.cgi?T=JS&amp;MODE=ovid&amp;NEWS=n&amp;PAGE=booktext&amp;D=books&amp;AN=01256994$&amp;XPATH=/PG(0)</t>
  </si>
  <si>
    <t>Hematology, Oncology, Internal Medicine, Pharmacy,</t>
  </si>
  <si>
    <t>616.99 4061</t>
  </si>
  <si>
    <t>RC271.C5.C32219 2006</t>
  </si>
  <si>
    <t>9780781756280</t>
  </si>
  <si>
    <t>Cancer Chemotherapy &amp; Biotherapy: Principles &amp; Practices</t>
  </si>
  <si>
    <t xml:space="preserve"> Chabner, Bruce A.; Longo, Dan L.</t>
  </si>
  <si>
    <t>http://ovidsp.ovid.com/ovidweb.cgi?T=JS&amp;MODE=ovid&amp;NEWS=n&amp;PAGE=booktext&amp;D=books&amp;AN=00139876$&amp;XPATH=/PG(0)</t>
  </si>
  <si>
    <t>Dermatology, Radiology, Hematology, Oncology, Inte</t>
  </si>
  <si>
    <t>616.99 424</t>
  </si>
  <si>
    <t>RC261.C274 2005</t>
  </si>
  <si>
    <t>9780781748650</t>
  </si>
  <si>
    <t>Cancer: Principles &amp; Practice of Oncology</t>
  </si>
  <si>
    <t xml:space="preserve"> DeVita, Vincent T.; Hellman, Samuel; Rosenberg, Steven A.</t>
  </si>
  <si>
    <t>http://ovidsp.ovid.com/ovidweb.cgi?T=JS&amp;MODE=ovid&amp;NEWS=n&amp;PAGE=booktext&amp;D=books&amp;AN=00139877$&amp;XPATH=/PG(0)</t>
  </si>
  <si>
    <t>Medical/Surgical Nursing, Critical Care</t>
  </si>
  <si>
    <t>616.1 20231</t>
  </si>
  <si>
    <t>RC674.C3 2005</t>
  </si>
  <si>
    <t>9780781747189</t>
  </si>
  <si>
    <t xml:space="preserve"> Woods, Susan L.; Froelicher, Erika Sivarajan; Motzer, Sandra Adams (Underhill); Bridges, Elizabeth J.</t>
  </si>
  <si>
    <t>http://ovidsp.ovid.com/ovidweb.cgi?T=JS&amp;MODE=ovid&amp;NEWS=n&amp;PAGE=booktext&amp;D=books&amp;AN=00139878$&amp;XPATH=/PG(0)</t>
  </si>
  <si>
    <t>Orthopaedics, Surgery</t>
  </si>
  <si>
    <t>RD731.O64 2001</t>
  </si>
  <si>
    <t>9780781714877</t>
  </si>
  <si>
    <t>Chapman's Orthopaedic Surgery</t>
  </si>
  <si>
    <t xml:space="preserve"> Chapman, Michael W.</t>
  </si>
  <si>
    <t>http://ovidsp.ovid.com/ovidweb.cgi?T=JS&amp;MODE=ovid&amp;NEWS=n&amp;PAGE=booktext&amp;D=books&amp;AN=00139880$&amp;XPATH=/PG(0)</t>
  </si>
  <si>
    <t>RC271.C5.C446 2001</t>
  </si>
  <si>
    <t>9780781723633</t>
  </si>
  <si>
    <t xml:space="preserve"> Perry, Michael C.</t>
  </si>
  <si>
    <t>http://ovidsp.ovid.com/ovidweb.cgi?T=JS&amp;MODE=ovid&amp;NEWS=n&amp;PAGE=booktext&amp;D=books&amp;AN=00139881$&amp;XPATH=/PG(0)</t>
  </si>
  <si>
    <t>Obstetrics &amp; Gynecology, Internal Medicine</t>
  </si>
  <si>
    <t>618.3</t>
  </si>
  <si>
    <t>RG571.M45 2000</t>
  </si>
  <si>
    <t>9780683016734</t>
  </si>
  <si>
    <t>Cherry &amp; Merkatz's Complications of Pregnancy</t>
  </si>
  <si>
    <t xml:space="preserve"> Cohen, Wayne R.</t>
  </si>
  <si>
    <t>http://ovidsp.ovid.com/ovidweb.cgi?T=JS&amp;MODE=ovid&amp;NEWS=n&amp;PAGE=booktext&amp;D=books&amp;AN=00139882$&amp;XPATH=/PG(0)</t>
  </si>
  <si>
    <t>Pulmonary Medicine; Radiology</t>
  </si>
  <si>
    <t>617.5 407572</t>
  </si>
  <si>
    <t>RC941.C68 2007</t>
  </si>
  <si>
    <t>9780781763141</t>
  </si>
  <si>
    <r>
      <t>Chest Radiology</t>
    </r>
    <r>
      <rPr>
        <sz val="12"/>
        <rFont val="新細明體"/>
        <family val="1"/>
        <charset val="136"/>
      </rPr>
      <t>: The Essentials</t>
    </r>
    <phoneticPr fontId="3" type="noConversion"/>
  </si>
  <si>
    <t>Collins, Jannette; Stern, Eric J.</t>
  </si>
  <si>
    <t>http://ovidsp.ovid.com/ovidweb.cgi?T=JS&amp;MODE=ovid&amp;NEWS=n&amp;PAGE=booktext&amp;D=books&amp;AN=01312096$&amp;XPATH=/PG(0)</t>
  </si>
  <si>
    <t>Pediatrics, Psychiatry, Pharmacology, Primary Care</t>
  </si>
  <si>
    <t>615.78 083</t>
  </si>
  <si>
    <t>RJ504.7.G74 2007</t>
  </si>
  <si>
    <t>9780781759502</t>
  </si>
  <si>
    <t>Child &amp; Adolescent Clinical Psychopharmacology</t>
  </si>
  <si>
    <t xml:space="preserve"> Green, Wayne Hugo</t>
  </si>
  <si>
    <t>http://ovidsp.ovid.com/ovidweb.cgi?T=JS&amp;MODE=ovid&amp;NEWS=n&amp;PAGE=booktext&amp;D=books&amp;AN=00139883$&amp;XPATH=/PG(0)</t>
  </si>
  <si>
    <t>Pediatrics, Psychiatry</t>
  </si>
  <si>
    <t>618.92 89</t>
  </si>
  <si>
    <t>RJ499.S78 2007</t>
  </si>
  <si>
    <t>9780781778312</t>
  </si>
  <si>
    <t>Child and Adolescent Psychiatry: A Practical Guide</t>
  </si>
  <si>
    <t>Stubbe, Dorothy</t>
  </si>
  <si>
    <t>http://ovidsp.ovid.com/ovidweb.cgi?T=JS&amp;MODE=ovid&amp;NEWS=n&amp;PAGE=booktext&amp;D=books&amp;AN=01269235$&amp;XPATH=/PG(0)</t>
  </si>
  <si>
    <t>Neurology, Pediatrics, Psychology</t>
  </si>
  <si>
    <t>618.92 8</t>
  </si>
  <si>
    <t>RJ486.C455 2006</t>
  </si>
  <si>
    <t>9780781751049</t>
  </si>
  <si>
    <t>Child Neurology</t>
  </si>
  <si>
    <t xml:space="preserve"> Menkes, John H.; Sarnat, Harvey B.; Maria, Bernard L.</t>
  </si>
  <si>
    <t>http://ovidsp.ovid.com/ovidweb.cgi?T=JS&amp;MODE=ovid&amp;NEWS=n&amp;PAGE=booktext&amp;D=books&amp;AN=00139885$&amp;XPATH=/PG(0)</t>
  </si>
  <si>
    <t>Anesthesiology, Critical Care Medicine, Palliative</t>
  </si>
  <si>
    <t>617.9 6</t>
  </si>
  <si>
    <t>RD81.C58 2006</t>
  </si>
  <si>
    <t>9780781757454</t>
  </si>
  <si>
    <t xml:space="preserve"> Barash, Paul G.; Cullen, Bruce F.; Stoelting, Robert K.</t>
  </si>
  <si>
    <t>http://ovidsp.ovid.com/ovidweb.cgi?T=JS&amp;MODE=ovid&amp;NEWS=n&amp;PAGE=booktext&amp;D=books&amp;AN=00139886$&amp;XPATH=/PG(0)</t>
  </si>
  <si>
    <t>Anesthesiology, Internal Medicine, Surgery, Critic</t>
  </si>
  <si>
    <t>RD82.2.C54 2007</t>
  </si>
  <si>
    <t>9780781781831</t>
  </si>
  <si>
    <t>Clinical Anesthesia Procedures of the Massachusetts General Hospital</t>
  </si>
  <si>
    <t xml:space="preserve"> Dunn, Peter F.</t>
  </si>
  <si>
    <t>http://ovidsp.ovid.com/ovidweb.cgi?T=JS&amp;MODE=ovid&amp;NEWS=n&amp;PAGE=booktext&amp;D=books&amp;AN=00139887$&amp;XPATH=/PG(0)</t>
  </si>
  <si>
    <t>Obstetrics &amp; Gynecology; Oncology; Surgery; Pathology; Radiology</t>
  </si>
  <si>
    <t>618.1 907572</t>
  </si>
  <si>
    <t>RC280.B8.C3744 2007</t>
  </si>
  <si>
    <t>9780781762670</t>
  </si>
  <si>
    <t>Clinical Breast Imaging: A Patient Focused Teaching File</t>
  </si>
  <si>
    <t>http://ovidsp.ovid.com/ovidweb.cgi?T=JS&amp;MODE=ovid&amp;NEWS=n&amp;PAGE=booktext&amp;D=books&amp;AN=01279733$&amp;XPATH=/PG(0)</t>
  </si>
  <si>
    <t>615.14</t>
  </si>
  <si>
    <t>RS57.C73 2005</t>
  </si>
  <si>
    <t>9780781748384</t>
  </si>
  <si>
    <t xml:space="preserve"> Craig, Gloria P.</t>
  </si>
  <si>
    <t>http://ovidsp.ovid.com/ovidweb.cgi?T=JS&amp;MODE=ovid&amp;NEWS=n&amp;PAGE=booktext&amp;D=books&amp;AN=01222979$&amp;XPATH=/PG(0)</t>
  </si>
  <si>
    <t>616.1 207547</t>
  </si>
  <si>
    <t>RC683.5.E5.J58 2002</t>
  </si>
  <si>
    <t>9780683306934</t>
  </si>
  <si>
    <t>Clinical Cardiac Electrophysiology: Techniques and Interpretations</t>
  </si>
  <si>
    <t xml:space="preserve"> Josephson, Mark E.</t>
  </si>
  <si>
    <t>http://ovidsp.ovid.com/ovidweb.cgi?T=JS&amp;MODE=ovid&amp;NEWS=n&amp;PAGE=booktext&amp;D=books&amp;AN=00139888$&amp;XPATH=/PG(0)</t>
  </si>
  <si>
    <t>Epidemiology &amp; Public Health</t>
  </si>
  <si>
    <t>RA652.C45 2006</t>
  </si>
  <si>
    <t>9780781745246</t>
  </si>
  <si>
    <t>Clinical Epidemiology: How to Do Clinical Practice Research</t>
  </si>
  <si>
    <t xml:space="preserve"> Haynes, R. Brian; Sackett, David L.; Guyatt, Gordon H.; Tugwell, Peter</t>
  </si>
  <si>
    <t>http://ovidsp.ovid.com/ovidweb.cgi?T=JS&amp;MODE=ovid&amp;NEWS=n&amp;PAGE=booktext&amp;D=books&amp;AN=01222980$&amp;XPATH=/PG(0)</t>
  </si>
  <si>
    <t>Pediatrics, Epidemiology &amp; Public Health, Infectio</t>
  </si>
  <si>
    <t>618.929</t>
  </si>
  <si>
    <t>RJ401.J365 2005</t>
  </si>
  <si>
    <t>9780781755849</t>
  </si>
  <si>
    <t>Clinical Guide to Pediatric Infectious Disease, A</t>
  </si>
  <si>
    <t xml:space="preserve"> Janner, Donald</t>
  </si>
  <si>
    <t>http://ovidsp.ovid.com/ovidweb.cgi?T=JS&amp;MODE=ovid&amp;NEWS=n&amp;PAGE=booktext&amp;D=books&amp;AN=01256987$&amp;XPATH=/PG(0)</t>
  </si>
  <si>
    <t>Pediatrics; General Medicine</t>
  </si>
  <si>
    <t>618.92 398</t>
  </si>
  <si>
    <t>RJ399.C6.H37 2007</t>
  </si>
  <si>
    <t>9780781764803</t>
  </si>
  <si>
    <r>
      <t>Clinical Guide to Pediatric Weight Management and Obesity</t>
    </r>
    <r>
      <rPr>
        <sz val="12"/>
        <rFont val="新細明體"/>
        <family val="1"/>
        <charset val="136"/>
      </rPr>
      <t>, A</t>
    </r>
    <phoneticPr fontId="3" type="noConversion"/>
  </si>
  <si>
    <t xml:space="preserve">Hassink, Sandra G. </t>
  </si>
  <si>
    <t>http://ovidsp.ovid.com/ovidweb.cgi?T=JS&amp;MODE=ovid&amp;NEWS=n&amp;PAGE=booktext&amp;D=books&amp;AN=01279734$&amp;XPATH=/PG(0)</t>
  </si>
  <si>
    <t>Medical/Surgical Nursing, Skills &amp; Procedures, Pat</t>
  </si>
  <si>
    <t>RD95.H47 2005</t>
  </si>
  <si>
    <t>9781582552941</t>
  </si>
  <si>
    <t>Clinical Guide: Wound Care</t>
  </si>
  <si>
    <t xml:space="preserve"> Hess, Cathy Thomas</t>
  </si>
  <si>
    <t>http://ovidsp.ovid.com/ovidweb.cgi?T=JS&amp;MODE=ovid&amp;NEWS=n&amp;PAGE=booktext&amp;D=books&amp;AN=01222981$&amp;XPATH=/PG(0)</t>
  </si>
  <si>
    <t>Obstetrics &amp; Gynecology, Internal Medicine, Primar</t>
  </si>
  <si>
    <t>RG159.S62 2005</t>
  </si>
  <si>
    <t>9780781747950</t>
  </si>
  <si>
    <t>Clinical Gynecologic Endocrinology &amp; Infertility</t>
  </si>
  <si>
    <t xml:space="preserve"> Speroff, Leon; Fritz, Marc A.</t>
  </si>
  <si>
    <t>http://ovidsp.ovid.com/ovidweb.cgi?T=JS&amp;MODE=ovid&amp;NEWS=n&amp;PAGE=booktext&amp;D=books&amp;AN=00139889$&amp;XPATH=/PG(0)</t>
  </si>
  <si>
    <t>Psychiatry, Medical Law, Ethics &amp; Other Humanities</t>
  </si>
  <si>
    <t>344.7304 1</t>
  </si>
  <si>
    <t>KF2910.P75.G87 2007</t>
  </si>
  <si>
    <t>9780781778916</t>
  </si>
  <si>
    <t>Clinical Handbook of Psychiatry and the Law</t>
  </si>
  <si>
    <t xml:space="preserve"> Appelbaum, Paul S.; Gutheil, Thomas G.</t>
  </si>
  <si>
    <t>http://ovidsp.ovid.com/ovidweb.cgi?T=JS&amp;MODE=ovid&amp;NEWS=n&amp;PAGE=booktext&amp;D=books&amp;AN=01256996$&amp;XPATH=/PG(0)</t>
  </si>
  <si>
    <t>Radiology, Internal Medicine, Rehabilitation &amp; Phy</t>
  </si>
  <si>
    <t>616.07 54</t>
  </si>
  <si>
    <t>RC78.7.D53.E36 2002</t>
  </si>
  <si>
    <t>9780781732345</t>
  </si>
  <si>
    <t>Clinical Imaging: An Atlas of Differential Diagnosis</t>
  </si>
  <si>
    <t xml:space="preserve"> Eisenberg, Ronald L.</t>
  </si>
  <si>
    <t>http://ovidsp.ovid.com/ovidweb.cgi?T=JS&amp;MODE=ovid&amp;NEWS=n&amp;PAGE=booktext&amp;D=books&amp;AN=00139913$&amp;XPATH=/PG(0)</t>
  </si>
  <si>
    <t xml:space="preserve">Clinical Laboratory Science &amp; Medical Technology, </t>
  </si>
  <si>
    <t>616.07 56</t>
  </si>
  <si>
    <t>RB37.C5897 2001</t>
  </si>
  <si>
    <t>9780683307511</t>
  </si>
  <si>
    <t>Clinical Laboratory Medicine</t>
  </si>
  <si>
    <t xml:space="preserve"> McClatchey, Kenneth D.</t>
  </si>
  <si>
    <t>http://ovidsp.ovid.com/ovidweb.cgi?T=JS&amp;MODE=ovid&amp;NEWS=n&amp;PAGE=booktext&amp;D=books&amp;AN=00149848$&amp;XPATH=/PG(0)</t>
  </si>
  <si>
    <t>610.73 68</t>
  </si>
  <si>
    <t>RC350.5.C55 2003</t>
  </si>
  <si>
    <t>9780781726603</t>
  </si>
  <si>
    <t xml:space="preserve"> Hickey, Joanne V.</t>
  </si>
  <si>
    <t>http://ovidsp.ovid.com/ovidweb.cgi?T=JS&amp;MODE=ovid&amp;NEWS=n&amp;PAGE=booktext&amp;D=books&amp;AN=00149840$&amp;XPATH=/PG(0)</t>
  </si>
  <si>
    <t>Pediatrics, Primary Care/Family Medicine/General P</t>
  </si>
  <si>
    <t>618.92 0075</t>
  </si>
  <si>
    <t>RJ50.G547 2003</t>
  </si>
  <si>
    <t>9780781736053</t>
  </si>
  <si>
    <t>Clinical Use of Pediatric Diagnostic Tests</t>
  </si>
  <si>
    <t xml:space="preserve"> Barness, Enid Gilbert; Barness, Lewis A.</t>
  </si>
  <si>
    <t>http://ovidsp.ovid.com/ovidweb.cgi?T=JS&amp;MODE=ovid&amp;NEWS=n&amp;PAGE=booktext&amp;D=books&amp;AN=01222982$&amp;XPATH=/PG(0)</t>
  </si>
  <si>
    <t>615.784</t>
  </si>
  <si>
    <t>RM322.C55 2006</t>
  </si>
  <si>
    <t>9780781760645</t>
  </si>
  <si>
    <t>Clinician's Guide to Antiepileptic Drug Use</t>
  </si>
  <si>
    <t xml:space="preserve"> Privitera, Michael D.; Welty, Timothy E.; Ficker, David M.; Kaplan, Marcia J.; Szaflarski, Jerzy P.; Cavitt, Jennifer</t>
  </si>
  <si>
    <t>http://ovidsp.ovid.com/ovidweb.cgi?T=JS&amp;MODE=ovid&amp;NEWS=n&amp;PAGE=booktext&amp;D=books&amp;AN=01256997$&amp;XPATH=/PG(0)</t>
  </si>
  <si>
    <t>616.89 142</t>
  </si>
  <si>
    <t>RC489.C63.S83 2006</t>
  </si>
  <si>
    <t>9780781760447</t>
  </si>
  <si>
    <t>Cognitive Behavioral Therapy for Clinicians: Psychotherapy in Clinical Practice</t>
  </si>
  <si>
    <t xml:space="preserve"> Sudak, Donna M.</t>
  </si>
  <si>
    <t>http://ovidsp.ovid.com/ovidweb.cgi?T=JS&amp;MODE=ovid&amp;NEWS=n&amp;PAGE=booktext&amp;D=books&amp;AN=01256998$&amp;XPATH=/PG(0)</t>
  </si>
  <si>
    <t>Internal Medicine, Surgery, Gastroenterology</t>
  </si>
  <si>
    <t>617.5 547</t>
  </si>
  <si>
    <t>RD544.C67 2005</t>
  </si>
  <si>
    <t>9780781740432</t>
  </si>
  <si>
    <t>Colon and Rectal Surgery</t>
  </si>
  <si>
    <t xml:space="preserve"> Corman, Marvin L.</t>
  </si>
  <si>
    <t>http://ovidsp.ovid.com/ovidweb.cgi?T=JS&amp;MODE=ovid&amp;NEWS=n&amp;PAGE=booktext&amp;D=books&amp;AN=01222983$&amp;XPATH=/PG(0)</t>
  </si>
  <si>
    <t>Dermatology; Ophthalmology; Otolaryngology; Plastic &amp; Reconstructive Surgery</t>
  </si>
  <si>
    <t>617.5 20592</t>
  </si>
  <si>
    <t>RD119.5.L55.L36 2007</t>
  </si>
  <si>
    <t>9780781764247</t>
  </si>
  <si>
    <t>Complementary Fat Grafting</t>
  </si>
  <si>
    <t>Lam, Samuel M; Glasgold, Mark J; Glasgold, Robert A</t>
  </si>
  <si>
    <t>http://ovidsp.ovid.com/ovidweb.cgi?T=JS&amp;MODE=ovid&amp;NEWS=n&amp;PAGE=booktext&amp;D=books&amp;AN=01279735$&amp;XPATH=/PG(0)</t>
  </si>
  <si>
    <t>616.07 57</t>
  </si>
  <si>
    <t>RC78.7.T6.C6416 2006</t>
  </si>
  <si>
    <t>9780781745260</t>
  </si>
  <si>
    <t>Computed Body Tomography with MRI Correlation</t>
  </si>
  <si>
    <t xml:space="preserve"> Lee, Joseph K. T.; Sagel, Stuart S.; Stanley, Robert J.; Heiken, Jay P.</t>
  </si>
  <si>
    <t>http://ovidsp.ovid.com/ovidweb.cgi?T=JS&amp;MODE=ovid&amp;NEWS=n&amp;PAGE=booktext&amp;D=books&amp;AN=01222985$&amp;XPATH=/PG(0)</t>
  </si>
  <si>
    <t xml:space="preserve">Radiology, Oncology, Internal Medicine, Pulmonary </t>
  </si>
  <si>
    <t>617.5 40757</t>
  </si>
  <si>
    <t>RC941.N27 2007</t>
  </si>
  <si>
    <t>9780781757652</t>
  </si>
  <si>
    <t>Computed Tomography and Magnetic Resonance of the Thorax</t>
  </si>
  <si>
    <t xml:space="preserve"> Naidich, David P.; Muller, Nestor L.; Krinsky, Glenn A.; Webb, W. Richard; Vlahos, Ioannis</t>
  </si>
  <si>
    <t>http://ovidsp.ovid.com/ovidweb.cgi?T=JS&amp;MODE=ovid&amp;NEWS=n&amp;PAGE=booktext&amp;D=books&amp;AN=01256999$&amp;XPATH=/PG(0)</t>
  </si>
  <si>
    <t>Orthopaedics; Rehabilitation &amp; Physical Medicine; Medical Law, Ethics &amp; Other Humanities; Neurosurgery; Chiropractic; Occupational &amp; Environmental Medicine</t>
  </si>
  <si>
    <t>616.7 075</t>
  </si>
  <si>
    <t>RC925.7.W54 2007</t>
  </si>
  <si>
    <t>9780781765664</t>
  </si>
  <si>
    <t>Concise Guide to Orthopaedic &amp; Musculoskeletal Impairment Ratings, A</t>
  </si>
  <si>
    <t>Wiggens, Chris E.</t>
  </si>
  <si>
    <t>http://ovidsp.ovid.com/ovidweb.cgi?T=JS&amp;MODE=ovid&amp;NEWS=n&amp;PAGE=booktext&amp;D=books&amp;AN=01279725$&amp;XPATH=/PG(0)</t>
  </si>
  <si>
    <t>616.129</t>
  </si>
  <si>
    <t>RC685.C53.C665 2007</t>
  </si>
  <si>
    <t>9780781762854</t>
  </si>
  <si>
    <t>Congestive Heart Failure</t>
  </si>
  <si>
    <t xml:space="preserve"> Hosenpud, Jeffrey D.; Greenberg, Barry H.</t>
  </si>
  <si>
    <t>http://ovidsp.ovid.com/ovidweb.cgi?T=JS&amp;MODE=ovid&amp;NEWS=n&amp;PAGE=booktext&amp;D=books&amp;AN=01256962$&amp;XPATH=/PG(0)</t>
  </si>
  <si>
    <t>616.10754</t>
  </si>
  <si>
    <t>RC702.K396 2004</t>
  </si>
  <si>
    <t>9780781736558</t>
  </si>
  <si>
    <t>Core Curriculum, The: Cardiopulmonary Imaging</t>
  </si>
  <si>
    <t xml:space="preserve"> Kazerooni, Ella A.; Gross, Barry H.</t>
  </si>
  <si>
    <t>http://ovidsp.ovid.com/ovidweb.cgi?T=JS&amp;MODE=ovid&amp;NEWS=n&amp;PAGE=booktext&amp;D=books&amp;AN=01257038$&amp;XPATH=/PG(0)</t>
  </si>
  <si>
    <t>616.07 543</t>
  </si>
  <si>
    <t>RC78.7.U4.B73 2001</t>
  </si>
  <si>
    <t>9780683307337</t>
  </si>
  <si>
    <t>Core Curriculum, The: Ultrasound</t>
  </si>
  <si>
    <t xml:space="preserve"> Brant, William E.</t>
  </si>
  <si>
    <t>http://ovidsp.ovid.com/ovidweb.cgi?T=JS&amp;MODE=ovid&amp;NEWS=n&amp;PAGE=booktext&amp;D=books&amp;AN=01257039$&amp;XPATH=/PG(0)</t>
  </si>
  <si>
    <t>RC669.C755 2001</t>
  </si>
  <si>
    <t>9780781726214</t>
  </si>
  <si>
    <t>Critical Pathways in Cardiology</t>
  </si>
  <si>
    <t xml:space="preserve"> Cannon, Christopher P.; O'Gara, Patrick T.</t>
  </si>
  <si>
    <t>http://ovidsp.ovid.com/ovidweb.cgi?T=JS&amp;MODE=ovid&amp;NEWS=n&amp;PAGE=booktext&amp;D=books&amp;AN=00139893$&amp;XPATH=/PG(0)</t>
  </si>
  <si>
    <t>Cardiology, Internal Medicine, Emergency Medical T</t>
  </si>
  <si>
    <t>616.12</t>
  </si>
  <si>
    <t>RC669.C755 2007</t>
  </si>
  <si>
    <t>9780781794398</t>
  </si>
  <si>
    <t>Critical Pathways in Cardiovascular Medicine</t>
  </si>
  <si>
    <t>Cannon, Christopher P.; O'Gara, Patrick T.</t>
  </si>
  <si>
    <t>http://ovidsp.ovid.com/ovidweb.cgi?T=JS&amp;MODE=ovid&amp;NEWS=n&amp;PAGE=booktext&amp;D=books&amp;AN=01273055$&amp;XPATH=/PG(0)</t>
  </si>
  <si>
    <t>617.5 507548</t>
  </si>
  <si>
    <t>RC944.R674 2007</t>
  </si>
  <si>
    <t>9780781772372</t>
  </si>
  <si>
    <r>
      <t>CT and MRI of the Abdomen and Pelvis</t>
    </r>
    <r>
      <rPr>
        <sz val="12"/>
        <rFont val="新細明體"/>
        <family val="1"/>
        <charset val="136"/>
      </rPr>
      <t>: A Teaching File</t>
    </r>
    <phoneticPr fontId="3" type="noConversion"/>
  </si>
  <si>
    <t>Ros, Pablo R.; Mortele, Koenraad J.</t>
  </si>
  <si>
    <t>http://ovidsp.ovid.com/ovidweb.cgi?T=JS&amp;MODE=ovid&amp;NEWS=n&amp;PAGE=booktext&amp;D=books&amp;AN=01257002$&amp;XPATH=/PG(0)</t>
  </si>
  <si>
    <t>Urology; Radiology</t>
  </si>
  <si>
    <t>616.6 0757</t>
  </si>
  <si>
    <t>RC874.C8 2007</t>
  </si>
  <si>
    <t>9780781787543</t>
  </si>
  <si>
    <r>
      <t>CT Urography</t>
    </r>
    <r>
      <rPr>
        <sz val="12"/>
        <rFont val="新細明體"/>
        <family val="1"/>
        <charset val="136"/>
      </rPr>
      <t>: An Atlas</t>
    </r>
    <phoneticPr fontId="3" type="noConversion"/>
  </si>
  <si>
    <t xml:space="preserve">Silverman, Stuart G; Cohan, Richard H </t>
  </si>
  <si>
    <t>http://ovidsp.ovid.com/ovidweb.cgi?T=JS&amp;MODE=ovid&amp;NEWS=n&amp;PAGE=booktext&amp;D=books&amp;AN=01279736$&amp;XPATH=/PG(0)</t>
  </si>
  <si>
    <t>Internal Medicine, Nurse Practitioner, Primary Car</t>
  </si>
  <si>
    <t>RG110.D36 2003</t>
  </si>
  <si>
    <t>9780781737302</t>
  </si>
  <si>
    <t>9th Ed.</t>
  </si>
  <si>
    <t xml:space="preserve"> Scott, James R.; Gibbs, Ronald S.; Karlan, Beth Y.; Haney, Arthur F.</t>
  </si>
  <si>
    <t>http://ovidsp.ovid.com/ovidweb.cgi?T=JS&amp;MODE=ovid&amp;NEWS=n&amp;PAGE=booktext&amp;D=books&amp;AN=00140028$&amp;XPATH=/PG(0)</t>
  </si>
  <si>
    <t>Epidemiology &amp; Public Health, Medical Writing</t>
  </si>
  <si>
    <t>R853.C55.D47 2007</t>
  </si>
  <si>
    <t>9780781782104</t>
  </si>
  <si>
    <t>Designing Clinical Research</t>
  </si>
  <si>
    <t xml:space="preserve"> Hulley, Stephen B.; Cummings, Steven R.; Browner, Warren S.; Grady, Deborah G.; Newman, Thomas B.</t>
  </si>
  <si>
    <t>http://ovidsp.ovid.com/ovidweb.cgi?T=JS&amp;MODE=ovid&amp;NEWS=n&amp;PAGE=booktext&amp;D=books&amp;AN=01256963$&amp;XPATH=/PG(0)</t>
  </si>
  <si>
    <t>Internal Medicine; Nurse Practitioner &amp; Advanced Practice Nursing; General Interest Nursing; Nursing Process &amp; Diagnosis; General Medicine; Primary Care/Family Medicine/General Practice</t>
  </si>
  <si>
    <t>616.4 62</t>
  </si>
  <si>
    <t>RC660.U43 2007</t>
  </si>
  <si>
    <t>9780781787628</t>
  </si>
  <si>
    <r>
      <t xml:space="preserve">Diabetes Management in the Primary Care </t>
    </r>
    <r>
      <rPr>
        <sz val="12"/>
        <rFont val="新細明體"/>
        <family val="1"/>
        <charset val="136"/>
      </rPr>
      <t>Setting</t>
    </r>
    <phoneticPr fontId="3" type="noConversion"/>
  </si>
  <si>
    <t>http://ovidsp.ovid.com/ovidweb.cgi?T=JS&amp;MODE=ovid&amp;NEWS=n&amp;PAGE=booktext&amp;D=books&amp;AN=01257004$&amp;XPATH=/PG(0)</t>
  </si>
  <si>
    <t>Pediatrics, Internal Medicine, Primary Care/Family</t>
  </si>
  <si>
    <t>RC660.D4544 2004</t>
  </si>
  <si>
    <t>9780781740975</t>
  </si>
  <si>
    <t>Diabetes Mellitus: A Fundamental and Clinical Text</t>
  </si>
  <si>
    <t xml:space="preserve"> LeRoith, Derek; Taylor, Simeon I.; Olefsky, Jerrold M.</t>
  </si>
  <si>
    <t>http://ovidsp.ovid.com/ovidweb.cgi?T=JS&amp;MODE=ovid&amp;NEWS=n&amp;PAGE=booktext&amp;D=books&amp;AN=01265116$&amp;XPATH=/PG(0)</t>
  </si>
  <si>
    <t>Neurosurgery; Pathology</t>
  </si>
  <si>
    <t>616.99 48107582</t>
  </si>
  <si>
    <t>RC347.J67 2007</t>
  </si>
  <si>
    <t>9780781786478</t>
  </si>
  <si>
    <t>Diagnostic Neuropathology Smears</t>
  </si>
  <si>
    <t>Joseph, Jeffrey T</t>
  </si>
  <si>
    <t>http://ovidsp.ovid.com/ovidweb.cgi?T=JS&amp;MODE=ovid&amp;NEWS=n&amp;PAGE=booktext&amp;D=books&amp;AN=01279737$&amp;XPATH=/PG(0)</t>
  </si>
  <si>
    <t>Internal Medicine; Physician Assistants; General Medicine</t>
  </si>
  <si>
    <t>RC71.5.C62 2007</t>
  </si>
  <si>
    <t>9780781768122</t>
  </si>
  <si>
    <t>Differential Diagnosis in Primary Care</t>
  </si>
  <si>
    <t>Collins, R. Douglas</t>
  </si>
  <si>
    <t>http://ovidsp.ovid.com/ovidweb.cgi?T=JS&amp;MODE=ovid&amp;NEWS=n&amp;PAGE=booktext&amp;D=books&amp;AN=01279700$&amp;XPATH=/PG(0)</t>
  </si>
  <si>
    <t>Orthopaedics; Oncology; Pathology; Radiology</t>
  </si>
  <si>
    <t>616.99 471075</t>
  </si>
  <si>
    <t>RC280.B6.G74 2007</t>
  </si>
  <si>
    <t>9780781779302</t>
  </si>
  <si>
    <t>Differential Diagnosis of Orthopaedic Oncology</t>
  </si>
  <si>
    <t>Greenspan, Adam; Jundt, Gernot; Remagen, Wolfgang</t>
  </si>
  <si>
    <t>http://ovidsp.ovid.com/ovidweb.cgi?T=JS&amp;MODE=ovid&amp;NEWS=n&amp;PAGE=booktext&amp;D=books&amp;AN=01279738$&amp;XPATH=/PG(0)</t>
  </si>
  <si>
    <t>Emergency Medicine &amp; Trauma; Toxicology; Emergency Medical Technology</t>
  </si>
  <si>
    <t>362.18</t>
  </si>
  <si>
    <t>RA645.5.D565 2007</t>
  </si>
  <si>
    <t>9780781762625</t>
  </si>
  <si>
    <t>Disaster Medicine</t>
  </si>
  <si>
    <t>Hogan, David E; Burstein, Jonathan L</t>
  </si>
  <si>
    <t>http://ovidsp.ovid.com/ovidweb.cgi?T=JS&amp;MODE=ovid&amp;NEWS=n&amp;PAGE=booktext&amp;D=books&amp;AN=01279701$&amp;XPATH=/PG(0)</t>
  </si>
  <si>
    <t>Obstetrics &amp; Gynecology, Radiology, Oncology, Inte</t>
  </si>
  <si>
    <t>616.99449</t>
  </si>
  <si>
    <t>RC280.B8.D49 2004</t>
  </si>
  <si>
    <t>9780781746199</t>
  </si>
  <si>
    <t xml:space="preserve"> Harris, Jay R.; Lippman, Marc E.; Morrow, Monica; Osborne, C. Kent</t>
  </si>
  <si>
    <t>http://ovidsp.ovid.com/ovidweb.cgi?T=JS&amp;MODE=ovid&amp;NEWS=n&amp;PAGE=booktext&amp;D=books&amp;AN=00139906$&amp;XPATH=/PG(0)</t>
  </si>
  <si>
    <t>Nephrology, Internal Medicine</t>
  </si>
  <si>
    <t>616.6 1</t>
  </si>
  <si>
    <t>RC900.D56 2007</t>
  </si>
  <si>
    <t>9780781793070</t>
  </si>
  <si>
    <t>Diseases of the Kidney &amp; Urinary Tract</t>
  </si>
  <si>
    <t>8th Ed.</t>
  </si>
  <si>
    <t xml:space="preserve"> Schrier, Robert W.</t>
  </si>
  <si>
    <t>http://ovidsp.ovid.com/ovidweb.cgi?T=JS&amp;MODE=ovid&amp;NEWS=n&amp;PAGE=booktext&amp;D=books&amp;AN=00139907$&amp;XPATH=/PG(0)</t>
  </si>
  <si>
    <t>Neurology, Ophthalmology</t>
  </si>
  <si>
    <t>617.78</t>
  </si>
  <si>
    <t>RE711.R6 2002</t>
  </si>
  <si>
    <t>9780781715126</t>
  </si>
  <si>
    <t>Diseases of the Orbit: A Multidisciplinary Approach</t>
  </si>
  <si>
    <t xml:space="preserve"> Rootman, Jack</t>
  </si>
  <si>
    <t>http://ovidsp.ovid.com/ovidweb.cgi?T=JS&amp;MODE=ovid&amp;NEWS=n&amp;PAGE=booktext&amp;D=books&amp;AN=01256964$&amp;XPATH=/PG(0)</t>
  </si>
  <si>
    <t>Medical/Surgical Nursing, References</t>
  </si>
  <si>
    <t>RC55.D558 2006</t>
  </si>
  <si>
    <t>9781582552903</t>
  </si>
  <si>
    <t>Diseases: A Nursing Process Approach to Excellent Care</t>
  </si>
  <si>
    <t/>
  </si>
  <si>
    <t>http://ovidsp.ovid.com/ovidweb.cgi?T=JS&amp;MODE=ovid&amp;NEWS=n&amp;PAGE=booktext&amp;D=books&amp;AN=01244636$&amp;XPATH=/PG(0)</t>
  </si>
  <si>
    <t>617.5 72</t>
  </si>
  <si>
    <t>RD557.5.D56 2007</t>
  </si>
  <si>
    <t>9780781756785</t>
  </si>
  <si>
    <t>Disorders of the Shoulder: Diagnosis and Management</t>
  </si>
  <si>
    <t xml:space="preserve"> Iannotti, Joseph P.; Williams, Gerald R.</t>
  </si>
  <si>
    <t>http://ovidsp.ovid.com/ovidweb.cgi?T=JS&amp;MODE=ovid&amp;NEWS=n&amp;PAGE=booktext&amp;D=books&amp;AN=01257005$&amp;XPATH=/PG(0)</t>
  </si>
  <si>
    <t>Pharmacy, Primary Care/Family Medicine/General Pra</t>
  </si>
  <si>
    <t>RG627.6.D79.B75 2008</t>
  </si>
  <si>
    <t>Drugs in Pregnancy &amp; Lactation</t>
  </si>
  <si>
    <t xml:space="preserve"> Briggs, Gerald G.; Freeman, Roger K.; Yaffe, Sumner J.</t>
  </si>
  <si>
    <t>http://ovidsp.ovid.com/ovidweb.cgi?T=JS&amp;MODE=ovid&amp;NEWS=n&amp;PAGE=booktext&amp;D=books&amp;AN=00139912$&amp;XPATH=/PG(0)</t>
  </si>
  <si>
    <t>9780781768559</t>
  </si>
  <si>
    <t>Duane's Ophthalmology</t>
  </si>
  <si>
    <t>2008 Ed.</t>
  </si>
  <si>
    <t xml:space="preserve"> Tasman, William; Jaeger, Edward A.</t>
  </si>
  <si>
    <t>http://ovidsp.ovid.com/ovidweb.cgi?T=JS&amp;MODE=ovid&amp;NEWS=n&amp;PAGE=booktext&amp;D=books&amp;AN=01222986$&amp;XPATH=/PG(0)</t>
  </si>
  <si>
    <t xml:space="preserve">Dermatology, Obstetrics &amp; Gynecology, Nephrology, </t>
  </si>
  <si>
    <t>616.7 72</t>
  </si>
  <si>
    <t>RC924.5.L85.L87 2007</t>
  </si>
  <si>
    <t>9780781793940</t>
  </si>
  <si>
    <t>Dubois' Lupus Erythematosus</t>
  </si>
  <si>
    <t xml:space="preserve"> Wallace, Daniel J.; Hahn, Bevra Hannahs</t>
  </si>
  <si>
    <t>http://ovidsp.ovid.com/ovidweb.cgi?T=JS&amp;MODE=ovid&amp;NEWS=n&amp;PAGE=booktext&amp;D=books&amp;AN=01257006$&amp;XPATH=/PG(0)</t>
  </si>
  <si>
    <t>Neurology, Radiology, Surgery</t>
  </si>
  <si>
    <t>616.1 307543</t>
  </si>
  <si>
    <t>RC691.6.D87.S77 2002</t>
  </si>
  <si>
    <t>9780781726313</t>
  </si>
  <si>
    <t>Duplex Scanning in Vascular Disorders</t>
  </si>
  <si>
    <t xml:space="preserve"> Strandness, D. Eugene</t>
  </si>
  <si>
    <t>http://ovidsp.ovid.com/ovidweb.cgi?T=JS&amp;MODE=ovid&amp;NEWS=n&amp;PAGE=booktext&amp;D=books&amp;AN=01222987$&amp;XPATH=/PG(0)</t>
  </si>
  <si>
    <t>RC683.5.U5.O37 2006</t>
  </si>
  <si>
    <t>9780781748537</t>
  </si>
  <si>
    <t>Echo Manual, The</t>
  </si>
  <si>
    <t xml:space="preserve"> Oh, Jae K.; Seward, James B.; Tajik, A. Jamil</t>
  </si>
  <si>
    <t>http://ovidsp.ovid.com/ovidweb.cgi?T=JS&amp;MODE=ovid&amp;NEWS=n&amp;PAGE=booktext&amp;D=books&amp;AN=01256965$&amp;XPATH=/PG(0)</t>
  </si>
  <si>
    <t>616.8 047547</t>
  </si>
  <si>
    <t>RC386.6.E43.N54 2004</t>
  </si>
  <si>
    <t>9780781751261</t>
  </si>
  <si>
    <t>Electroencephalography</t>
  </si>
  <si>
    <t xml:space="preserve"> Niedermeyer, Ernst; da Silva, Fernando Lopes</t>
  </si>
  <si>
    <t>http://ovidsp.ovid.com/ovidweb.cgi?T=JS&amp;MODE=ovid&amp;NEWS=n&amp;PAGE=booktext&amp;D=books&amp;AN=01222988$&amp;XPATH=/PG(0)</t>
  </si>
  <si>
    <t>Occupational &amp; Environmental Medicine</t>
  </si>
  <si>
    <t>616.9 8</t>
  </si>
  <si>
    <t>RC963.E58 2007</t>
  </si>
  <si>
    <t>9780781762991</t>
  </si>
  <si>
    <t>Environmental and Occupational Medicine</t>
  </si>
  <si>
    <t>Rom, William N.</t>
  </si>
  <si>
    <t>http://ovidsp.ovid.com/ovidweb.cgi?T=JS&amp;MODE=ovid&amp;NEWS=n&amp;PAGE=booktext&amp;D=books&amp;AN=01257007$&amp;XPATH=/PG(0)</t>
  </si>
  <si>
    <t>Alternative &amp; Complementary Medicine</t>
  </si>
  <si>
    <t>615.5</t>
  </si>
  <si>
    <t>R733.E87 1999</t>
  </si>
  <si>
    <t>9780683306743</t>
  </si>
  <si>
    <t>Essentials of Complementary &amp; Alternative Medicine</t>
  </si>
  <si>
    <t xml:space="preserve"> Jonas, Wayne B.; Levin, Jeffrey S.; Berman, Brian; Lewith, George T.; Linde, MED Klaus; Pizzorno, Joseph E.; Tsutani, Kichiro; Watson, Jean</t>
  </si>
  <si>
    <t>1999</t>
  </si>
  <si>
    <t>http://ovidsp.ovid.com/ovidweb.cgi?T=JS&amp;MODE=ovid&amp;NEWS=n&amp;PAGE=booktext&amp;D=books&amp;AN=00139916$&amp;XPATH=/PG(0)</t>
  </si>
  <si>
    <t>617.5 75059</t>
  </si>
  <si>
    <t>RD559.E78 2002</t>
  </si>
  <si>
    <t>9780781735858</t>
  </si>
  <si>
    <t>Essentials of Hand Surgery</t>
  </si>
  <si>
    <t xml:space="preserve"> Seiler, John Gray</t>
  </si>
  <si>
    <t>http://ovidsp.ovid.com/ovidweb.cgi?T=JS&amp;MODE=ovid&amp;NEWS=n&amp;PAGE=booktext&amp;D=books&amp;AN=01257008$&amp;XPATH=/PG(0)</t>
  </si>
  <si>
    <t>Endocrinology &amp; Metabolism; Internal Medicine; General Medicine</t>
  </si>
  <si>
    <t>RC649.E95 2007</t>
  </si>
  <si>
    <t>9780781771542</t>
  </si>
  <si>
    <t xml:space="preserve">Camacho, Pauline M; Gharib, Hossein; Sizemore, Glen W </t>
  </si>
  <si>
    <t>http://ovidsp.ovid.com/ovidweb.cgi?T=JS&amp;MODE=ovid&amp;NEWS=n&amp;PAGE=booktext&amp;D=books&amp;AN=01279739$&amp;XPATH=/PG(0)</t>
  </si>
  <si>
    <t>RE48.E95 2007</t>
  </si>
  <si>
    <t>9780781769648</t>
  </si>
  <si>
    <t>Evidence-Based Eye Care</t>
  </si>
  <si>
    <t>Kertes, Peter J; Johnson, T. Mark</t>
  </si>
  <si>
    <t>http://ovidsp.ovid.com/ovidweb.cgi?T=JS&amp;MODE=ovid&amp;NEWS=n&amp;PAGE=booktext&amp;D=books&amp;AN=01279740$&amp;XPATH=/PG(0)</t>
  </si>
  <si>
    <t>Orthopaedics, Chiropractic, Physical Therapy</t>
  </si>
  <si>
    <t>617.5 6059</t>
  </si>
  <si>
    <t>RD768.F33 2005</t>
  </si>
  <si>
    <t>9780781796132</t>
  </si>
  <si>
    <t>Failed Spine, The</t>
  </si>
  <si>
    <t xml:space="preserve"> Szpalski, Marek; Gunzburg, Robert</t>
  </si>
  <si>
    <t>http://ovidsp.ovid.com/ovidweb.cgi?T=JS&amp;MODE=ovid&amp;NEWS=n&amp;PAGE=booktext&amp;D=books&amp;AN=01257041$&amp;XPATH=/PG(0)</t>
  </si>
  <si>
    <t>RC58.F335 2007</t>
  </si>
  <si>
    <t>9781405105057</t>
  </si>
  <si>
    <t>Family Medicine Certification Review</t>
  </si>
  <si>
    <t xml:space="preserve">Lipsky, Martin S; King, Mitchell S; Susman, Jeffrey L; Bales, Robert W; Hunsaker, Matthew </t>
  </si>
  <si>
    <t>http://ovidsp.ovid.com/ovidweb.cgi?T=JS&amp;MODE=ovid&amp;NEWS=n&amp;PAGE=booktext&amp;D=books&amp;AN=01279702$&amp;XPATH=/PG(0)</t>
  </si>
  <si>
    <t>618.92 0001 9</t>
  </si>
  <si>
    <t>RJ47.5.C65 2001</t>
  </si>
  <si>
    <t>9780781728577</t>
  </si>
  <si>
    <t>Family Focused Behavioral Pediatrics</t>
    <phoneticPr fontId="3" type="noConversion"/>
  </si>
  <si>
    <t>Coleman, William Lord</t>
  </si>
  <si>
    <t>http://ovidsp.ovid.com/ovidweb.cgi?T=JS&amp;MODE=ovid&amp;NEWS=n&amp;PAGE=booktext&amp;D=books&amp;AN=00139918$&amp;XPATH=/PG(0)</t>
  </si>
  <si>
    <t>RC683.5.U5.F44 2004</t>
  </si>
  <si>
    <t>9780781731980</t>
  </si>
  <si>
    <t>Feigenbaum's Echocardiography</t>
  </si>
  <si>
    <t xml:space="preserve"> Feigenbaum, Harvey; Armstrong, William F.; Ryan, Thomas</t>
  </si>
  <si>
    <t>http://ovidsp.ovid.com/ovidweb.cgi?T=JS&amp;MODE=ovid&amp;NEWS=n&amp;PAGE=booktext&amp;D=books&amp;AN=01222989$&amp;XPATH=/PG(0)</t>
  </si>
  <si>
    <t>Cardiology, Obstetrics &amp; Gynecology, Pediatrics, I</t>
  </si>
  <si>
    <t>618.3 20754</t>
  </si>
  <si>
    <t>RG628.3.H42.F73 2003</t>
  </si>
  <si>
    <t>9780781735247</t>
  </si>
  <si>
    <t>Fetal Heart Rate Monitoring</t>
  </si>
  <si>
    <t xml:space="preserve"> Freeman, Roger K.; Garite, Thomas J.; Nageotte, Michael P.</t>
  </si>
  <si>
    <t>http://ovidsp.ovid.com/ovidweb.cgi?T=JS&amp;MODE=ovid&amp;NEWS=n&amp;PAGE=booktext&amp;D=books&amp;AN=01222990$&amp;XPATH=/PG(0)</t>
  </si>
  <si>
    <t>616.07 5</t>
  </si>
  <si>
    <t>RC71.S63 2007</t>
  </si>
  <si>
    <t>9780781781657</t>
  </si>
  <si>
    <t>Field Guide to Bedside Diagnosis</t>
  </si>
  <si>
    <t>Smith, David S.</t>
  </si>
  <si>
    <t>http://ovidsp.ovid.com/ovidweb.cgi?T=JS&amp;MODE=ovid&amp;NEWS=n&amp;PAGE=booktext&amp;D=books&amp;AN=01279741$&amp;XPATH=/PG(0)</t>
  </si>
  <si>
    <t>Dermatology; Internal Medicine; General Medicine; Medical Education</t>
  </si>
  <si>
    <t>RL74.F54 2006</t>
  </si>
  <si>
    <t>9780781756273</t>
  </si>
  <si>
    <t>Field Guide to Clinical Dermatology</t>
  </si>
  <si>
    <t>Frankel, David H</t>
  </si>
  <si>
    <t>http://ovidsp.ovid.com/ovidweb.cgi?T=JS&amp;MODE=ovid&amp;NEWS=n&amp;PAGE=booktext&amp;D=books&amp;AN=01279742$&amp;XPATH=/PG(0)</t>
  </si>
  <si>
    <t xml:space="preserve">Emergency Medical Technology, Nurse Practitioner, </t>
  </si>
  <si>
    <t>616.02 5</t>
  </si>
  <si>
    <t>RC86.8.F54 2001</t>
  </si>
  <si>
    <t>9780781728232</t>
  </si>
  <si>
    <t>Field Guide to Urgent &amp; Ambulatory Care Procedures</t>
  </si>
  <si>
    <t xml:space="preserve"> James, David M.</t>
  </si>
  <si>
    <t>http://ovidsp.ovid.com/ovidweb.cgi?T=JS&amp;MODE=ovid&amp;NEWS=n&amp;PAGE=booktext&amp;D=books&amp;AN=00139920$&amp;XPATH=/PG(0)</t>
  </si>
  <si>
    <t>Allergy &amp; Immunology, Internal Medicine, Virology,</t>
  </si>
  <si>
    <t>616.9 101</t>
  </si>
  <si>
    <t>QR360.V5125 2007</t>
  </si>
  <si>
    <t>9780781760607</t>
  </si>
  <si>
    <t>Fields Virology</t>
  </si>
  <si>
    <t xml:space="preserve"> Knipe, David M.; Howley, Peter M.</t>
  </si>
  <si>
    <t>http://ovidsp.ovid.com/ovidweb.cgi?T=JS&amp;MODE=ovid&amp;NEWS=n&amp;PAGE=booktext&amp;D=books&amp;AN=00139921$&amp;XPATH=/PG(0)</t>
  </si>
  <si>
    <t>616.3 992</t>
  </si>
  <si>
    <t>RC630.F556 2000</t>
  </si>
  <si>
    <t>9780781720724</t>
  </si>
  <si>
    <t>Fluid &amp; Electrolyte Balance: Nursing Considerations</t>
  </si>
  <si>
    <t xml:space="preserve"> Metheny, Norma M.</t>
  </si>
  <si>
    <t>http://ovidsp.ovid.com/ovidweb.cgi?T=JS&amp;MODE=ovid&amp;NEWS=n&amp;PAGE=booktext&amp;D=books&amp;AN=00139923$&amp;XPATH=/PG(0)</t>
  </si>
  <si>
    <t>614.1</t>
  </si>
  <si>
    <t>RA1122.F67 2007</t>
  </si>
  <si>
    <t>9780781792745</t>
  </si>
  <si>
    <t>Forensic Emergency Medicine</t>
  </si>
  <si>
    <t xml:space="preserve"> Olshaker, Jonathan S.; Jackson, M. Christine; Smock, William S.</t>
  </si>
  <si>
    <t>http://ovidsp.ovid.com/ovidweb.cgi?T=JS&amp;MODE=ovid&amp;NEWS=n&amp;PAGE=booktext&amp;D=books&amp;AN=01256966$&amp;XPATH=/PG(0)</t>
  </si>
  <si>
    <t>Alternative &amp; Complementary Medicine, Allergy &amp; Im</t>
  </si>
  <si>
    <t>616.07 9</t>
  </si>
  <si>
    <t>QR181.F84 2003</t>
  </si>
  <si>
    <t>9780781735148</t>
  </si>
  <si>
    <t xml:space="preserve"> Paul, William E.</t>
  </si>
  <si>
    <t>http://ovidsp.ovid.com/ovidweb.cgi?T=JS&amp;MODE=ovid&amp;NEWS=n&amp;PAGE=booktext&amp;D=books&amp;AN=00140029$&amp;XPATH=/PG(0)</t>
  </si>
  <si>
    <t>RC78.F86 2007</t>
  </si>
  <si>
    <t>9780781761352</t>
  </si>
  <si>
    <t>Fundamentals of Diagnostic Radiology</t>
  </si>
  <si>
    <t xml:space="preserve"> Brant, William E.; Helms, Clyde A.</t>
  </si>
  <si>
    <t>http://ovidsp.ovid.com/ovidweb.cgi?T=JS&amp;MODE=ovid&amp;NEWS=n&amp;PAGE=booktext&amp;D=books&amp;AN=01256967$&amp;XPATH=/PG(0)</t>
  </si>
  <si>
    <t>Pediatrics; Internal Medicine; Cardiology; General Medicine</t>
  </si>
  <si>
    <t>618.92 12</t>
  </si>
  <si>
    <t>RJ421.D75 2006</t>
  </si>
  <si>
    <t>9780781785006</t>
  </si>
  <si>
    <t>Fundamentals of Pediatric Cardiology</t>
  </si>
  <si>
    <t>Driscoll, David J</t>
  </si>
  <si>
    <t>http://ovidsp.ovid.com/ovidweb.cgi?T=JS&amp;MODE=ovid&amp;NEWS=n&amp;PAGE=booktext&amp;D=books&amp;AN=01279743$&amp;XPATH=/PG(0)</t>
  </si>
  <si>
    <t>616.8 498075</t>
  </si>
  <si>
    <t>RC547.F86 2007</t>
  </si>
  <si>
    <t>9780781792875</t>
  </si>
  <si>
    <t>Fundamentals of Sleep Technology</t>
  </si>
  <si>
    <t xml:space="preserve">Butkov, Nic; Lee-Chiong, Teofilo  </t>
  </si>
  <si>
    <t>http://ovidsp.ovid.com/ovidweb.cgi?T=JS&amp;MODE=ovid&amp;NEWS=n&amp;PAGE=booktext&amp;D=books&amp;AN=01279703$&amp;XPATH=/PG(0)</t>
  </si>
  <si>
    <t>Oncology, Internal Medicine, Surgery, Gastroentero</t>
  </si>
  <si>
    <t>616.99 433</t>
  </si>
  <si>
    <t>RC280.D5.G384 2008</t>
  </si>
  <si>
    <t>9780781776172</t>
  </si>
  <si>
    <t>Gastrointestinal Oncology: Principles &amp; Practice</t>
  </si>
  <si>
    <t xml:space="preserve"> Kelsen, David P.; Daly, John M.; Kern, Scott E.; Levin, Bernard; Tepper, Joel E.</t>
  </si>
  <si>
    <t>http://ovidsp.ovid.com/ovidweb.cgi?T=JS&amp;MODE=ovid&amp;NEWS=n&amp;PAGE=booktext&amp;D=books&amp;AN=01273131$&amp;XPATH=/PG(0)</t>
  </si>
  <si>
    <t>617.5 4059</t>
  </si>
  <si>
    <t>RD536.G45 2004</t>
  </si>
  <si>
    <t>9780781738897</t>
  </si>
  <si>
    <t xml:space="preserve"> Shields, Thomas W.; LoCicero, Joseph; Ponn, Ronald B.; Rusch, Valerie W.</t>
  </si>
  <si>
    <t>http://ovidsp.ovid.com/ovidweb.cgi?T=JS&amp;MODE=ovid&amp;NEWS=n&amp;PAGE=booktext&amp;D=books&amp;AN=01222991$&amp;XPATH=/PG(0)</t>
  </si>
  <si>
    <t>Obstetrics &amp; Gynecology, Primary Care/Family Medic</t>
  </si>
  <si>
    <t>RG103.O34 2006</t>
  </si>
  <si>
    <t>9780781742504</t>
  </si>
  <si>
    <t>Glass' Office Gynecology</t>
  </si>
  <si>
    <t xml:space="preserve"> Curtis, Michele G.; Overholt, Shelley; Hopkins, Michael P.</t>
  </si>
  <si>
    <t>http://ovidsp.ovid.com/ovidweb.cgi?T=JS&amp;MODE=ovid&amp;NEWS=n&amp;PAGE=booktext&amp;D=books&amp;AN=01222992$&amp;XPATH=/PG(0)</t>
  </si>
  <si>
    <t>617.46</t>
  </si>
  <si>
    <t>RD571.U75 2005</t>
  </si>
  <si>
    <t>9780781740821</t>
  </si>
  <si>
    <t>Glenn's Urologic Surgery</t>
  </si>
  <si>
    <t xml:space="preserve"> Graham, Sam D.; Keane, Thomas E.; Glenn, James F.</t>
  </si>
  <si>
    <t>http://ovidsp.ovid.com/ovidweb.cgi?T=JS&amp;MODE=ovid&amp;NEWS=n&amp;PAGE=booktext&amp;D=books&amp;AN=00140030$&amp;XPATH=/PG(0)</t>
  </si>
  <si>
    <t>RD118.G688 2007</t>
  </si>
  <si>
    <t>9780781746984</t>
  </si>
  <si>
    <t>Grabb and Smith's Plastic Surgery</t>
  </si>
  <si>
    <t xml:space="preserve"> Thorne, Charles H.; Beasley, Robert W.; Aston, Sherrell J.; Bartlett, Scott P.; Gurtner, Geoffrey C.; Spear, Scott L.</t>
  </si>
  <si>
    <t>http://ovidsp.ovid.com/ovidweb.cgi?T=JS&amp;MODE=ovid&amp;NEWS=n&amp;PAGE=booktext&amp;D=books&amp;AN=01222993$&amp;XPATH=/PG(0)</t>
  </si>
  <si>
    <t>Medical Review, Surgery, Transplantation</t>
  </si>
  <si>
    <t xml:space="preserve">RD31.S922 2006 </t>
  </si>
  <si>
    <t>9780781756266</t>
  </si>
  <si>
    <t>Greenfield's Surgery: Scientific Principles and Practice</t>
  </si>
  <si>
    <t xml:space="preserve"> Mulholland, Michael W.; Lillemoe, Keith D.; Doherty, Gerard M.; Maier, Ronald V.; Upchurch, Gilbert R.</t>
  </si>
  <si>
    <t>http://ovidsp.ovid.com/ovidweb.cgi?T=JS&amp;MODE=ovid&amp;NEWS=n&amp;PAGE=booktext&amp;D=books&amp;AN=00140010$&amp;XPATH=/PG(0)</t>
  </si>
  <si>
    <t>Cardiology, Radiology, Internal Medicine, Rehabili</t>
  </si>
  <si>
    <t>616.1 207572</t>
  </si>
  <si>
    <t>RC683.5.C25.C38 2006</t>
  </si>
  <si>
    <t>9780781755672</t>
  </si>
  <si>
    <t>Grossman's Cardiac Catheterization, Angiography, &amp; Intervention</t>
  </si>
  <si>
    <t xml:space="preserve"> Baim, Donald S.</t>
  </si>
  <si>
    <t>http://ovidsp.ovid.com/ovidweb.cgi?T=JS&amp;MODE=ovid&amp;NEWS=n&amp;PAGE=booktext&amp;D=books&amp;AN=00139925$&amp;XPATH=/PG(0)</t>
  </si>
  <si>
    <t>Neurology, Psychiatry, Psychopharmacology, Neurosc</t>
  </si>
  <si>
    <t>RC341.G852 2007</t>
  </si>
  <si>
    <t>9780781799355</t>
  </si>
  <si>
    <t>Guide to Neuropsychiatric Therapeutics</t>
  </si>
  <si>
    <t xml:space="preserve"> Coffey, C. Edward; McAllister, Thomas W.; Silver, Jonathan M.</t>
  </si>
  <si>
    <t>http://ovidsp.ovid.com/ovidweb.cgi?T=JS&amp;MODE=ovid&amp;NEWS=n&amp;PAGE=booktext&amp;D=books&amp;AN=01257020$&amp;XPATH=/PG(0)</t>
  </si>
  <si>
    <t>RD559.H359937 2004</t>
  </si>
  <si>
    <t>9780781728744</t>
  </si>
  <si>
    <t>Hand Surgery</t>
  </si>
  <si>
    <t xml:space="preserve"> Berger, Richard A.; Weiss, Arnold-Peter C.</t>
  </si>
  <si>
    <t>http://ovidsp.ovid.com/ovidweb.cgi?T=JS&amp;MODE=ovid&amp;NEWS=n&amp;PAGE=booktext&amp;D=books&amp;AN=01222994$&amp;XPATH=/PG(0)</t>
  </si>
  <si>
    <t>Oncology; Hematology</t>
  </si>
  <si>
    <t>RC271.C5.H36 2007</t>
  </si>
  <si>
    <t>9780781765312</t>
  </si>
  <si>
    <t>Handbook of Cancer Chemotherapy</t>
  </si>
  <si>
    <t>Skeel, Roland T</t>
  </si>
  <si>
    <t>http://ovidsp.ovid.com/ovidweb.cgi?T=JS&amp;MODE=ovid&amp;NEWS=n&amp;PAGE=booktext&amp;D=books&amp;AN=01279704$&amp;XPATH=/PG(0)</t>
  </si>
  <si>
    <t>Psychology; Psychiatry; Psychopharmacology</t>
  </si>
  <si>
    <t>616.89 162</t>
  </si>
  <si>
    <t>RC537.A437 2007</t>
  </si>
  <si>
    <t>9780781766043</t>
  </si>
  <si>
    <t>Handbook of Cognitive Hypnotherapy for Depression</t>
  </si>
  <si>
    <t>Alladin, Assen</t>
  </si>
  <si>
    <t>http://ovidsp.ovid.com/ovidweb.cgi?T=JS&amp;MODE=ovid&amp;NEWS=n&amp;PAGE=booktext&amp;D=books&amp;AN=01279705$&amp;XPATH=/PG(0)</t>
  </si>
  <si>
    <t>Internal Medicine; Surgery; Anesthesiology; Critical Care Medicine</t>
  </si>
  <si>
    <t>RM301.12.H37 2006</t>
  </si>
  <si>
    <t>9780781797634</t>
  </si>
  <si>
    <t>Handbook of Critical Care Drug Therapy</t>
  </si>
  <si>
    <t xml:space="preserve">Susla, Gregory M; Suffredini, Anthony F; McAreavey, Dorothea; Solomon, Michael A; Hoffman, William D; Nyquist , Paul; Ognibene, Frederick P; Shelhamer, James H; Masur, Henry </t>
  </si>
  <si>
    <t>http://ovidsp.ovid.com/ovidweb.cgi?T=JS&amp;MODE=ovid&amp;NEWS=n&amp;PAGE=booktext&amp;D=books&amp;AN=01279746$&amp;XPATH=/PG(0)</t>
  </si>
  <si>
    <t>617.4 61059</t>
  </si>
  <si>
    <t>RC901.7.H45.H36 2007</t>
  </si>
  <si>
    <t>9780781752534</t>
  </si>
  <si>
    <t>Handbook of Dialysis</t>
  </si>
  <si>
    <t xml:space="preserve"> Daugirdas, John T.; Blake, Peter G.; Ing, Todd S.</t>
  </si>
  <si>
    <t>http://ovidsp.ovid.com/ovidweb.cgi?T=JS&amp;MODE=ovid&amp;NEWS=n&amp;PAGE=booktext&amp;D=books&amp;AN=00139926$&amp;XPATH=/PG(0)</t>
  </si>
  <si>
    <t>Orthopaedics, Rehabilitation &amp; Physical Medicine</t>
  </si>
  <si>
    <t>617.1 5</t>
  </si>
  <si>
    <t>RD101.K685 2006</t>
  </si>
  <si>
    <t>9780781790093</t>
  </si>
  <si>
    <t>Handbook of Fractures</t>
  </si>
  <si>
    <t xml:space="preserve"> Koval, Kenneth J.; Zuckerman, Joseph D.</t>
  </si>
  <si>
    <t>http://ovidsp.ovid.com/ovidweb.cgi?T=JS&amp;MODE=ovid&amp;NEWS=n&amp;PAGE=booktext&amp;D=books&amp;AN=01256968$&amp;XPATH=/PG(0)</t>
  </si>
  <si>
    <t>Gerontology</t>
  </si>
  <si>
    <t>618.97 0236</t>
  </si>
  <si>
    <t>RC954.H33 2003</t>
  </si>
  <si>
    <t>9781582551432</t>
  </si>
  <si>
    <t>Handbook of Geriatric Nursing Care</t>
  </si>
  <si>
    <t>http://ovidsp.ovid.com/ovidweb.cgi?T=JS&amp;MODE=ovid&amp;NEWS=n&amp;PAGE=booktext&amp;D=books&amp;AN=00139927$&amp;XPATH=/PG(0)</t>
  </si>
  <si>
    <t>Nephrology, Urology, Internal Medicine</t>
  </si>
  <si>
    <t>617.4 610592</t>
  </si>
  <si>
    <t>RD575.H236 2005</t>
  </si>
  <si>
    <t>9780781753227</t>
  </si>
  <si>
    <t>Handbook of Kidney Transplantation</t>
  </si>
  <si>
    <t xml:space="preserve"> DANOVITCH, GABRIEL M.</t>
  </si>
  <si>
    <t>http://ovidsp.ovid.com/ovidweb.cgi?T=JS&amp;MODE=ovid&amp;NEWS=n&amp;PAGE=booktext&amp;D=books&amp;AN=01222995$&amp;XPATH=/PG(0)</t>
  </si>
  <si>
    <t>RT51.H352 2006</t>
  </si>
  <si>
    <t>9781582554457</t>
  </si>
  <si>
    <t>Handbook of Medical-Surgical Nursing</t>
  </si>
  <si>
    <t xml:space="preserve"> Mills, Elizabeth Jacqueline</t>
  </si>
  <si>
    <t>http://ovidsp.ovid.com/ovidweb.cgi?T=JS&amp;MODE=ovid&amp;NEWS=n&amp;PAGE=booktext&amp;D=books&amp;AN=00139928$&amp;XPATH=/PG(0)</t>
  </si>
  <si>
    <t>Anesthesiology, Neurology, Palliative Medicine</t>
  </si>
  <si>
    <t>617.9 6748</t>
  </si>
  <si>
    <t>RD87.3.N47.H36 2007</t>
  </si>
  <si>
    <t>9780781762458</t>
  </si>
  <si>
    <t>Handbook of Neuroanesthesia</t>
  </si>
  <si>
    <t xml:space="preserve"> Newfield, Philippa; Cottrell, James E.</t>
  </si>
  <si>
    <t>http://ovidsp.ovid.com/ovidweb.cgi?T=JS&amp;MODE=ovid&amp;NEWS=n&amp;PAGE=booktext&amp;D=books&amp;AN=01257009$&amp;XPATH=/PG(0)</t>
  </si>
  <si>
    <t>Medical/Surgical Nursing, Pathophysiology</t>
  </si>
  <si>
    <t>RB113.C785 2008</t>
  </si>
  <si>
    <t>9780781763110</t>
  </si>
  <si>
    <t>Handbook of Pathophysiology</t>
  </si>
  <si>
    <t xml:space="preserve"> Corwin, Elizabeth J.</t>
  </si>
  <si>
    <t>http://ovidsp.ovid.com/ovidweb.cgi?T=JS&amp;MODE=ovid&amp;NEWS=n&amp;PAGE=booktext&amp;D=books&amp;AN=00139929$&amp;XPATH=/PG(0)</t>
  </si>
  <si>
    <t>Neurology; Psychology; Psychiatry; Internal Medicine; Otolaryngology; Pulmonary Medicine; Psychopharmacology</t>
  </si>
  <si>
    <t>616.8 498</t>
  </si>
  <si>
    <t>RC547.A86 2006</t>
  </si>
  <si>
    <t>9780781762380</t>
  </si>
  <si>
    <t>Handbook of Sleep Medicine</t>
  </si>
  <si>
    <t>Avidan, Alon; Zee, Phyllis</t>
  </si>
  <si>
    <t>http://ovidsp.ovid.com/ovidweb.cgi?T=JS&amp;MODE=ovid&amp;NEWS=n&amp;PAGE=booktext&amp;D=books&amp;AN=01279747$&amp;XPATH=/PG(0)</t>
  </si>
  <si>
    <t>Cardiology, Neurology</t>
  </si>
  <si>
    <t>616.8 1</t>
  </si>
  <si>
    <t>RC388.5.W463 2006</t>
  </si>
  <si>
    <t>9780781786584</t>
  </si>
  <si>
    <t>Handbook of Stroke</t>
  </si>
  <si>
    <t xml:space="preserve"> Wiebers, David O.; Feigin, Valery L.; Brown, Robert D.</t>
  </si>
  <si>
    <t>http://ovidsp.ovid.com/ovidweb.cgi?T=JS&amp;MODE=ovid&amp;NEWS=n&amp;PAGE=booktext&amp;D=books&amp;AN=01257010$&amp;XPATH=/PG(0)</t>
  </si>
  <si>
    <t>Obstetrics &amp; Gynecology, Urology, Surgery</t>
  </si>
  <si>
    <t>RC872.9.M36 2004</t>
  </si>
  <si>
    <t>9780781742214</t>
  </si>
  <si>
    <t>Handbook of Urology: Diagnosis &amp; Therapy</t>
  </si>
  <si>
    <t xml:space="preserve"> Siroky, Mike B.; Oates, Robert D.; Babayan, Richard K.</t>
  </si>
  <si>
    <t>http://ovidsp.ovid.com/ovidweb.cgi?T=JS&amp;MODE=ovid&amp;NEWS=n&amp;PAGE=booktext&amp;D=books&amp;AN=00139960$&amp;XPATH=/PG(0)</t>
  </si>
  <si>
    <t>Emergency Medicine &amp; Trauma, Emergency Medical Tec</t>
  </si>
  <si>
    <t>RC86.7.C534 2005</t>
  </si>
  <si>
    <t>9780781751254</t>
  </si>
  <si>
    <t xml:space="preserve"> Wolfson, Allan B.; Hendey, Gregory W.; Hendry, Phyllis L.; Linden, Christopher H.; Rosen, Carlo L.; Schaider, Jeffrey; Sharieff, Ghazala Q.; Suchard, Jeffrey R.</t>
  </si>
  <si>
    <t>http://ovidsp.ovid.com/ovidweb.cgi?T=JS&amp;MODE=ovid&amp;NEWS=n&amp;PAGE=booktext&amp;D=books&amp;AN=00139891$&amp;XPATH=/PG(0)</t>
  </si>
  <si>
    <t>Surgery, Otolaryngology</t>
  </si>
  <si>
    <t>617.5 1059</t>
  </si>
  <si>
    <t>RF51.H43 2006</t>
  </si>
  <si>
    <t>9780781755610</t>
  </si>
  <si>
    <t>Head &amp; Neck Surgery - Otolaryngology</t>
  </si>
  <si>
    <t xml:space="preserve"> Bailey, Byron J.; Johnson, Jonas T.; Newlands, Shawn D.</t>
  </si>
  <si>
    <t>http://ovidsp.ovid.com/ovidweb.cgi?T=JS&amp;MODE=ovid&amp;NEWS=n&amp;PAGE=booktext&amp;D=books&amp;AN=00139932$&amp;XPATH=/PG(0)</t>
  </si>
  <si>
    <t>Neurology, Oncology, Internal Medicine, Surgery</t>
  </si>
  <si>
    <t>616.99 491</t>
  </si>
  <si>
    <t>RC280.H4.H3845 2004</t>
  </si>
  <si>
    <t>9780781733694</t>
  </si>
  <si>
    <t>Head and Neck Cancer: A Multidisciplinary Approach</t>
  </si>
  <si>
    <t xml:space="preserve"> Harrison, Louis B.; Sessions, Roy B.; Hong, Waun Ki; Kies, Merrill S.; Medina, Jesus E.; Mendenhall, William M.; Mukherji, Suresh K.; O'Malley, Bernard B.; Wenig, Bruce M.</t>
  </si>
  <si>
    <t>http://ovidsp.ovid.com/ovidweb.cgi?T=JS&amp;MODE=ovid&amp;NEWS=n&amp;PAGE=booktext&amp;D=books&amp;AN=01222996$&amp;XPATH=/PG(0)</t>
  </si>
  <si>
    <t>Oncology, Surgery, Pathology</t>
  </si>
  <si>
    <t>617.5 1</t>
  </si>
  <si>
    <t>RC936.H434 2000</t>
  </si>
  <si>
    <t>9780397517275</t>
  </si>
  <si>
    <t>Head and Neck Surgical Pathology</t>
  </si>
  <si>
    <t xml:space="preserve"> Pilch, Ben Z.</t>
  </si>
  <si>
    <t>http://ovidsp.ovid.com/ovidweb.cgi?T=JS&amp;MODE=ovid&amp;NEWS=n&amp;PAGE=booktext&amp;D=books&amp;AN=01257011$&amp;XPATH=/PG(0)</t>
  </si>
  <si>
    <t>Cardiology, Hematology, Internal Medicine, Surgery</t>
  </si>
  <si>
    <t>616.1 57</t>
  </si>
  <si>
    <t>RC647.C55.H45 2006</t>
  </si>
  <si>
    <t>9780781749961</t>
  </si>
  <si>
    <t>Hemostasis and Thrombosis: Basic Principles and Clinical Practice</t>
  </si>
  <si>
    <t xml:space="preserve"> Colman, Robert W.; Clowes, Alexander W.; Goldhaber, Samuel Z.; Marder, Victor J.; George, James N.</t>
  </si>
  <si>
    <t>http://ovidsp.ovid.com/ovidweb.cgi?T=JS&amp;MODE=ovid&amp;NEWS=n&amp;PAGE=booktext&amp;D=books&amp;AN=01222997$&amp;XPATH=/PG(0)</t>
  </si>
  <si>
    <t>616.99 484</t>
  </si>
  <si>
    <t>RC280.E9.H46 2007</t>
  </si>
  <si>
    <t>9780781738699</t>
  </si>
  <si>
    <t>Henderson's Orbital Tumors</t>
  </si>
  <si>
    <t xml:space="preserve"> Garrity, James A.; Henderson, John Warren</t>
  </si>
  <si>
    <t>http://ovidsp.ovid.com/ovidweb.cgi?T=JS&amp;MODE=ovid&amp;NEWS=n&amp;PAGE=booktext&amp;D=books&amp;AN=01257012$&amp;XPATH=/PG(0)</t>
  </si>
  <si>
    <t>Nephrology, Urology, Internal Medicine, Pathology</t>
  </si>
  <si>
    <t>616.6 2207</t>
  </si>
  <si>
    <t>RC903.9.H47 2007</t>
  </si>
  <si>
    <t>9780781747509</t>
  </si>
  <si>
    <t>Hepinstall's Pathology of the Kidney</t>
  </si>
  <si>
    <t xml:space="preserve"> Jennette, J. Charles; Olson, Jean L.; Schwartz, Melvin M.; Silva, Fred G.</t>
  </si>
  <si>
    <t>http://ovidsp.ovid.com/ovidweb.cgi?T=JS&amp;MODE=ovid&amp;NEWS=n&amp;PAGE=booktext&amp;D=books&amp;AN=01257013$&amp;XPATH=/PG(0)</t>
  </si>
  <si>
    <t>RC271.C5.H54 2000</t>
  </si>
  <si>
    <t>9780683306545</t>
  </si>
  <si>
    <t>High-Dose Cancer Therapy: Pharmacology, Hematopoietins, Stem Cells</t>
  </si>
  <si>
    <t xml:space="preserve"> Armitage, James O.; Antman, Karen H.</t>
  </si>
  <si>
    <t>http://ovidsp.ovid.com/ovidweb.cgi?T=JS&amp;MODE=ovid&amp;NEWS=n&amp;PAGE=booktext&amp;D=books&amp;AN=00139933$&amp;XPATH=/PG(0)</t>
  </si>
  <si>
    <t>Radiology, Oncology, Internal Medicine, Surgery, P</t>
  </si>
  <si>
    <t>616.2 407572</t>
  </si>
  <si>
    <t>RC734.T64.W43 2001</t>
  </si>
  <si>
    <t>9780781722780</t>
  </si>
  <si>
    <t xml:space="preserve"> Webb, W. Richard; Muller, Nestor L.; Naidich, David P.</t>
  </si>
  <si>
    <t>http://ovidsp.ovid.com/ovidweb.cgi?T=JS&amp;MODE=ovid&amp;NEWS=n&amp;PAGE=booktext&amp;D=books&amp;AN=01257015$&amp;XPATH=/PG(0)</t>
  </si>
  <si>
    <t>Pathology, Laboratory Medicine</t>
  </si>
  <si>
    <t>611.018</t>
  </si>
  <si>
    <t>QM551.H667 2007</t>
  </si>
  <si>
    <t>9780781762410</t>
  </si>
  <si>
    <t>Histology for Pathologists</t>
  </si>
  <si>
    <t xml:space="preserve"> Mills, Stacey E.</t>
  </si>
  <si>
    <t>http://ovidsp.ovid.com/ovidweb.cgi?T=JS&amp;MODE=ovid&amp;NEWS=n&amp;PAGE=booktext&amp;D=books&amp;AN=01257016$&amp;XPATH=/PG(0)</t>
  </si>
  <si>
    <t>Oncology; Hematology; Radiology</t>
  </si>
  <si>
    <t>616.99 446</t>
  </si>
  <si>
    <t>RC644.H622 2007</t>
  </si>
  <si>
    <t>9780781764223</t>
  </si>
  <si>
    <t>Hodgkin Lymphoma</t>
  </si>
  <si>
    <t xml:space="preserve">Hoppe, Richard T; Mauch, Peter M; Armitage, James O; Diehl, Volker; Weiss, Lawrence M </t>
  </si>
  <si>
    <t>http://ovidsp.ovid.com/ovidweb.cgi?T=JS&amp;MODE=ovid&amp;NEWS=n&amp;PAGE=booktext&amp;D=books&amp;AN=01276485$&amp;XPATH=/PG(0)</t>
  </si>
  <si>
    <t>Internal Medicine, Epidemiology &amp; Public Health, I</t>
  </si>
  <si>
    <t>RA969.H635 2004</t>
  </si>
  <si>
    <t>9780781742580</t>
  </si>
  <si>
    <t>Hospital Epidemiology and Infection Control</t>
  </si>
  <si>
    <t xml:space="preserve"> Mayhall, C. Glen</t>
  </si>
  <si>
    <t>http://ovidsp.ovid.com/ovidweb.cgi?T=JS&amp;MODE=ovid&amp;NEWS=n&amp;PAGE=booktext&amp;D=books&amp;AN=01222998$&amp;XPATH=/PG(0)</t>
  </si>
  <si>
    <t>Orthopaedics, Rheumatology, Internal Medicine, Nur</t>
  </si>
  <si>
    <t>616.7 23</t>
  </si>
  <si>
    <t>RC927.M346 2006</t>
  </si>
  <si>
    <t>9780781763004</t>
  </si>
  <si>
    <t>Hospital for Special Surgery Manual of Rheumatology and Outpatient Orthopedic Disorders: Diagnosis and Therapy</t>
  </si>
  <si>
    <t xml:space="preserve"> Paget, Stephen A.; Gibofsky, Allan; Beary, John F.; Sculco, Thomas P.</t>
  </si>
  <si>
    <t>http://ovidsp.ovid.com/ovidweb.cgi?T=JS&amp;MODE=ovid&amp;NEWS=n&amp;PAGE=booktext&amp;D=books&amp;AN=01250445$&amp;XPATH=/PG(0)</t>
  </si>
  <si>
    <t>RA972.H674 2005</t>
  </si>
  <si>
    <t>9780781747271</t>
  </si>
  <si>
    <t>Hospital Medicine</t>
  </si>
  <si>
    <t xml:space="preserve"> Wachter, Robert M.; Goldman, Lee; Hollander, Harry</t>
  </si>
  <si>
    <t>http://ovidsp.ovid.com/ovidweb.cgi?T=JS&amp;MODE=ovid&amp;NEWS=n&amp;PAGE=booktext&amp;D=books&amp;AN=00139934$&amp;XPATH=/PG(0)</t>
  </si>
  <si>
    <t>616.1 32</t>
  </si>
  <si>
    <t>RC685.H8.H923 2008</t>
  </si>
  <si>
    <t>9780781782050</t>
  </si>
  <si>
    <t>Hypertension Primer: The Essentials of High Blood Pressure</t>
  </si>
  <si>
    <t xml:space="preserve"> Izzo, Joseph L.; Black, Henry R.; Goodfriend, Theodore L.; Sowers, James R.; Weder, Alan B.; Appel, Lawrence J.; Sheps, Sheldon G.; Sica, Domenic A.; Vidt, Donald G.</t>
  </si>
  <si>
    <t>http://ovidsp.ovid.com/ovidweb.cgi?T=JS&amp;MODE=ovid&amp;NEWS=n&amp;PAGE=booktext&amp;D=books&amp;AN=01312098$&amp;XPATH=/PG(0)</t>
  </si>
  <si>
    <t>618.1 407545</t>
  </si>
  <si>
    <t>RG304.5.H97.B34 2007</t>
  </si>
  <si>
    <t>9780781755320</t>
  </si>
  <si>
    <t>Hysteroscopy: Visual Perspectives of Uterine Anatomy, Physiology and Pathology</t>
  </si>
  <si>
    <t>Baggish, Michael S; Valle, Rafael F; Guedj, Hubert</t>
  </si>
  <si>
    <t>http://ovidsp.ovid.com/ovidweb.cgi?T=JS&amp;MODE=ovid&amp;NEWS=n&amp;PAGE=booktext&amp;D=books&amp;AN=01279706$&amp;XPATH=/PG(0)</t>
  </si>
  <si>
    <t>616.028</t>
  </si>
  <si>
    <t>RC86.7.M369 2007</t>
  </si>
  <si>
    <t>9780781748025</t>
  </si>
  <si>
    <t>ICU Book, The</t>
  </si>
  <si>
    <t xml:space="preserve"> Marino, Paul L.</t>
  </si>
  <si>
    <t>http://ovidsp.ovid.com/ovidweb.cgi?T=JS&amp;MODE=ovid&amp;NEWS=n&amp;PAGE=booktext&amp;D=books&amp;AN=00139936$&amp;XPATH=/PG(0)</t>
  </si>
  <si>
    <t>616.2 4075</t>
  </si>
  <si>
    <t>RC756.M85 2007</t>
  </si>
  <si>
    <t>9780781772327</t>
  </si>
  <si>
    <t>Imaging of Pulmonary Infections</t>
  </si>
  <si>
    <t>Muller, Nestor L; Franquet, Tomas; Lee, Kyung S; Silva, C. Isabela S.</t>
  </si>
  <si>
    <t>http://ovidsp.ovid.com/ovidweb.cgi?T=JS&amp;MODE=ovid&amp;NEWS=n&amp;PAGE=booktext&amp;D=books&amp;AN=01279748$&amp;XPATH=/PG(0)</t>
  </si>
  <si>
    <t>616.99 40754</t>
  </si>
  <si>
    <t>RC280.S66.K73 2006</t>
  </si>
  <si>
    <t>9780781747714</t>
  </si>
  <si>
    <t>Imaging of Soft Tissue Tumors</t>
  </si>
  <si>
    <t xml:space="preserve"> Kransdorf, Mark J; Murphey, Mark D </t>
  </si>
  <si>
    <t>http://ovidsp.ovid.com/ovidweb.cgi?T=JS&amp;MODE=ovid&amp;NEWS=n&amp;PAGE=booktext&amp;D=books&amp;AN=01279749$&amp;XPATH=/PG(0)</t>
  </si>
  <si>
    <t>Internal Medicine, Primary Care/Family Medicine/Ge</t>
  </si>
  <si>
    <t>RC111.I5128 2004</t>
  </si>
  <si>
    <t>9780781733717</t>
  </si>
  <si>
    <t>Infectious Diseases</t>
  </si>
  <si>
    <t xml:space="preserve"> Gorbach, Sherwood L.; Bartlett, John G.; Blacklow, Neil R.</t>
  </si>
  <si>
    <t>http://ovidsp.ovid.com/ovidweb.cgi?T=JS&amp;MODE=ovid&amp;NEWS=n&amp;PAGE=booktext&amp;D=books&amp;AN=01223021$&amp;XPATH=/PG(0)</t>
  </si>
  <si>
    <t>RG218.S94 2002</t>
  </si>
  <si>
    <t>9780781726153</t>
  </si>
  <si>
    <t>Infectious Diseases of the Female Genital Tract</t>
  </si>
  <si>
    <t xml:space="preserve"> Sweet, Richard L.; Gibbs, Ronald S.</t>
  </si>
  <si>
    <t>http://ovidsp.ovid.com/ovidweb.cgi?T=JS&amp;MODE=ovid&amp;NEWS=n&amp;PAGE=booktext&amp;D=books&amp;AN=00139938$&amp;XPATH=/PG(0)</t>
  </si>
  <si>
    <t>Internal Medicine; Laboratory Medicine; General Medicine; Primary Care/Family Medicine/General Practice; Pathology</t>
  </si>
  <si>
    <t>RB38.2.W35 2007</t>
  </si>
  <si>
    <t>9780781730556</t>
  </si>
  <si>
    <t>Interpretation of Diagnostic Tests</t>
  </si>
  <si>
    <t xml:space="preserve"> Wallach, Jacques</t>
  </si>
  <si>
    <t>http://ovidsp.ovid.com/ovidweb.cgi?T=JS&amp;MODE=ovid&amp;NEWS=n&amp;PAGE=booktext&amp;D=books&amp;AN=01273074$&amp;XPATH=/PG(0)</t>
  </si>
  <si>
    <t>Internal Medicine, Critical Care Medicine, Respira</t>
  </si>
  <si>
    <t>RC734.P84.H93 2003</t>
  </si>
  <si>
    <t>9780781736824</t>
  </si>
  <si>
    <t xml:space="preserve"> Hyatt, Robert E.; Scanlon, Paul D.; Nakamura, Masao</t>
  </si>
  <si>
    <t>http://ovidsp.ovid.com/ovidweb.cgi?T=JS&amp;MODE=ovid&amp;NEWS=n&amp;PAGE=booktext&amp;D=books&amp;AN=01223022$&amp;XPATH=/PG(0)</t>
  </si>
  <si>
    <t>Cardiology; Anesthesiology; Critical Care Medicine; Pain Management</t>
  </si>
  <si>
    <t>RC86.7.I555 2008</t>
  </si>
  <si>
    <t>9780781791533</t>
  </si>
  <si>
    <t>Irwin &amp; Rippe's Intensive Care Medicine</t>
  </si>
  <si>
    <t xml:space="preserve"> Irwin, Richard S.; Rippe, James M.</t>
  </si>
  <si>
    <t>http://ovidsp.ovid.com/ovidweb.cgi?T=JS&amp;MODE=ovid&amp;NEWS=n&amp;PAGE=booktext&amp;D=books&amp;AN=01273128$&amp;XPATH=/PG(0)</t>
  </si>
  <si>
    <t>616.9792</t>
  </si>
  <si>
    <t>RC607 .A26.B378 2005</t>
  </si>
  <si>
    <t>9780781789110</t>
  </si>
  <si>
    <t>Johns Hopkins Hospital 2005-6 Guide to Medical Care of Patients with HIV Infection, The</t>
  </si>
  <si>
    <t xml:space="preserve"> Bartlett, John G.</t>
  </si>
  <si>
    <t>http://ovidsp.ovid.com/ovidweb.cgi?T=JS&amp;MODE=ovid&amp;NEWS=n&amp;PAGE=booktext&amp;D=books&amp;AN=01223023$&amp;XPATH=/PG(0)</t>
  </si>
  <si>
    <t>RG110.J64 2007</t>
  </si>
  <si>
    <t>9780781762496</t>
  </si>
  <si>
    <t>Johns Hopkins Manual of Gynecology and Obstetrics</t>
  </si>
  <si>
    <t xml:space="preserve"> Fortner, Kimberly B.; Szymanski, Linda M.; Fox, Harold E.; Wallach, Edward E.</t>
  </si>
  <si>
    <t>http://ovidsp.ovid.com/ovidweb.cgi?T=JS&amp;MODE=ovid&amp;NEWS=n&amp;PAGE=booktext&amp;D=books&amp;AN=01273073$&amp;XPATH=/PG(0)</t>
  </si>
  <si>
    <t>Neurology, Rheumatology, Internal Medicine, Rehabi</t>
  </si>
  <si>
    <t>616.7 407547</t>
  </si>
  <si>
    <t>RC77.5.P7 2007</t>
  </si>
  <si>
    <t>9780781752855</t>
  </si>
  <si>
    <t>Johnson's Practical Electromyography</t>
  </si>
  <si>
    <t xml:space="preserve"> Pease, William S.; Lew, Henry L.; Johnson, Ernest W.</t>
  </si>
  <si>
    <t>http://ovidsp.ovid.com/ovidweb.cgi?T=JS&amp;MODE=ovid&amp;NEWS=n&amp;PAGE=booktext&amp;D=books&amp;AN=01257017$&amp;XPATH=/PG(0)</t>
  </si>
  <si>
    <t>Internal Medicine, Endocrinology</t>
  </si>
  <si>
    <t>RC660 J6 2005</t>
  </si>
  <si>
    <t>9780781727969</t>
  </si>
  <si>
    <t>Joslin's Diabetes Mellitus</t>
  </si>
  <si>
    <t xml:space="preserve"> Kahn, C. Ronald; King, George L.; Moses, Alan C.; Weir, Gordon C.; Jacobson, Alan M.; Smith, Robert J.</t>
  </si>
  <si>
    <t>http://ovidsp.ovid.com/ovidweb.cgi?T=JS&amp;MODE=ovid&amp;NEWS=n&amp;PAGE=booktext&amp;D=books&amp;AN=01222898$&amp;XPATH=/PG(0)</t>
  </si>
  <si>
    <t>Pharmacy; Neurology; Psychology; Psychiatry; Psychopharmacology</t>
  </si>
  <si>
    <t>RC454 .K36 2007</t>
  </si>
  <si>
    <t>9780781780438</t>
  </si>
  <si>
    <t>Kaplan &amp; Sadock's Study Guide and Self Examination Review in Psychiatry</t>
  </si>
  <si>
    <t>Sadock, Benjamin J; Sadock, Virginia A; Levin , Ze'ev</t>
  </si>
  <si>
    <t>http://ovidsp.ovid.com/ovidweb.cgi?T=JS&amp;MODE=ovid&amp;NEWS=n&amp;PAGE=booktext&amp;D=books&amp;AN=01279708$&amp;XPATH=/PG(0)</t>
  </si>
  <si>
    <t>Cardiology, Nephrology, Internal Medicine, Primary</t>
  </si>
  <si>
    <t>RC685.H8 .K35 2006</t>
  </si>
  <si>
    <t>9780781761987</t>
  </si>
  <si>
    <t>Kaplan's Clinical Hypertension</t>
  </si>
  <si>
    <t xml:space="preserve"> Kaplan, Norman M.</t>
  </si>
  <si>
    <t>http://ovidsp.ovid.com/ovidweb.cgi?T=JS&amp;MODE=ovid&amp;NEWS=n&amp;PAGE=booktext&amp;D=books&amp;AN=00139940$&amp;XPATH=/PG(0)</t>
  </si>
  <si>
    <t>Dermatology, Pathology</t>
  </si>
  <si>
    <t>616.5 07</t>
  </si>
  <si>
    <t>RL95 .L48 2005</t>
  </si>
  <si>
    <t>9780781737425</t>
  </si>
  <si>
    <t xml:space="preserve"> Elder, David E.; Elenitsas, Rosalie; Johnson, Bernett L.; Murphy, George F.</t>
  </si>
  <si>
    <t>http://ovidsp.ovid.com/ovidweb.cgi?T=JS&amp;MODE=ovid&amp;NEWS=n&amp;PAGE=booktext&amp;D=books&amp;AN=01223024$&amp;XPATH=/PG(0)</t>
  </si>
  <si>
    <t>Nurse Practitioner, Medical/Surgical Nursing, Prac</t>
  </si>
  <si>
    <t>RT51 .78 2006</t>
  </si>
  <si>
    <t>9781582553429</t>
  </si>
  <si>
    <t xml:space="preserve"> Nettina, Sandra M.</t>
  </si>
  <si>
    <t>http://ovidsp.ovid.com/ovidweb.cgi?T=JS&amp;MODE=ovid&amp;NEWS=n&amp;PAGE=booktext&amp;D=books&amp;AN=00140035$&amp;XPATH=/PG(0)</t>
  </si>
  <si>
    <t>Oncology, Pharmacology</t>
  </si>
  <si>
    <t>RC271.C5 B37 2001</t>
  </si>
  <si>
    <t>9780781726467</t>
  </si>
  <si>
    <t>Lippincott's Cancer Chemotherapy Handbook</t>
  </si>
  <si>
    <t xml:space="preserve"> Baquiran, Delia C.</t>
  </si>
  <si>
    <t>http://ovidsp.ovid.com/ovidweb.cgi?T=JS&amp;MODE=ovid&amp;NEWS=n&amp;PAGE=booktext&amp;D=books&amp;AN=00146939$&amp;XPATH=/PG(0)</t>
  </si>
  <si>
    <t>616.89 0231</t>
  </si>
  <si>
    <t>RC440 .S3317 2005</t>
  </si>
  <si>
    <t>9780781747882</t>
  </si>
  <si>
    <t xml:space="preserve"> Schultz, Judith M.; Videbeck, Sheila L.</t>
  </si>
  <si>
    <t>http://ovidsp.ovid.com/ovidweb.cgi?T=JS&amp;MODE=ovid&amp;NEWS=n&amp;PAGE=booktext&amp;D=books&amp;AN=00139941$&amp;XPATH=/PG(0)</t>
  </si>
  <si>
    <t>Pharmacology, General Interest Nursing</t>
  </si>
  <si>
    <t>RM301.12.K375 2007</t>
  </si>
  <si>
    <t>9781582556291</t>
  </si>
  <si>
    <t xml:space="preserve"> Karch, Amy M.</t>
  </si>
  <si>
    <t>http://ovidsp.ovid.com/ovidweb.cgi?T=JS&amp;MODE=ovid&amp;NEWS=n&amp;PAGE=booktext&amp;D=books&amp;AN=00146940$&amp;XPATH=/PG(0)</t>
  </si>
  <si>
    <t>Neurology, Psychiatry, Neurosurgery, Neuroscience</t>
  </si>
  <si>
    <t>616.8 0475</t>
  </si>
  <si>
    <t>RC348 .B73 2007</t>
  </si>
  <si>
    <t>9780781799522</t>
  </si>
  <si>
    <t>Localization in Clinical Neurology</t>
  </si>
  <si>
    <t xml:space="preserve"> Brazis, Paul W.; Masdeu, Jose C.; Biller, Jose</t>
  </si>
  <si>
    <t>http://ovidsp.ovid.com/ovidweb.cgi?T=JS&amp;MODE=ovid&amp;NEWS=n&amp;PAGE=booktext&amp;D=books&amp;AN=01256969$&amp;XPATH=/PG(0)</t>
  </si>
  <si>
    <t>Pediatrics, Orthopaedics</t>
  </si>
  <si>
    <t>618.92 7</t>
  </si>
  <si>
    <t>RD732.3.C48 P43 2006</t>
  </si>
  <si>
    <t>9780781753586</t>
  </si>
  <si>
    <t>Lovell &amp; Winter's Pediatric Orthopaedics</t>
  </si>
  <si>
    <t xml:space="preserve"> Morrissy, Raymond T.; Weinstein, Stuart L.</t>
  </si>
  <si>
    <t>http://ovidsp.ovid.com/ovidweb.cgi?T=JS&amp;MODE=ovid&amp;NEWS=n&amp;PAGE=booktext&amp;D=books&amp;AN=00139942$&amp;XPATH=/PG(0)</t>
  </si>
  <si>
    <t>Clinical Medicine; Health Professions</t>
  </si>
  <si>
    <t>617.5 6</t>
  </si>
  <si>
    <t>RD771.B217 bL86 2004</t>
  </si>
  <si>
    <t>9780781742979</t>
  </si>
  <si>
    <t>Lumbar Spine, The: Official Publication of the International Society for the Study of the Lumbar Spine</t>
  </si>
  <si>
    <t xml:space="preserve"> Herkowitz, Harry N.; Dvorak, Jiri; Bell, Gordon R.; Nordin, Margareta; Grob, Dieter</t>
  </si>
  <si>
    <t>http://ovidsp.ovid.com/ovidweb.cgi?T=JS&amp;MODE=ovid&amp;NEWS=n&amp;PAGE=booktext&amp;D=books&amp;AN=01257042$&amp;XPATH=/PG(0)</t>
  </si>
  <si>
    <t>Occupational &amp; Environmental Medicine, Oncology, I</t>
  </si>
  <si>
    <t>RC280.L8 L8237 2005</t>
  </si>
  <si>
    <t>9780781746205</t>
  </si>
  <si>
    <t>Lung Cancer: Principles &amp; Practice</t>
  </si>
  <si>
    <t xml:space="preserve"> Pass, Harvey I.; Carbone, David P.; Johnson, David H.; Minna, John D.; Turrisi, Andrew T.</t>
  </si>
  <si>
    <t>http://ovidsp.ovid.com/ovidweb.cgi?T=JS&amp;MODE=ovid&amp;NEWS=n&amp;PAGE=booktext&amp;D=books&amp;AN=00139943$&amp;XPATH=/PG(0)</t>
  </si>
  <si>
    <t>Neurology, Orthopaedics, Neurosurgery, Rehabilitat</t>
  </si>
  <si>
    <t>617.5 64</t>
  </si>
  <si>
    <t>RD771.B217 M33 2007</t>
  </si>
  <si>
    <t xml:space="preserve">9780781760850 </t>
  </si>
  <si>
    <t>Macnab's Backache</t>
  </si>
  <si>
    <t xml:space="preserve"> Wong, David A.; Transfeldt, Ensor</t>
  </si>
  <si>
    <t>http://ovidsp.ovid.com/ovidweb.cgi?T=JS&amp;MODE=ovid&amp;NEWS=n&amp;PAGE=booktext&amp;D=books&amp;AN=01257018$&amp;XPATH=/PG(0)</t>
  </si>
  <si>
    <t>Radiology, Orthopaedics, Sports Medicine, Rehabili</t>
  </si>
  <si>
    <t>617.5 807548</t>
  </si>
  <si>
    <t>RD734.5.M33 S75 2007</t>
  </si>
  <si>
    <t xml:space="preserve">9780781773577 </t>
  </si>
  <si>
    <t>Magnetic Resonance Imaging in Orthopaedics and Sports Medicine</t>
  </si>
  <si>
    <t xml:space="preserve"> Stoller, David W.</t>
  </si>
  <si>
    <t>http://ovidsp.ovid.com/ovidweb.cgi?T=JS&amp;MODE=ovid&amp;NEWS=n&amp;PAGE=booktext&amp;D=books&amp;AN=01257019$&amp;XPATH=/PG(0)</t>
  </si>
  <si>
    <t>Allergy &amp; Immunology, Internal Medicine, Infectiou</t>
  </si>
  <si>
    <t>RC584 .M36 2002</t>
  </si>
  <si>
    <t>9780781730525</t>
  </si>
  <si>
    <t>Manual of Allergy &amp; Immunology</t>
  </si>
  <si>
    <t xml:space="preserve"> Adelman, Daniel C.; Casale, Thomas B.; Corren, Jonathan</t>
  </si>
  <si>
    <t>http://ovidsp.ovid.com/ovidweb.cgi?T=JS&amp;MODE=ovid&amp;NEWS=n&amp;PAGE=booktext&amp;D=books&amp;AN=00139944$&amp;XPATH=/PG(0)</t>
  </si>
  <si>
    <t>Hematology, Oncology, Medical Review, Internal Med</t>
  </si>
  <si>
    <t>616.1 5</t>
  </si>
  <si>
    <t>RC636.M342 2002</t>
  </si>
  <si>
    <t>9780781729802</t>
  </si>
  <si>
    <t>Manual of Clinical Hematology</t>
  </si>
  <si>
    <t xml:space="preserve"> Mazza, Joseph J.</t>
  </si>
  <si>
    <t>http://ovidsp.ovid.com/ovidweb.cgi?T=JS&amp;MODE=ovid&amp;NEWS=n&amp;PAGE=booktext&amp;D=books&amp;AN=00149844$&amp;XPATH=/PG(0)</t>
  </si>
  <si>
    <t>Oncology, Internal Medicine, Nurse Practitioner</t>
  </si>
  <si>
    <t>RC262.5 .M36 2004</t>
  </si>
  <si>
    <t>9780781747417</t>
  </si>
  <si>
    <t xml:space="preserve"> Casciato, Dennis A.</t>
  </si>
  <si>
    <t>http://ovidsp.ovid.com/ovidweb.cgi?T=JS&amp;MODE=ovid&amp;NEWS=n&amp;PAGE=booktext&amp;D=books&amp;AN=00139947$&amp;XPATH=/PG(0)</t>
  </si>
  <si>
    <t>RC112 .M368 2006</t>
  </si>
  <si>
    <t>9780781759298</t>
  </si>
  <si>
    <t>Manual of Clinical Problems in Infectious Diseases</t>
  </si>
  <si>
    <t xml:space="preserve"> Gantz, Nelson M.; Brown, Richard B.; Berk, Steven L.; Myers, James W.</t>
  </si>
  <si>
    <t>http://ovidsp.ovid.com/ovidweb.cgi?T=JS&amp;MODE=ovid&amp;NEWS=n&amp;PAGE=booktext&amp;D=books&amp;AN=00139948$&amp;XPATH=/PG(0)</t>
  </si>
  <si>
    <t>RJ48 .M36 2001</t>
  </si>
  <si>
    <t>9780781728935</t>
  </si>
  <si>
    <t>Manual of Clinical Problems in Pediatrics</t>
  </si>
  <si>
    <t xml:space="preserve"> Roberts, Kenneth B.</t>
  </si>
  <si>
    <t>http://ovidsp.ovid.com/ovidweb.cgi?T=JS&amp;MODE=ovid&amp;NEWS=n&amp;PAGE=booktext&amp;D=books&amp;AN=00139949$&amp;XPATH=/PG(0)</t>
  </si>
  <si>
    <t>Medical Review, Surgery, Nurse Practitioner</t>
  </si>
  <si>
    <t>617.024</t>
  </si>
  <si>
    <t>RD111 .M36 2000</t>
  </si>
  <si>
    <t>9780683307924</t>
  </si>
  <si>
    <t>Manual of Common Bedside Surgical Procedures</t>
  </si>
  <si>
    <t xml:space="preserve"> the Halsted Residents of The Johns Hopkins Hospital</t>
  </si>
  <si>
    <t>http://ovidsp.ovid.com/ovidweb.cgi?T=JS&amp;MODE=ovid&amp;NEWS=n&amp;PAGE=booktext&amp;D=books&amp;AN=00139950$&amp;XPATH=/PG(0)</t>
  </si>
  <si>
    <t>Dermatology, Allergy &amp; Immunology, Oncology, Inter</t>
  </si>
  <si>
    <t>RL74 .A75 2007</t>
  </si>
  <si>
    <t>9780781760584</t>
  </si>
  <si>
    <t>Manual of Dermatologic Therapeutics</t>
  </si>
  <si>
    <t xml:space="preserve"> Arndt, Kenneth A.; Hsu, Jeffrey T.S.</t>
  </si>
  <si>
    <t>http://ovidsp.ovid.com/ovidweb.cgi?T=JS&amp;MODE=ovid&amp;NEWS=n&amp;PAGE=booktext&amp;D=books&amp;AN=01256970$&amp;XPATH=/PG(0)</t>
  </si>
  <si>
    <t>Anesthesiology, Emergency Medicine &amp; Trauma, Emerg</t>
  </si>
  <si>
    <t>616.2 00425</t>
  </si>
  <si>
    <t>RC735.R48 M36 2004</t>
  </si>
  <si>
    <t>9780781747646</t>
  </si>
  <si>
    <t xml:space="preserve"> Walls, Ron M.; Murphy, Michael F.</t>
  </si>
  <si>
    <t>http://ovidsp.ovid.com/ovidweb.cgi?T=JS&amp;MODE=ovid&amp;NEWS=n&amp;PAGE=booktext&amp;D=books&amp;AN=00139951$&amp;XPATH=/PG(0)</t>
  </si>
  <si>
    <t>Pediatrics, Internal Medicine, Nurse Practitioner,</t>
  </si>
  <si>
    <t>RC55 .M266 2002</t>
  </si>
  <si>
    <t>9780781726528</t>
  </si>
  <si>
    <t>Manual of Family Practice</t>
  </si>
  <si>
    <t xml:space="preserve"> Taylor, Robert B.</t>
  </si>
  <si>
    <t>http://ovidsp.ovid.com/ovidweb.cgi?T=JS&amp;MODE=ovid&amp;NEWS=n&amp;PAGE=booktext&amp;D=books&amp;AN=00139952$&amp;XPATH=/PG(0)</t>
  </si>
  <si>
    <t>616.3 3</t>
  </si>
  <si>
    <t>RC801 .E26 2002</t>
  </si>
  <si>
    <t>9780781733625</t>
  </si>
  <si>
    <t xml:space="preserve"> Avunduk, Canan</t>
  </si>
  <si>
    <t>http://ovidsp.ovid.com/ovidweb.cgi?T=JS&amp;MODE=ovid&amp;NEWS=n&amp;PAGE=booktext&amp;D=books&amp;AN=00139953$&amp;XPATH=/PG(0)</t>
  </si>
  <si>
    <t>Internal Medicine, Surgery, Critical Care Medicine</t>
  </si>
  <si>
    <t>616.02 8</t>
  </si>
  <si>
    <t>RC86.7 .M365 2006</t>
  </si>
  <si>
    <t>9780781754972</t>
  </si>
  <si>
    <t>http://ovidsp.ovid.com/ovidweb.cgi?T=JS&amp;MODE=ovid&amp;NEWS=n&amp;PAGE=booktext&amp;D=books&amp;AN=01241407$&amp;XPATH=/PG(0)</t>
  </si>
  <si>
    <t>Dictionaries &amp; Word References, Medical/Surgical N</t>
  </si>
  <si>
    <t>RB38.2.F57 2004</t>
  </si>
  <si>
    <t>9780781741804</t>
  </si>
  <si>
    <t>Manual of Laboratory &amp; Diagnostic Tests</t>
  </si>
  <si>
    <t xml:space="preserve"> Fischbach, Frances Talaska</t>
  </si>
  <si>
    <t>http://ovidsp.ovid.com/ovidweb.cgi?T=JS&amp;MODE=ovid&amp;NEWS=n&amp;PAGE=booktext&amp;D=books&amp;AN=00140036$&amp;XPATH=/PG(0)</t>
  </si>
  <si>
    <t>RC903 .M194 2005</t>
  </si>
  <si>
    <t>9780781750202</t>
  </si>
  <si>
    <t>http://ovidsp.ovid.com/ovidweb.cgi?T=JS&amp;MODE=ovid&amp;NEWS=n&amp;PAGE=booktext&amp;D=books&amp;AN=00139954$&amp;XPATH=/PG(0)</t>
  </si>
  <si>
    <t xml:space="preserve">Neurology, Psychiatry, Internal Medicine, Primary </t>
  </si>
  <si>
    <t>RC355 .M36 2004</t>
  </si>
  <si>
    <t>9780781746465</t>
  </si>
  <si>
    <t>Manual of Neurologic Therapeutics</t>
  </si>
  <si>
    <t xml:space="preserve"> Samuels, Martin A.</t>
  </si>
  <si>
    <t>http://ovidsp.ovid.com/ovidweb.cgi?T=JS&amp;MODE=ovid&amp;NEWS=n&amp;PAGE=booktext&amp;D=books&amp;AN=00139955$&amp;XPATH=/PG(0)</t>
  </si>
  <si>
    <t>Obstetrics &amp; Gynecology; General Medicine; Women's Health</t>
  </si>
  <si>
    <t>618.2</t>
  </si>
  <si>
    <t>RG531 .M294 2007</t>
  </si>
  <si>
    <t>9780781796965</t>
  </si>
  <si>
    <t>Manual of Obstetrics</t>
  </si>
  <si>
    <t>Evans, Arthur T</t>
  </si>
  <si>
    <t>http://ovidsp.ovid.com/ovidweb.cgi?T=JS&amp;MODE=ovid&amp;NEWS=n&amp;PAGE=booktext&amp;D=books&amp;AN=01279709$&amp;XPATH=/PG(0)</t>
  </si>
  <si>
    <t>Ophthalmology, Physician Assistants, Medical Revie</t>
  </si>
  <si>
    <t>RE48.9 .M36 2008</t>
  </si>
  <si>
    <t>9780781765121</t>
  </si>
  <si>
    <t>Manual of Ocular Diagnosis &amp; Therapy</t>
  </si>
  <si>
    <t xml:space="preserve"> Pavan-Langston, Deborah</t>
  </si>
  <si>
    <t>http://ovidsp.ovid.com/ovidweb.cgi?T=JS&amp;MODE=ovid&amp;NEWS=n&amp;PAGE=booktext&amp;D=books&amp;AN=01312066$&amp;XPATH=/PG(0)</t>
  </si>
  <si>
    <t>Orthopaedics; Sports Medicine; Physical Therapy; Primary Care/Family Medicine/General Practice; Women's Health</t>
  </si>
  <si>
    <t>RD732.5 .I96 2006</t>
  </si>
  <si>
    <t>9780781757553</t>
  </si>
  <si>
    <t>Manual of Orthopaedics</t>
  </si>
  <si>
    <t>Swiontkowski, Marc F., Stovitz, Steven D.</t>
  </si>
  <si>
    <t>http://ovidsp.ovid.com/ovidweb.cgi?T=JS&amp;MODE=ovid&amp;NEWS=n&amp;PAGE=booktext&amp;D=books&amp;AN=01257021$&amp;XPATH=/PG(0)</t>
  </si>
  <si>
    <t>RG110 .M36 2002</t>
  </si>
  <si>
    <t>9780781732789</t>
  </si>
  <si>
    <t>Manual of Outpatient Gynecology</t>
  </si>
  <si>
    <t xml:space="preserve"> Havens, Carol S.; Sullivan, Nancy D.</t>
  </si>
  <si>
    <t>http://ovidsp.ovid.com/ovidweb.cgi?T=JS&amp;MODE=ovid&amp;NEWS=n&amp;PAGE=booktext&amp;D=books&amp;AN=00139957$&amp;XPATH=/PG(0)</t>
  </si>
  <si>
    <t>Pediatrics; Psychology</t>
  </si>
  <si>
    <t>RJ52 .M36 2008</t>
  </si>
  <si>
    <t>9780781771665</t>
  </si>
  <si>
    <t>Manual of Pediatric Therapeutics</t>
    <phoneticPr fontId="3" type="noConversion"/>
  </si>
  <si>
    <t>Graef, John W; Wolfsdorf, Joseph I; Greenes, David S</t>
  </si>
  <si>
    <t>http://ovidsp.ovid.com/ovidweb.cgi?T=JS&amp;MODE=ovid&amp;NEWS=n&amp;PAGE=booktext&amp;D=books&amp;AN=01257022$&amp;XPATH=/PG(0)</t>
  </si>
  <si>
    <t>Obstetrics &amp; Gynecology, Pediatrics, Psychiatry, I</t>
  </si>
  <si>
    <t>616.89 1</t>
  </si>
  <si>
    <t>RC483 .M26 2003</t>
  </si>
  <si>
    <t>9780781724708</t>
  </si>
  <si>
    <t>Manual of Psychiatric Therapeutics</t>
  </si>
  <si>
    <t xml:space="preserve"> Shader, Richard I.</t>
  </si>
  <si>
    <t>http://ovidsp.ovid.com/ovidweb.cgi?T=JS&amp;MODE=ovid&amp;NEWS=n&amp;PAGE=booktext&amp;D=books&amp;AN=01223025$&amp;XPATH=/PG(0)</t>
  </si>
  <si>
    <t>RC78 .M242 2008</t>
  </si>
  <si>
    <t>9780781799645</t>
  </si>
  <si>
    <r>
      <t>Manual of Radiology</t>
    </r>
    <r>
      <rPr>
        <sz val="12"/>
        <rFont val="新細明體"/>
        <family val="1"/>
        <charset val="136"/>
      </rPr>
      <t>: Acute Problems and Essential Procedures</t>
    </r>
    <phoneticPr fontId="3" type="noConversion"/>
  </si>
  <si>
    <t>Eng, J,</t>
  </si>
  <si>
    <t>http://ovidsp.ovid.com/ovidweb.cgi?T=JS&amp;MODE=ovid&amp;NEWS=n&amp;PAGE=booktext&amp;D=books&amp;AN=01279750$&amp;XPATH=/PG(0)</t>
  </si>
  <si>
    <t>RC683.5.E5 M3 2008</t>
  </si>
  <si>
    <t>9780781797382</t>
  </si>
  <si>
    <t>Marriott's Practical Electrocardiography</t>
  </si>
  <si>
    <t>11th Ed.</t>
  </si>
  <si>
    <t xml:space="preserve"> Wagner, Galen S.</t>
  </si>
  <si>
    <t>http://ovidsp.ovid.com/ovidweb.cgi?T=JS&amp;MODE=ovid&amp;NEWS=n&amp;PAGE=booktext&amp;D=books&amp;AN=01329157$&amp;XPATH=/PG(0)</t>
  </si>
  <si>
    <t xml:space="preserve">Anesthesiology, Neurology, Psychology, Palliative </t>
  </si>
  <si>
    <t>RB127 .M389 2006</t>
  </si>
  <si>
    <t>9780781762243</t>
  </si>
  <si>
    <t>Massachusetts General Hospital Handbook of Pain Management</t>
  </si>
  <si>
    <t xml:space="preserve"> Ballantyne, Jane C.; Fields, Howard L.</t>
  </si>
  <si>
    <t>http://ovidsp.ovid.com/ovidweb.cgi?T=JS&amp;MODE=ovid&amp;NEWS=n&amp;PAGE=booktext&amp;D=books&amp;AN=00139962$&amp;XPATH=/PG(0)</t>
  </si>
  <si>
    <t>RD103.F58.F73 2006</t>
  </si>
  <si>
    <t>9780781752909</t>
  </si>
  <si>
    <t>Master Techniques in Orthopaedic Surgery: Fractures</t>
    <phoneticPr fontId="3" type="noConversion"/>
  </si>
  <si>
    <t xml:space="preserve"> Wiss, Donald A.</t>
  </si>
  <si>
    <t>http://ovidsp.ovid.com/ovidweb.cgi?T=JS&amp;MODE=ovid&amp;NEWS=n&amp;PAGE=booktext&amp;D=books&amp;AN=01257023$&amp;XPATH=/PG(0)</t>
  </si>
  <si>
    <t>617.5 74</t>
  </si>
  <si>
    <t>RD558.E423 2002</t>
  </si>
  <si>
    <t>9780781719919</t>
  </si>
  <si>
    <t>Master Techniques in Orthopaedic Surgery: The Elbow</t>
  </si>
  <si>
    <t xml:space="preserve"> Morrey, Bernard F.</t>
  </si>
  <si>
    <t>http://ovidsp.ovid.com/ovidweb.cgi?T=JS&amp;MODE=ovid&amp;NEWS=n&amp;PAGE=booktext&amp;D=books&amp;AN=01257024$&amp;XPATH=/PG(0)</t>
  </si>
  <si>
    <t>617.4 1</t>
  </si>
  <si>
    <t>RC598.5 .M37 2007</t>
  </si>
  <si>
    <t>9781582559674</t>
  </si>
  <si>
    <t>Mastering Endovascular Techniques: A Guide to Excellence</t>
  </si>
  <si>
    <t>Lanzer, Peter</t>
  </si>
  <si>
    <t>http://ovidsp.ovid.com/ovidweb.cgi?T=JS&amp;MODE=ovid&amp;NEWS=n&amp;PAGE=booktext&amp;D=books&amp;AN=01279751$&amp;XPATH=/PG(0)</t>
  </si>
  <si>
    <t xml:space="preserve">Cardiology, Oncology, Internal Medicine, Surgery, </t>
  </si>
  <si>
    <t>617.4 12</t>
  </si>
  <si>
    <t>RD598 .M28 2007</t>
  </si>
  <si>
    <t>9780781752091</t>
  </si>
  <si>
    <t>Mastery of Cardiothoracic Surgery</t>
  </si>
  <si>
    <t xml:space="preserve"> Kaiser, Larry R.; Kron, Irving L.; Spray, Thomas L.</t>
  </si>
  <si>
    <t>http://ovidsp.ovid.com/ovidweb.cgi?T=JS&amp;MODE=ovid&amp;NEWS=n&amp;PAGE=booktext&amp;D=books&amp;AN=01257025$&amp;XPATH=/PG(0)</t>
  </si>
  <si>
    <t>RD11 .M29 2007</t>
  </si>
  <si>
    <t>9780781771658</t>
  </si>
  <si>
    <t>Mastery of Surgery</t>
  </si>
  <si>
    <t xml:space="preserve"> Fischer, Josef E.</t>
  </si>
  <si>
    <t>http://ovidsp.ovid.com/ovidweb.cgi?T=JS&amp;MODE=ovid&amp;NEWS=n&amp;PAGE=booktext&amp;D=books&amp;AN=01273051$&amp;XPATH=/PG(0)</t>
  </si>
  <si>
    <t>Oncology; Surgery</t>
  </si>
  <si>
    <t>616.99 4059</t>
  </si>
  <si>
    <t>RD651 .M17 2006</t>
  </si>
  <si>
    <t>9780781756433</t>
  </si>
  <si>
    <t>MD Anderson Surgical Oncology Handbook, The</t>
  </si>
  <si>
    <t>Feig, Barry W; Berger, David H; Fuhrman, George M</t>
  </si>
  <si>
    <t>http://ovidsp.ovid.com/ovidweb.cgi?T=JS&amp;MODE=ovid&amp;NEWS=n&amp;PAGE=booktext&amp;D=books&amp;AN=01279752$&amp;XPATH=/PG(0)</t>
  </si>
  <si>
    <t>Internal Medicine, Emergency Medicine &amp; Trauma, Em</t>
  </si>
  <si>
    <t>RC88.9.T47 M43 2005</t>
  </si>
  <si>
    <t>9780781749862</t>
  </si>
  <si>
    <t>Medical Response to Terrorism: Preparedness and Clinical Practice</t>
  </si>
  <si>
    <t xml:space="preserve"> Keyes, Daniel C.; Burstein, Jonathan L.; Schwartz, Richard B.; Swienton, Raymond E.</t>
  </si>
  <si>
    <t>http://ovidsp.ovid.com/ovidweb.cgi?T=JS&amp;MODE=ovid&amp;NEWS=n&amp;PAGE=booktext&amp;D=books&amp;AN=01241478$&amp;XPATH=/PG(0)</t>
  </si>
  <si>
    <t xml:space="preserve">Neurology, Internal Medicine, Primary Care/Family </t>
  </si>
  <si>
    <t>RC346 .M4 2005</t>
  </si>
  <si>
    <t>9780781753111</t>
  </si>
  <si>
    <t>Merritt's Neurology</t>
  </si>
  <si>
    <t xml:space="preserve"> Rowland, Lewis P.</t>
  </si>
  <si>
    <t>http://ovidsp.ovid.com/ovidweb.cgi?T=JS&amp;MODE=ovid&amp;NEWS=n&amp;PAGE=booktext&amp;D=books&amp;AN=00140037$&amp;XPATH=/PG(0)</t>
  </si>
  <si>
    <t>Neurology, Psychiatry, Primary Care/Family Medicin</t>
  </si>
  <si>
    <t>RC343.4 .M47 2006</t>
  </si>
  <si>
    <t>9780781762700</t>
  </si>
  <si>
    <t>Merritt's Neurology Handbook</t>
  </si>
  <si>
    <t xml:space="preserve"> Mazzoni, Pietro; Pearson, Toni Shih; Rowland, Lewis P.</t>
  </si>
  <si>
    <t>http://ovidsp.ovid.com/ovidweb.cgi?T=JS&amp;MODE=ovid&amp;NEWS=n&amp;PAGE=booktext&amp;D=books&amp;AN=01257026$&amp;XPATH=/PG(0)</t>
  </si>
  <si>
    <t>613.2</t>
  </si>
  <si>
    <t>QP141 .M64 2006</t>
  </si>
  <si>
    <t>9780781741330</t>
  </si>
  <si>
    <t>Modern Nutrition in Health and Disease</t>
  </si>
  <si>
    <t>10th Ed.</t>
  </si>
  <si>
    <t xml:space="preserve"> Shils, Maurice E.; Shike, Moshe; Ross, A. Catharine; Caballero, Benjamin; Cousins, Robert J.</t>
  </si>
  <si>
    <t>http://ovidsp.ovid.com/ovidweb.cgi?T=JS&amp;MODE=ovid&amp;NEWS=n&amp;PAGE=booktext&amp;D=books&amp;AN=00140038$&amp;XPATH=/PG(0)</t>
  </si>
  <si>
    <t>Pediatrics, Internal Medicine, Epidemiology &amp; Publ</t>
  </si>
  <si>
    <t>618.92 9</t>
  </si>
  <si>
    <t>RJ401 .M63 2005</t>
  </si>
  <si>
    <t>9780781729437</t>
  </si>
  <si>
    <t>Moffet's Pediatric Infectious Diseases: A Problem-Oriented Approach</t>
  </si>
  <si>
    <t xml:space="preserve"> Fisher, Randall G.; Boyce, Thomas G.</t>
  </si>
  <si>
    <t>http://ovidsp.ovid.com/ovidweb.cgi?T=JS&amp;MODE=ovid&amp;NEWS=n&amp;PAGE=booktext&amp;D=books&amp;AN=01256971$&amp;XPATH=/PG(0)</t>
  </si>
  <si>
    <t>Cardiology, Neurology, Psychiatry, Radiology, Onco</t>
  </si>
  <si>
    <t>616.07 575</t>
  </si>
  <si>
    <t>RC78.7.T62 S35 2007</t>
  </si>
  <si>
    <t>9780781776745</t>
  </si>
  <si>
    <t>Molecular Anatomic Imaging: PET-CT and SPECT-CT Integrated Modality Imaging</t>
  </si>
  <si>
    <t xml:space="preserve"> Von Schulthess, Gustav K.; Schmid, Daniel T.</t>
  </si>
  <si>
    <t>http://ovidsp.ovid.com/ovidweb.cgi?T=JS&amp;MODE=ovid&amp;NEWS=n&amp;PAGE=booktext&amp;D=books&amp;AN=01257027$&amp;XPATH=/PG(0)</t>
  </si>
  <si>
    <t>Cardiology, Pediatrics, Internal Medicine</t>
  </si>
  <si>
    <t>RJ421 .H38 2008</t>
  </si>
  <si>
    <t>9780781786843</t>
  </si>
  <si>
    <t>Moss &amp; Adams' Heart Disease in Infants, Children &amp; Adolescents: Including the Fetus and Young Adults</t>
  </si>
  <si>
    <t xml:space="preserve"> Allen, Hugh D.; Gutgesell, Howard P.; Clark, Edward B.; Driscoll, David J.</t>
  </si>
  <si>
    <t>http://ovidsp.ovid.com/ovidweb.cgi?T=JS&amp;MODE=ovid&amp;NEWS=n&amp;PAGE=booktext&amp;D=books&amp;AN=01273129$&amp;XPATH=/PG(0)</t>
  </si>
  <si>
    <t>Orthopaedics; Sports Medicine; Rehabilitation &amp; Physical Medicine; Rheumatology; Chiropractic; Radiology</t>
  </si>
  <si>
    <t>616.7 0757</t>
  </si>
  <si>
    <t>RC925.7 .M8718 2007</t>
  </si>
  <si>
    <t>9780781763745</t>
  </si>
  <si>
    <t>Musculoskeletal Imaging Companion</t>
  </si>
  <si>
    <t>Berquist, Thomas H.</t>
  </si>
  <si>
    <t>http://ovidsp.ovid.com/ovidweb.cgi?T=JS&amp;MODE=ovid&amp;NEWS=n&amp;PAGE=booktext&amp;D=books&amp;AN=01279753$&amp;XPATH=/PG(0)</t>
  </si>
  <si>
    <t>Neurology, Psychiatry, Psychology</t>
  </si>
  <si>
    <t>RC341 .N4354 2003</t>
  </si>
  <si>
    <t>9780781726559</t>
  </si>
  <si>
    <t>Neuropsychiatry</t>
    <phoneticPr fontId="3" type="noConversion"/>
  </si>
  <si>
    <t xml:space="preserve"> Schiffer, Randolph B.; Rao, Stephen M.; Fogel, Barry S.</t>
  </si>
  <si>
    <t>http://ovidsp.ovid.com/ovidweb.cgi?T=JS&amp;MODE=ovid&amp;NEWS=n&amp;PAGE=booktext&amp;D=books&amp;AN=00149810$&amp;XPATH=/PG(0)</t>
  </si>
  <si>
    <t>Neurology, Psychiatry, Pharmacology, Psychology, P</t>
  </si>
  <si>
    <t>616.8 0461</t>
  </si>
  <si>
    <t>RM315 .N4825 2002</t>
  </si>
  <si>
    <t>9780781728379</t>
  </si>
  <si>
    <t>Neuropsychopharmacology: The Fifth Generation of Progress: An Official Publication of the American College of Neuropsychopharmacology</t>
  </si>
  <si>
    <t xml:space="preserve"> Davis, Kenneth L.; Charney, Dennis; Coyle, Joseph T.; Nemeroff, Charles</t>
  </si>
  <si>
    <t>http://ovidsp.ovid.com/ovidweb.cgi?T=JS&amp;MODE=ovid&amp;NEWS=n&amp;PAGE=booktext&amp;D=books&amp;AN=00149849$&amp;XPATH=/PG(0)</t>
  </si>
  <si>
    <t>RC483 .H54 2007</t>
  </si>
  <si>
    <t>9780781766555</t>
  </si>
  <si>
    <r>
      <t>Neuroscience of Clinical Psychiatry, The</t>
    </r>
    <r>
      <rPr>
        <sz val="12"/>
        <rFont val="新細明體"/>
        <family val="1"/>
        <charset val="136"/>
      </rPr>
      <t>: The Pathophysiology of Behavior and Mental Illness</t>
    </r>
    <phoneticPr fontId="3" type="noConversion"/>
  </si>
  <si>
    <t>Higgins, Edmund S.; George, Mark S.</t>
  </si>
  <si>
    <t>http://ovidsp.ovid.com/ovidweb.cgi?T=JS&amp;MODE=ovid&amp;NEWS=n&amp;PAGE=booktext&amp;D=books&amp;AN=01276486$&amp;XPATH=/PG(0)</t>
  </si>
  <si>
    <t>Orthopaedics; Neurosurgery</t>
  </si>
  <si>
    <t>617.4 71</t>
  </si>
  <si>
    <t>RD771.I6.N664 2007</t>
  </si>
  <si>
    <t>9780781769723</t>
  </si>
  <si>
    <t>Nonfusion Technologies in Spine Surgery</t>
  </si>
  <si>
    <t>Szpalski, Marek; Gunzburg, Robert; Le Huec, Jean Charles; Brayda-Bruno, Marco</t>
  </si>
  <si>
    <t>http://ovidsp.ovid.com/ovidweb.cgi?T=JS&amp;MODE=ovid&amp;NEWS=n&amp;PAGE=booktext&amp;D=books&amp;AN=01279754$&amp;XPATH=/PG(0)</t>
  </si>
  <si>
    <t>Fundamentals of Nursing, Skills &amp; Procedures</t>
  </si>
  <si>
    <t>RT51 .S655 2005</t>
  </si>
  <si>
    <t>9780781753791</t>
  </si>
  <si>
    <t>Nurses' Guide to Clinical Procedures</t>
  </si>
  <si>
    <t xml:space="preserve"> Smith-Temple, Jean; Johnson, Joyce Young</t>
  </si>
  <si>
    <t>http://ovidsp.ovid.com/ovidweb.cgi?T=JS&amp;MODE=ovid&amp;NEWS=n&amp;PAGE=booktext&amp;D=books&amp;AN=00139967$&amp;XPATH=/PG(0)</t>
  </si>
  <si>
    <t>Issues &amp; Trends in Nursing, Management &amp; Administr</t>
  </si>
  <si>
    <t>344.7304 14</t>
  </si>
  <si>
    <t>RT86.73 .N855 2004</t>
  </si>
  <si>
    <t>9781582552804</t>
  </si>
  <si>
    <t>Nurses Legal Handbook</t>
  </si>
  <si>
    <t xml:space="preserve"> Follin, Stacey A.</t>
  </si>
  <si>
    <t>http://ovidsp.ovid.com/ovidweb.cgi?T=JS&amp;MODE=ovid&amp;NEWS=n&amp;PAGE=booktext&amp;D=books&amp;AN=01223026$&amp;XPATH=/PG(0)</t>
  </si>
  <si>
    <t>Fundamentals of Nursing, Nursing Process &amp; Diagnos</t>
  </si>
  <si>
    <t>RT49 .C38 2004</t>
  </si>
  <si>
    <t>9780781739061</t>
  </si>
  <si>
    <t>Nursing Care Plans &amp; Documentation: Nursing Diagnoses and Collaborative Problems</t>
  </si>
  <si>
    <t xml:space="preserve"> Carpenito-Moyet, Lynda Juall</t>
  </si>
  <si>
    <t>http://ovidsp.ovid.com/ovidweb.cgi?T=JS&amp;MODE=ovid&amp;NEWS=n&amp;PAGE=booktext&amp;D=books&amp;AN=00146941$&amp;XPATH=/PG(0)</t>
  </si>
  <si>
    <t>RT48.6 .N869 2006</t>
  </si>
  <si>
    <t>9780781761314</t>
  </si>
  <si>
    <t>http://ovidsp.ovid.com/ovidweb.cgi?T=JS&amp;MODE=ovid&amp;NEWS=n&amp;PAGE=booktext&amp;D=books&amp;AN=00139968$&amp;XPATH=/PG(0)</t>
  </si>
  <si>
    <t>RM666.H33 N87 2006</t>
  </si>
  <si>
    <t>9781582554174</t>
  </si>
  <si>
    <t>Nursing Herbal Medicine Handbook</t>
  </si>
  <si>
    <t xml:space="preserve"> Webb, Sean</t>
  </si>
  <si>
    <t>http://ovidsp.ovid.com/ovidweb.cgi?T=JS&amp;MODE=ovid&amp;NEWS=n&amp;PAGE=booktext&amp;D=books&amp;AN=00139969$&amp;XPATH=/PG(0)</t>
  </si>
  <si>
    <t>RT41 .N886 2004</t>
  </si>
  <si>
    <t>9781582552811</t>
  </si>
  <si>
    <t>Nursing Procedures</t>
  </si>
  <si>
    <t>http://ovidsp.ovid.com/ovidweb.cgi?T=JS&amp;MODE=ovid&amp;NEWS=n&amp;PAGE=booktext&amp;D=books&amp;AN=00139970$&amp;XPATH=/PG(0)</t>
  </si>
  <si>
    <t>Nutrition/Diet Therapy, Practical/Vocational Nursi</t>
  </si>
  <si>
    <t>615.8 54</t>
  </si>
  <si>
    <t>RM216 .D8627 2006</t>
  </si>
  <si>
    <t>9780781753821</t>
  </si>
  <si>
    <t>Nutrition Essentials for Nursing Practice</t>
  </si>
  <si>
    <t xml:space="preserve"> Dudek, Susan G.</t>
  </si>
  <si>
    <t>http://ovidsp.ovid.com/ovidweb.cgi?T=JS&amp;MODE=ovid&amp;NEWS=n&amp;PAGE=booktext&amp;D=books&amp;AN=00139971$&amp;XPATH=/PG(0)</t>
  </si>
  <si>
    <t>Internal Medicine; Nutrition &amp; Dietetics; Evidence-Based Medicine; Nurse Practitioner &amp; Advanced Practice Nursing; Physician Assistants; Primary Care/Family Medicine/General Practice</t>
  </si>
  <si>
    <t>RM216 .K37 2007</t>
  </si>
  <si>
    <t>9781582558219</t>
  </si>
  <si>
    <t>Nutrition in Clinical Practice</t>
  </si>
  <si>
    <t>David L Katz MD, MPH, FACPM, FACP</t>
  </si>
  <si>
    <t>http://ovidsp.ovid.com/ovidweb.cgi?T=JS&amp;MODE=ovid&amp;NEWS=n&amp;PAGE=booktext&amp;D=books&amp;AN=01256973$&amp;XPATH=/PG(0)</t>
  </si>
  <si>
    <t>Ophthalmology, Optometry</t>
  </si>
  <si>
    <t>617.7 15</t>
  </si>
  <si>
    <t>RE76 .R68 2002</t>
  </si>
  <si>
    <t>9780781736077</t>
  </si>
  <si>
    <t>Ocular Differential Diagnosis</t>
  </si>
  <si>
    <t>Roy, Frederick Hampton</t>
  </si>
  <si>
    <t>http://ovidsp.ovid.com/ovidweb.cgi?T=JS&amp;MODE=ovid&amp;NEWS=n&amp;PAGE=booktext&amp;D=books&amp;AN=01260173$&amp;XPATH=/PG(0)</t>
  </si>
  <si>
    <t>RC280.M83 O53 2008</t>
  </si>
  <si>
    <t>9780781780452</t>
  </si>
  <si>
    <t>Oncology and Basic Science</t>
  </si>
  <si>
    <t>Damron, Timothy A; Morris, Carol D; Tornetta, Paul; Einhorn, Thomas A</t>
  </si>
  <si>
    <t>http://ovidsp.ovid.com/ovidweb.cgi?T=JS&amp;MODE=ovid&amp;NEWS=n&amp;PAGE=booktext&amp;D=books&amp;AN=01279710$&amp;XPATH=/PG(0)</t>
  </si>
  <si>
    <t>RD544 .O64 2007</t>
  </si>
  <si>
    <t>9780781763340</t>
  </si>
  <si>
    <t>Operative Techniques in Laparoscopic Colorectal Surgery</t>
  </si>
  <si>
    <t>Delaney , Conor P.</t>
  </si>
  <si>
    <t>http://ovidsp.ovid.com/ovidweb.cgi?T=JS&amp;MODE=ovid&amp;NEWS=n&amp;PAGE=booktext&amp;D=books&amp;AN=01279755$&amp;XPATH=/PG(0)</t>
  </si>
  <si>
    <t>RD732.5 .O83 2007</t>
  </si>
  <si>
    <t>9780781774383</t>
  </si>
  <si>
    <t>Orthopaedic Key Review Concepts</t>
  </si>
  <si>
    <t xml:space="preserve">Chin, Kingsley R; Mehta, Samir  </t>
  </si>
  <si>
    <t>http://ovidsp.ovid.com/ovidweb.cgi?T=JS&amp;MODE=ovid&amp;NEWS=n&amp;PAGE=booktext&amp;D=books&amp;AN=01279711$&amp;XPATH=/PG(0)</t>
  </si>
  <si>
    <t>Radiology, Orthopaedics, Rheumatology, Sports Medi</t>
  </si>
  <si>
    <t>616.7 107572</t>
  </si>
  <si>
    <t>RD734.5.R33 G74 2004</t>
  </si>
  <si>
    <t>9780781750066</t>
  </si>
  <si>
    <t>Orthopedic Imaging: A Practical Approach</t>
  </si>
  <si>
    <t xml:space="preserve"> Greenspan, Adam</t>
  </si>
  <si>
    <t>http://ovidsp.ovid.com/ovidweb.cgi?T=JS&amp;MODE=ovid&amp;NEWS=n&amp;PAGE=booktext&amp;D=books&amp;AN=01223027$&amp;XPATH=/PG(0)</t>
  </si>
  <si>
    <t>Chiropractic</t>
  </si>
  <si>
    <t>RD768 .O79 2007</t>
  </si>
  <si>
    <t>9780781784368</t>
  </si>
  <si>
    <t>Orthospinology Procedures</t>
  </si>
  <si>
    <t>Eriksen, Kirk; Rochester, Roderic</t>
  </si>
  <si>
    <t>http://ovidsp.ovid.com/ovidweb.cgi?T=JS&amp;MODE=ovid&amp;NEWS=n&amp;PAGE=booktext&amp;D=books&amp;AN=01279712$&amp;XPATH=/PG(0)</t>
  </si>
  <si>
    <t>Pediatrics, Surgery, Nurse Practitioner, Primary C</t>
  </si>
  <si>
    <t>RJ45 .P6754 2006</t>
  </si>
  <si>
    <t>9780781738941</t>
  </si>
  <si>
    <t>Oski's Pediatrics</t>
  </si>
  <si>
    <t xml:space="preserve"> McMillan, Julia A.; Feigin, Ralph D.; DeAngelis, Catherine; Jones, M. Douglas</t>
  </si>
  <si>
    <t>http://ovidsp.ovid.com/ovidweb.cgi?T=JS&amp;MODE=ovid&amp;NEWS=n&amp;PAGE=booktext&amp;D=books&amp;AN=00140040$&amp;XPATH=/PG(0)</t>
  </si>
  <si>
    <t>Rheumatology, Internal Medicine</t>
  </si>
  <si>
    <t>RC931.O67 O88 2007</t>
  </si>
  <si>
    <t>9780781767071</t>
  </si>
  <si>
    <t>Osteoarthritis</t>
  </si>
  <si>
    <t xml:space="preserve">  Moskowitz, Roland W., Altman, Roy D., Hochberg, Marc C., Buckwalter, Joseph A., Goldberg, Victor M.,</t>
  </si>
  <si>
    <t>http://ovidsp.ovid.com/ovidweb.cgi?T=JS&amp;MODE=ovid&amp;NEWS=n&amp;PAGE=booktext&amp;D=books&amp;AN=01279756$&amp;XPATH=/PG(0)</t>
  </si>
  <si>
    <t>616.7 16</t>
  </si>
  <si>
    <t>RC931.O73 C37 2007</t>
  </si>
  <si>
    <t>9780781786195</t>
  </si>
  <si>
    <t>Osteoporosis: A Guide for Clinicians</t>
  </si>
  <si>
    <t>Camacho, Pauline M; Miller, Paul D</t>
  </si>
  <si>
    <t>http://ovidsp.ovid.com/ovidweb.cgi?T=JS&amp;MODE=ovid&amp;NEWS=n&amp;PAGE=booktext&amp;D=books&amp;AN=01279713$&amp;XPATH=/PG(0)</t>
  </si>
  <si>
    <t>Obstetrics &amp; Gynecology, Oncology, Internal Medici</t>
  </si>
  <si>
    <t>616.99 465</t>
  </si>
  <si>
    <t>RC280.O8 O883 2001</t>
  </si>
  <si>
    <t>9780781724081</t>
  </si>
  <si>
    <t>Ovarian Cancer</t>
  </si>
  <si>
    <t xml:space="preserve"> Rubin, Stephen C.; Sutton, Gregory P.</t>
  </si>
  <si>
    <t>http://ovidsp.ovid.com/ovidweb.cgi?T=JS&amp;MODE=ovid&amp;NEWS=n&amp;PAGE=booktext&amp;D=books&amp;AN=00139973$&amp;XPATH=/PG(0)</t>
  </si>
  <si>
    <t>Anesthesiology, Pediatrics, Orthopaedics, Emergenc</t>
  </si>
  <si>
    <t>RJ365 .P35 2003</t>
  </si>
  <si>
    <t>9780781726443</t>
  </si>
  <si>
    <t>Pain in Infants, Children, and Adolescents</t>
  </si>
  <si>
    <t xml:space="preserve"> Schechter, Neil L.; Berde, Charles B.; Yaster, Myron</t>
  </si>
  <si>
    <t>http://ovidsp.ovid.com/ovidweb.cgi?T=JS&amp;MODE=ovid&amp;NEWS=n&amp;PAGE=booktext&amp;D=books&amp;AN=00149809$&amp;XPATH=/PG(0)</t>
  </si>
  <si>
    <t>Neurology, Psychiatry, Geriatrics, Internal Medici</t>
  </si>
  <si>
    <t>616.8 33</t>
  </si>
  <si>
    <t>RC382 .P257 2007</t>
  </si>
  <si>
    <t>9780781778817</t>
  </si>
  <si>
    <t>Parkinson's Disease &amp; Movement Disorders</t>
  </si>
  <si>
    <t xml:space="preserve"> Jankovic, Joseph; Tolosa, Eduardo</t>
  </si>
  <si>
    <t>http://ovidsp.ovid.com/ovidweb.cgi?T=JS&amp;MODE=ovid&amp;NEWS=n&amp;PAGE=booktext&amp;D=books&amp;AN=01257029$&amp;XPATH=/PG(0)</t>
  </si>
  <si>
    <t>Dermatology, Allergy &amp; Immunology, Internal Medici</t>
  </si>
  <si>
    <t>RC584 .A34 2002</t>
  </si>
  <si>
    <t>9780781723862</t>
  </si>
  <si>
    <t xml:space="preserve"> Grammer, Leslie C.; Greenberger, Paul A.</t>
  </si>
  <si>
    <t>http://ovidsp.ovid.com/ovidweb.cgi?T=JS&amp;MODE=ovid&amp;NEWS=n&amp;PAGE=booktext&amp;D=books&amp;AN=00139979$&amp;XPATH=/PG(0)</t>
  </si>
  <si>
    <t>Radiology, Medical Review, Primary Care/Family Med</t>
  </si>
  <si>
    <t>RC78.7.D53 P38 1998</t>
  </si>
  <si>
    <t>9780397584215</t>
  </si>
  <si>
    <t>Paul &amp; Juhl's Essentials of Radiologic Imaging</t>
  </si>
  <si>
    <t xml:space="preserve"> Juhl, John H.; Crummy, Andrew B.; Kuhlman, Janet E.</t>
  </si>
  <si>
    <t>1998</t>
  </si>
  <si>
    <t>http://ovidsp.ovid.com/ovidweb.cgi?T=JS&amp;MODE=ovid&amp;NEWS=n&amp;PAGE=booktext&amp;D=books&amp;AN=00140046$&amp;XPATH=/PG(0)</t>
  </si>
  <si>
    <t>Obstetrics &amp; Gynecology, Pediatrics, Internal Medi</t>
  </si>
  <si>
    <t>618.92 098</t>
  </si>
  <si>
    <t>RJ478 .E46 2005</t>
  </si>
  <si>
    <t>9780781744935</t>
  </si>
  <si>
    <t>Pediatric &amp; Adolescent Gynecology</t>
  </si>
  <si>
    <t xml:space="preserve"> Emans, S. Jean Herriot; Laufer, Marc R.; Goldstein, Donald P.</t>
  </si>
  <si>
    <t>http://ovidsp.ovid.com/ovidweb.cgi?T=JS&amp;MODE=ovid&amp;NEWS=n&amp;PAGE=booktext&amp;D=books&amp;AN=01223028$&amp;XPATH=/PG(0)</t>
  </si>
  <si>
    <t>RJ478 .P43 2000</t>
  </si>
  <si>
    <t>9780781717816</t>
  </si>
  <si>
    <t xml:space="preserve"> Carpenter, Sue Ellen Koehler; Rock, John A.</t>
  </si>
  <si>
    <t>Pediatric Nursing</t>
  </si>
  <si>
    <t>610.73 62</t>
  </si>
  <si>
    <t>RJ245 .S63 1999</t>
  </si>
  <si>
    <t>9780874349436</t>
  </si>
  <si>
    <t>Pediatric Care Planning</t>
  </si>
  <si>
    <t xml:space="preserve"> Speer, Kathleen Morgan</t>
  </si>
  <si>
    <t>http://ovidsp.ovid.com/ovidweb.cgi?T=JS&amp;MODE=ovid&amp;NEWS=n&amp;PAGE=booktext&amp;D=books&amp;AN=00139981$&amp;XPATH=/PG(0)</t>
  </si>
  <si>
    <t>Pediatrics; Cardiology; Critical Care Medicine; Pain Management</t>
  </si>
  <si>
    <t>618.92 0028</t>
  </si>
  <si>
    <t>RJ370 .P28 2006</t>
  </si>
  <si>
    <t>9780781794695</t>
  </si>
  <si>
    <t>Pediatric Critical Care Medicine</t>
  </si>
  <si>
    <t>Slonim, Anthony D; Pollack, Murray M; Bell, Michael J; Berger, John; Carcillo, Joseph A; Dalton, Heidi J; Evans, Jonathan S; Heulitt, Mark J; Jonas, Richard; Kaplowitz, Paul; Luban, Naomi L; Lynch, Robert E; Natale, JoAnne; Notterman, Daniel A; Steinhorn,</t>
  </si>
  <si>
    <t>http://ovidsp.ovid.com/ovidweb.cgi?T=JS&amp;MODE=ovid&amp;NEWS=n&amp;PAGE=booktext&amp;D=books&amp;AN=01279757$&amp;XPATH=/PG(0)</t>
  </si>
  <si>
    <t>618.92 61</t>
  </si>
  <si>
    <t>RJ476.K5 P4344 2004</t>
  </si>
  <si>
    <t>9780781735452</t>
  </si>
  <si>
    <t>Pediatric Nephrology</t>
  </si>
  <si>
    <t xml:space="preserve"> Avner, Ellis D.; Harmon, William E.; Niaudet, Patrick</t>
  </si>
  <si>
    <t>http://ovidsp.ovid.com/ovidweb.cgi?T=JS&amp;MODE=ovid&amp;NEWS=n&amp;PAGE=booktext&amp;D=books&amp;AN=01223029$&amp;XPATH=/PG(0)</t>
  </si>
  <si>
    <t>Pediatrics; Neurology; Medical Education</t>
  </si>
  <si>
    <t>RJ486 .H438 2007</t>
  </si>
  <si>
    <t>9780781778886</t>
  </si>
  <si>
    <t>Pediatric Neurology: A Case Based Review</t>
  </si>
  <si>
    <t>Rosser, Tena</t>
  </si>
  <si>
    <t>http://ovidsp.ovid.com/ovidweb.cgi?T=JS&amp;MODE=ovid&amp;NEWS=n&amp;PAGE=booktext&amp;D=books&amp;AN=01279758$&amp;XPATH=/PG(0)</t>
  </si>
  <si>
    <t>Pediatrics; Neurosurgery; General Medicine</t>
  </si>
  <si>
    <t>RJ486 .P433 2007</t>
  </si>
  <si>
    <t>9780781769457</t>
  </si>
  <si>
    <t>Pediatric Neurology: Essentials for General Practice</t>
  </si>
  <si>
    <t xml:space="preserve">Heilbroner, Peter L; Castaneda, Glenn  </t>
  </si>
  <si>
    <t>http://ovidsp.ovid.com/ovidweb.cgi?T=JS&amp;MODE=ovid&amp;NEWS=n&amp;PAGE=booktext&amp;D=books&amp;AN=01279759$&amp;XPATH=/PG(0)</t>
  </si>
  <si>
    <t>Pediatrics, Pathology</t>
  </si>
  <si>
    <t>618.92 007</t>
  </si>
  <si>
    <t>RJ49 .P413 2001</t>
  </si>
  <si>
    <t>9780781717748</t>
  </si>
  <si>
    <t>Pediatric Pathology</t>
  </si>
  <si>
    <t xml:space="preserve"> Stocker, J. Thomas; Dehner, Louis P.</t>
  </si>
  <si>
    <t>http://ovidsp.ovid.com/ovidweb.cgi?T=JS&amp;MODE=ovid&amp;NEWS=n&amp;PAGE=booktext&amp;D=books&amp;AN=01257030$&amp;XPATH=/PG(0)</t>
  </si>
  <si>
    <t>Pediatrics, Nurse Practitioner, Primary Care/Famil</t>
  </si>
  <si>
    <t>RJ48 .P427 2001</t>
  </si>
  <si>
    <t>9780781728904</t>
  </si>
  <si>
    <t>Pediatric Primary Care: Ill-Child Care</t>
  </si>
  <si>
    <t xml:space="preserve"> Baker, Raymond C.</t>
  </si>
  <si>
    <t>http://ovidsp.ovid.com/ovidweb.cgi?T=JS&amp;MODE=ovid&amp;NEWS=n&amp;PAGE=booktext&amp;D=books&amp;AN=00139983$&amp;XPATH=/PG(0)</t>
  </si>
  <si>
    <t>RJ48 .H343 2001</t>
  </si>
  <si>
    <t>9780781728898</t>
  </si>
  <si>
    <t>Pediatric Primary Care: Well-Child Care</t>
  </si>
  <si>
    <t>http://ovidsp.ovid.com/ovidweb.cgi?T=JS&amp;MODE=ovid&amp;NEWS=n&amp;PAGE=booktext&amp;D=books&amp;AN=00139984$&amp;XPATH=/PG(0)</t>
  </si>
  <si>
    <t>Pediatrics, Radiology, Oncology, Nuclear Medicine</t>
  </si>
  <si>
    <t>618.92 9940642</t>
  </si>
  <si>
    <t>RC281.C4 P447 2005</t>
  </si>
  <si>
    <t>9780781742528</t>
  </si>
  <si>
    <t xml:space="preserve"> Halperin, Edward C.; Constine, Louis S.; Tarbell, Nancy J.; Kun, Larry E.</t>
  </si>
  <si>
    <t>http://ovidsp.ovid.com/ovidweb.cgi?T=JS&amp;MODE=ovid&amp;NEWS=n&amp;PAGE=booktext&amp;D=books&amp;AN=01223030$&amp;XPATH=/PG(0)</t>
  </si>
  <si>
    <t>618.92 73</t>
  </si>
  <si>
    <t>RD768 .P363 2001</t>
  </si>
  <si>
    <t>9780781719087</t>
  </si>
  <si>
    <t>Pediatric Spine, The: Principles and Practice</t>
  </si>
  <si>
    <t xml:space="preserve"> Weinstein, Stuart L.</t>
  </si>
  <si>
    <t>http://ovidsp.ovid.com/ovidweb.cgi?T=JS&amp;MODE=ovid&amp;NEWS=n&amp;PAGE=booktext&amp;D=books&amp;AN=01257043$&amp;XPATH=/PG(0)</t>
  </si>
  <si>
    <t>Oncology; Nuclear Medicine; Hematology; Rehabilitation &amp; Physical Medicine; Radiology</t>
  </si>
  <si>
    <t>616.99 40642</t>
  </si>
  <si>
    <t>RC271.R3 P73 2008</t>
  </si>
  <si>
    <t>9780781763691</t>
  </si>
  <si>
    <t>Principles and Practice of Radiation Oncology</t>
    <phoneticPr fontId="3" type="noConversion"/>
  </si>
  <si>
    <t>Halperin, Edward C.; Perez, Carlos A.; Brady, Luther W.</t>
  </si>
  <si>
    <t>http://ovidsp.ovid.com/ovidweb.cgi?T=JS&amp;MODE=ovid&amp;NEWS=n&amp;PAGE=booktext&amp;D=books&amp;AN=00149846$&amp;XPATH=/PG(0)</t>
  </si>
  <si>
    <t>Anesthesiology, Hematology, Internal Medicine, Sur</t>
  </si>
  <si>
    <t>615.39</t>
  </si>
  <si>
    <t>RD33.3 .P47 2006</t>
  </si>
  <si>
    <t>9780781737555</t>
  </si>
  <si>
    <t>Perioperative Transfusion Medicine</t>
  </si>
  <si>
    <t xml:space="preserve"> Spiess, Bruce D.; Spence, Richard K.; Shander, Aryeh</t>
  </si>
  <si>
    <t>http://ovidsp.ovid.com/ovidweb.cgi?T=JS&amp;MODE=ovid&amp;NEWS=n&amp;PAGE=booktext&amp;D=books&amp;AN=01223031$&amp;XPATH=/PG(0)</t>
  </si>
  <si>
    <t>Anesthesiology, Palliative Medicine</t>
  </si>
  <si>
    <t>617.9 64</t>
  </si>
  <si>
    <t>RD84 .P46 2004</t>
  </si>
  <si>
    <t>9780781736404</t>
  </si>
  <si>
    <t xml:space="preserve"> Chelly, Jacques E.</t>
  </si>
  <si>
    <t>http://ovidsp.ovid.com/ovidweb.cgi?T=JS&amp;MODE=ovid&amp;NEWS=n&amp;PAGE=booktext&amp;D=books&amp;AN=01223032$&amp;XPATH=/PG(0)</t>
  </si>
  <si>
    <t>Neurology, Orthopaedics, Rheumatology, Sports Medi</t>
  </si>
  <si>
    <t>617.03</t>
  </si>
  <si>
    <t>RM930 .R364 2005</t>
  </si>
  <si>
    <t>9780781741309</t>
  </si>
  <si>
    <t>Physical Medicine &amp; Rehabilitation: Principles and Practice</t>
  </si>
  <si>
    <t xml:space="preserve"> DeLisa, Joel A.; Gans, Bruce M.; Walsh, Nicolas E.; Bockenek, William L.; Frontera, Walter R.; Geiringer, Steve R.; Gerber, Lynn H.; Pease, William S.; Robinson, Lawrence R.; Smith, Jay; Stitik, Todd P.; Zafonte, Ross O.</t>
  </si>
  <si>
    <t>http://ovidsp.ovid.com/ovidweb.cgi?T=JS&amp;MODE=ovid&amp;NEWS=n&amp;PAGE=booktext&amp;D=books&amp;AN=01223033$&amp;XPATH=/PG(0)</t>
  </si>
  <si>
    <t>Rehabilitation &amp; Physical Medicine, Physical Thera</t>
  </si>
  <si>
    <t>615.8 2</t>
  </si>
  <si>
    <t>RM701 .P475 2000</t>
  </si>
  <si>
    <t>9781582550046</t>
  </si>
  <si>
    <t xml:space="preserve">Physical Therapist’s Clinical Companion-2000 </t>
  </si>
  <si>
    <t>2000 Ed.</t>
  </si>
  <si>
    <t>Johnson, Peter H.</t>
  </si>
  <si>
    <t>http://ovidsp.ovid.com/ovidweb.cgi?T=JS&amp;MODE=ovid&amp;NEWS=n&amp;PAGE=booktext&amp;D=books&amp;AN=01253102$&amp;XPATH=/PG(0)</t>
  </si>
  <si>
    <t>Radiology, Oncology, Internal Medicine</t>
  </si>
  <si>
    <t>615.8 42 0153</t>
  </si>
  <si>
    <t>R895 .K44 2003</t>
  </si>
  <si>
    <t>9780781730655</t>
  </si>
  <si>
    <t>Physics of Radiation Therapy, The</t>
  </si>
  <si>
    <t xml:space="preserve"> Khan, Faiz M.</t>
  </si>
  <si>
    <t>http://ovidsp.ovid.com/ovidweb.cgi?T=JS&amp;MODE=ovid&amp;NEWS=n&amp;PAGE=booktext&amp;D=books&amp;AN=01223034$&amp;XPATH=/PG(0)</t>
  </si>
  <si>
    <t>Internal Medicine; Pulmonary Medicine; Occupational &amp; Environmental Medicine; Respiratory Therapy; Critical Care Medicine</t>
  </si>
  <si>
    <t>616.2 5</t>
  </si>
  <si>
    <t>RC751 .L48 2007</t>
  </si>
  <si>
    <t>9780781769570</t>
  </si>
  <si>
    <t>Pleural Diseases</t>
  </si>
  <si>
    <t>Light, Richard W</t>
  </si>
  <si>
    <t>http://ovidsp.ovid.com/ovidweb.cgi?T=JS&amp;MODE=ovid&amp;NEWS=n&amp;PAGE=booktext&amp;D=books&amp;AN=01279714$&amp;XPATH=/PG(0)</t>
  </si>
  <si>
    <t>Pharmacology, Medical/Surgical Nursing</t>
  </si>
  <si>
    <t>615.6</t>
  </si>
  <si>
    <t>RM170 .P57 2007</t>
  </si>
  <si>
    <t>9780781759441</t>
  </si>
  <si>
    <t>Plumer's Principles &amp; Practice of Intravenous Therapy</t>
  </si>
  <si>
    <t xml:space="preserve"> Weinstein, Sharon M.</t>
  </si>
  <si>
    <t>http://ovidsp.ovid.com/ovidweb.cgi?T=JS&amp;MODE=ovid&amp;NEWS=n&amp;PAGE=booktext&amp;D=books&amp;AN=00139985$&amp;XPATH=/PG(0)</t>
  </si>
  <si>
    <t>RC280.G5 P73 2004</t>
  </si>
  <si>
    <t>9780781750592</t>
  </si>
  <si>
    <t>Practical Gynecologic Oncology</t>
  </si>
  <si>
    <t xml:space="preserve"> Berek, Jonathan S.; Hacker, Neville F.</t>
  </si>
  <si>
    <t>http://ovidsp.ovid.com/ovidweb.cgi?T=JS&amp;MODE=ovid&amp;NEWS=n&amp;PAGE=booktext&amp;D=books&amp;AN=00139987$&amp;XPATH=/PG(0)</t>
  </si>
  <si>
    <t>Neurology; Neurosurgery; Radiology</t>
  </si>
  <si>
    <t>616.8 107572</t>
  </si>
  <si>
    <t>RC386.6.A54 M67 2007</t>
  </si>
  <si>
    <t>9780781765152</t>
  </si>
  <si>
    <t>Practical Neuroangiography</t>
  </si>
  <si>
    <t>Morris, P. Pearse</t>
  </si>
  <si>
    <t>http://ovidsp.ovid.com/ovidweb.cgi?T=JS&amp;MODE=ovid&amp;NEWS=n&amp;PAGE=booktext&amp;D=books&amp;AN=01279760$&amp;XPATH=/PG(0)</t>
  </si>
  <si>
    <t>RD97 .P7344 2007</t>
  </si>
  <si>
    <t>9780781758123</t>
  </si>
  <si>
    <t>Practical Orthopaedic Sports Medicine and Arthroscopy</t>
  </si>
  <si>
    <t>Johnson, Donald H., Pedowitz, Robert A.</t>
  </si>
  <si>
    <t>http://ovidsp.ovid.com/ovidweb.cgi?T=JS&amp;MODE=ovid&amp;NEWS=n&amp;PAGE=booktext&amp;D=books&amp;AN=01257031$&amp;XPATH=/PG(0)</t>
  </si>
  <si>
    <t>RD732.3.C48 S733 2006</t>
  </si>
  <si>
    <t>9781582558189</t>
  </si>
  <si>
    <t>Practice of Pediatric Orthopedics</t>
  </si>
  <si>
    <t xml:space="preserve"> Staheli, Lynn T.</t>
  </si>
  <si>
    <t>http://ovidsp.ovid.com/ovidweb.cgi?T=JS&amp;MODE=ovid&amp;NEWS=n&amp;PAGE=booktext&amp;D=books&amp;AN=01256975$&amp;XPATH=/PG(0)</t>
  </si>
  <si>
    <t>Nurse Practitioner</t>
  </si>
  <si>
    <t>RA427.9 .P74 1999</t>
  </si>
  <si>
    <t>9780781710411</t>
  </si>
  <si>
    <t>Primary Care</t>
  </si>
  <si>
    <t xml:space="preserve"> Singleton, Joanne K.; Sandowski, Samuel A.; Green-Hernandez, Carol; Horvath, Theresa V.; DiGregorio, Robert V.; Holzemer, Stephen Paul</t>
  </si>
  <si>
    <t>http://ovidsp.ovid.com/ovidweb.cgi?T=JS&amp;MODE=ovid&amp;NEWS=n&amp;PAGE=booktext&amp;D=books&amp;AN=00139988$&amp;XPATH=/PG(0)</t>
  </si>
  <si>
    <t>Physician Assistants, Medical Review, Internal Med</t>
  </si>
  <si>
    <t>RC55 .G675 2002</t>
  </si>
  <si>
    <t>9780781733526</t>
  </si>
  <si>
    <t>Primary Care Medicine Recommendations</t>
  </si>
  <si>
    <t xml:space="preserve"> Goroll, Allan H.; Mulley, Albert G.</t>
  </si>
  <si>
    <t>http://ovidsp.ovid.com/ovidweb.cgi?T=JS&amp;MODE=ovid&amp;NEWS=n&amp;PAGE=booktext&amp;D=books&amp;AN=00139989$&amp;XPATH=/PG(0)</t>
  </si>
  <si>
    <t>Nurse Practitioner, Pediatric Nursing</t>
  </si>
  <si>
    <t>RJ45 .P6656 2001</t>
  </si>
  <si>
    <t>9780781720083</t>
  </si>
  <si>
    <t>Primary Care Pediatrics</t>
  </si>
  <si>
    <t xml:space="preserve"> Green-Hernandez, Carol; Singleton, Joanne K.; Aronzon, Daniel Z.</t>
  </si>
  <si>
    <t>http://ovidsp.ovid.com/ovidweb.cgi?T=JS&amp;MODE=ovid&amp;NEWS=n&amp;PAGE=booktext&amp;D=books&amp;AN=00139990$&amp;XPATH=/PG(0)</t>
  </si>
  <si>
    <t>Oncology, Internal Medicine</t>
  </si>
  <si>
    <t>616.99406</t>
  </si>
  <si>
    <t>RC271.B53 P75 2000</t>
  </si>
  <si>
    <t>9780781722728</t>
  </si>
  <si>
    <t>Principles &amp; Practice of Biologic Therapy of Cancer</t>
  </si>
  <si>
    <t xml:space="preserve"> Rosenberg, Steven A.</t>
  </si>
  <si>
    <t>http://ovidsp.ovid.com/ovidweb.cgi?T=JS&amp;MODE=ovid&amp;NEWS=n&amp;PAGE=booktext&amp;D=books&amp;AN=00149845$&amp;XPATH=/PG(0)</t>
  </si>
  <si>
    <t>RC86.7 P74 1998</t>
  </si>
  <si>
    <t>9780683076462</t>
  </si>
  <si>
    <t>Principles &amp; Practice of Emergency Medicine</t>
  </si>
  <si>
    <t xml:space="preserve"> Schwartz, George R.; Hanke, Barbara K.; Mayer, Thomas A.; Cohen, James S.; Dunn, John Dale; Howton, Joseph C.; Isaacman, Daniel J.; Roth, Paul B.; Rothrock, Steven G.; Ungar, James R.</t>
  </si>
  <si>
    <t>http://ovidsp.ovid.com/ovidweb.cgi?T=JS&amp;MODE=ovid&amp;NEWS=n&amp;PAGE=booktext&amp;D=books&amp;AN=00139993$&amp;XPATH=/PG(0)</t>
  </si>
  <si>
    <t>Oncology, Internal Medicine, Primary Care/Family M</t>
  </si>
  <si>
    <t>616.99 406</t>
  </si>
  <si>
    <t>RC271.P33 P75 2006</t>
  </si>
  <si>
    <t>9780781795951</t>
  </si>
  <si>
    <t>Principles &amp; Practice of Palliative Care &amp; Supportive Oncology</t>
  </si>
  <si>
    <t xml:space="preserve"> Berger, Ann M.; Shuster, John L.; Von Roenn, Jamie H.</t>
  </si>
  <si>
    <t>http://ovidsp.ovid.com/ovidweb.cgi?T=JS&amp;MODE=ovid&amp;NEWS=n&amp;PAGE=booktext&amp;D=books&amp;AN=00139991$&amp;XPATH=/PG(0)</t>
  </si>
  <si>
    <t>Pediatrics, Hematology, Oncology, Internal Medicin</t>
  </si>
  <si>
    <t>618.92 994</t>
  </si>
  <si>
    <t>RC281.C4 P65 2006</t>
  </si>
  <si>
    <t>9780781754927</t>
  </si>
  <si>
    <t>Principles &amp; Practice of Pediatric Oncology</t>
  </si>
  <si>
    <t xml:space="preserve"> Pizzo, Philip A.; Poplack, David G.</t>
  </si>
  <si>
    <t>http://ovidsp.ovid.com/ovidweb.cgi?T=JS&amp;MODE=ovid&amp;NEWS=n&amp;PAGE=booktext&amp;D=books&amp;AN=00139996$&amp;XPATH=/PG(0)</t>
  </si>
  <si>
    <t>Pharmacy, Pharmacology, Psychology, Psychopharmaco</t>
  </si>
  <si>
    <t>616.89 18</t>
  </si>
  <si>
    <t>RC483.P74 2006</t>
  </si>
  <si>
    <t>9780781760577</t>
  </si>
  <si>
    <t>Principles &amp; Practice of Psychopharmacotherapy</t>
  </si>
  <si>
    <t xml:space="preserve"> Janicak, Philip G.; Davis, John M.; Preskorn, Sheldon H.; Ayd, Frank J.; Marder, Stephen R.; Pavuluri, Mani N.</t>
  </si>
  <si>
    <t>http://ovidsp.ovid.com/ovidweb.cgi?T=JS&amp;MODE=ovid&amp;NEWS=n&amp;PAGE=booktext&amp;D=books&amp;AN=00139992$&amp;XPATH=/PG(0)</t>
  </si>
  <si>
    <t>Radiology, Oncology, Internal Medicine, Nuclear Me</t>
  </si>
  <si>
    <t>RC271.R3 P73 2004</t>
  </si>
  <si>
    <t>9780781735254</t>
  </si>
  <si>
    <t>Principles &amp; Practice of Radiation Oncology</t>
  </si>
  <si>
    <t xml:space="preserve"> Perez, Carlos A.; Brady, Luther W.; Halperin, Edward C.; Schmidt-Ullrich, Rupert K.</t>
  </si>
  <si>
    <t xml:space="preserve">Obstetrics &amp; Gynecology, Medical Review, Internal </t>
  </si>
  <si>
    <t>RC648.P67 2000</t>
  </si>
  <si>
    <t>9780781717502</t>
  </si>
  <si>
    <t>Principles and Practice of Endocrinology &amp; Metabolism</t>
  </si>
  <si>
    <t>Becker, Kenneth L.</t>
  </si>
  <si>
    <t>http://ovidsp.ovid.com/ovidweb.cgi?T=JS&amp;MODE=ovid&amp;NEWS=n&amp;PAGE=booktext&amp;D=books&amp;AN=00139994$&amp;XPATH=/PG(0)</t>
  </si>
  <si>
    <t>RC280.G5 P75 2005</t>
  </si>
  <si>
    <t>9780781746892</t>
  </si>
  <si>
    <t>Hoskins, William J.; Perez, Carlos A.; Young, Robert C.; Barakat, Richard R.; Markman, Maurie; Randall, Marcus E.</t>
  </si>
  <si>
    <t>http://ovidsp.ovid.com/ovidweb.cgi?T=JS&amp;MODE=ovid&amp;NEWS=n&amp;PAGE=booktext&amp;D=books&amp;AN=01223035$&amp;XPATH=/PG(0)</t>
  </si>
  <si>
    <t>Pediatrics, Surgery</t>
  </si>
  <si>
    <t>617.9 8</t>
  </si>
  <si>
    <t>RD137 P875 2005</t>
  </si>
  <si>
    <t>9780781742900</t>
  </si>
  <si>
    <t>Principles and Practice of Pediatric Surgery</t>
  </si>
  <si>
    <t>Oldham, Keith T.; Colombani, Paul M.; Foglia, Robert P.; Skinner, Michael A.</t>
  </si>
  <si>
    <t>http://ovidsp.ovid.com/ovidweb.cgi?T=JS&amp;MODE=ovid&amp;NEWS=n&amp;PAGE=booktext&amp;D=books&amp;AN=01223042$&amp;XPATH=/PG(0)</t>
  </si>
  <si>
    <t>General Medicine, Internal Medicine, Nurse Practit</t>
  </si>
  <si>
    <t>RC46.P894 2007</t>
  </si>
  <si>
    <t>9780781762274</t>
  </si>
  <si>
    <t>Principles of Ambulatory Medicine</t>
  </si>
  <si>
    <t xml:space="preserve"> Fiebach, Nicholas H.; Kern, David E.; Thomas, Patricia A.; Ziegelstein, Roy C.</t>
  </si>
  <si>
    <t>http://ovidsp.ovid.com/ovidweb.cgi?T=JS&amp;MODE=ovid&amp;NEWS=n&amp;PAGE=booktext&amp;D=books&amp;AN=00139997$&amp;XPATH=/PG(0)</t>
  </si>
  <si>
    <t>Emergency Medicine &amp; Trauma; Surgery; Anesthesiology; Emergency Medical Technology; Critical Care Medicine; Medical Education</t>
  </si>
  <si>
    <t>RC86.7 .P757 2008</t>
  </si>
  <si>
    <t>9780781778626</t>
  </si>
  <si>
    <t xml:space="preserve">Procedures, Techniques, and Minimally Invasive Monitoring in Intensive Care in Intensive Care Medicine </t>
    <phoneticPr fontId="3" type="noConversion"/>
  </si>
  <si>
    <t>Irwin, R,</t>
  </si>
  <si>
    <t>http://ovidsp.ovid.com/ovidweb.cgi?T=JS&amp;MODE=ovid&amp;NEWS=n&amp;PAGE=booktext&amp;D=books&amp;SC=01279707</t>
  </si>
  <si>
    <t>Medical/Surgical Nursing, Nursing Assessment, Refe</t>
  </si>
  <si>
    <t>616.047</t>
  </si>
  <si>
    <t>RC69 .P77 2007</t>
  </si>
  <si>
    <t>9781582555102</t>
  </si>
  <si>
    <t>Professional Guide to Signs and Symptoms</t>
  </si>
  <si>
    <t>http://ovidsp.ovid.com/ovidweb.cgi?T=JS&amp;MODE=ovid&amp;NEWS=n&amp;PAGE=booktext&amp;D=books&amp;AN=01223036$&amp;XPATH=/PG(0)</t>
  </si>
  <si>
    <t>Oncology, Urology, Internal Medicine</t>
  </si>
  <si>
    <t>616.99 463</t>
  </si>
  <si>
    <t>RC280.P7 P7598 2002</t>
  </si>
  <si>
    <t>9780781720069</t>
  </si>
  <si>
    <t>Prostate Cancer: Principles &amp; Practice</t>
  </si>
  <si>
    <t xml:space="preserve"> Kantoff, Philip W.; Carroll, Peter R.; D'Amico, Anthony V.</t>
  </si>
  <si>
    <t>http://ovidsp.ovid.com/ovidweb.cgi?T=JS&amp;MODE=ovid&amp;NEWS=n&amp;PAGE=booktext&amp;D=books&amp;AN=00140002$&amp;XPATH=/PG(0)</t>
  </si>
  <si>
    <t>Neurology, Psychiatry, Internal Medicine, Psycholo</t>
  </si>
  <si>
    <t>362.196 9792</t>
  </si>
  <si>
    <t>RA643.83 P759 2006</t>
  </si>
  <si>
    <t>9781582557137</t>
  </si>
  <si>
    <t>Psychiatric Aspects of HIV/AIDS</t>
  </si>
  <si>
    <t xml:space="preserve"> Fernandez, Francisco; Ruiz, Pedro</t>
  </si>
  <si>
    <t>http://ovidsp.ovid.com/ovidweb.cgi?T=JS&amp;MODE=ovid&amp;NEWS=n&amp;PAGE=booktext&amp;D=books&amp;AN=01257033$&amp;XPATH=/PG(0)</t>
  </si>
  <si>
    <t>Psychiatry, Primary Care/Family Medicine/General P</t>
  </si>
  <si>
    <t>616.89 075</t>
  </si>
  <si>
    <t>RC480.7 .C315 2005</t>
  </si>
  <si>
    <t>9780781751865</t>
  </si>
  <si>
    <t>Psychiatric Interview, The: Practical Guides in Psychiatry</t>
  </si>
  <si>
    <t xml:space="preserve"> Carlat, Daniel J.</t>
  </si>
  <si>
    <t>http://ovidsp.ovid.com/ovidweb.cgi?T=JS&amp;MODE=ovid&amp;NEWS=n&amp;PAGE=booktext&amp;D=books&amp;AN=01223037$&amp;XPATH=/PG(0)</t>
  </si>
  <si>
    <t>Neurology, Psychiatry, Psychology, Psychopharmacol</t>
  </si>
  <si>
    <t>616.8 530019</t>
  </si>
  <si>
    <t>RC372 P757 2007</t>
  </si>
  <si>
    <t>9780781785914</t>
  </si>
  <si>
    <t>Psychiatric Issues in Epilepsy: A Practical Guide to Diagnosis and Treatment</t>
  </si>
  <si>
    <t xml:space="preserve"> Ettinger, Alan B.; Kanner, Andres M.</t>
  </si>
  <si>
    <t>http://ovidsp.ovid.com/ovidweb.cgi?T=JS&amp;MODE=ovid&amp;NEWS=n&amp;PAGE=booktext&amp;D=books&amp;AN=01257034$&amp;XPATH=/PG(0)</t>
  </si>
  <si>
    <t>Psychiatry, Psychology</t>
  </si>
  <si>
    <t>616.001 9</t>
  </si>
  <si>
    <t>RC49 P822 2006</t>
  </si>
  <si>
    <t>9780781760461</t>
  </si>
  <si>
    <t xml:space="preserve"> Blumenfield, Michael; Strain, James J.</t>
  </si>
  <si>
    <t>http://ovidsp.ovid.com/ovidweb.cgi?T=JS&amp;MODE=ovid&amp;NEWS=n&amp;PAGE=booktext&amp;D=books&amp;AN=01257035$&amp;XPATH=/PG(0)</t>
  </si>
  <si>
    <t>RC271.R3 C46 2002</t>
  </si>
  <si>
    <t>9780781732222</t>
  </si>
  <si>
    <t>Radiation Oncology: Management Decisions</t>
  </si>
  <si>
    <t>Chao, K.S. Clifford; Perez, Carlos A.; Brady, Luther W.</t>
  </si>
  <si>
    <t>http://ovidsp.ovid.com/ovidweb.cgi?T=JS&amp;MODE=ovid&amp;NEWS=n&amp;PAGE=booktext&amp;D=books&amp;AN=00149847$&amp;XPATH=/PG(0)</t>
  </si>
  <si>
    <t>Radiology; Medical Education</t>
  </si>
  <si>
    <t>RC78.17 D34 2007</t>
  </si>
  <si>
    <t>9780781766203</t>
  </si>
  <si>
    <t>Radiology Review Manual</t>
  </si>
  <si>
    <t xml:space="preserve">Dahnert, Wolfgang F </t>
  </si>
  <si>
    <t>http://ovidsp.ovid.com/ovidweb.cgi?T=JS&amp;MODE=ovid&amp;NEWS=n&amp;PAGE=booktext&amp;D=books&amp;AN=01279716$&amp;XPATH=/PG(0)</t>
  </si>
  <si>
    <t>RC112 P79 2003</t>
  </si>
  <si>
    <t>9780781732819</t>
  </si>
  <si>
    <t>Reese &amp; Betts': A Practical Approach to Infectious Diseases</t>
  </si>
  <si>
    <t>Betts, Robert F.; Chapman, Stanley W.; Penn, Robert L.</t>
  </si>
  <si>
    <t>http://ovidsp.ovid.com/ovidweb.cgi?T=JS&amp;MODE=ovid&amp;NEWS=n&amp;PAGE=booktext&amp;D=books&amp;AN=00139986$&amp;XPATH=/PG(0)</t>
  </si>
  <si>
    <t>Geriatrics, Internal Medicine, Nurse Practitioner,</t>
  </si>
  <si>
    <t>RC952 C53 1999</t>
  </si>
  <si>
    <t>9780683301694</t>
  </si>
  <si>
    <t>Reichel's Care of the Elderly: Clinical Aspects of Aging</t>
  </si>
  <si>
    <t>Gallo, Joseph J.; Busby-Whitehead, Jan; Rabins, Peter V.; Silliman, Rebecca A.; Murphy, John B.; Reichel, William</t>
  </si>
  <si>
    <t>http://ovidsp.ovid.com/ovidweb.cgi?T=JS&amp;MODE=ovid&amp;NEWS=n&amp;PAGE=booktext&amp;D=books&amp;AN=00140050$&amp;XPATH=/PG(0)</t>
  </si>
  <si>
    <t>Nurse Practitioner, Management &amp; Administration, M</t>
  </si>
  <si>
    <t>R724 L59 2005</t>
  </si>
  <si>
    <t>9780781753579</t>
  </si>
  <si>
    <t>Resolving Ethical Dilemmas: A Guide for Clinicians</t>
  </si>
  <si>
    <t>Lo, Bernard</t>
  </si>
  <si>
    <t>http://ovidsp.ovid.com/ovidweb.cgi?T=JS&amp;MODE=ovid&amp;NEWS=n&amp;PAGE=booktext&amp;D=books&amp;AN=01256976$&amp;XPATH=/PG(0)</t>
  </si>
  <si>
    <t>616.7 227</t>
  </si>
  <si>
    <t>RC933 R39 2004</t>
  </si>
  <si>
    <t>9780781741491</t>
  </si>
  <si>
    <t>Rheumatoid Arthritis</t>
  </si>
  <si>
    <t>St. Clair, E. William; Pisetsky, David S.; Haynes, Barton F.</t>
  </si>
  <si>
    <t>http://ovidsp.ovid.com/ovidweb.cgi?T=JS&amp;MODE=ovid&amp;NEWS=n&amp;PAGE=booktext&amp;D=books&amp;AN=01223038$&amp;XPATH=/PG(0)</t>
  </si>
  <si>
    <t>RD101 F739 2006</t>
  </si>
  <si>
    <t>9780781746366</t>
  </si>
  <si>
    <t>Rockwood &amp; Green's Fractures in Adults</t>
  </si>
  <si>
    <t>Bucholz, Robert W.; Heckman, James D.; Court-Brown, Charles M.</t>
  </si>
  <si>
    <t>http://ovidsp.ovid.com/ovidweb.cgi?T=JS&amp;MODE=ovid&amp;NEWS=n&amp;PAGE=booktext&amp;D=books&amp;AN=00140003$&amp;XPATH=/PG(0)</t>
  </si>
  <si>
    <t>RD101 .F74 2006</t>
  </si>
  <si>
    <t>9780781757690</t>
  </si>
  <si>
    <t>Rockwood &amp; Wilkins' Fractures in Children</t>
  </si>
  <si>
    <t>Beaty, James H.; Kasser, James R.</t>
  </si>
  <si>
    <t>http://ovidsp.ovid.com/ovidweb.cgi?T=JS&amp;MODE=ovid&amp;NEWS=n&amp;PAGE=booktext&amp;D=books&amp;AN=00140004$&amp;XPATH=/PG(0)</t>
  </si>
  <si>
    <t>Pediatrics, Emergency Medicine &amp; Trauma, Emergency</t>
  </si>
  <si>
    <t>RC86.8 A14 2007</t>
  </si>
  <si>
    <t>9780781739177</t>
  </si>
  <si>
    <t>Rosen &amp; Barkin's 5-Minute Emergency Medicine Consult</t>
  </si>
  <si>
    <t>Schaider, Jeffrey; Hayden, Stephen R.; Wolfe, Richard; Barkin, Roger M.; Rosen, Peter</t>
  </si>
  <si>
    <t>http://ovidsp.ovid.com/ovidweb.cgi?T=JS&amp;MODE=ovid&amp;NEWS=n&amp;PAGE=booktext&amp;D=books&amp;AN=00140023$&amp;XPATH=/PG(0)</t>
  </si>
  <si>
    <t>616.99 44907</t>
  </si>
  <si>
    <t>RC280.B8 R67 2001</t>
  </si>
  <si>
    <t>9780781723794</t>
  </si>
  <si>
    <t>Rosen, Paul Peter</t>
  </si>
  <si>
    <t>http://ovidsp.ovid.com/ovidweb.cgi?T=JS&amp;MODE=ovid&amp;NEWS=n&amp;PAGE=booktext&amp;D=books&amp;AN=01256977$&amp;XPATH=/PG(0)</t>
  </si>
  <si>
    <t>Immunology, Dermatology, Allergy &amp; Immunology, Rhe</t>
  </si>
  <si>
    <t>RC582 I469 2001</t>
  </si>
  <si>
    <t>9780781721202</t>
  </si>
  <si>
    <t>Samter's Immunological Diseases</t>
  </si>
  <si>
    <t xml:space="preserve"> Austen, K. Frank; Frank, Michael M.; Atkinson, John P.; Cantor, Harvey</t>
  </si>
  <si>
    <t>http://ovidsp.ovid.com/ovidweb.cgi?T=JS&amp;MODE=ovid&amp;NEWS=n&amp;PAGE=booktext&amp;D=books&amp;AN=00140005$&amp;XPATH=/PG(0)</t>
  </si>
  <si>
    <t>Dermatology, Occupational &amp; Environmental Medicine</t>
  </si>
  <si>
    <t>RL74 S25 2006</t>
  </si>
  <si>
    <t>9780781729475</t>
  </si>
  <si>
    <t>Sauer's Manual of Skin Diseases</t>
  </si>
  <si>
    <t xml:space="preserve"> Hall, John C.</t>
  </si>
  <si>
    <t>http://ovidsp.ovid.com/ovidweb.cgi?T=JS&amp;MODE=ovid&amp;NEWS=n&amp;PAGE=booktext&amp;D=books&amp;AN=00140006$&amp;XPATH=/PG(0)</t>
  </si>
  <si>
    <t>Internal Medicine, Surgery, Transplantation, Gastr</t>
  </si>
  <si>
    <t>616.3 62</t>
  </si>
  <si>
    <t>RC845 D53 2007</t>
  </si>
  <si>
    <t>9780781760409</t>
  </si>
  <si>
    <t>Schiff's Diseases of the Liver</t>
  </si>
  <si>
    <t xml:space="preserve"> Schiff, Eugene R.; Sorrell, Michael F.; Maddrey, Willis C.</t>
  </si>
  <si>
    <t>http://ovidsp.ovid.com/ovidweb.cgi?T=JS&amp;MODE=ovid&amp;NEWS=n&amp;PAGE=booktext&amp;D=books&amp;AN=00140007$&amp;XPATH=/PG(0)</t>
  </si>
  <si>
    <t>Emergency Medicine &amp; Trauma; Cardiology; Emergency Medical Technology</t>
  </si>
  <si>
    <t>616.1 29</t>
  </si>
  <si>
    <t>RC685.C53 S46 2006</t>
  </si>
  <si>
    <t>9780781766456</t>
  </si>
  <si>
    <t>Short Stay Management of Heart Failure</t>
  </si>
  <si>
    <t>Peacock, W. F.</t>
  </si>
  <si>
    <t>http://ovidsp.ovid.com/ovidweb.cgi?T=JS&amp;MODE=ovid&amp;NEWS=n&amp;PAGE=booktext&amp;D=books&amp;AN=01279763$&amp;XPATH=/PG(0)</t>
  </si>
  <si>
    <t>Orthopaedics; Neurology; Rehabilitation &amp; Physical Medicine; Neurosurgery; Radiology</t>
  </si>
  <si>
    <t>617.4 82044</t>
  </si>
  <si>
    <t>RD594.3 S695 2007</t>
  </si>
  <si>
    <t>9780781762489</t>
  </si>
  <si>
    <t>Spinal Trauma</t>
  </si>
  <si>
    <t>Schwartz, Eric D; Flanders, Adam E</t>
  </si>
  <si>
    <t>http://ovidsp.ovid.com/ovidweb.cgi?T=JS&amp;MODE=ovid&amp;NEWS=n&amp;PAGE=booktext&amp;D=books&amp;AN=01279764$&amp;XPATH=/PG(0)</t>
  </si>
  <si>
    <t>Orthopaedics, Sports Medicine, Primary Care/Family</t>
  </si>
  <si>
    <t>RD97 S69 2001</t>
  </si>
  <si>
    <t>9780683304770</t>
  </si>
  <si>
    <t>Sports Injuries: Mechanisms, Prevention &amp; Treatment</t>
  </si>
  <si>
    <t xml:space="preserve"> Fu, Freddie H.; Stone, David A.</t>
  </si>
  <si>
    <t>http://ovidsp.ovid.com/ovidweb.cgi?T=JS&amp;MODE=ovid&amp;NEWS=n&amp;PAGE=booktext&amp;D=books&amp;AN=00140008$&amp;XPATH=/PG(0)</t>
  </si>
  <si>
    <t>Surgery, Pathology</t>
  </si>
  <si>
    <t>617.075</t>
  </si>
  <si>
    <t>RD57 D53 2004</t>
  </si>
  <si>
    <t>9780781740517</t>
  </si>
  <si>
    <t xml:space="preserve"> Mills, Stacey E.; Carter, Darryl; Greenson, Joel K.; Oberman, Harold A.; Reuter, Victor E.; Stoler, Mark H.</t>
  </si>
  <si>
    <t>http://ovidsp.ovid.com/ovidweb.cgi?T=JS&amp;MODE=ovid&amp;NEWS=n&amp;PAGE=booktext&amp;D=books&amp;AN=01209207$&amp;XPATH=/PG(0)</t>
  </si>
  <si>
    <t>General Medicine, Epidemiology &amp; Public Health</t>
  </si>
  <si>
    <t>R118.6 R54 2005</t>
  </si>
  <si>
    <t>9780781745765</t>
  </si>
  <si>
    <t>Studying a Study &amp; Testing a Test: How to Read the Medical Evidence</t>
  </si>
  <si>
    <t xml:space="preserve"> Riegelman, Richard K.</t>
  </si>
  <si>
    <t>http://ovidsp.ovid.com/ovidweb.cgi?T=JS&amp;MODE=ovid&amp;NEWS=n&amp;PAGE=booktext&amp;D=books&amp;AN=01223040$&amp;XPATH=/PG(0)</t>
  </si>
  <si>
    <t>362.29</t>
  </si>
  <si>
    <t>RC564 S826 2005</t>
  </si>
  <si>
    <t>9780781734745</t>
  </si>
  <si>
    <t>Substance Abuse</t>
  </si>
  <si>
    <t xml:space="preserve"> Lowinson, Joyce H.; Ruiz, Pedro; Millman, Robert B.; Langrod, John G.</t>
  </si>
  <si>
    <t>http://ovidsp.ovid.com/ovidweb.cgi?T=JS&amp;MODE=ovid&amp;NEWS=n&amp;PAGE=booktext&amp;D=books&amp;AN=01223041$&amp;XPATH=/PG(0)</t>
  </si>
  <si>
    <t>RC564.15 G58 2006</t>
  </si>
  <si>
    <t>9780781769983</t>
  </si>
  <si>
    <t>Substance Use Disorders: A Practical Guide</t>
  </si>
  <si>
    <t xml:space="preserve"> Gitlow, Stuart</t>
  </si>
  <si>
    <t>http://ovidsp.ovid.com/ovidweb.cgi?T=JS&amp;MODE=ovid&amp;NEWS=n&amp;PAGE=booktext&amp;D=books&amp;AN=00140009$&amp;XPATH=/PG(0)</t>
  </si>
  <si>
    <t>Orthopaedics, Anatomy, Embryology</t>
  </si>
  <si>
    <t>RD732 .H66 2003</t>
  </si>
  <si>
    <t>9780781742283</t>
  </si>
  <si>
    <t xml:space="preserve"> Hoppenfeld, Stanley; deBoer, Piet</t>
  </si>
  <si>
    <t>http://ovidsp.ovid.com/ovidweb.cgi?T=JS&amp;MODE=ovid&amp;NEWS=n&amp;PAGE=booktext&amp;D=books&amp;AN=01223043$&amp;XPATH=/PG(0)</t>
  </si>
  <si>
    <t>Orthopaedics, Sports Medicine</t>
  </si>
  <si>
    <t>RD97 .S87 2007</t>
  </si>
  <si>
    <t>9780781754279</t>
  </si>
  <si>
    <t>Surgical Techniques in Sports Medicine</t>
  </si>
  <si>
    <t xml:space="preserve"> ElAttrache, Neal S.; Mirzayan, Raffy; Harner, Christopher D.; Sekiya, Jon K.</t>
  </si>
  <si>
    <t>http://ovidsp.ovid.com/ovidweb.cgi?T=JS&amp;MODE=ovid&amp;NEWS=n&amp;PAGE=booktext&amp;D=books&amp;AN=01257036$&amp;XPATH=/PG(0)</t>
  </si>
  <si>
    <t>Internal Medicine; Nurse Practitioner &amp; Advanced Practice Nursing; Physician Assistants; General Medicine</t>
  </si>
  <si>
    <t>RC69 .A18 2007</t>
  </si>
  <si>
    <t>9780781769440</t>
  </si>
  <si>
    <t>Taylor's 10-Minute Diagnosis Manual</t>
  </si>
  <si>
    <t xml:space="preserve">Paulman, Paul M; Paulman, Audrey A; Harrison, Jeffrey D </t>
  </si>
  <si>
    <t>http://ovidsp.ovid.com/ovidweb.cgi?T=JS&amp;MODE=ovid&amp;NEWS=n&amp;PAGE=booktext&amp;D=books&amp;AN=01279765$&amp;XPATH=/PG(0)</t>
  </si>
  <si>
    <t>Obstetrics &amp; Gynecology, Oncology, Surgery</t>
  </si>
  <si>
    <t>618.1 45</t>
  </si>
  <si>
    <t>RG104 .T4 2003</t>
  </si>
  <si>
    <t>9780781728591</t>
  </si>
  <si>
    <t xml:space="preserve"> Rock, John A.; Jones, Howard W.</t>
  </si>
  <si>
    <t>http://ovidsp.ovid.com/ovidweb.cgi?T=JS&amp;MODE=ovid&amp;NEWS=n&amp;PAGE=booktext&amp;D=books&amp;AN=00149841$&amp;XPATH=/PG(0)</t>
  </si>
  <si>
    <t>616.1 00222</t>
  </si>
  <si>
    <t>RC669.9 .T46 2007</t>
  </si>
  <si>
    <t>9780781767064</t>
  </si>
  <si>
    <t>Ten Years of Images from Circulation: Journal of the American Heart Association</t>
  </si>
  <si>
    <t xml:space="preserve"> McAllister, Hugh A.; Willerson, James T.</t>
  </si>
  <si>
    <t>http://ovidsp.ovid.com/ovidweb.cgi?T=JS&amp;MODE=ovid&amp;NEWS=n&amp;PAGE=booktext&amp;D=books&amp;AN=01266019$&amp;XPATH=/PG(0)</t>
  </si>
  <si>
    <t>Pediatrics; Ophthalmology</t>
  </si>
  <si>
    <t>618.92 0977</t>
  </si>
  <si>
    <t>RE48.2.C5 H6744 2007</t>
  </si>
  <si>
    <t>9780781743099</t>
  </si>
  <si>
    <t>The Hospital for Sick Children's Atlas of Pediatric Ophthalmology and Strabismus</t>
  </si>
  <si>
    <t>Levin, Alex V; Wilson, Thomas W</t>
  </si>
  <si>
    <t>http://ovidsp.ovid.com/ovidweb.cgi?T=JS&amp;MODE=ovid&amp;NEWS=n&amp;PAGE=booktext&amp;D=books&amp;AN=01279767$&amp;XPATH=/PG(0)</t>
  </si>
  <si>
    <t>Cardiology; Medical Education</t>
  </si>
  <si>
    <t>RC681 .P529 2007</t>
  </si>
  <si>
    <t>9780781767774</t>
  </si>
  <si>
    <t>The Human Heart</t>
  </si>
  <si>
    <t>Phibbs, Brendan</t>
  </si>
  <si>
    <t>http://ovidsp.ovid.com/ovidweb.cgi?T=JS&amp;MODE=ovid&amp;NEWS=n&amp;PAGE=booktext&amp;D=books&amp;AN=01279717$&amp;XPATH=/PG(0)</t>
  </si>
  <si>
    <t>Internal Medicine; General Medicine; Medical Education</t>
  </si>
  <si>
    <t>616.09</t>
  </si>
  <si>
    <t>RC66.I554 2007</t>
  </si>
  <si>
    <t>9780781765299</t>
  </si>
  <si>
    <r>
      <t>Internal Medicine Casebook</t>
    </r>
    <r>
      <rPr>
        <sz val="12"/>
        <rFont val="新細明體"/>
        <family val="1"/>
        <charset val="136"/>
      </rPr>
      <t>, The: Real Patients, Real Answers</t>
    </r>
    <phoneticPr fontId="3" type="noConversion"/>
  </si>
  <si>
    <t>Schrier, Robert</t>
  </si>
  <si>
    <t>http://ovidsp.ovid.com/ovidweb.cgi?T=JS&amp;MODE=ovid&amp;NEWS=n&amp;PAGE=booktext&amp;D=books&amp;AN=01279718$&amp;XPATH=/PG(0)</t>
  </si>
  <si>
    <t>617.7 190598</t>
  </si>
  <si>
    <t>RE336.L372 2007</t>
  </si>
  <si>
    <t>9780781762083</t>
  </si>
  <si>
    <t>The LASIK Handbook: A Case-Based Approach</t>
  </si>
  <si>
    <t xml:space="preserve">Feder, Robert S; Rapuano, Christopher J </t>
  </si>
  <si>
    <t>http://ovidsp.ovid.com/ovidweb.cgi?T=JS&amp;MODE=ovid&amp;NEWS=n&amp;PAGE=booktext&amp;D=books&amp;AN=01279768$&amp;XPATH=/PG(0)</t>
  </si>
  <si>
    <t>Neurology; Psychology; Psychiatry; Internal Medicine; Neurosurgery; Psychopharmacology; General Medicine</t>
  </si>
  <si>
    <t>RC355.F56 2007</t>
  </si>
  <si>
    <t>9780781751377</t>
  </si>
  <si>
    <t>The Massachusetts General Hospital Handbook of Neurology</t>
  </si>
  <si>
    <t xml:space="preserve">Flaherty, Alice W; Rost, Natalia S
 </t>
  </si>
  <si>
    <t>http://ovidsp.ovid.com/ovidweb.cgi?T=JS&amp;MODE=ovid&amp;NEWS=n&amp;PAGE=booktext&amp;D=books&amp;AN=01279719$&amp;XPATH=/PG(0)</t>
  </si>
  <si>
    <t>Emergency Medicine &amp; Trauma; Internal Medicine; Cardiology; Emergency Medical Technology; Critical Care Medicine; General Medicine; Medical Education</t>
  </si>
  <si>
    <t>RC683.5.E5 T48 2007</t>
  </si>
  <si>
    <t>9780781773157</t>
  </si>
  <si>
    <t>Thaler, Malcolm S</t>
  </si>
  <si>
    <t>http://ovidsp.ovid.com/ovidweb.cgi?T=JS&amp;MODE=ovid&amp;NEWS=n&amp;PAGE=booktext&amp;D=books&amp;AN=01279769$&amp;XPATH=/PG(0)</t>
  </si>
  <si>
    <t>Psychology; Psychiatry; General Medicine</t>
  </si>
  <si>
    <t>RC564.15.R85 2007</t>
  </si>
  <si>
    <t>9780781760454</t>
  </si>
  <si>
    <t>The Substance Abuse Handbook</t>
  </si>
  <si>
    <t>Ruiz, Pedro; Strain, Eric C; Langrod, John G</t>
  </si>
  <si>
    <t>http://ovidsp.ovid.com/ovidweb.cgi?T=JS&amp;MODE=ovid&amp;NEWS=n&amp;PAGE=booktext&amp;D=books&amp;AN=01279720$&amp;XPATH=/PG(0)</t>
  </si>
  <si>
    <t>Internal Medicine; Pulmonary Medicine; General Medicine; Medical Education</t>
  </si>
  <si>
    <t>616.2</t>
  </si>
  <si>
    <t>RC732.W366 2006</t>
  </si>
  <si>
    <t>9780781743761</t>
  </si>
  <si>
    <t>Washington Manual(R) Pulmonary Medicine Subspecialty Consult, The</t>
    <phoneticPr fontId="3" type="noConversion"/>
  </si>
  <si>
    <t>Shrifen, Adrian</t>
  </si>
  <si>
    <t>http://ovidsp.ovid.com/ovidweb.cgi?T=JS&amp;MODE=ovid&amp;NEWS=n&amp;PAGE=booktext&amp;D=books&amp;SC=01279770</t>
  </si>
  <si>
    <t>Neurology, Psychiatry, Psychopharmacology</t>
  </si>
  <si>
    <t>RC375.T68 2006</t>
  </si>
  <si>
    <t>9780781799706</t>
  </si>
  <si>
    <t>Tourette Syndrome</t>
    <phoneticPr fontId="3" type="noConversion"/>
  </si>
  <si>
    <t xml:space="preserve"> Walkup, John T.; Mink, Jonathan W.; Hollenbeck, Peter J.</t>
  </si>
  <si>
    <t>http://ovidsp.ovid.com/ovidweb.cgi?T=JS&amp;MODE=ovid&amp;NEWS=n&amp;PAGE=booktext&amp;D=books&amp;AN=01257044$&amp;XPATH=/PG(0)</t>
  </si>
  <si>
    <t>RD93.T6895 2002</t>
  </si>
  <si>
    <t>9780781726412</t>
  </si>
  <si>
    <t>Trauma Manual</t>
    <phoneticPr fontId="3" type="noConversion"/>
  </si>
  <si>
    <t xml:space="preserve"> Peitzman, Andrew B.; Rhodes, Michael; Schwab, C. William; Yealy, Donald M.; Fabian, Timothy C.</t>
  </si>
  <si>
    <t>http://ovidsp.ovid.com/ovidweb.cgi?T=JS&amp;MODE=ovid&amp;NEWS=n&amp;PAGE=booktext&amp;D=books&amp;AN=00140015$&amp;XPATH=/PG(0)</t>
  </si>
  <si>
    <t>Emergency Medicine &amp; Trauma; Surgery; Critical Care Medicine</t>
  </si>
  <si>
    <t>RD93 T685 2008</t>
  </si>
  <si>
    <t>9780781756501</t>
  </si>
  <si>
    <t>Trauma: Contemporary Principles and Therapy</t>
  </si>
  <si>
    <t>Flint, Lewis; Meredith, J. Wayne; Schwab, C. William; Trunkey, Donald D.; Rue, Loring W.; Taheri, Paul A.</t>
  </si>
  <si>
    <t>http://ovidsp.ovid.com/ovidweb.cgi?T=JS&amp;MODE=ovid&amp;NEWS=n&amp;PAGE=booktext&amp;D=books&amp;AN=01279771$&amp;XPATH=/PG(0)</t>
  </si>
  <si>
    <t>Oncology; Radiology</t>
  </si>
  <si>
    <t>RC271.R3.T74 2007</t>
  </si>
  <si>
    <t>9780781785419</t>
  </si>
  <si>
    <t>Khan, Faiz</t>
  </si>
  <si>
    <t>http://ovidsp.ovid.com/ovidweb.cgi?T=JS&amp;MODE=ovid&amp;NEWS=n&amp;PAGE=booktext&amp;D=books&amp;AN=01279772$&amp;XPATH=/PG(0)</t>
  </si>
  <si>
    <t>Urology; Internal Medicine</t>
  </si>
  <si>
    <t>RC872.9 .M33 2006</t>
  </si>
  <si>
    <t>9780781799331</t>
  </si>
  <si>
    <t>Urology</t>
  </si>
  <si>
    <t>Macfarlane, Michael T</t>
  </si>
  <si>
    <t>http://ovidsp.ovid.com/ovidweb.cgi?T=JS&amp;MODE=ovid&amp;NEWS=n&amp;PAGE=booktext&amp;D=books&amp;AN=01279773$&amp;XPATH=/PG(0)</t>
  </si>
  <si>
    <t>Neurology, Ophthalmology, Pediatrics, Optometry, N</t>
  </si>
  <si>
    <t>RE48.2.C5.V52 2006</t>
  </si>
  <si>
    <t>9780781752886</t>
  </si>
  <si>
    <t>Visual Development, Diagnosis, and Treatment of the Pediatric Patient</t>
  </si>
  <si>
    <t>Duckman, Robert H.</t>
  </si>
  <si>
    <t>http://ovidsp.ovid.com/ovidweb.cgi?T=JS&amp;MODE=ovid&amp;NEWS=n&amp;PAGE=booktext&amp;D=books&amp;AN=01257046$&amp;XPATH=/PG(0)</t>
  </si>
  <si>
    <t>Emergency Medicine &amp; Trauma; Pediatrics; Emergency Medical Technology; General Medicine</t>
  </si>
  <si>
    <t>618.92 075</t>
  </si>
  <si>
    <t>RJ50.V57 2006</t>
  </si>
  <si>
    <t>9780781756525</t>
  </si>
  <si>
    <t>Visual Diagnosis in Pediatrics</t>
    <phoneticPr fontId="3" type="noConversion"/>
  </si>
  <si>
    <t xml:space="preserve">Chung, Esther K; Boom, Julie A; Datto, George A; Matz, Paul S </t>
  </si>
  <si>
    <t>http://ovidsp.ovid.com/ovidweb.cgi?T=JS&amp;MODE=ovid&amp;NEWS=n&amp;PAGE=booktext&amp;D=books&amp;AN=01279774$&amp;XPATH=/PG(0)</t>
  </si>
  <si>
    <t>617.7 46059</t>
  </si>
  <si>
    <t>RE501.C48 2007</t>
  </si>
  <si>
    <t>9780781764438</t>
  </si>
  <si>
    <t>http://ovidsp.ovid.com/ovidweb.cgi?T=JS&amp;MODE=ovid&amp;NEWS=n&amp;PAGE=booktext&amp;D=books&amp;AN=01256979$&amp;XPATH=/PG(0)</t>
  </si>
  <si>
    <t>Neurology, Ophthalmology, Optometry</t>
  </si>
  <si>
    <t>RE725 .W348 2005</t>
  </si>
  <si>
    <t>9780781748131</t>
  </si>
  <si>
    <t>Walsh &amp; Hoyt's Clinical Neuro-Ophthalmology</t>
  </si>
  <si>
    <t xml:space="preserve"> Miller, Neil R.; Newman, Nancy J.</t>
  </si>
  <si>
    <t>http://ovidsp.ovid.com/ovidweb.cgi?T=JS&amp;MODE=ovid&amp;NEWS=n&amp;PAGE=booktext&amp;D=books&amp;AN=01261774$&amp;XPATH=/PG(0)</t>
  </si>
  <si>
    <t>Radiology, Oncology, Internal Medicine, Surgery, R</t>
  </si>
  <si>
    <t>616.99 2</t>
  </si>
  <si>
    <t>RC262.5.W375 2002</t>
  </si>
  <si>
    <t>9780781730303</t>
  </si>
  <si>
    <t>Washington Manual of Oncology</t>
  </si>
  <si>
    <t xml:space="preserve"> Govindan, Ramaswamy; Arquette, Matthew A.</t>
  </si>
  <si>
    <t>http://ovidsp.ovid.com/ovidweb.cgi?T=JS&amp;MODE=ovid&amp;NEWS=n&amp;PAGE=booktext&amp;D=books&amp;AN=00140017$&amp;XPATH=/PG(0)</t>
  </si>
  <si>
    <t>Obstetrics &amp; Gynecology, Oncology, Orthopaedics, U</t>
  </si>
  <si>
    <t>617.91</t>
  </si>
  <si>
    <t>RD37.W37 2005</t>
  </si>
  <si>
    <t>9780781750486</t>
  </si>
  <si>
    <t>Washington Manual of Surgery</t>
  </si>
  <si>
    <t xml:space="preserve"> Klingensmith, Mary E.; Amos, Keith D.; Green, Douglas W.; Halpin, Valerie J.; Hunt, Steven R.</t>
  </si>
  <si>
    <t>http://ovidsp.ovid.com/ovidweb.cgi?T=JS&amp;MODE=ovid&amp;NEWS=n&amp;PAGE=booktext&amp;D=books&amp;AN=00140018$&amp;XPATH=/PG(0)</t>
  </si>
  <si>
    <t>616.4 4</t>
  </si>
  <si>
    <t>RC655.W39 2004</t>
  </si>
  <si>
    <t>9780781750479</t>
  </si>
  <si>
    <t>Werner &amp; Ingbar's The Thyroid: A Fundamental &amp; Clinical Text</t>
  </si>
  <si>
    <t xml:space="preserve"> Braverman, Lewis E.; Utiger, Robert D.</t>
  </si>
  <si>
    <t>http://ovidsp.ovid.com/ovidweb.cgi?T=JS&amp;MODE=ovid&amp;NEWS=n&amp;PAGE=booktext&amp;D=books&amp;AN=00140053$&amp;XPATH=/PG(0)</t>
  </si>
  <si>
    <t>RC78.7.D53.R35 2000</t>
  </si>
  <si>
    <t>9780781721943</t>
  </si>
  <si>
    <t>What to Order When: Pocket Guide to Diagnostic Imaging</t>
  </si>
  <si>
    <t xml:space="preserve"> Eisenberg, Ronald L.; Margulis, Alexander R.</t>
  </si>
  <si>
    <t>http://ovidsp.ovid.com/ovidweb.cgi?T=JS&amp;MODE=ovid&amp;NEWS=n&amp;PAGE=booktext&amp;D=books&amp;AN=00140054$&amp;XPATH=/PG(0)</t>
  </si>
  <si>
    <t>617.7 1</t>
  </si>
  <si>
    <t>RE71.W55 2001</t>
  </si>
  <si>
    <t>9780781727747</t>
  </si>
  <si>
    <t>Wills Eye Hospital Atlas of Clinical Ophthalmology, The</t>
  </si>
  <si>
    <t>http://ovidsp.ovid.com/ovidweb.cgi?T=JS&amp;MODE=ovid&amp;NEWS=n&amp;PAGE=booktext&amp;D=books&amp;AN=01256983$&amp;XPATH=/PG(0)</t>
  </si>
  <si>
    <t>Ophthalmology, Emergency Medical Technology, Optom</t>
  </si>
  <si>
    <t xml:space="preserve">RE48.9.W54 2004 </t>
  </si>
  <si>
    <t>9780781742078</t>
  </si>
  <si>
    <t>Wills Eye Manual: Office and Emergency Room Diagnosis &amp; Treatment of Eye Disease</t>
  </si>
  <si>
    <t xml:space="preserve"> Kunimoto, Derek Y.; Kanitkar, Kunal D.; Makar, Mary S.; Friedberg, Mark A.; Rapuano, Christopher J.</t>
  </si>
  <si>
    <t>http://ovidsp.ovid.com/ovidweb.cgi?T=JS&amp;MODE=ovid&amp;NEWS=n&amp;PAGE=booktext&amp;D=books&amp;AN=00140021$&amp;XPATH=/PG(0)</t>
  </si>
  <si>
    <t>Hematology, Oncology, Pathology, Laboratory Medici</t>
  </si>
  <si>
    <t>RB145.W564 2007</t>
  </si>
  <si>
    <t>9780781770231</t>
  </si>
  <si>
    <t>Wintrobe's Atlas of Clinical Hematology</t>
  </si>
  <si>
    <t xml:space="preserve"> Tkachuk, Douglas C.; Hirschmann, Jan V.</t>
  </si>
  <si>
    <t>http://ovidsp.ovid.com/ovidweb.cgi?T=JS&amp;MODE=ovid&amp;NEWS=n&amp;PAGE=booktext&amp;D=books&amp;AN=01257047$&amp;XPATH=/PG(0)</t>
  </si>
  <si>
    <t>RB145.W74 2004</t>
  </si>
  <si>
    <t>9780781736503</t>
  </si>
  <si>
    <t xml:space="preserve"> Greer, John P.; Foerster, John; Lukens, John N.; Rodgers, George M.; Paraskevas, Frixos; Glader, Bertil</t>
  </si>
  <si>
    <t>http://ovidsp.ovid.com/ovidweb.cgi?T=JS&amp;MODE=ovid&amp;NEWS=n&amp;PAGE=booktext&amp;D=books&amp;AN=00140056$&amp;XPATH=/PG(0)</t>
  </si>
  <si>
    <r>
      <rPr>
        <b/>
        <sz val="12"/>
        <rFont val="新細明體"/>
        <family val="1"/>
        <charset val="136"/>
      </rPr>
      <t>序號</t>
    </r>
    <phoneticPr fontId="3" type="noConversion"/>
  </si>
  <si>
    <r>
      <rPr>
        <b/>
        <sz val="12"/>
        <rFont val="新細明體"/>
        <family val="1"/>
        <charset val="136"/>
      </rPr>
      <t>主題</t>
    </r>
    <phoneticPr fontId="3" type="noConversion"/>
  </si>
  <si>
    <r>
      <rPr>
        <b/>
        <sz val="12"/>
        <rFont val="新細明體"/>
        <family val="1"/>
        <charset val="136"/>
      </rPr>
      <t>次主題</t>
    </r>
    <phoneticPr fontId="3" type="noConversion"/>
  </si>
  <si>
    <r>
      <rPr>
        <b/>
        <sz val="12"/>
        <rFont val="新細明體"/>
        <family val="1"/>
        <charset val="136"/>
      </rPr>
      <t>紙本</t>
    </r>
    <r>
      <rPr>
        <b/>
        <sz val="12"/>
        <rFont val="Times New Roman"/>
        <family val="1"/>
      </rPr>
      <t>ISBN</t>
    </r>
    <phoneticPr fontId="3" type="noConversion"/>
  </si>
  <si>
    <r>
      <rPr>
        <b/>
        <sz val="12"/>
        <rFont val="新細明體"/>
        <family val="1"/>
        <charset val="136"/>
      </rPr>
      <t>電子書</t>
    </r>
    <r>
      <rPr>
        <b/>
        <sz val="12"/>
        <rFont val="Times New Roman"/>
        <family val="1"/>
      </rPr>
      <t>13</t>
    </r>
    <r>
      <rPr>
        <b/>
        <sz val="12"/>
        <rFont val="新細明體"/>
        <family val="1"/>
        <charset val="136"/>
      </rPr>
      <t>碼</t>
    </r>
    <r>
      <rPr>
        <b/>
        <sz val="12"/>
        <rFont val="Times New Roman"/>
        <family val="1"/>
      </rPr>
      <t>ISBN</t>
    </r>
    <phoneticPr fontId="3" type="noConversion"/>
  </si>
  <si>
    <r>
      <rPr>
        <b/>
        <sz val="12"/>
        <rFont val="新細明體"/>
        <family val="1"/>
        <charset val="136"/>
      </rPr>
      <t>題名</t>
    </r>
    <phoneticPr fontId="3" type="noConversion"/>
  </si>
  <si>
    <r>
      <rPr>
        <b/>
        <sz val="12"/>
        <rFont val="新細明體"/>
        <family val="1"/>
        <charset val="136"/>
      </rPr>
      <t>版次</t>
    </r>
    <phoneticPr fontId="3" type="noConversion"/>
  </si>
  <si>
    <r>
      <rPr>
        <b/>
        <sz val="12"/>
        <rFont val="新細明體"/>
        <family val="1"/>
        <charset val="136"/>
      </rPr>
      <t>著者</t>
    </r>
    <phoneticPr fontId="3" type="noConversion"/>
  </si>
  <si>
    <r>
      <rPr>
        <b/>
        <sz val="12"/>
        <rFont val="新細明體"/>
        <family val="1"/>
        <charset val="136"/>
      </rPr>
      <t>出版者</t>
    </r>
    <phoneticPr fontId="3" type="noConversion"/>
  </si>
  <si>
    <r>
      <rPr>
        <b/>
        <sz val="12"/>
        <rFont val="新細明體"/>
        <family val="1"/>
        <charset val="136"/>
      </rPr>
      <t>出版年</t>
    </r>
    <phoneticPr fontId="3" type="noConversion"/>
  </si>
  <si>
    <r>
      <rPr>
        <b/>
        <sz val="12"/>
        <rFont val="新細明體"/>
        <family val="1"/>
        <charset val="136"/>
      </rPr>
      <t>冊數</t>
    </r>
    <phoneticPr fontId="3" type="noConversion"/>
  </si>
  <si>
    <r>
      <rPr>
        <b/>
        <sz val="12"/>
        <rFont val="新細明體"/>
        <family val="1"/>
        <charset val="136"/>
      </rPr>
      <t>語文別</t>
    </r>
    <phoneticPr fontId="3" type="noConversion"/>
  </si>
  <si>
    <r>
      <rPr>
        <b/>
        <sz val="12"/>
        <rFont val="新細明體"/>
        <family val="1"/>
        <charset val="136"/>
      </rPr>
      <t>備註</t>
    </r>
    <phoneticPr fontId="3" type="noConversion"/>
  </si>
  <si>
    <t>連結</t>
    <phoneticPr fontId="3" type="noConversion"/>
  </si>
  <si>
    <t>超連結</t>
    <phoneticPr fontId="3" type="noConversion"/>
  </si>
  <si>
    <t>異動說明</t>
    <phoneticPr fontId="3" type="noConversion"/>
  </si>
  <si>
    <r>
      <rPr>
        <b/>
        <sz val="11"/>
        <color indexed="10"/>
        <rFont val="新細明體"/>
        <family val="1"/>
        <charset val="136"/>
      </rPr>
      <t>國會分類號</t>
    </r>
    <phoneticPr fontId="3" type="noConversion"/>
  </si>
  <si>
    <t>杜威分類號</t>
    <phoneticPr fontId="3" type="noConversion"/>
  </si>
  <si>
    <r>
      <rPr>
        <sz val="12"/>
        <rFont val="新細明體"/>
        <family val="1"/>
        <charset val="136"/>
      </rPr>
      <t>西文</t>
    </r>
  </si>
  <si>
    <t>RB127</t>
  </si>
  <si>
    <t>616/.0472</t>
  </si>
  <si>
    <t>617.7/061</t>
  </si>
  <si>
    <t>616/.042</t>
  </si>
  <si>
    <t>1</t>
    <phoneticPr fontId="3" type="noConversion"/>
  </si>
  <si>
    <t>Dermatology</t>
    <phoneticPr fontId="3" type="noConversion"/>
  </si>
  <si>
    <t>9781609136796</t>
  </si>
  <si>
    <t>Clinical Guide to Skin &amp; Wound Care</t>
    <phoneticPr fontId="3" type="noConversion"/>
  </si>
  <si>
    <t>Cathy Thomas Hess</t>
  </si>
  <si>
    <t>Lippincott Wiliams &amp; Wilkins</t>
  </si>
  <si>
    <t>http://ovidsp.ovid.com/ovidweb.cgi?T=JS&amp;NEWS=N&amp;PAGE=booktext&amp;DF=bookdb&amp;AN=01438848/7th_Edition&amp;XPATH=/PG(0)</t>
  </si>
  <si>
    <t>RD95</t>
  </si>
  <si>
    <t>617.1/4</t>
  </si>
  <si>
    <t>Surgery</t>
    <phoneticPr fontId="3" type="noConversion"/>
  </si>
  <si>
    <t>9781605475301</t>
  </si>
  <si>
    <t>Complications in Surgery</t>
    <phoneticPr fontId="3" type="noConversion"/>
  </si>
  <si>
    <t xml:space="preserve">Mulholland, Michael W.; Doherty, Gerard M.; </t>
  </si>
  <si>
    <t>http://ovidsp.ovid.com/ovidweb.cgi?T=JS&amp;NEWS=N&amp;PAGE=booktext&amp;DF=bookdb&amp;AN=01438850/2nd_Edition&amp;XPATH=/PG(0)</t>
  </si>
  <si>
    <t>RD98</t>
  </si>
  <si>
    <t>617/.01</t>
  </si>
  <si>
    <t>Oncology</t>
    <phoneticPr fontId="3" type="noConversion"/>
  </si>
  <si>
    <t>9781608313525</t>
  </si>
  <si>
    <t>Comprehensive Textbook of Genitourinary Oncology</t>
    <phoneticPr fontId="3" type="noConversion"/>
  </si>
  <si>
    <t>Scardino, Peter T.; Linehan, W.M.; Zelefsky, Michael J.; Vogelzang, Nicholas J.; Rini, Brian I.; Bochner, Bernard H.; Sheinfeld, Joel</t>
  </si>
  <si>
    <t>http://ovidsp.ovid.com/ovidweb.cgi?T=JS&amp;NEWS=N&amp;PAGE=booktext&amp;DF=bookdb&amp;AN=01438851/4th_Edition&amp;XPATH=/PG(0)</t>
  </si>
  <si>
    <t>RC280.U74</t>
  </si>
  <si>
    <t>616.99/46</t>
  </si>
  <si>
    <t>Pharmacology; Gynecology</t>
    <phoneticPr fontId="3" type="noConversion"/>
  </si>
  <si>
    <t>9781608317080</t>
  </si>
  <si>
    <t>Drugs in Pregnancy and Lactation</t>
    <phoneticPr fontId="3" type="noConversion"/>
  </si>
  <si>
    <t>9th</t>
  </si>
  <si>
    <t>Briggs, Gerald G.; Freeman, Roger K.; Yaffe, Sumner J.</t>
  </si>
  <si>
    <t>Drugs in Pregnancy and Lactation: A Reference Guide to Fetal and Neonatal Risk</t>
  </si>
  <si>
    <t>http://ovidsp.ovid.com/ovidweb.cgi?T=JS&amp;NEWS=N&amp;PAGE=booktext&amp;DF=bookdb&amp;AN=01438854/9th_Edition&amp;XPATH=/PG(0)</t>
  </si>
  <si>
    <t>RG627.6.D79</t>
  </si>
  <si>
    <t>9781608317820</t>
  </si>
  <si>
    <t>Handbook of Cancer Chemotherapy</t>
    <phoneticPr fontId="3" type="noConversion"/>
  </si>
  <si>
    <t>Skeel, Roland T.; Khlief, Samir N.</t>
  </si>
  <si>
    <t>http://ovidsp.ovid.com/ovidweb.cgi?T=JS&amp;NEWS=N&amp;PAGE=booktext&amp;DF=bookdb&amp;AN=01438859/8th_Edition&amp;XPATH=/PG(0)</t>
  </si>
  <si>
    <t>RC271.C5</t>
  </si>
  <si>
    <t>616.99/4061</t>
  </si>
  <si>
    <t>Sleep Medicine</t>
    <phoneticPr fontId="3" type="noConversion"/>
  </si>
  <si>
    <t>9781609133474</t>
  </si>
  <si>
    <t>Handbook of Sleep Medicine</t>
    <phoneticPr fontId="3" type="noConversion"/>
  </si>
  <si>
    <t>Avidan, Alon Y.; Zee, Phyllis C.</t>
  </si>
  <si>
    <t>http://ovidsp.ovid.com/ovidweb.cgi?T=JS&amp;NEWS=N&amp;PAGE=booktext&amp;DF=bookdb&amp;AN=01438861/2nd_Edition&amp;XPATH=/PG(0)</t>
  </si>
  <si>
    <t>Hematology</t>
    <phoneticPr fontId="3" type="noConversion"/>
  </si>
  <si>
    <t>9781608313402</t>
  </si>
  <si>
    <t>Hemodynamic Monitoring Made Incredibly Visual!</t>
    <phoneticPr fontId="3" type="noConversion"/>
  </si>
  <si>
    <t>Tracy S. Diehl</t>
    <phoneticPr fontId="3" type="noConversion"/>
  </si>
  <si>
    <t>http://ovidsp.ovid.com/ovidweb.cgi?T=JS&amp;NEWS=N&amp;PAGE=booktext&amp;DF=bookdb&amp;AN=01436897/2nd_Edition&amp;XPATH=/PG(0)</t>
  </si>
  <si>
    <t>RC670.5.H45</t>
  </si>
  <si>
    <t>616.1/0754</t>
  </si>
  <si>
    <t>Emergency medicine</t>
    <phoneticPr fontId="3" type="noConversion"/>
  </si>
  <si>
    <t>9781608311835</t>
  </si>
  <si>
    <t>Irwin Rippe's Intensive Care Medicine</t>
  </si>
  <si>
    <t>Irwin, Richard S.; Rippe, James M.</t>
  </si>
  <si>
    <t>http://ovidsp.ovid.com/ovidweb.cgi?T=JS&amp;NEWS=N&amp;PAGE=booktext&amp;DF=bookdb&amp;AN=01438864/7th_Edition&amp;XPATH=/PG(0)</t>
  </si>
  <si>
    <t>616.02/8</t>
  </si>
  <si>
    <t>Nursing</t>
    <phoneticPr fontId="3" type="noConversion"/>
  </si>
  <si>
    <t>9781609136215</t>
  </si>
  <si>
    <t>Lippincott's Nursing Drug Guide 2012</t>
    <phoneticPr fontId="3" type="noConversion"/>
  </si>
  <si>
    <t>Karch, Amy M.</t>
  </si>
  <si>
    <t>2012 Lippincott's Nursing Drug Guide</t>
  </si>
  <si>
    <t>http://ovidsp.ovid.com/ovidweb.cgi?T=JS&amp;NEWS=N&amp;PAGE=booktext&amp;DF=bookdb&amp;AN=01438868/12th_Edition&amp;XPATH=/PG(0)</t>
  </si>
  <si>
    <t>9781608312498</t>
  </si>
  <si>
    <t>Manual of Emergency Medicine</t>
  </si>
  <si>
    <t>Braen, G. Richard</t>
  </si>
  <si>
    <t>http://ovidsp.ovid.com/ovidweb.cgi?T=JS&amp;NEWS=N&amp;PAGE=booktext&amp;DF=bookdb&amp;AN=01438872/6th_Edition&amp;XPATH=/PG(0)</t>
  </si>
  <si>
    <t>Clinical Medicine</t>
    <phoneticPr fontId="3" type="noConversion"/>
  </si>
  <si>
    <t>9781605479521</t>
  </si>
  <si>
    <t>Onofrey, Bruce E.</t>
  </si>
  <si>
    <t>http://ovidsp.ovid.com/ovidweb.cgi?T=JS&amp;NEWS=N&amp;PAGE=booktext&amp;DF=bookdb&amp;AN=01438877/3rd_Edition&amp;XPATH=/PG(0)</t>
  </si>
  <si>
    <t>RE991</t>
  </si>
  <si>
    <t>Orthopaedics</t>
    <phoneticPr fontId="3" type="noConversion"/>
  </si>
  <si>
    <t>9781608312870</t>
  </si>
  <si>
    <t>Orthopaedic Imaging: A Practical Approach</t>
    <phoneticPr fontId="3" type="noConversion"/>
  </si>
  <si>
    <t>Greenspan, Adam</t>
  </si>
  <si>
    <t>http://ovidsp.ovid.com/ovidweb.cgi?T=JS&amp;NEWS=N&amp;PAGE=booktext&amp;DF=bookdb&amp;AN=01437555/5th_Edition&amp;XPATH=/PG(0)</t>
  </si>
  <si>
    <t>RD734.5.R33</t>
  </si>
  <si>
    <t>616.7/07548</t>
  </si>
  <si>
    <t>Pediatrics</t>
    <phoneticPr fontId="3" type="noConversion"/>
  </si>
  <si>
    <t>9781605477145</t>
  </si>
  <si>
    <t>Pediatric Neuroimaging</t>
  </si>
  <si>
    <t>Barkovich, A. James; Raybaud, Charles</t>
  </si>
  <si>
    <t>http://ovidsp.ovid.com/ovidweb.cgi?T=JS&amp;NEWS=N&amp;PAGE=booktext&amp;DF=bookdb&amp;AN=01438880/5th_Edition&amp;XPATH=/PG(0)</t>
  </si>
  <si>
    <t>RJ488.5.M33</t>
  </si>
  <si>
    <t>618.92/8047548</t>
  </si>
  <si>
    <t>Psychiatry</t>
    <phoneticPr fontId="3" type="noConversion"/>
  </si>
  <si>
    <t>9781605476001</t>
  </si>
  <si>
    <t>Principles and Practice of Geriatric Psychiatry</t>
  </si>
  <si>
    <t>Agronin, Marc E.; Maletta, Gabe J.</t>
  </si>
  <si>
    <t>http://ovidsp.ovid.com/ovidweb.cgi?T=JS&amp;NEWS=N&amp;PAGE=booktext&amp;DF=bookdb&amp;AN=01477809/2nd_Edition&amp;XPATH=/PG(0)</t>
  </si>
  <si>
    <t>RC451.4.A5</t>
  </si>
  <si>
    <t>618.97/689</t>
  </si>
  <si>
    <t>Critical Care Medicine</t>
    <phoneticPr fontId="3" type="noConversion"/>
  </si>
  <si>
    <t>9781608314645</t>
  </si>
  <si>
    <t>Quick Reference to Critical Care</t>
    <phoneticPr fontId="3" type="noConversion"/>
  </si>
  <si>
    <t>http://ovidsp.ovid.com/ovidweb.cgi?T=JS&amp;NEWS=N&amp;PAGE=booktext&amp;DF=bookdb&amp;AN=01438535/4th_Edition&amp;XPATH=/PG(0)</t>
  </si>
  <si>
    <t>Radiology</t>
    <phoneticPr fontId="3" type="noConversion"/>
  </si>
  <si>
    <t>9781609139438</t>
  </si>
  <si>
    <t>Dahnert, Wolfgang</t>
  </si>
  <si>
    <t>http://ovidsp.ovid.com/ovidweb.cgi?T=JS&amp;NEWS=N&amp;PAGE=booktext&amp;DF=bookdb&amp;AN=01438883/7th_Edition&amp;XPATH=/PG(0)</t>
  </si>
  <si>
    <t>RC78.17</t>
  </si>
  <si>
    <t>616.07/572</t>
  </si>
  <si>
    <t>9781605474113</t>
  </si>
  <si>
    <t>Sapira's Art and Science of Bedside Diagnosis</t>
  </si>
  <si>
    <t>Orient, Jane M MD</t>
  </si>
  <si>
    <t>http://ovidsp.ovid.com/ovidweb.cgi?T=JS&amp;NEWS=N&amp;PAGE=booktext&amp;DF=bookdb&amp;AN=01435746/4th_Edition&amp;XPATH=/PG(0)</t>
  </si>
  <si>
    <t>RC76</t>
  </si>
  <si>
    <t>616.07/54</t>
  </si>
  <si>
    <t>9781451103038</t>
  </si>
  <si>
    <t>The 5-Minute Clinical Consult 2012</t>
    <phoneticPr fontId="3" type="noConversion"/>
  </si>
  <si>
    <t>20th</t>
  </si>
  <si>
    <t>Domino, Frank J MD; Baldor, Robert A MD; Golding, Jeremy; Grimes, Jill A MD; Taylor, Julie S MD</t>
  </si>
  <si>
    <t>電子版書單名為5-Minute Clinical Consult 2012, The</t>
    <phoneticPr fontId="3" type="noConversion"/>
  </si>
  <si>
    <t>http://ovidsp.ovid.com/ovidweb.cgi?T=JS&amp;NEWS=N&amp;PAGE=booktext&amp;DF=bookdb&amp;AN=01438842/20th_Edition&amp;XPATH=/PG(0)</t>
  </si>
  <si>
    <t>增加圖書備註</t>
    <phoneticPr fontId="3" type="noConversion"/>
  </si>
  <si>
    <t>Urology</t>
    <phoneticPr fontId="3" type="noConversion"/>
  </si>
  <si>
    <t>9781582557229</t>
  </si>
  <si>
    <t>The 5-Minute Urology Consult</t>
    <phoneticPr fontId="3" type="noConversion"/>
  </si>
  <si>
    <t>電子版書單名為5-Minute Urology Consult, The</t>
    <phoneticPr fontId="3" type="noConversion"/>
  </si>
  <si>
    <t>http://ovidsp.ovid.com/ovidweb.cgi?T=JS&amp;NEWS=N&amp;PAGE=booktext&amp;DF=bookdb&amp;AN=01412566/2nd_Edition&amp;XPATH=/PG(0)</t>
  </si>
  <si>
    <t>RC872.9</t>
  </si>
  <si>
    <t>9781605476674</t>
  </si>
  <si>
    <t>Wallach's Interpretation of Diagnostic Tests</t>
  </si>
  <si>
    <t>Williamson, Mary A.; Snyder, Michael</t>
  </si>
  <si>
    <t>http://ovidsp.ovid.com/ovidweb.cgi?T=JS&amp;NEWS=N&amp;PAGE=booktext&amp;DF=bookdb&amp;AN=01438897/9th_Edition&amp;XPATH=/PG(0)</t>
  </si>
  <si>
    <t>RB38.2</t>
  </si>
  <si>
    <t>616.07/56</t>
  </si>
  <si>
    <t>9781609136208</t>
  </si>
  <si>
    <t>Wound Care Made Incredibly Visual!</t>
    <phoneticPr fontId="3" type="noConversion"/>
  </si>
  <si>
    <t>Karen Zulkowski</t>
    <phoneticPr fontId="3" type="noConversion"/>
  </si>
  <si>
    <t>http://ovidsp.ovid.com/ovidweb.cgi?T=JS&amp;NEWS=N&amp;PAGE=booktext&amp;DF=bookdb&amp;AN=01438899/2nd_Edition&amp;XPATH=/PG(0)</t>
  </si>
  <si>
    <t>RD93.95</t>
  </si>
  <si>
    <t>9781609132361</t>
  </si>
  <si>
    <t>Breast MRI: A Case-Based Approach</t>
  </si>
  <si>
    <t>Greenstein, Caren; Manasseh, Donna-Marie E.</t>
  </si>
  <si>
    <t>http://ovidsp.ovid.com/ovidweb.cgi?T=JS&amp;NEWS=N&amp;PAGE=booktext&amp;DF=bookdb&amp;AN=01439396/1st_Edition&amp;XPATH=/PG(0)</t>
  </si>
  <si>
    <t>RG493.5.M33</t>
  </si>
  <si>
    <t>618.1/90754</t>
  </si>
  <si>
    <t>9781608310548</t>
  </si>
  <si>
    <t>Clinical Echocardiography Review: A Self-Assessment Tool</t>
  </si>
  <si>
    <t xml:space="preserve">Klein, Allan L.; Asher, Craig R.; </t>
  </si>
  <si>
    <t>http://ovidsp.ovid.com/ovidweb.cgi?T=JS&amp;NEWS=N&amp;PAGE=booktext&amp;DF=bookdb&amp;AN=01437506/1st_Edition&amp;XPATH=/PG(0)</t>
  </si>
  <si>
    <t>616.1/207543076</t>
  </si>
  <si>
    <t>9781605477497</t>
  </si>
  <si>
    <t>Fleisher &amp; Ludwig's 5-Minute Pediatric Emergency Medicine Consult</t>
  </si>
  <si>
    <t>Hoffman, Robert J.; Wang, Vincent J.; Scarfone, Richard J.; Godambe, Sandip A.; and Pitetti, Raymond</t>
  </si>
  <si>
    <r>
      <rPr>
        <sz val="12"/>
        <rFont val="新細明體"/>
        <family val="1"/>
        <charset val="136"/>
      </rPr>
      <t>電子版註記出版年為</t>
    </r>
    <r>
      <rPr>
        <sz val="12"/>
        <rFont val="Times New Roman"/>
        <family val="1"/>
      </rPr>
      <t>2012</t>
    </r>
    <r>
      <rPr>
        <sz val="12"/>
        <rFont val="新細明體"/>
        <family val="1"/>
        <charset val="136"/>
      </rPr>
      <t>年</t>
    </r>
  </si>
  <si>
    <t>http://ovidsp.ovid.com/ovidweb.cgi?T=JS&amp;NEWS=N&amp;PAGE=booktext&amp;DF=bookdb&amp;AN=01439407/1st_Edition&amp;XPATH=/PG(0)</t>
  </si>
  <si>
    <t>618.92/0025</t>
  </si>
  <si>
    <t>9781451103397</t>
  </si>
  <si>
    <t xml:space="preserve">Orebaugh, Steven L.; Bigeleisen, Paul E.; </t>
  </si>
  <si>
    <t>http://ovidsp.ovid.com/ovidweb.cgi?T=JS&amp;NEWS=N&amp;PAGE=booktext&amp;DF=bookdb&amp;AN=01438844/2nd_Edition&amp;XPATH=/PG(0)</t>
    <phoneticPr fontId="3" type="noConversion"/>
  </si>
  <si>
    <r>
      <t xml:space="preserve">URL </t>
    </r>
    <r>
      <rPr>
        <sz val="12"/>
        <rFont val="細明體"/>
        <family val="3"/>
        <charset val="136"/>
      </rPr>
      <t>更新</t>
    </r>
    <phoneticPr fontId="3" type="noConversion"/>
  </si>
  <si>
    <t>RC732</t>
  </si>
  <si>
    <t>616.2/3</t>
  </si>
  <si>
    <t>9780781799935</t>
  </si>
  <si>
    <t>Biopsy Interpretation of the Central Nervous System</t>
  </si>
  <si>
    <t>Schniederjan, Matthew J.; Brat, Daniel J</t>
  </si>
  <si>
    <t>http://ovidsp.ovid.com/ovidweb.cgi?T=JS&amp;NEWS=N&amp;PAGE=booktext&amp;DF=bookdb&amp;AN=01439395/1st_Edition&amp;XPATH=/PG(0)</t>
  </si>
  <si>
    <t>9781451118971</t>
  </si>
  <si>
    <t>Cancer Principles &amp; Practice of Oncology: Primer of the Molecular Biology of Cancer</t>
  </si>
  <si>
    <t>DeVita, Tincent T.; Lawrence, Theodore S.; Rosenberg, Steven A</t>
  </si>
  <si>
    <t>http://ovidsp.ovid.com/ovidweb.cgi?T=JS&amp;NEWS=N&amp;PAGE=booktext&amp;DF=bookdb&amp;AN=01439420/1st_Edition&amp;XPATH=/PG(0)</t>
  </si>
  <si>
    <t>RC268.4</t>
  </si>
  <si>
    <t>616.99/4042</t>
  </si>
  <si>
    <t>9781608312757</t>
  </si>
  <si>
    <t>Color Atlas of Differential Diagnosis in Exfoliative and Aspiration Cytopathology</t>
  </si>
  <si>
    <t>Kini, Sudha R.</t>
  </si>
  <si>
    <t>http://ovidsp.ovid.com/ovidweb.cgi?T=JS&amp;NEWS=N&amp;PAGE=booktext&amp;DF=bookdb&amp;AN=01439398/2nd_Edition&amp;XPATH=/PG(0)</t>
  </si>
  <si>
    <t>RB43</t>
  </si>
  <si>
    <t>616.07/582</t>
  </si>
  <si>
    <t>Surgery-Plastic &amp; Reconstructive Surgery</t>
  </si>
  <si>
    <t>9781608310784</t>
  </si>
  <si>
    <t>Color Atlas of Oculoplastic Surgery</t>
  </si>
  <si>
    <t>Tse, David</t>
  </si>
  <si>
    <t>http://ovidsp.ovid.com/ovidweb.cgi?T=JS&amp;NEWS=N&amp;PAGE=booktext&amp;DF=bookdb&amp;AN=01439399/2nd_Edition&amp;XPATH=/PG(0)</t>
  </si>
  <si>
    <t>RE87</t>
  </si>
  <si>
    <t>617.7/1</t>
  </si>
  <si>
    <t>9781451113600</t>
  </si>
  <si>
    <t>Concise Neurology</t>
    <phoneticPr fontId="3" type="noConversion"/>
  </si>
  <si>
    <t>Espay, Alberto J. and Biller, Jose</t>
  </si>
  <si>
    <t>http://ovidsp.ovid.com/ovidweb.cgi?T=JS&amp;NEWS=N&amp;PAGE=booktext&amp;DF=bookdb&amp;AN=01439400/1st_Edition&amp;XPATH=/PG(0)</t>
  </si>
  <si>
    <t>RC355</t>
  </si>
  <si>
    <t>Internal Medicine-Pulmonology</t>
  </si>
  <si>
    <t>9781608317530</t>
  </si>
  <si>
    <t>Cystic Fibrosis: A Guide for Patient and Family</t>
    <phoneticPr fontId="3" type="noConversion"/>
  </si>
  <si>
    <t>Orenstein, David M.; Weiner, Daniel; Spahr, Jonathan</t>
  </si>
  <si>
    <t>http://ovidsp.ovid.com/ovidweb.cgi?T=JS&amp;NEWS=N&amp;PAGE=booktext&amp;DF=bookdb&amp;AN=01438852/4th_Edition&amp;XPATH=/PG(0)</t>
  </si>
  <si>
    <t>RJ456.C9</t>
  </si>
  <si>
    <t>616.3/72</t>
  </si>
  <si>
    <t>9781608312764</t>
  </si>
  <si>
    <t>9781608312764</t>
    <phoneticPr fontId="3" type="noConversion"/>
  </si>
  <si>
    <t>Essential Dermatopathology</t>
    <phoneticPr fontId="3" type="noConversion"/>
  </si>
  <si>
    <t>Edward, Sara; Yung, Anthony</t>
  </si>
  <si>
    <t>http://ovidsp.ovid.com/ovidweb.cgi?T=JS&amp;NEWS=N&amp;PAGE=booktext&amp;DF=bookdb&amp;AN=01439403/1st_Edition&amp;XPATH=/PG(0)</t>
  </si>
  <si>
    <t>RL96</t>
  </si>
  <si>
    <t>9781608318933</t>
  </si>
  <si>
    <t>Essential Emergency Imaging</t>
  </si>
  <si>
    <t>Lewiss, Resa; Saul, Turandot; Shah, Kaushal</t>
  </si>
  <si>
    <t>http://ovidsp.ovid.com/ovidweb.cgi?T=JS&amp;NEWS=N&amp;PAGE=booktext&amp;DF=bookdb&amp;AN=01439404/1st_Edition&amp;XPATH=/PG(0)</t>
  </si>
  <si>
    <t>9781608317882</t>
  </si>
  <si>
    <t>Eye Pathology: An Atlas and Text</t>
    <phoneticPr fontId="3" type="noConversion"/>
  </si>
  <si>
    <t>Eagle, Ralph C.</t>
    <phoneticPr fontId="3" type="noConversion"/>
  </si>
  <si>
    <t>http://ovidsp.ovid.com/ovidweb.cgi?T=JS&amp;NEWS=N&amp;PAGE=booktext&amp;DF=bookdb&amp;AN=01439418/2nd_Edition&amp;XPATH=/PG(0)</t>
  </si>
  <si>
    <t>RE67</t>
  </si>
  <si>
    <t>9781609137120</t>
  </si>
  <si>
    <t>Head and Neck Imaging: A Teaching File</t>
  </si>
  <si>
    <t>Mancuso, Anthony A</t>
  </si>
  <si>
    <t>http://ovidsp.ovid.com/ovidweb.cgi?T=JS&amp;NEWS=N&amp;PAGE=booktext&amp;DF=bookdb&amp;AN=01439408/2nd_Edition&amp;XPATH=/PG(0)</t>
  </si>
  <si>
    <t>RC936</t>
  </si>
  <si>
    <t>617.5/107572</t>
  </si>
  <si>
    <t>Medical / Surgical</t>
  </si>
  <si>
    <t>9781608313006</t>
  </si>
  <si>
    <t>Hospital Epidemiology &amp; Infection Control</t>
  </si>
  <si>
    <t>Mayhall, C. Glen</t>
  </si>
  <si>
    <t>http://ovidsp.ovid.com/ovidweb.cgi?T=JS&amp;NEWS=N&amp;PAGE=booktext&amp;DF=bookdb&amp;AN=01438863/4th_Edition&amp;XPATH=/PG(0)</t>
  </si>
  <si>
    <t>RA969</t>
  </si>
  <si>
    <t>614.4/4</t>
  </si>
  <si>
    <t>9781605473338</t>
  </si>
  <si>
    <t>Immunomodulating Drugs for the Treatment of Cancer</t>
  </si>
  <si>
    <t>Chanan-Khan, Asher A</t>
  </si>
  <si>
    <t>http://ovidsp.ovid.com/ovidweb.cgi?T=JS&amp;NEWS=N&amp;PAGE=booktext&amp;DF=bookdb&amp;AN=01437531/1st_Edition&amp;XPATH=/PG(0)</t>
  </si>
  <si>
    <t>RC271.I45</t>
  </si>
  <si>
    <t>Internal Medicine-Rheumatology</t>
  </si>
  <si>
    <t>9781609138080</t>
  </si>
  <si>
    <t>Lippincott's Primary Care Rheumatology</t>
    <phoneticPr fontId="3" type="noConversion"/>
  </si>
  <si>
    <t xml:space="preserve">Boulware, Dennis W.; Heudebert, Gustavo R.; </t>
  </si>
  <si>
    <t>http://ovidsp.ovid.com/ovidweb.cgi?T=JS&amp;NEWS=N&amp;PAGE=booktext&amp;DF=bookdb&amp;AN=01438869/1st_Edition&amp;XPATH=/PG(0)</t>
  </si>
  <si>
    <t>RC927</t>
  </si>
  <si>
    <t>616.7/23</t>
  </si>
  <si>
    <t>9781609132811</t>
  </si>
  <si>
    <t xml:space="preserve">
Brazis, Paul W.; Masdeu, Joseph; Biller, José  MD FACP FAAN FAHA</t>
  </si>
  <si>
    <t>http://ovidsp.ovid.com/ovidweb.cgi?T=JS&amp;NEWS=N&amp;PAGE=booktext&amp;DF=bookdb&amp;AN=01438428/6th_Edition&amp;XPATH=/PG(0)</t>
  </si>
  <si>
    <t>9781605472775</t>
  </si>
  <si>
    <t>Lowinson and Ruiz's Substance Abuse: A Comprehensive Textbook</t>
    <phoneticPr fontId="3" type="noConversion"/>
  </si>
  <si>
    <t>Ruiz, Pedro; Strain, Eric</t>
  </si>
  <si>
    <t>http://ovidsp.ovid.com/ovidweb.cgi?T=JS&amp;NEWS=N&amp;PAGE=booktext&amp;DF=bookdb&amp;AN=01438871/5th_Edition&amp;XPATH=/PG(0)</t>
  </si>
  <si>
    <t>RC564</t>
  </si>
  <si>
    <t>9781608312849</t>
  </si>
  <si>
    <t xml:space="preserve">Feig, Barry W.; Ching, Denise C.; </t>
  </si>
  <si>
    <t>http://ovidsp.ovid.com/ovidweb.cgi?T=JS&amp;NEWS=N&amp;PAGE=booktext&amp;DF=bookdb&amp;AN=01438891/5th_Edition&amp;XPATH=/PG(0)</t>
    <phoneticPr fontId="3" type="noConversion"/>
  </si>
  <si>
    <t>RD651</t>
  </si>
  <si>
    <t>616.99/4059</t>
  </si>
  <si>
    <t>9781608317776</t>
  </si>
  <si>
    <t>Cloherty, John P.; Eichenwald, Eric C.; Hansen, Anne R.; Stark, Ann R.</t>
  </si>
  <si>
    <t>http://ovidsp.ovid.com/ovidweb.cgi?T=JS&amp;NEWS=N&amp;PAGE=booktext&amp;DF=bookdb&amp;AN=01438873/7th_Edition&amp;XPATH=/PG(0)</t>
  </si>
  <si>
    <t>618.92/.01</t>
  </si>
  <si>
    <t>9781609134428</t>
    <phoneticPr fontId="3" type="noConversion"/>
  </si>
  <si>
    <t>Rajagopalan, Sanjay; Mukherjee, Debabrata</t>
  </si>
  <si>
    <t>http://ovidsp.ovid.com/ovidweb.cgi?T=JS&amp;NEWS=N&amp;PAGE=booktext&amp;DF=bookdb&amp;AN=01438874/2nd_Edition&amp;XPATH=/PG(0)</t>
  </si>
  <si>
    <t>RC691</t>
  </si>
  <si>
    <t>616.1/3</t>
  </si>
  <si>
    <t xml:space="preserve">Obstetrics &amp; Gynecology </t>
  </si>
  <si>
    <t>9781608315475</t>
  </si>
  <si>
    <t>Modern Colposcopy: Textbook and Atlas</t>
  </si>
  <si>
    <t>Ferris, Daron G.; Cox, J. Thomas; O'Connor, Dennis M.; Wright, V</t>
  </si>
  <si>
    <t>http://ovidsp.ovid.com/ovidweb.cgi?T=JS&amp;NEWS=N&amp;PAGE=booktext&amp;DF=bookdb&amp;AN=01439417/3rd_Edition&amp;XPATH=/PG(0)</t>
  </si>
  <si>
    <t>RG107.5.C6</t>
  </si>
  <si>
    <t>618.1/407545</t>
  </si>
  <si>
    <t>Rehabilitation &amp; Physical Medicine</t>
  </si>
  <si>
    <t>9780781772181</t>
  </si>
  <si>
    <t>Pain Management Pocketpedia</t>
  </si>
  <si>
    <t>Kim, Hyung S.; Fish, David E.; Choi, Howard</t>
  </si>
  <si>
    <t>http://ovidsp.ovid.com/ovidweb.cgi?T=JS&amp;NEWS=N&amp;PAGE=booktext&amp;DF=bookdb&amp;AN=01438879/1st_Edition&amp;XPATH=/PG(0)</t>
  </si>
  <si>
    <t>9781609137144</t>
  </si>
  <si>
    <t>Practical Guide for Clinical Neurophysiologic Testing</t>
  </si>
  <si>
    <t>Yamada, Thoru and Meng, Elizabeth</t>
  </si>
  <si>
    <t>http://ovidsp.ovid.com/ovidweb.cgi?T=JS&amp;NEWS=N&amp;PAGE=booktext&amp;DF=bookdb&amp;AN=01438843/1st_Edition&amp;XPATH=/PG(0)</t>
  </si>
  <si>
    <t>616.8/047547</t>
  </si>
  <si>
    <t>9780781799140</t>
  </si>
  <si>
    <t>Practical Peripheral Vascular Intervention</t>
  </si>
  <si>
    <t>Casserly, Ivan P.; Sachar, Ravish; Yadav, Jay S.</t>
  </si>
  <si>
    <t>http://ovidsp.ovid.com/ovidweb.cgi?T=JS&amp;NEWS=N&amp;PAGE=booktext&amp;DF=bookdb&amp;AN=01437540/2nd_Edition&amp;XPATH=/PG(0)</t>
  </si>
  <si>
    <t>616.1/31059</t>
  </si>
  <si>
    <t>9781605477763</t>
  </si>
  <si>
    <t>Principles of Addiction Medicine: The Essentials</t>
  </si>
  <si>
    <t>Cavacuiti, Christopher A.</t>
  </si>
  <si>
    <t>http://ovidsp.ovid.com/ovidweb.cgi?T=JS&amp;NEWS=N&amp;PAGE=booktext&amp;DF=bookdb&amp;AN=01439421/1st_Edition&amp;XPATH=/PG(0)</t>
  </si>
  <si>
    <t>RC564.15</t>
  </si>
  <si>
    <t>9781609138998</t>
  </si>
  <si>
    <t>Principles of Exercise Testing and Interpretation: Including Pathophysiology and Clinical Applications</t>
  </si>
  <si>
    <t>Wasserman, Karlman; Hansen, James E.; Sietsema, Kathy; Sue, Darryl; Stringer, William W.; Whipp, Brian</t>
  </si>
  <si>
    <t>http://ovidsp.ovid.com/ovidweb.cgi?T=JS&amp;NEWS=N&amp;PAGE=booktext&amp;DF=bookdb&amp;AN=01439422/5th_Edition&amp;XPATH=/PG(0)</t>
  </si>
  <si>
    <t>RC683.5.E94</t>
  </si>
  <si>
    <t>9781608314447</t>
  </si>
  <si>
    <t>Radiation Oncology: A Question-Based Review</t>
  </si>
  <si>
    <t>Hristov, Boris; Lin, Steven H.; Christodouleas, John P.</t>
  </si>
  <si>
    <r>
      <rPr>
        <sz val="12"/>
        <rFont val="新細明體"/>
        <family val="1"/>
        <charset val="136"/>
      </rPr>
      <t>電子版註記出版年為</t>
    </r>
    <r>
      <rPr>
        <sz val="12"/>
        <rFont val="Times New Roman"/>
        <family val="1"/>
      </rPr>
      <t>2011</t>
    </r>
    <r>
      <rPr>
        <sz val="12"/>
        <rFont val="新細明體"/>
        <family val="1"/>
        <charset val="136"/>
      </rPr>
      <t>年</t>
    </r>
  </si>
  <si>
    <t>http://ovidsp.ovid.com/ovidweb.cgi?T=JS&amp;NEWS=N&amp;PAGE=booktext&amp;DF=bookdb&amp;AN=01437570/1st_Edition&amp;XPATH=/PG(0)</t>
  </si>
  <si>
    <t>9781605479118</t>
  </si>
  <si>
    <t xml:space="preserve">Chao, K.S.C.; Perez, Carlos A.; Brady, Luther W.; </t>
  </si>
  <si>
    <r>
      <rPr>
        <sz val="12"/>
        <rFont val="新細明體"/>
        <family val="1"/>
        <charset val="136"/>
      </rPr>
      <t>平台註記書名為：</t>
    </r>
    <r>
      <rPr>
        <sz val="12"/>
        <rFont val="Times New Roman"/>
        <family val="1"/>
      </rPr>
      <t>Radiation Oncology Management Decisions</t>
    </r>
  </si>
  <si>
    <t>http://ovidsp.ovid.com/ovidweb.cgi?T=JS&amp;NEWS=N&amp;PAGE=booktext&amp;DF=bookdb&amp;AN=01438881/3rd_Edition&amp;XPATH=/PG(0)</t>
    <phoneticPr fontId="3" type="noConversion"/>
  </si>
  <si>
    <t>9781608311934</t>
  </si>
  <si>
    <t xml:space="preserve">Hall, Eric J.; Giaccia, Amato J.; </t>
  </si>
  <si>
    <t>http://ovidsp.ovid.com/ovidweb.cgi?T=JS&amp;NEWS=N&amp;PAGE=booktext&amp;DF=bookdb&amp;AN=01438882/7th_Edition&amp;XPATH=/PG(0)</t>
  </si>
  <si>
    <t>R895</t>
  </si>
  <si>
    <t>9781608316861</t>
  </si>
  <si>
    <t>Radiotherapy for Head and Neck Cancers: Indications and Techniques</t>
  </si>
  <si>
    <t xml:space="preserve">Ang, K. Kian; Garden, Adam S.; </t>
  </si>
  <si>
    <r>
      <rPr>
        <sz val="12"/>
        <rFont val="新細明體"/>
        <family val="1"/>
        <charset val="136"/>
      </rPr>
      <t>電子版註記出版年為</t>
    </r>
    <r>
      <rPr>
        <sz val="12"/>
        <rFont val="Times New Roman"/>
        <family val="1"/>
      </rPr>
      <t>2012</t>
    </r>
    <r>
      <rPr>
        <sz val="12"/>
        <rFont val="新細明體"/>
        <family val="1"/>
        <charset val="136"/>
      </rPr>
      <t xml:space="preserve">年
</t>
    </r>
    <r>
      <rPr>
        <sz val="12"/>
        <color indexed="10"/>
        <rFont val="新細明體"/>
        <family val="1"/>
        <charset val="136"/>
      </rPr>
      <t>本書為第二階段驗收圖書</t>
    </r>
    <phoneticPr fontId="3" type="noConversion"/>
  </si>
  <si>
    <t>http://ovidsp.ovid.com/ovidweb.cgi?T=JS&amp;NEWS=N&amp;PAGE=booktext&amp;DF=bookdb&amp;AN=01382672/4th_Edition&amp;XPATH=/PG(0)</t>
  </si>
  <si>
    <t>9780781797504</t>
  </si>
  <si>
    <t>Sarrafian's Anatomy of the Foot and Ankle: Descriptive, Topographic, Functional</t>
  </si>
  <si>
    <t>Descriptive, Topographic, Functional; Kelikian, Armen S. and Sarrafian, Shahan K.</t>
  </si>
  <si>
    <t>http://ovidsp.ovid.com/ovidweb.cgi?T=JS&amp;NEWS=N&amp;PAGE=booktext&amp;DF=bookdb&amp;AN=01439423/3rd_Edition&amp;XPATH=/PG(0)</t>
  </si>
  <si>
    <t>QM549</t>
  </si>
  <si>
    <t>611/.98</t>
  </si>
  <si>
    <t xml:space="preserve">Neurosurgery; Orthopedics </t>
  </si>
  <si>
    <t>9780781786201</t>
  </si>
  <si>
    <t>Textbook of Spine Surgery</t>
    <phoneticPr fontId="3" type="noConversion"/>
  </si>
  <si>
    <t xml:space="preserve">Bridwell, Keith H.; DeWald, Ronald L.; </t>
  </si>
  <si>
    <t>有些書店網站紙本圖書書名標示： Textbook of Operative Spine Surgery</t>
    <phoneticPr fontId="3" type="noConversion"/>
  </si>
  <si>
    <t>http://ovidsp.ovid.com/ovidweb.cgi?T=JS&amp;NEWS=N&amp;PAGE=booktext&amp;DF=bookdb&amp;AN=01439425/3rd_Edition&amp;XPATH=/PG(0)</t>
  </si>
  <si>
    <t>題名更正（刪除Operative一字）</t>
    <phoneticPr fontId="3" type="noConversion"/>
  </si>
  <si>
    <t>RD768</t>
  </si>
  <si>
    <t>617.5/6059</t>
  </si>
  <si>
    <t>9781608313785</t>
  </si>
  <si>
    <t>Trauma Radiology Companion: Methods, Guidelines, and Imaging Fundamentals</t>
  </si>
  <si>
    <t>Bittle, Michelle M.; Gunn, Martin L.; Gross, Joel A.; and Stern, Eric J.</t>
  </si>
  <si>
    <t>http://ovidsp.ovid.com/ovidweb.cgi?T=JS&amp;NEWS=N&amp;PAGE=booktext&amp;DF=bookdb&amp;AN=01439427/2nd_Edition&amp;XPATH=/PG(0)</t>
  </si>
  <si>
    <t>RD93.7</t>
  </si>
  <si>
    <t>617.1/0754</t>
  </si>
  <si>
    <t>9781451116052</t>
  </si>
  <si>
    <t>VisualDx: Essential Dermatology in Pigmented Skin</t>
  </si>
  <si>
    <t>Lugo-Somolinos, Aida; McKinley-Grant, Lynn; Goldsmith, Lowell A.; Papier, Art; Adigun, Chris G.; Culton, Donna; Davey, Mat; Diamantis, Stephanie; Fredeking, Arden; Lee, Ivy;</t>
  </si>
  <si>
    <t>http://ovidsp.ovid.com/ovidweb.cgi?T=JS&amp;NEWS=N&amp;PAGE=booktext&amp;DF=bookdb&amp;AN=01439428/1st_Edition&amp;XPATH=/PG(0)</t>
  </si>
  <si>
    <t>RL105</t>
  </si>
  <si>
    <t>9781609137052</t>
  </si>
  <si>
    <t>The Yale Guide to Ophthalmic Surgery</t>
    <phoneticPr fontId="3" type="noConversion"/>
  </si>
  <si>
    <t>Bernardino. C.R</t>
  </si>
  <si>
    <t>http://ovidsp.ovid.com/ovidweb.cgi?T=JS&amp;NEWS=N&amp;PAGE=booktext&amp;DF=bookdb&amp;AN=01439426/1st_Edition&amp;XPATH=/PG(0)</t>
  </si>
  <si>
    <t>提供更正，將The移到題名首</t>
    <phoneticPr fontId="3" type="noConversion"/>
  </si>
  <si>
    <t>RE80</t>
  </si>
  <si>
    <t>Internal Medicine- Gastroenterology &amp; Hepatology</t>
    <phoneticPr fontId="3" type="noConversion"/>
  </si>
  <si>
    <t>9781605476438</t>
    <phoneticPr fontId="3" type="noConversion"/>
  </si>
  <si>
    <t>Colon and Rectal Surgery: Abdominal Operations (Master Techniques in General Surgery)</t>
    <phoneticPr fontId="3" type="noConversion"/>
  </si>
  <si>
    <t>1st</t>
    <phoneticPr fontId="3" type="noConversion"/>
  </si>
  <si>
    <t xml:space="preserve">Wexner, Steven D.; Fleshman, James W.; </t>
    <phoneticPr fontId="3" type="noConversion"/>
  </si>
  <si>
    <r>
      <rPr>
        <sz val="12"/>
        <rFont val="新細明體"/>
        <family val="1"/>
        <charset val="136"/>
      </rPr>
      <t>西文</t>
    </r>
    <phoneticPr fontId="3" type="noConversion"/>
  </si>
  <si>
    <r>
      <rPr>
        <sz val="12"/>
        <rFont val="新細明體"/>
        <family val="1"/>
        <charset val="136"/>
      </rPr>
      <t xml:space="preserve">網站題名為：Master Techniques in Colon and Rectal Surgery: Abdominal Operations"
依紙本書書名更改為Colon and Rectal Surgery: Abdominal Operations (Master Techniques in General Surgery)
</t>
    </r>
    <phoneticPr fontId="3" type="noConversion"/>
  </si>
  <si>
    <t>http://ovidsp.ovid.com/ovidweb.cgi?T=JS&amp;NEWS=N&amp;PAGE=booktext&amp;DF=bookdb&amp;AN=01439414/1st_Edition&amp;XPATH=/PG(0)</t>
  </si>
  <si>
    <t>RD544</t>
  </si>
  <si>
    <t>617.5/547</t>
  </si>
  <si>
    <t xml:space="preserve">9781558102477 </t>
  </si>
  <si>
    <t>9781558102477</t>
  </si>
  <si>
    <t>Corrections Nursing: Scope and Standards of Practice</t>
    <phoneticPr fontId="3" type="noConversion"/>
  </si>
  <si>
    <t>ANA</t>
  </si>
  <si>
    <t>American Nurses Association, Inc</t>
  </si>
  <si>
    <t>http://ovidsp.ovid.com/ovidweb.cgi?T=JS&amp;NEWS=N&amp;PAGE=booktext&amp;DF=bookdb&amp;AN=01438012/1st_Edition&amp;XPATH=/PG(0)</t>
  </si>
  <si>
    <r>
      <rPr>
        <sz val="12"/>
        <rFont val="細明體"/>
        <family val="3"/>
        <charset val="136"/>
      </rPr>
      <t>更新題名（原題名</t>
    </r>
    <r>
      <rPr>
        <sz val="12"/>
        <rFont val="Times New Roman"/>
        <family val="1"/>
      </rPr>
      <t>Scope</t>
    </r>
    <r>
      <rPr>
        <sz val="12"/>
        <rFont val="細明體"/>
        <family val="3"/>
        <charset val="136"/>
      </rPr>
      <t>填成</t>
    </r>
    <r>
      <rPr>
        <sz val="12"/>
        <rFont val="Times New Roman"/>
        <family val="1"/>
      </rPr>
      <t>Scopes)</t>
    </r>
    <phoneticPr fontId="3" type="noConversion"/>
  </si>
  <si>
    <t>RT63</t>
  </si>
  <si>
    <t xml:space="preserve">9781558102590 </t>
  </si>
  <si>
    <t>9781558102590</t>
  </si>
  <si>
    <t>Cardiovascular Nursing: Scope and Standards of Practice</t>
    <phoneticPr fontId="3" type="noConversion"/>
  </si>
  <si>
    <t>http://ovidsp.ovid.com/ovidweb.cgi?T=JS&amp;NEWS=N&amp;PAGE=booktext&amp;DF=bookdb&amp;AN=01438231/1st_Edition&amp;XPATH=/PG(0)</t>
  </si>
  <si>
    <r>
      <rPr>
        <sz val="12"/>
        <rFont val="細明體"/>
        <family val="3"/>
        <charset val="136"/>
      </rPr>
      <t>題名更新，原題名</t>
    </r>
    <r>
      <rPr>
        <sz val="12"/>
        <rFont val="Times New Roman"/>
        <family val="1"/>
      </rPr>
      <t>Scope</t>
    </r>
    <r>
      <rPr>
        <sz val="12"/>
        <rFont val="細明體"/>
        <family val="3"/>
        <charset val="136"/>
      </rPr>
      <t>多填一個</t>
    </r>
    <r>
      <rPr>
        <sz val="12"/>
        <rFont val="Times New Roman"/>
        <family val="1"/>
      </rPr>
      <t>s</t>
    </r>
    <phoneticPr fontId="3" type="noConversion"/>
  </si>
  <si>
    <t>RC674</t>
  </si>
  <si>
    <t>616.10231</t>
  </si>
  <si>
    <t xml:space="preserve">9781558102521 </t>
  </si>
  <si>
    <t>9781558102521</t>
  </si>
  <si>
    <t>Faith Community Nursing: Developing a Quality Practice</t>
  </si>
  <si>
    <t xml:space="preserve">Smucker , Carol J. </t>
  </si>
  <si>
    <t>http://ovidsp.ovid.com/ovidweb.cgi?T=JS&amp;NEWS=N&amp;PAGE=booktext&amp;DF=bookdb&amp;AN=01437069/1st_Edition&amp;XPATH=/PG(0)</t>
  </si>
  <si>
    <t xml:space="preserve">9781558102583 </t>
  </si>
  <si>
    <t>9781558102583</t>
  </si>
  <si>
    <t>Guide to the Code of Ethics for Nurses: Interpretation and Application</t>
  </si>
  <si>
    <t xml:space="preserve">Marsha D.M. Ph.D. Fowler </t>
  </si>
  <si>
    <t>http://ovidsp.ovid.com/ovidweb.cgi?T=JS&amp;NEWS=N&amp;PAGE=booktext&amp;DF=bookdb&amp;AN=01437070/1st_Edition&amp;XPATH=/PG(0)</t>
  </si>
  <si>
    <t>RT85</t>
  </si>
  <si>
    <t xml:space="preserve">9781558102637 </t>
  </si>
  <si>
    <t>9781558102637</t>
  </si>
  <si>
    <t>Genetics and Ethics in Health Care: New Questions in the Age of Genomic Health</t>
  </si>
  <si>
    <t>Monsen, Rita Black</t>
  </si>
  <si>
    <t>http://ovidsp.ovid.com/ovidweb.cgi?T=JS&amp;NEWS=N&amp;PAGE=booktext&amp;DF=bookdb&amp;AN=01438016/1st_Edition&amp;XPATH=/PG(0)</t>
  </si>
  <si>
    <t>RB155.5</t>
  </si>
  <si>
    <t>174.2/96042</t>
  </si>
  <si>
    <t xml:space="preserve">9781558102347 </t>
  </si>
  <si>
    <t>9781558102347</t>
  </si>
  <si>
    <t>Genetics/Genomics Nursing: Scope and Standards of Practice</t>
  </si>
  <si>
    <t>http://ovidsp.ovid.com/ovidweb.cgi?T=JS&amp;NEWS=N&amp;PAGE=booktext&amp;DF=bookdb&amp;AN=01438017/1st_Edition&amp;XPATH=/PG(0)</t>
  </si>
  <si>
    <t xml:space="preserve">9781558102361 </t>
  </si>
  <si>
    <t>9781558102361</t>
  </si>
  <si>
    <t>HIV/AIDS Nursing: Scope and Standards of Practice</t>
  </si>
  <si>
    <t>http://ovidsp.ovid.com/ovidweb.cgi?T=JS&amp;NEWS=N&amp;PAGE=booktext&amp;DF=bookdb&amp;AN=01438019/1st_Edition&amp;XPATH=/PG(0)</t>
  </si>
  <si>
    <t>RC606.6</t>
  </si>
  <si>
    <t>616.97/920231</t>
  </si>
  <si>
    <t xml:space="preserve">9781558102552 </t>
  </si>
  <si>
    <t>9781558102552</t>
  </si>
  <si>
    <t>Home Health Nursing: Scope and Standards of Practice</t>
  </si>
  <si>
    <t>http://ovidsp.ovid.com/ovidweb.cgi?T=JS&amp;NEWS=N&amp;PAGE=booktext&amp;DF=bookdb&amp;AN=01437067/1st_Edition&amp;XPATH=/PG(0)</t>
  </si>
  <si>
    <t>RT120.H65</t>
  </si>
  <si>
    <t xml:space="preserve">9781558102484 </t>
  </si>
  <si>
    <t>9781558102484</t>
  </si>
  <si>
    <t>Holistic Nursing: Scope and Standards of Practice</t>
  </si>
  <si>
    <t>http://ovidsp.ovid.com/ovidweb.cgi?T=JS&amp;NEWS=N&amp;PAGE=booktext&amp;DF=bookdb&amp;AN=01438020/1st_Edition&amp;XPATH=/PG(0)</t>
  </si>
  <si>
    <t xml:space="preserve">9781558102538 </t>
  </si>
  <si>
    <t>9781558102538</t>
  </si>
  <si>
    <t>Hospice and Palliative Nursing: Scope and Standards of Practice</t>
  </si>
  <si>
    <t>http://ovidsp.ovid.com/ovidweb.cgi?T=JS&amp;NEWS=N&amp;PAGE=booktext&amp;DF=bookdb&amp;AN=01438021/4th_Edition&amp;XPATH=/PG(0)</t>
  </si>
  <si>
    <t>RT87.T45</t>
  </si>
  <si>
    <t>616/.029</t>
  </si>
  <si>
    <t xml:space="preserve">9781558102613 </t>
  </si>
  <si>
    <t>9781558102613</t>
  </si>
  <si>
    <t>Nursing and Health Care Ethics: A Legacy and a Vision</t>
  </si>
  <si>
    <t xml:space="preserve">Pinch , Winifred J. Ellenchild </t>
  </si>
  <si>
    <t>http://ovidsp.ovid.com/ovidweb.cgi?T=JS&amp;NEWS=N&amp;PAGE=booktext&amp;DF=bookdb&amp;AN=01437073/1st_Edition&amp;XPATH=/PG(0)</t>
  </si>
  <si>
    <t>174.29073</t>
  </si>
  <si>
    <t>9781558102828</t>
  </si>
  <si>
    <t>Nursing: Scope and Standards of Practice</t>
  </si>
  <si>
    <t>http://ovidsp.ovid.com/ovidweb.cgi?T=JS&amp;NEWS=N&amp;PAGE=booktext&amp;DF=bookdb&amp;AN=01438010/2nd_Edition&amp;XPATH=/PG(0)</t>
  </si>
  <si>
    <t>610.73021873</t>
  </si>
  <si>
    <t xml:space="preserve">9781558102675 </t>
  </si>
  <si>
    <t>9781558102675</t>
  </si>
  <si>
    <t>Nursing Administration: Scope and Standards of Practice</t>
  </si>
  <si>
    <t>http://ovidsp.ovid.com/ovidweb.cgi?T=JS&amp;NEWS=N&amp;PAGE=booktext&amp;DF=bookdb&amp;AN=01437072/3rd_Edition&amp;XPATH=/PG(0)</t>
  </si>
  <si>
    <t>RT89</t>
  </si>
  <si>
    <t>362.173068</t>
  </si>
  <si>
    <t xml:space="preserve">9781558102569 </t>
  </si>
  <si>
    <t>9781558102569</t>
  </si>
  <si>
    <t>Nursing Informatics: Scope and Standards of Practice</t>
  </si>
  <si>
    <t>http://ovidsp.ovid.com/ovidweb.cgi?T=JS&amp;NEWS=N&amp;PAGE=booktext&amp;DF=bookdb&amp;AN=01437074/1st_Edition&amp;XPATH=/PG(0)</t>
  </si>
  <si>
    <t>RT50.5</t>
  </si>
  <si>
    <t>610.730285</t>
  </si>
  <si>
    <t>9781558102729</t>
  </si>
  <si>
    <t>Nursing Professional Development: Scope and Standards of Practice</t>
    <phoneticPr fontId="3" type="noConversion"/>
  </si>
  <si>
    <t xml:space="preserve">Avillion , Adrianne E. </t>
  </si>
  <si>
    <t>http://ovidsp.ovid.com/ovidweb.cgi?T=JS&amp;NEWS=N&amp;PAGE=booktext&amp;DF=bookdb&amp;AN=01437639/1st_Edition&amp;XPATH=/PG(0)</t>
  </si>
  <si>
    <t>RT76</t>
  </si>
  <si>
    <t>9781558102705</t>
  </si>
  <si>
    <t>Nursing's Social Policy Statement</t>
  </si>
  <si>
    <t>http://ovidsp.ovid.com/ovidweb.cgi?T=JS&amp;NEWS=N&amp;PAGE=booktext&amp;DF=bookdb&amp;AN=01437640/3rd_Edition&amp;XPATH=/PG(0)</t>
  </si>
  <si>
    <t>RT82</t>
  </si>
  <si>
    <t xml:space="preserve">9781558102606 </t>
  </si>
  <si>
    <t>9781558102606</t>
  </si>
  <si>
    <t>Pediatric Nursing: Scope and Standards of Practice</t>
  </si>
  <si>
    <t>http://ovidsp.ovid.com/ovidweb.cgi?T=JS&amp;NEWS=N&amp;PAGE=booktext&amp;DF=bookdb&amp;AN=01438027/1st_Edition&amp;XPATH=/PG(0)</t>
  </si>
  <si>
    <t>618.92/00231</t>
  </si>
  <si>
    <t xml:space="preserve">9781558102507 </t>
  </si>
  <si>
    <t>9781558102507</t>
  </si>
  <si>
    <t>Psychiatric-Mental Health Nursing: Scope and Standards of Practice</t>
  </si>
  <si>
    <t>http://ovidsp.ovid.com/ovidweb.cgi?T=JS&amp;NEWS=N&amp;PAGE=booktext&amp;DF=bookdb&amp;AN=01438029/1st_Edition&amp;XPATH=/PG(0)</t>
  </si>
  <si>
    <t xml:space="preserve">9781558102460 </t>
  </si>
  <si>
    <t>9781558102460</t>
  </si>
  <si>
    <t>Public Health Nursing: Scope and Standards of Practice</t>
  </si>
  <si>
    <t>http://ovidsp.ovid.com/ovidweb.cgi?T=JS&amp;NEWS=N&amp;PAGE=booktext&amp;DF=bookdb&amp;AN=01437078/1st_Edition&amp;XPATH=/PG(0)</t>
  </si>
  <si>
    <t>RT97</t>
  </si>
  <si>
    <t>610.73/4</t>
  </si>
  <si>
    <t xml:space="preserve">9781558102453 </t>
  </si>
  <si>
    <t>9781558102453</t>
  </si>
  <si>
    <t>Radiology Nursing: Scope and Standards of Practice</t>
  </si>
  <si>
    <t>http://ovidsp.ovid.com/ovidweb.cgi?T=JS&amp;NEWS=N&amp;PAGE=booktext&amp;DF=bookdb&amp;AN=01438030/1st_Edition&amp;XPATH=/PG(0)</t>
  </si>
  <si>
    <t xml:space="preserve">9781558102576 </t>
  </si>
  <si>
    <t>9781558102576</t>
  </si>
  <si>
    <t>Specialization and Credentialing in Nursing Revisited: Understanding Issues, Advancing the Profression</t>
  </si>
  <si>
    <t xml:space="preserve">Styles , Margretta Madden </t>
  </si>
  <si>
    <t>http://ovidsp.ovid.com/ovidweb.cgi?T=JS&amp;NEWS=N&amp;PAGE=booktext&amp;DF=bookdb&amp;AN=01437079/1st_Edition&amp;XPATH=/PG(0)</t>
  </si>
  <si>
    <t>RT86.7</t>
  </si>
  <si>
    <t xml:space="preserve">9781558102644 </t>
  </si>
  <si>
    <t>9781558102644</t>
  </si>
  <si>
    <t>Sustained Improvement in Nursing Quality: Hospital Performance on NDNQI Indicators, 2007-2008</t>
  </si>
  <si>
    <t xml:space="preserve">Dunton , Nancy </t>
  </si>
  <si>
    <t>http://ovidsp.ovid.com/ovidweb.cgi?T=JS&amp;NEWS=N&amp;PAGE=booktext&amp;DF=bookdb&amp;AN=01437080/1st_Edition&amp;XPATH=/PG(0)</t>
  </si>
  <si>
    <t>610.73068</t>
  </si>
  <si>
    <t xml:space="preserve">9781558102699 </t>
  </si>
  <si>
    <t>9781558102699</t>
  </si>
  <si>
    <t>Teaching IOM: Implications of the Institute of Medicine Reports for Nursing Education</t>
  </si>
  <si>
    <t>2nd</t>
    <phoneticPr fontId="3" type="noConversion"/>
  </si>
  <si>
    <t xml:space="preserve">Finkelman , Antia </t>
  </si>
  <si>
    <t>http://ovidsp.ovid.com/ovidweb.cgi?T=JS&amp;NEWS=N&amp;PAGE=booktext&amp;DF=bookdb&amp;AN=01437081/2nd_Edition&amp;XPATH=/PG(0)</t>
  </si>
  <si>
    <t>RT71</t>
  </si>
  <si>
    <t>610.73071/173</t>
  </si>
  <si>
    <t xml:space="preserve">9781558102491 </t>
  </si>
  <si>
    <t>9781558102491</t>
  </si>
  <si>
    <t>Transforming Nursing Data into Quality Care: Profiles of Quality Improvement in U.S. Healthcare Facilities</t>
  </si>
  <si>
    <t xml:space="preserve">Montalvo , Isis </t>
  </si>
  <si>
    <t>http://ovidsp.ovid.com/ovidweb.cgi?T=JS&amp;NEWS=N&amp;PAGE=booktext&amp;DF=bookdb&amp;AN=01437082/1st_Edition&amp;XPATH=/PG(0)</t>
  </si>
  <si>
    <t xml:space="preserve">9781558102293 </t>
  </si>
  <si>
    <t>9781558102293</t>
  </si>
  <si>
    <t>Transformational Eldercare from the Inside Out: Strengths-Based Strategies for Caring</t>
  </si>
  <si>
    <t>James D. Henry and Linda S. Henry</t>
  </si>
  <si>
    <t>http://ovidsp.ovid.com/ovidweb.cgi?T=JS&amp;NEWS=N&amp;PAGE=booktext&amp;DF=bookdb&amp;AN=01438032/1st_Edition&amp;XPATH=/PG(0)</t>
  </si>
  <si>
    <t>RA564.8</t>
  </si>
  <si>
    <t>362/.0425</t>
  </si>
  <si>
    <t xml:space="preserve">9781558102668 </t>
  </si>
  <si>
    <t>9781558102668</t>
  </si>
  <si>
    <t>Transplant Nursing: Scope and Standards of Practice</t>
  </si>
  <si>
    <t>http://ovidsp.ovid.com/ovidweb.cgi?T=JS&amp;NEWS=N&amp;PAGE=booktext&amp;DF=bookdb&amp;AN=01438033/1st_Edition&amp;XPATH=/PG(0)</t>
  </si>
  <si>
    <t>RD129.8</t>
  </si>
  <si>
    <t>617.9/5</t>
  </si>
  <si>
    <t>備註1</t>
  </si>
  <si>
    <t>備註2</t>
  </si>
  <si>
    <t>Critical Care Medicine; General Medicine; Internal Medicine; Obstetrics &amp; Gynecology; Physician Assistant</t>
  </si>
  <si>
    <t>Washington Manual of Medical Therapeutics, The</t>
    <phoneticPr fontId="23" type="noConversion"/>
  </si>
  <si>
    <t>34th_Ed.</t>
  </si>
  <si>
    <t>Godara, Hemant; Hirbe, Angela; Nassif, Michael; Otepka, Hannah; Rosenstock, Aron</t>
    <phoneticPr fontId="23" type="noConversion"/>
  </si>
  <si>
    <t>http://ovidsp.ovid.com/ovidweb.cgi?T=JS&amp;NEWS=n&amp;CSC=Y&amp;PAGE=booktext&amp;D=books&amp;AN=01745935$&amp;XPATH=/PG(0)","http://ovidsp.ovid.com/ovidweb.cgi?T=JS&amp;NEWS=n&amp;CSC=Y&amp;PAGE=booktext&amp;D=books&amp;AN=01745935$&amp;XPATH=/PG(0)</t>
  </si>
  <si>
    <t>Advanced Practice; Clinical Laboratory Science &amp; Medical Technology; Emergency Medical Technology; Emergency Medicine &amp; Trauma; Internal Medicine; Laboratory Medicine; Medical Review; Nurse Practitioner; Pathology; Pathophysiology; Primary Care/Family Medicine/General Practice;Residents; Skills &amp; Procedures</t>
  </si>
  <si>
    <t>Wallach’s Interpretation of Diagnostic Tests: Pathways to Arriving at a Clinical Diagnosis</t>
  </si>
  <si>
    <t>10th_Ed.</t>
  </si>
  <si>
    <t>Williamson, Mary A.; Snyder, L. Michael</t>
    <phoneticPr fontId="23" type="noConversion"/>
  </si>
  <si>
    <t>http://ovidsp.ovid.com/ovidweb.cgi?T=JS&amp;NEWS=n&amp;CSC=Y&amp;PAGE=booktext&amp;D=books&amp;AN=01817280$&amp;XPATH=/PG(0)","http://ovidsp.ovid.com/ovidweb.cgi?T=JS&amp;NEWS=n&amp;CSC=Y&amp;PAGE=booktext&amp;D=books&amp;AN=01817280$&amp;XPATH=/PG(0)</t>
  </si>
  <si>
    <t>Visual Diagnosis and Treatment in Pediatrics</t>
  </si>
  <si>
    <t>3rd_Ed.</t>
  </si>
  <si>
    <t>Chung, Esther K.</t>
    <phoneticPr fontId="23" type="noConversion"/>
  </si>
  <si>
    <t>http://ovidsp.ovid.com/ovidweb.cgi?T=JS&amp;NEWS=n&amp;CSC=Y&amp;PAGE=booktext&amp;D=books&amp;AN=01817279$&amp;XPATH=/PG(0)","http://ovidsp.ovid.com/ovidweb.cgi?T=JS&amp;NEWS=n&amp;CSC=Y&amp;PAGE=booktext&amp;D=books&amp;AN=01817279$&amp;XPATH=/PG(0)</t>
  </si>
  <si>
    <t>Residents; Urology</t>
  </si>
  <si>
    <t>5th_Ed.</t>
  </si>
  <si>
    <t>Macfarlane, Michael T.</t>
    <phoneticPr fontId="23" type="noConversion"/>
  </si>
  <si>
    <t>http://ovidsp.ovid.com/ovidweb.cgi?T=JS&amp;NEWS=n&amp;CSC=Y&amp;PAGE=booktext&amp;D=books&amp;AN=01745936$&amp;XPATH=/PG(0)","http://ovidsp.ovid.com/ovidweb.cgi?T=JS&amp;NEWS=n&amp;CSC=Y&amp;PAGE=booktext&amp;D=books&amp;AN=01745936$&amp;XPATH=/PG(0)</t>
  </si>
  <si>
    <t>Evidence-Based Medicine; Multidisciplinary Subjects</t>
  </si>
  <si>
    <t>Turning Knowledge into Action: Practical Guidance on How to Do Integrated Knowledge Translation Research</t>
  </si>
  <si>
    <t>1st_Ed.</t>
  </si>
  <si>
    <t>Graham, Ian D.; Tetroe, Jacqueline M.; Pearson, Alan</t>
    <phoneticPr fontId="23" type="noConversion"/>
  </si>
  <si>
    <t>http://ovidsp.ovid.com/ovidweb.cgi?T=JS&amp;NEWS=n&amp;CSC=Y&amp;PAGE=booktext&amp;D=books&amp;AN=01833069$&amp;XPATH=/PG(0)","http://ovidsp.ovid.com/ovidweb.cgi?T=JS&amp;NEWS=n&amp;CSC=Y&amp;PAGE=booktext&amp;D=books&amp;AN=01833069$&amp;XPATH=/PG(0)</t>
  </si>
  <si>
    <t>Obstetrics &amp; Gynecology; Surgery</t>
  </si>
  <si>
    <t>Te Linde's Atlas of Gynecologic Surgery</t>
    <phoneticPr fontId="23" type="noConversion"/>
  </si>
  <si>
    <t>Cundiff, Geoffrey W.; Azziz, Ricardo; Bristow, Robert E.</t>
    <phoneticPr fontId="23" type="noConversion"/>
  </si>
  <si>
    <t>http://ovidsp.ovid.com/ovidweb.cgi?T=JS&amp;NEWS=n&amp;CSC=Y&amp;PAGE=booktext&amp;D=books&amp;AN=01762494$&amp;XPATH=/PG(0)","http://ovidsp.ovid.com/ovidweb.cgi?T=JS&amp;NEWS=n&amp;CSC=Y&amp;PAGE=booktext&amp;D=books&amp;AN=01762494$&amp;XPATH=/PG(0)</t>
  </si>
  <si>
    <t>General Medicine; Internal Medicine; Primary Care/Family Medicine/General Practice</t>
  </si>
  <si>
    <t>Taylor's Differential Diagnosis Manual: Symptoms and Signs in the Time-Limited Encounter</t>
  </si>
  <si>
    <t>Paulman, Paul M.; Paulman, Audrey A.; Harrison, Jeffrey D.; Nasir, Laeth; Jarzynka, KimberlyPaulman, Paul M.; Paulman, Audrey A.; Harrison, Jeffrey D.; Nasir, Laeth; Jarzynka, Kimberly</t>
    <phoneticPr fontId="23" type="noConversion"/>
  </si>
  <si>
    <t>http://ovidsp.ovid.com/ovidweb.cgi?T=JS&amp;NEWS=n&amp;CSC=Y&amp;PAGE=booktext&amp;D=books&amp;AN=01745952$&amp;XPATH=/PG(0)","http://ovidsp.ovid.com/ovidweb.cgi?T=JS&amp;NEWS=n&amp;CSC=Y&amp;PAGE=booktext&amp;D=books&amp;AN=01745952$&amp;XPATH=/PG(0)</t>
  </si>
  <si>
    <t>Tarascon Pocket Pharmacopoeia: 2014 Deluxe Lab-Coat Ed.</t>
  </si>
  <si>
    <t>15th_Ed.</t>
  </si>
  <si>
    <t>Hamilton, Richard J.</t>
    <phoneticPr fontId="23" type="noConversion"/>
  </si>
  <si>
    <t>http://ovidsp.ovid.com/ovidweb.cgi?T=JS&amp;NEWS=n&amp;CSC=Y&amp;PAGE=booktext&amp;D=books&amp;AN=01812595$&amp;XPATH=/PG(0)","http://ovidsp.ovid.com/ovidweb.cgi?T=JS&amp;NEWS=n&amp;CSC=Y&amp;PAGE=booktext&amp;D=books&amp;AN=01812595$&amp;XPATH=/PG(0)</t>
  </si>
  <si>
    <t>Evidence-Based Medicine; Medical Research; Medical Writing</t>
  </si>
  <si>
    <t>Systematic Reviews to Answer Health Care Questions</t>
  </si>
  <si>
    <t>Nelson, Heidi D.</t>
    <phoneticPr fontId="23" type="noConversion"/>
  </si>
  <si>
    <t>http://ovidsp.ovid.com/ovidweb.cgi?T=JS&amp;NEWS=n&amp;CSC=Y&amp;PAGE=booktext&amp;D=books&amp;AN=01787287$&amp;XPATH=/PG(0)","http://ovidsp.ovid.com/ovidweb.cgi?T=JS&amp;NEWS=n&amp;CSC=Y&amp;PAGE=booktext&amp;D=books&amp;AN=01787287$&amp;XPATH=/PG(0)</t>
  </si>
  <si>
    <t>Synthesis of Prevalence and Incidence Data, The</t>
  </si>
  <si>
    <t>Munn, Zachary; Moola, Sandeep; Lisy, Karolina; Riitano, Dagmara</t>
    <phoneticPr fontId="23" type="noConversion"/>
  </si>
  <si>
    <t>http://ovidsp.ovid.com/ovidweb.cgi?T=JS&amp;NEWS=n&amp;CSC=Y&amp;PAGE=booktext&amp;D=books&amp;AN=01827650$&amp;XPATH=/PG(0)","http://ovidsp.ovid.com/ovidweb.cgi?T=JS&amp;NEWS=n&amp;CSC=Y&amp;PAGE=booktext&amp;D=books&amp;AN=01827650$&amp;XPATH=/PG(0)</t>
  </si>
  <si>
    <t>Surgery Review</t>
  </si>
  <si>
    <t>Makary, Martin A.; Cooper, Michol A.</t>
    <phoneticPr fontId="23" type="noConversion"/>
  </si>
  <si>
    <t>http://ovidsp.ovid.com/ovidweb.cgi?T=JS&amp;NEWS=n&amp;CSC=Y&amp;PAGE=booktext&amp;D=books&amp;AN=01787349$&amp;XPATH=/PG(0)","http://ovidsp.ovid.com/ovidweb.cgi?T=JS&amp;NEWS=n&amp;CSC=Y&amp;PAGE=booktext&amp;D=books&amp;AN=01787349$&amp;XPATH=/PG(0)</t>
  </si>
  <si>
    <t>Primary Care/Family Medicine/General Practice; Psychiatric/Mental Health Nursing; Psychiatry; Psychology; Psychopharmacology; Substance Abuse</t>
  </si>
  <si>
    <t>Substance Abuse Handbook, The</t>
  </si>
  <si>
    <t>2nd_Ed.</t>
  </si>
  <si>
    <t>Ruiz, Pedro; Strain, Eric C.</t>
    <phoneticPr fontId="23" type="noConversion"/>
  </si>
  <si>
    <t>http://ovidsp.ovid.com/ovidweb.cgi?T=JS&amp;NEWS=n&amp;CSC=Y&amp;PAGE=booktext&amp;D=books&amp;AN=01787262$&amp;XPATH=/PG(0)","http://ovidsp.ovid.com/ovidweb.cgi?T=JS&amp;NEWS=n&amp;CSC=Y&amp;PAGE=booktext&amp;D=books&amp;AN=01787262$&amp;XPATH=/PG(0)</t>
  </si>
  <si>
    <t>Stakeholder Engagement: The Role of Tacit Knowledge and Value Statements in Translation Science</t>
  </si>
  <si>
    <t>Jordan, Zoe; McArthur, Alexa; McMillan, Mark</t>
    <phoneticPr fontId="23" type="noConversion"/>
  </si>
  <si>
    <t>http://ovidsp.ovid.com/ovidweb.cgi?T=JS&amp;NEWS=n&amp;CSC=Y&amp;PAGE=booktext&amp;D=books&amp;AN=01833068$&amp;XPATH=/PG(0)","http://ovidsp.ovid.com/ovidweb.cgi?T=JS&amp;NEWS=n&amp;CSC=Y&amp;PAGE=booktext&amp;D=books&amp;AN=01833068$&amp;XPATH=/PG(0)</t>
  </si>
  <si>
    <t>Holistic Nursing</t>
  </si>
  <si>
    <t>Spirituality in Nursing: Standing on Holy Ground</t>
  </si>
  <si>
    <t>O'Brien, Mary Elizabeth</t>
    <phoneticPr fontId="23" type="noConversion"/>
  </si>
  <si>
    <t>http://ovidsp.ovid.com/ovidweb.cgi?T=JS&amp;NEWS=n&amp;CSC=Y&amp;PAGE=booktext&amp;D=books&amp;AN=01777270$&amp;XPATH=/PG(0)","http://ovidsp.ovid.com/ovidweb.cgi?T=JS&amp;NEWS=n&amp;CSC=Y&amp;PAGE=booktext&amp;D=books&amp;AN=01777270$&amp;XPATH=/PG(0)</t>
  </si>
  <si>
    <t>Scott-Conner &amp; Dawson: Essential Operative Techniques and Anatomy</t>
  </si>
  <si>
    <t>4th_Ed.</t>
  </si>
  <si>
    <t>Scott-Conner, Carol E. H.</t>
    <phoneticPr fontId="23" type="noConversion"/>
  </si>
  <si>
    <t>http://ovidsp.ovid.com/ovidweb.cgi?T=JS&amp;NEWS=n&amp;CSC=Y&amp;PAGE=booktext&amp;D=books&amp;AN=01745945$&amp;XPATH=/PG(0)","http://ovidsp.ovid.com/ovidweb.cgi?T=JS&amp;NEWS=n&amp;CSC=Y&amp;PAGE=booktext&amp;D=books&amp;AN=01745945$&amp;XPATH=/PG(0)</t>
  </si>
  <si>
    <t>SCAI Interventional Cardiology Board Review</t>
  </si>
  <si>
    <t>Kern, Morton J.</t>
    <phoneticPr fontId="23" type="noConversion"/>
  </si>
  <si>
    <t>http://ovidsp.ovid.com/ovidweb.cgi?T=JS&amp;NEWS=n&amp;CSC=Y&amp;PAGE=booktext&amp;D=books&amp;AN=01745934$&amp;XPATH=/PG(0)","http://ovidsp.ovid.com/ovidweb.cgi?T=JS&amp;NEWS=n&amp;CSC=Y&amp;PAGE=booktext&amp;D=books&amp;AN=01745934$&amp;XPATH=/PG(0)</t>
  </si>
  <si>
    <t>Emergency Medical Technology;Emergency Medicine &amp; Trauma;Pediatrics,Primary Care/Family Medicine/General Practice;Toxicology</t>
  </si>
  <si>
    <t>Schaider, Jeffrey J.; Barkin, Roger M.; Hayden, Stephen R.; Wolfe, Richard E.; Barkin, Adam Z.; Shayne, Philip; Rosen, Peter</t>
    <phoneticPr fontId="23" type="noConversion"/>
  </si>
  <si>
    <t>http://ovidsp.ovid.com/ovidweb.cgi?T=JS&amp;NEWS=n&amp;CSC=Y&amp;PAGE=booktext&amp;D=books&amp;AN=01817278$&amp;XPATH=/PG(0)","http://ovidsp.ovid.com/ovidweb.cgi?T=JS&amp;NEWS=n&amp;CSC=Y&amp;PAGE=booktext&amp;D=books&amp;AN=01817278$&amp;XPATH=/PG(0)</t>
  </si>
  <si>
    <t>Orthopedics;Residents</t>
  </si>
  <si>
    <t>Review of Orthopaedic Trauma</t>
  </si>
  <si>
    <t>Brinker, Mark R.</t>
    <phoneticPr fontId="23" type="noConversion"/>
  </si>
  <si>
    <t>http://ovidsp.ovid.com/ovidweb.cgi?T=JS&amp;NEWS=n&amp;CSC=Y&amp;PAGE=booktext&amp;D=books&amp;AN=01745951$&amp;XPATH=/PG(0)","http://ovidsp.ovid.com/ovidweb.cgi?T=JS&amp;NEWS=n&amp;CSC=Y&amp;PAGE=booktext&amp;D=books&amp;AN=01745951$&amp;XPATH=/PG(0)</t>
  </si>
  <si>
    <t>Anesthesiology;Critical Care Medicine;Pain Management;Residents</t>
  </si>
  <si>
    <t>Review of Clinical Anesthesia</t>
    <phoneticPr fontId="23" type="noConversion"/>
  </si>
  <si>
    <t>6th_Ed.</t>
  </si>
  <si>
    <t>Connelly, Neil Roy; Silverman, David G.</t>
    <phoneticPr fontId="23" type="noConversion"/>
  </si>
  <si>
    <t>http://ovidsp.ovid.com/ovidweb.cgi?T=JS&amp;NEWS=n&amp;CSC=Y&amp;PAGE=booktext&amp;D=books&amp;AN=01741138$&amp;XPATH=/PG(0)","http://ovidsp.ovid.com/ovidweb.cgi?T=JS&amp;NEWS=n&amp;CSC=Y&amp;PAGE=booktext&amp;D=books&amp;AN=01741138$&amp;XPATH=/PG(0)</t>
  </si>
  <si>
    <t>Advanced Practice;Internal Medicine;Legal Issues
;Medical Law;Ethics &amp; Other Humanities;Medical Review
;Nurse Practitioner;Primary Care/Family Medicine/General Practice;Residents</t>
  </si>
  <si>
    <t>Lo, Bernard</t>
    <phoneticPr fontId="23" type="noConversion"/>
  </si>
  <si>
    <t>http://ovidsp.ovid.com/ovidweb.cgi?T=JS&amp;NEWS=n&amp;CSC=Y&amp;PAGE=booktext&amp;D=books&amp;AN=01720557$&amp;XPATH=/PG(0)","http://ovidsp.ovid.com/ovidweb.cgi?T=JS&amp;NEWS=n&amp;CSC=Y&amp;PAGE=booktext&amp;D=books&amp;AN=01720557$&amp;XPATH=/PG(0)</t>
  </si>
  <si>
    <t>Imaging Technology; Internal Medicine; Medical Review
;Primary Care/Family Medicine/General Practice; Radiology
; Rehabilitation &amp; Physical Medicine; Residents</t>
  </si>
  <si>
    <t>Radiology 101: The Basics and Fundamentals of Imaging</t>
  </si>
  <si>
    <t>Smith, Wilbur L.; Farrell, Thomas A.</t>
    <phoneticPr fontId="23" type="noConversion"/>
  </si>
  <si>
    <t>http://ovidsp.ovid.com/ovidweb.cgi?T=JS&amp;NEWS=n&amp;CSC=Y&amp;PAGE=booktext&amp;D=books&amp;AN=01745933$&amp;XPATH=/PG(0)","http://ovidsp.ovid.com/ovidweb.cgi?T=JS&amp;NEWS=n&amp;CSC=Y&amp;PAGE=booktext&amp;D=books&amp;AN=01745933$&amp;XPATH=/PG(0)</t>
  </si>
  <si>
    <t>Questions, Tricks, and Tips for the Echocardiography Boards</t>
  </si>
  <si>
    <t>Sorrell, Vincent L.; Jayasuriya, Sasanka</t>
    <phoneticPr fontId="23" type="noConversion"/>
  </si>
  <si>
    <t>http://ovidsp.ovid.com/ovidweb.cgi?T=JS&amp;NEWS=n&amp;CSC=Y&amp;PAGE=booktext&amp;D=books&amp;AN=01787286$&amp;XPATH=/PG(0)","http://ovidsp.ovid.com/ovidweb.cgi?T=JS&amp;NEWS=n&amp;CSC=Y&amp;PAGE=booktext&amp;D=books&amp;AN=01787286$&amp;XPATH=/PG(0)</t>
  </si>
  <si>
    <t>Research &amp; Theory</t>
  </si>
  <si>
    <t>Public Engagement in Translating Knowledge to Action</t>
  </si>
  <si>
    <t>Robertson-Malt, Suzanne; Riitano, Dagmara</t>
    <phoneticPr fontId="23" type="noConversion"/>
  </si>
  <si>
    <t>http://ovidsp.ovid.com/ovidweb.cgi?T=JS&amp;NEWS=n&amp;CSC=Y&amp;PAGE=booktext&amp;D=books&amp;AN=01768401$&amp;XPATH=/PG(0)","http://ovidsp.ovid.com/ovidweb.cgi?T=JS&amp;NEWS=n&amp;CSC=Y&amp;PAGE=booktext&amp;D=books&amp;AN=01768401$&amp;XPATH=/PG(0)</t>
  </si>
  <si>
    <t>Psychiatric-Mental Health Nursing</t>
    <phoneticPr fontId="23" type="noConversion"/>
  </si>
  <si>
    <t>Videbeck, Sheila L.</t>
    <phoneticPr fontId="23" type="noConversion"/>
  </si>
  <si>
    <t>http://ovidsp.ovid.com/ovidweb.cgi?T=JS&amp;NEWS=n&amp;CSC=Y&amp;PAGE=booktext&amp;D=books&amp;AN=01787337$&amp;XPATH=/PG(0)","http://ovidsp.ovid.com/ovidweb.cgi?T=JS&amp;NEWS=n&amp;CSC=Y&amp;PAGE=booktext&amp;D=books&amp;AN=01787337$&amp;XPATH=/PG(0)</t>
  </si>
  <si>
    <t>Advanced Practice</t>
  </si>
  <si>
    <t>Professional Practice Manual</t>
    <phoneticPr fontId="23" type="noConversion"/>
  </si>
  <si>
    <t>http://ovidsp.ovid.com/ovidweb.cgi?T=JS&amp;NEWS=n&amp;CSC=Y&amp;PAGE=booktext&amp;D=books&amp;AN=01768419$&amp;XPATH=/PG(0)","http://ovidsp.ovid.com/ovidweb.cgi?T=JS&amp;NEWS=n&amp;CSC=Y&amp;PAGE=booktext&amp;D=books&amp;AN=01768419$&amp;XPATH=/PG(0)</t>
  </si>
  <si>
    <t>Principles of Molecular Diagnostics and Personalized Cancer Medicine</t>
    <phoneticPr fontId="23" type="noConversion"/>
  </si>
  <si>
    <t>Tan, Dongfeng; Lynch, Henry T.</t>
    <phoneticPr fontId="23" type="noConversion"/>
  </si>
  <si>
    <t>http://ovidsp.ovid.com/ovidweb.cgi?T=JS&amp;NEWS=n&amp;CSC=Y&amp;PAGE=booktext&amp;D=books&amp;AN=01720565$&amp;XPATH=/PG(0)","http://ovidsp.ovid.com/ovidweb.cgi?T=JS&amp;NEWS=n&amp;CSC=Y&amp;PAGE=booktext&amp;D=books&amp;AN=01720565$&amp;XPATH=/PG(0)</t>
  </si>
  <si>
    <t>Obstetrics &amp; Gynecology;Oncology;Pain Management;Primary Care/Family Medicine/General Practice;Residents</t>
  </si>
  <si>
    <t>Principles and Practice of Palliative Care and Supportive Oncology</t>
    <phoneticPr fontId="23" type="noConversion"/>
  </si>
  <si>
    <t>Berger, Ann M.; Shuster, John L.; Von Roenn, Jamie H.</t>
    <phoneticPr fontId="23" type="noConversion"/>
  </si>
  <si>
    <t>http://ovidsp.ovid.com/ovidweb.cgi?T=JS&amp;NEWS=n&amp;CSC=Y&amp;PAGE=booktext&amp;D=books&amp;AN=01720556$&amp;XPATH=/PG(0)","http://ovidsp.ovid.com/ovidweb.cgi?T=JS&amp;NEWS=n&amp;CSC=Y&amp;PAGE=booktext&amp;D=books&amp;AN=01720556$&amp;XPATH=/PG(0)</t>
  </si>
  <si>
    <t>Obstetrics &amp; Gynecology;Oncology;Surgery</t>
  </si>
  <si>
    <t>Barakat, Richard R.; Berchuck, Andrew; Markman, Maurie; Randall, Marcus E.</t>
    <phoneticPr fontId="23" type="noConversion"/>
  </si>
  <si>
    <t>http://ovidsp.ovid.com/ovidweb.cgi?T=JS&amp;NEWS=n&amp;CSC=Y&amp;PAGE=booktext&amp;D=books&amp;AN=01735162$&amp;XPATH=/PG(0)","http://ovidsp.ovid.com/ovidweb.cgi?T=JS&amp;NEWS=n&amp;CSC=Y&amp;PAGE=booktext&amp;D=books&amp;AN=01735162$&amp;XPATH=/PG(0)</t>
  </si>
  <si>
    <t>Orthopedics</t>
    <phoneticPr fontId="23" type="noConversion"/>
  </si>
  <si>
    <t>Principles and Management of Pediatric Foot and Ankle Deformities and Malformations</t>
    <phoneticPr fontId="23" type="noConversion"/>
  </si>
  <si>
    <t>Mosca, Vincent S.</t>
    <phoneticPr fontId="23" type="noConversion"/>
  </si>
  <si>
    <t>http://ovidsp.ovid.com/ovidweb.cgi?T=JS&amp;NEWS=n&amp;CSC=Y&amp;PAGE=booktext&amp;D=books&amp;AN=01787273$&amp;XPATH=/PG(0)","http://ovidsp.ovid.com/ovidweb.cgi?T=JS&amp;NEWS=n&amp;CSC=Y&amp;PAGE=booktext&amp;D=books&amp;AN=01787273$&amp;XPATH=/PG(0)</t>
  </si>
  <si>
    <t>Advanced Practice;Internal Medicine;Nurse Practitioner;Obstetrics &amp; Gynecology;Physician Assistant;Primary Care/Family Medicine/General Practice;Residents</t>
  </si>
  <si>
    <t>Primary Care Medicine: Office Evaluation and Management of the Adult Patient</t>
    <phoneticPr fontId="23" type="noConversion"/>
  </si>
  <si>
    <t>7th_Ed.</t>
  </si>
  <si>
    <t>Goroll, Allan H.; Mulley, Albert G.</t>
    <phoneticPr fontId="23" type="noConversion"/>
  </si>
  <si>
    <t>http://ovidsp.ovid.com/ovidweb.cgi?T=JS&amp;NEWS=n&amp;CSC=Y&amp;PAGE=booktext&amp;D=books&amp;AN=01787256$&amp;XPATH=/PG(0)","http://ovidsp.ovid.com/ovidweb.cgi?T=JS&amp;NEWS=n&amp;CSC=Y&amp;PAGE=booktext&amp;D=books&amp;AN=01787256$&amp;XPATH=/PG(0)</t>
  </si>
  <si>
    <t>Neurology;Residents</t>
  </si>
  <si>
    <t>Practical Neurology Visual Review</t>
    <phoneticPr fontId="23" type="noConversion"/>
  </si>
  <si>
    <t>Biller, Jose; Espay, Alberto J.</t>
    <phoneticPr fontId="23" type="noConversion"/>
  </si>
  <si>
    <t>http://ovidsp.ovid.com/ovidweb.cgi?T=JS&amp;NEWS=n&amp;CSC=Y&amp;PAGE=booktext&amp;D=books&amp;AN=01745931$&amp;XPATH=/PG(0)","http://ovidsp.ovid.com/ovidweb.cgi?T=JS&amp;NEWS=n&amp;CSC=Y&amp;PAGE=booktext&amp;D=books&amp;AN=01745931$&amp;XPATH=/PG(0)</t>
  </si>
  <si>
    <t>Neurology,Neurosurgery;Radiology;Rehabilitation &amp; Physical Medicine</t>
  </si>
  <si>
    <t>Practical Neuroangiography</t>
    <phoneticPr fontId="23" type="noConversion"/>
  </si>
  <si>
    <t>Morris, Pearse</t>
    <phoneticPr fontId="23" type="noConversion"/>
  </si>
  <si>
    <t>http://ovidsp.ovid.com/ovidweb.cgi?T=JS&amp;NEWS=n&amp;CSC=Y&amp;PAGE=booktext&amp;D=books&amp;AN=01714600$&amp;XPATH=/PG(0)","http://ovidsp.ovid.com/ovidweb.cgi?T=JS&amp;NEWS=n&amp;CSC=Y&amp;PAGE=booktext&amp;D=books&amp;AN=01714600$&amp;XPATH=/PG(0)</t>
  </si>
  <si>
    <t>Practical Guide to Joint &amp; Soft Tissue Injections, A</t>
    <phoneticPr fontId="23" type="noConversion"/>
  </si>
  <si>
    <t>McNabb, James W.</t>
    <phoneticPr fontId="23" type="noConversion"/>
  </si>
  <si>
    <t>http://ovidsp.ovid.com/ovidweb.cgi?T=JS&amp;NEWS=n&amp;CSC=Y&amp;PAGE=booktext&amp;D=books&amp;AN=01817264$&amp;XPATH=/PG(0)","http://ovidsp.ovid.com/ovidweb.cgi?T=JS&amp;NEWS=n&amp;CSC=Y&amp;PAGE=booktext&amp;D=books&amp;AN=01817264$&amp;XPATH=/PG(0)</t>
  </si>
  <si>
    <t>Emergency Medical Technology;
Emergency Medicine &amp; Trauma;
Radiology;
Rehabilitation &amp; Physical Medicine</t>
  </si>
  <si>
    <t>Practical Guide to Emergency Ultrasound</t>
    <phoneticPr fontId="23" type="noConversion"/>
  </si>
  <si>
    <t>Cosby, Karen S.; Kendall, John L.</t>
    <phoneticPr fontId="23" type="noConversion"/>
  </si>
  <si>
    <t>http://ovidsp.ovid.com/ovidweb.cgi?T=JS&amp;NEWS=n&amp;CSC=Y&amp;PAGE=booktext&amp;D=books&amp;AN=01745930$&amp;XPATH=/PG(0)","http://ovidsp.ovid.com/ovidweb.cgi?T=JS&amp;NEWS=n&amp;CSC=Y&amp;PAGE=booktext&amp;D=books&amp;AN=01745930$&amp;XPATH=/PG(0)</t>
  </si>
  <si>
    <t>Nuclear Medicine;Oncology;Radiology;Rehabilitation &amp; Physical Medicine</t>
  </si>
  <si>
    <t>Practical Essentials of Intensity Modulated Radiation Therapy</t>
    <phoneticPr fontId="23" type="noConversion"/>
  </si>
  <si>
    <t>Chao, K. S. Clifford</t>
    <phoneticPr fontId="23" type="noConversion"/>
  </si>
  <si>
    <t>http://ovidsp.ovid.com/ovidweb.cgi?T=JS&amp;NEWS=n&amp;CSC=Y&amp;PAGE=booktext&amp;D=books&amp;AN=01787235$&amp;XPATH=/PG(0)","http://ovidsp.ovid.com/ovidweb.cgi?T=JS&amp;NEWS=n&amp;CSC=Y&amp;PAGE=booktext&amp;D=books&amp;AN=01787235$&amp;XPATH=/PG(0)</t>
  </si>
  <si>
    <t>Anesthesiology;Cardiology;Radiology;Rehabilitation &amp; Physical Medicine;Surgery</t>
  </si>
  <si>
    <t>Practical Approach to Transesophageal Echocardiography, A</t>
    <phoneticPr fontId="23" type="noConversion"/>
  </si>
  <si>
    <t>Perrino, Albert C.; Reeves, Scott T.</t>
    <phoneticPr fontId="23" type="noConversion"/>
  </si>
  <si>
    <t>http://ovidsp.ovid.com/ovidweb.cgi?T=JS&amp;NEWS=n&amp;CSC=Y&amp;PAGE=booktext&amp;D=books&amp;AN=01745911$&amp;XPATH=/PG(0)","http://ovidsp.ovid.com/ovidweb.cgi?T=JS&amp;NEWS=n&amp;CSC=Y&amp;PAGE=booktext&amp;D=books&amp;AN=01745911$&amp;XPATH=/PG(0)</t>
  </si>
  <si>
    <t>Anesthesiology;Neurology</t>
  </si>
  <si>
    <t>Practical Approach to Neuroanesthesia, A</t>
    <phoneticPr fontId="23" type="noConversion"/>
  </si>
  <si>
    <t>Mongan, Paul D.; Soriano, Sulpicio G.; Sloan, Tod B.</t>
    <phoneticPr fontId="23" type="noConversion"/>
  </si>
  <si>
    <t>http://ovidsp.ovid.com/ovidweb.cgi?T=JS&amp;NEWS=n&amp;CSC=Y&amp;PAGE=booktext&amp;D=books&amp;AN=01735153$&amp;XPATH=/PG(0)","http://ovidsp.ovid.com/ovidweb.cgi?T=JS&amp;NEWS=n&amp;CSC=Y&amp;PAGE=booktext&amp;D=books&amp;AN=01735153$&amp;XPATH=/PG(0)</t>
  </si>
  <si>
    <t>Point-of-Care Assessment in Pregnancy Women’s Health: Electronic Fetal Monitoring and Sonography</t>
    <phoneticPr fontId="23" type="noConversion"/>
  </si>
  <si>
    <t>Afriat Menihan, Cydney; Kopel, Ellen</t>
    <phoneticPr fontId="23" type="noConversion"/>
  </si>
  <si>
    <t>http://ovidsp.ovid.com/ovidweb.cgi?T=JS&amp;NEWS=n&amp;CSC=Y&amp;PAGE=booktext&amp;D=books&amp;AN=01787285$&amp;XPATH=/PG(0)","http://ovidsp.ovid.com/ovidweb.cgi?T=JS&amp;NEWS=n&amp;CSC=Y&amp;PAGE=booktext&amp;D=books&amp;AN=01787285$&amp;XPATH=/PG(0)</t>
  </si>
  <si>
    <t>Pocket Obstetrics and Gynecology</t>
    <phoneticPr fontId="23" type="noConversion"/>
  </si>
  <si>
    <t>HURT, K. JOSEPH</t>
    <phoneticPr fontId="23" type="noConversion"/>
  </si>
  <si>
    <t>http://ovidsp.ovid.com/ovidweb.cgi?T=JS&amp;NEWS=n&amp;CSC=Y&amp;PAGE=booktext&amp;D=books&amp;AN=01817246$&amp;XPATH=/PG(0)","http://ovidsp.ovid.com/ovidweb.cgi?T=JS&amp;NEWS=n&amp;CSC=Y&amp;PAGE=booktext&amp;D=books&amp;AN=01817246$&amp;XPATH=/PG(0)</t>
  </si>
  <si>
    <t>Pocket Guide for Lactation Management</t>
    <phoneticPr fontId="23" type="noConversion"/>
  </si>
  <si>
    <t>Cadwell, Karin; Turner-Maffei, Cindy</t>
    <phoneticPr fontId="23" type="noConversion"/>
  </si>
  <si>
    <t>http://ovidsp.ovid.com/ovidweb.cgi?T=JS&amp;NEWS=n&amp;CSC=Y&amp;PAGE=booktext&amp;D=books&amp;AN=01777267$&amp;XPATH=/PG(0)","http://ovidsp.ovid.com/ovidweb.cgi?T=JS&amp;NEWS=n&amp;CSC=Y&amp;PAGE=booktext&amp;D=books&amp;AN=01777267$&amp;XPATH=/PG(0)</t>
  </si>
  <si>
    <t>Medical/Surgical Nursing;Pathophysiology;Pharmacology</t>
    <phoneticPr fontId="23" type="noConversion"/>
  </si>
  <si>
    <t>Plumer's Principles &amp; Practice of Infusion Therapy</t>
    <phoneticPr fontId="23" type="noConversion"/>
  </si>
  <si>
    <t>9th_Ed.</t>
  </si>
  <si>
    <t>Weinstein, Sharon M.; Hagle, Mary E.</t>
    <phoneticPr fontId="23" type="noConversion"/>
  </si>
  <si>
    <t>http://ovidsp.ovid.com/ovidweb.cgi?T=JS&amp;NEWS=n&amp;CSC=Y&amp;PAGE=booktext&amp;D=books&amp;AN=01787336$&amp;XPATH=/PG(0)","http://ovidsp.ovid.com/ovidweb.cgi?T=JS&amp;NEWS=n&amp;CSC=Y&amp;PAGE=booktext&amp;D=books&amp;AN=01787336$&amp;XPATH=/PG(0)</t>
  </si>
  <si>
    <t>Critical Care Medicine; Occupational &amp; Environmental Medicine; 
Pulmonary Medicine; Residents; Respiratory Therapy</t>
  </si>
  <si>
    <t>Pleural Diseases</t>
    <phoneticPr fontId="23" type="noConversion"/>
  </si>
  <si>
    <t>Light, Richard W.</t>
    <phoneticPr fontId="23" type="noConversion"/>
  </si>
  <si>
    <t>http://ovidsp.ovid.com/ovidweb.cgi?T=JS&amp;NEWS=n&amp;CSC=Y&amp;PAGE=booktext&amp;D=books&amp;AN=01735128$&amp;XPATH=/PG(0)","http://ovidsp.ovid.com/ovidweb.cgi?T=JS&amp;NEWS=n&amp;CSC=Y&amp;PAGE=booktext&amp;D=books&amp;AN=01735128$&amp;XPATH=/PG(0)</t>
  </si>
  <si>
    <t>Pediatric Retina</t>
    <phoneticPr fontId="23" type="noConversion"/>
  </si>
  <si>
    <t>Hartnett, Mary Elizabeth</t>
    <phoneticPr fontId="23" type="noConversion"/>
  </si>
  <si>
    <t>http://ovidsp.ovid.com/ovidweb.cgi?T=JS&amp;NEWS=n&amp;CSC=Y&amp;PAGE=booktext&amp;D=books&amp;AN=01745928$&amp;XPATH=/PG(0)","http://ovidsp.ovid.com/ovidweb.cgi?T=JS&amp;NEWS=n&amp;CSC=Y&amp;PAGE=booktext&amp;D=books&amp;AN=01745928$&amp;XPATH=/PG(0)</t>
  </si>
  <si>
    <t>Pediatric Nursing Made Incredibly Easy!</t>
    <phoneticPr fontId="23" type="noConversion"/>
  </si>
  <si>
    <t>Meadows-Oliver, Mikki</t>
    <phoneticPr fontId="23" type="noConversion"/>
  </si>
  <si>
    <t>http://ovidsp.ovid.com/ovidweb.cgi?T=JS&amp;NEWS=n&amp;CSC=Y&amp;PAGE=booktext&amp;D=books&amp;AN=01817276$&amp;XPATH=/PG(0)","http://ovidsp.ovid.com/ovidweb.cgi?T=JS&amp;NEWS=n&amp;CSC=Y&amp;PAGE=booktext&amp;D=books&amp;AN=01817276$&amp;XPATH=/PG(0)</t>
  </si>
  <si>
    <t>Ophthalmology; Optometry; Pediatrics; Surgery</t>
  </si>
  <si>
    <t>Pediatric Cataract Surgery: Techniques, Complications, and Management</t>
    <phoneticPr fontId="23" type="noConversion"/>
  </si>
  <si>
    <t>Wilson, M. Edward; Trivedi, Rupal H.</t>
    <phoneticPr fontId="23" type="noConversion"/>
  </si>
  <si>
    <t>http://ovidsp.ovid.com/ovidweb.cgi?T=JS&amp;NEWS=n&amp;CSC=Y&amp;PAGE=booktext&amp;D=books&amp;AN=01762480$&amp;XPATH=/PG(0)","http://ovidsp.ovid.com/ovidweb.cgi?T=JS&amp;NEWS=n&amp;CSC=Y&amp;PAGE=booktext&amp;D=books&amp;AN=01762480$&amp;XPATH=/PG(0)</t>
  </si>
  <si>
    <t>Emergency Medicine &amp; Trauma; Orthopedics</t>
  </si>
  <si>
    <t>Orthopaedic Office and Emergency Procedures</t>
    <phoneticPr fontId="23" type="noConversion"/>
  </si>
  <si>
    <t>Hoshino, C. Max; Tiberi, John V.; Harris, Thomas G.</t>
    <phoneticPr fontId="23" type="noConversion"/>
  </si>
  <si>
    <t>http://ovidsp.ovid.com/ovidweb.cgi?T=JS&amp;NEWS=n&amp;CSC=Y&amp;PAGE=booktext&amp;D=books&amp;AN=01735158$&amp;XPATH=/PG(0)","http://ovidsp.ovid.com/ovidweb.cgi?T=JS&amp;NEWS=n&amp;CSC=Y&amp;PAGE=booktext&amp;D=books&amp;AN=01735158$&amp;XPATH=/PG(0)</t>
  </si>
  <si>
    <t>Advanced Practice; Cardiology; Critical Care; Critical Care Medicine; Emergency Medical Technology; Emergency Medicine &amp; Trauma; 
Medical Review; Nurse Practitioner; Physician Assistant; Primary Care/Family Medicine/General Practice</t>
  </si>
  <si>
    <t>Only EKG Book You'll Ever Need, The</t>
    <phoneticPr fontId="23" type="noConversion"/>
  </si>
  <si>
    <t>8th_Ed.</t>
  </si>
  <si>
    <t>Thaler, Malcolm S.</t>
    <phoneticPr fontId="23" type="noConversion"/>
  </si>
  <si>
    <t>http://ovidsp.ovid.com/ovidweb.cgi?T=JS&amp;NEWS=n&amp;CSC=Y&amp;PAGE=booktext&amp;D=books&amp;AN=01857010$&amp;XPATH=/PG(0)","http://ovidsp.ovid.com/ovidweb.cgi?T=JS&amp;NEWS=n&amp;CSC=Y&amp;PAGE=booktext&amp;D=books&amp;AN=01857010$&amp;XPATH=/PG(0)</t>
  </si>
  <si>
    <t>Oncology; Primary Care/Family Medicine/General Practice</t>
  </si>
  <si>
    <t>Oncology in Primary Care</t>
    <phoneticPr fontId="23" type="noConversion"/>
  </si>
  <si>
    <t>Rose, Michal G.; DeVita, Vincent T.; Lawrence, Theodore S.; Rosenberg, Steven A.</t>
    <phoneticPr fontId="23" type="noConversion"/>
  </si>
  <si>
    <t>http://ovidsp.ovid.com/ovidweb.cgi?T=JS&amp;NEWS=n&amp;CSC=Y&amp;PAGE=booktext&amp;D=books&amp;AN=01735160$&amp;XPATH=/PG(0)","http://ovidsp.ovid.com/ovidweb.cgi?T=JS&amp;NEWS=n&amp;CSC=Y&amp;PAGE=booktext&amp;D=books&amp;AN=01735160$&amp;XPATH=/PG(0)</t>
  </si>
  <si>
    <t>Advanced Practice; Internal Medicine; Nurse Practitioner; Nutrition &amp; Dietetics; Physician Assistant; Primary Care/Family Medicine/General Practice</t>
  </si>
  <si>
    <t>Nutrition in Clinical Practice: A Comprehensive, Evidence-Based Manual for the Practitioner</t>
    <phoneticPr fontId="23" type="noConversion"/>
  </si>
  <si>
    <t>Katz, David L.; Friedman, Rachel S.C.; Lucan, Sean C.</t>
    <phoneticPr fontId="23" type="noConversion"/>
  </si>
  <si>
    <t>http://ovidsp.ovid.com/ovidweb.cgi?T=JS&amp;NEWS=n&amp;CSC=Y&amp;PAGE=booktext&amp;D=books&amp;AN=01817274$&amp;XPATH=/PG(0)","http://ovidsp.ovid.com/ovidweb.cgi?T=JS&amp;NEWS=n&amp;CSC=Y&amp;PAGE=booktext&amp;D=books&amp;AN=01817274$&amp;XPATH=/PG(0)</t>
  </si>
  <si>
    <t>Food Science &amp; Nutrition; Nutrition/Diet Therapy</t>
  </si>
  <si>
    <t>Nutrition Essentials for Nursing Practice</t>
    <phoneticPr fontId="23" type="noConversion"/>
  </si>
  <si>
    <t>Dudek, Susan G.</t>
    <phoneticPr fontId="23" type="noConversion"/>
  </si>
  <si>
    <t>http://ovidsp.ovid.com/ovidweb.cgi?T=JS&amp;NEWS=n&amp;CSC=Y&amp;PAGE=booktext&amp;D=books&amp;AN=01787374$&amp;XPATH=/PG(0)","http://ovidsp.ovid.com/ovidweb.cgi?T=JS&amp;NEWS=n&amp;CSC=Y&amp;PAGE=booktext&amp;D=books&amp;AN=01787374$&amp;XPATH=/PG(0)</t>
  </si>
  <si>
    <t>Nutrition &amp; Dietetics</t>
  </si>
  <si>
    <t>Nutrition and Dietetics: Practice and Future Trends</t>
    <phoneticPr fontId="23" type="noConversion"/>
  </si>
  <si>
    <t>Winterfeldt, Esther A.; Bogle, Margaret L.; Ebro, Lea L.</t>
    <phoneticPr fontId="23" type="noConversion"/>
  </si>
  <si>
    <t>Jones and Bartlett Learning, LLC</t>
    <phoneticPr fontId="23" type="noConversion"/>
  </si>
  <si>
    <t>http://ovidsp.ovid.com/ovidweb.cgi?T=JS&amp;NEWS=n&amp;CSC=Y&amp;PAGE=booktext&amp;D=books&amp;AN=01777264$&amp;XPATH=/PG(0)","http://ovidsp.ovid.com/ovidweb.cgi?T=JS&amp;NEWS=n&amp;CSC=Y&amp;PAGE=booktext&amp;D=books&amp;AN=01777264$&amp;XPATH=/PG(0)</t>
  </si>
  <si>
    <t>Nurse Practitioner; Nursing Process &amp; Diagnosis</t>
  </si>
  <si>
    <t>Nursing Care Plans: Transitional Patient &amp; Family Centered Care</t>
    <phoneticPr fontId="23" type="noConversion"/>
  </si>
  <si>
    <t>Carpenito, Lynda Juall</t>
    <phoneticPr fontId="23" type="noConversion"/>
  </si>
  <si>
    <t>http://ovidsp.ovid.com/ovidweb.cgi?T=JS&amp;NEWS=n&amp;CSC=Y&amp;PAGE=booktext&amp;D=books&amp;AN=01787335$&amp;XPATH=/PG(0)","http://ovidsp.ovid.com/ovidweb.cgi?T=JS&amp;NEWS=n&amp;CSC=Y&amp;PAGE=booktext&amp;D=books&amp;AN=01787335$&amp;XPATH=/PG(0)</t>
  </si>
  <si>
    <t>Nursing 2014 Drug Handbook</t>
    <phoneticPr fontId="23" type="noConversion"/>
  </si>
  <si>
    <t>Advanced Practice; Legal Issues</t>
  </si>
  <si>
    <t>Nurse Practitioner's Business Practice and Legal Guide</t>
    <phoneticPr fontId="23" type="noConversion"/>
  </si>
  <si>
    <t>Buppert, Carolyn</t>
    <phoneticPr fontId="23" type="noConversion"/>
  </si>
  <si>
    <t>http://ovidsp.ovid.com/ovidweb.cgi?T=JS&amp;NEWS=n&amp;CSC=Y&amp;PAGE=booktext&amp;D=books&amp;AN=01812593$&amp;XPATH=/PG(0)","http://ovidsp.ovid.com/ovidweb.cgi?T=JS&amp;NEWS=n&amp;CSC=Y&amp;PAGE=booktext&amp;D=books&amp;AN=01812593$&amp;XPATH=/PG(0)</t>
  </si>
  <si>
    <t>Nurse Educator's Guide to Assessing Learning Outcomes, The</t>
    <phoneticPr fontId="23" type="noConversion"/>
  </si>
  <si>
    <t>McDonald, Mary E.</t>
    <phoneticPr fontId="23" type="noConversion"/>
  </si>
  <si>
    <t>http://ovidsp.ovid.com/ovidweb.cgi?T=JS&amp;NEWS=n&amp;CSC=Y&amp;PAGE=booktext&amp;D=books&amp;AN=01777272$&amp;XPATH=/PG(0)","http://ovidsp.ovid.com/ovidweb.cgi?T=JS&amp;NEWS=n&amp;CSC=Y&amp;PAGE=booktext&amp;D=books&amp;AN=01777272$&amp;XPATH=/PG(0)</t>
  </si>
  <si>
    <t>Nurse as Educator: Principles of Teaching and Learning for Nursing Practice</t>
    <phoneticPr fontId="23" type="noConversion"/>
  </si>
  <si>
    <t>Bastable, Susan B.</t>
    <phoneticPr fontId="23" type="noConversion"/>
  </si>
  <si>
    <t>http://ovidsp.ovid.com/ovidweb.cgi?T=JS&amp;NEWS=n&amp;CSC=Y&amp;PAGE=booktext&amp;D=books&amp;AN=01812592$&amp;XPATH=/PG(0)","http://ovidsp.ovid.com/ovidweb.cgi?T=JS&amp;NEWS=n&amp;CSC=Y&amp;PAGE=booktext&amp;D=books&amp;AN=01812592$&amp;XPATH=/PG(0)</t>
  </si>
  <si>
    <t>Neuroscience of Clinical Psychiatry, The: The Pathophysiology of Behavior and Mental Illness</t>
    <phoneticPr fontId="23" type="noConversion"/>
  </si>
  <si>
    <t>Higgins, Edmund S.; George, Mark S.</t>
    <phoneticPr fontId="23" type="noConversion"/>
  </si>
  <si>
    <t>http://ovidsp.ovid.com/ovidweb.cgi?T=JS&amp;NEWS=n&amp;CSC=Y&amp;PAGE=booktext&amp;D=books&amp;AN=01735127$&amp;XPATH=/PG(0)","http://ovidsp.ovid.com/ovidweb.cgi?T=JS&amp;NEWS=n&amp;CSC=Y&amp;PAGE=booktext&amp;D=books&amp;AN=01735127$&amp;XPATH=/PG(0)</t>
  </si>
  <si>
    <t>Neurology; Neuroradiology; Radiology</t>
  </si>
  <si>
    <t>Neuroimaging: A Teaching File</t>
    <phoneticPr fontId="23" type="noConversion"/>
  </si>
  <si>
    <t>Omojola, Matthew F.; Castillo, Mauricio</t>
    <phoneticPr fontId="23" type="noConversion"/>
  </si>
  <si>
    <t>http://ovidsp.ovid.com/ovidweb.cgi?T=JS&amp;NEWS=n&amp;CSC=Y&amp;PAGE=booktext&amp;D=books&amp;AN=01817289$&amp;XPATH=/PG(0)","http://ovidsp.ovid.com/ovidweb.cgi?T=JS&amp;NEWS=n&amp;CSC=Y&amp;PAGE=booktext&amp;D=books&amp;AN=01817289$&amp;XPATH=/PG(0)</t>
  </si>
  <si>
    <t>Imaging Technology; Radiology; Sports Medicine</t>
  </si>
  <si>
    <t>Musculoskeletal Ultrasound</t>
    <phoneticPr fontId="23" type="noConversion"/>
  </si>
  <si>
    <t>Beggs, Ian</t>
    <phoneticPr fontId="23" type="noConversion"/>
  </si>
  <si>
    <t>http://ovidsp.ovid.com/ovidweb.cgi?T=JS&amp;NEWS=n&amp;CSC=Y&amp;PAGE=booktext&amp;D=books&amp;AN=01762492$&amp;XPATH=/PG(0)","http://ovidsp.ovid.com/ovidweb.cgi?T=JS&amp;NEWS=n&amp;CSC=Y&amp;PAGE=booktext&amp;D=books&amp;AN=01762492$&amp;XPATH=/PG(0)</t>
  </si>
  <si>
    <t>Orthopedics; Pathology; Radiology</t>
  </si>
  <si>
    <t>Musculoskeletal MRI Structured Evaluation: How to Practically Fill the Reporting Checklist</t>
    <phoneticPr fontId="23" type="noConversion"/>
  </si>
  <si>
    <t>Chhabra, Avneesh; Soldatos, Theodoros</t>
    <phoneticPr fontId="23" type="noConversion"/>
  </si>
  <si>
    <t>http://ovidsp.ovid.com/ovidweb.cgi?T=JS&amp;NEWS=n&amp;CSC=Y&amp;PAGE=booktext&amp;D=books&amp;AN=01823278$&amp;XPATH=/PG(0)","http://ovidsp.ovid.com/ovidweb.cgi?T=JS&amp;NEWS=n&amp;CSC=Y&amp;PAGE=booktext&amp;D=books&amp;AN=01823278$&amp;XPATH=/PG(0)</t>
  </si>
  <si>
    <t>MRI and CT of the Cardiovascular System</t>
    <phoneticPr fontId="23" type="noConversion"/>
  </si>
  <si>
    <t>Higgins, Charles B.; de Roos, Albert</t>
    <phoneticPr fontId="23" type="noConversion"/>
  </si>
  <si>
    <t>http://ovidsp.ovid.com/ovidweb.cgi?T=JS&amp;NEWS=n&amp;CSC=Y&amp;PAGE=booktext&amp;D=books&amp;AN=01745925$&amp;XPATH=/PG(0)","http://ovidsp.ovid.com/ovidweb.cgi?T=JS&amp;NEWS=n&amp;CSC=Y&amp;PAGE=booktext&amp;D=books&amp;AN=01745925$&amp;XPATH=/PG(0)</t>
  </si>
  <si>
    <t>Minimally Invasive Orthopaedic Trauma</t>
    <phoneticPr fontId="23" type="noConversion"/>
  </si>
  <si>
    <t>Gardner, Michael J.; Siegel, Jodi</t>
    <phoneticPr fontId="23" type="noConversion"/>
  </si>
  <si>
    <t>http://ovidsp.ovid.com/ovidweb.cgi?T=JS&amp;NEWS=n&amp;CSC=Y&amp;PAGE=booktext&amp;D=books&amp;AN=01762491$&amp;XPATH=/PG(0)","http://ovidsp.ovid.com/ovidweb.cgi?T=JS&amp;NEWS=n&amp;CSC=Y&amp;PAGE=booktext&amp;D=books&amp;AN=01762491$&amp;XPATH=/PG(0)</t>
  </si>
  <si>
    <t>Michigan Manual of Plastic Surgery</t>
    <phoneticPr fontId="23" type="noConversion"/>
  </si>
  <si>
    <t>Brown, David L.; Borschel, Gregory H.; Levi, Benjamin</t>
    <phoneticPr fontId="23" type="noConversion"/>
  </si>
  <si>
    <t>http://ovidsp.ovid.com/ovidweb.cgi?T=JS&amp;NEWS=n&amp;CSC=Y&amp;PAGE=booktext&amp;D=books&amp;AN=01762479$&amp;XPATH=/PG(0)","http://ovidsp.ovid.com/ovidweb.cgi?T=JS&amp;NEWS=n&amp;CSC=Y&amp;PAGE=booktext&amp;D=books&amp;AN=01762479$&amp;XPATH=/PG(0)</t>
  </si>
  <si>
    <t>MGH Review of Critical Care Medicine</t>
    <phoneticPr fontId="23" type="noConversion"/>
  </si>
  <si>
    <t>Berg, Sheri M.; Bittner, Edward A.</t>
    <phoneticPr fontId="23" type="noConversion"/>
  </si>
  <si>
    <t>http://ovidsp.ovid.com/ovidweb.cgi?T=JS&amp;NEWS=n&amp;CSC=Y&amp;PAGE=booktext&amp;D=books&amp;AN=01762495$&amp;XPATH=/PG(0)","http://ovidsp.ovid.com/ovidweb.cgi?T=JS&amp;NEWS=n&amp;CSC=Y&amp;PAGE=booktext&amp;D=books&amp;AN=01762495$&amp;XPATH=/PG(0)</t>
  </si>
  <si>
    <t>Maternal-Neonatal Nursing Made Incredibly Easy!</t>
    <phoneticPr fontId="23" type="noConversion"/>
  </si>
  <si>
    <t>Butkus, Stephanie C.</t>
    <phoneticPr fontId="23" type="noConversion"/>
  </si>
  <si>
    <t>http://ovidsp.ovid.com/ovidweb.cgi?T=JS&amp;NEWS=n&amp;CSC=Y&amp;PAGE=booktext&amp;D=books&amp;AN=01817273$&amp;XPATH=/PG(0)","http://ovidsp.ovid.com/ovidweb.cgi?T=JS&amp;NEWS=n&amp;CSC=Y&amp;PAGE=booktext&amp;D=books&amp;AN=01817273$&amp;XPATH=/PG(0)</t>
  </si>
  <si>
    <t>Maternal/Child; Obstetrics &amp; Women's Health</t>
  </si>
  <si>
    <t>Maternal and Child Health Nursing: Care of the Childbearing and Childrearing Family</t>
    <phoneticPr fontId="23" type="noConversion"/>
  </si>
  <si>
    <t>Pillitteri, Adele</t>
    <phoneticPr fontId="23" type="noConversion"/>
  </si>
  <si>
    <t>http://ovidsp.ovid.com/ovidweb.cgi?T=JS&amp;NEWS=n&amp;CSC=Y&amp;PAGE=booktext&amp;D=books&amp;AN=01787334$&amp;XPATH=/PG(0)","http://ovidsp.ovid.com/ovidweb.cgi?T=JS&amp;NEWS=n&amp;CSC=Y&amp;PAGE=booktext&amp;D=books&amp;AN=01787334$&amp;XPATH=/PG(0)</t>
  </si>
  <si>
    <t>Mastery of Endoscopic and Laparoscopic Surgery</t>
    <phoneticPr fontId="23" type="noConversion"/>
  </si>
  <si>
    <t>Swanstrom, Lee L.; Soper, Nathaniel J.</t>
    <phoneticPr fontId="23" type="noConversion"/>
  </si>
  <si>
    <t>http://ovidsp.ovid.com/ovidweb.cgi?T=JS&amp;NEWS=n&amp;CSC=Y&amp;PAGE=booktext&amp;D=books&amp;AN=01745924$&amp;XPATH=/PG(0)","http://ovidsp.ovid.com/ovidweb.cgi?T=JS&amp;NEWS=n&amp;CSC=Y&amp;PAGE=booktext&amp;D=books&amp;AN=01745924$&amp;XPATH=/PG(0)</t>
  </si>
  <si>
    <t>Cardiology; Residents; Surgery</t>
  </si>
  <si>
    <t>Mastery of Cardiothoracic Surgery</t>
    <phoneticPr fontId="23" type="noConversion"/>
  </si>
  <si>
    <t>Kaiser, Larry R.; Kron, Irving L.; Spray, Thomas L.</t>
    <phoneticPr fontId="23" type="noConversion"/>
  </si>
  <si>
    <t>http://ovidsp.ovid.com/ovidweb.cgi?T=JS&amp;NEWS=n&amp;CSC=Y&amp;PAGE=booktext&amp;D=books&amp;AN=01762478$&amp;XPATH=/PG(0)","http://ovidsp.ovid.com/ovidweb.cgi?T=JS&amp;NEWS=n&amp;CSC=Y&amp;PAGE=booktext&amp;D=books&amp;AN=01762478$&amp;XPATH=/PG(0)</t>
  </si>
  <si>
    <t>Master Techniques in Surgery: Thoracic Surgery - Transplantation, Tracheal Resections, Mediastinal Tumors, Extended Thoracic Resections</t>
    <phoneticPr fontId="23" type="noConversion"/>
  </si>
  <si>
    <t>Mathisen, Douglas J.; Morse, Christopher R.</t>
    <phoneticPr fontId="23" type="noConversion"/>
  </si>
  <si>
    <t>http://ovidsp.ovid.com/ovidweb.cgi?T=JS&amp;NEWS=n&amp;CSC=Y&amp;PAGE=booktext&amp;D=books&amp;AN=01817287$&amp;XPATH=/PG(0)","http://ovidsp.ovid.com/ovidweb.cgi?T=JS&amp;NEWS=n&amp;CSC=Y&amp;PAGE=booktext&amp;D=books&amp;AN=01817287$&amp;XPATH=/PG(0)</t>
  </si>
  <si>
    <t>Master Techniques in Otolaryngology: Head and Neck Surgery - Thyroid, Parathyroid, Salivary Glands, Paranasal Sinuses and Nasopharynx, Volume 2</t>
    <phoneticPr fontId="23" type="noConversion"/>
  </si>
  <si>
    <t>Ferris, Robert L.</t>
    <phoneticPr fontId="23" type="noConversion"/>
  </si>
  <si>
    <t>http://ovidsp.ovid.com/ovidweb.cgi?T=JS&amp;NEWS=n&amp;CSC=Y&amp;PAGE=booktext&amp;D=books&amp;AN=01762488$&amp;XPATH=/PG(0)","http://ovidsp.ovid.com/ovidweb.cgi?T=JS&amp;NEWS=n&amp;CSC=Y&amp;PAGE=booktext&amp;D=books&amp;AN=01762488$&amp;XPATH=/PG(0)</t>
  </si>
  <si>
    <t>Neurosurgery; Otolaryngology</t>
  </si>
  <si>
    <t>Master Techniques in Otolaryngology: Head and Neck Surgery - Skull Base Surgery</t>
    <phoneticPr fontId="23" type="noConversion"/>
  </si>
  <si>
    <t>Myers, Eugene N.; Snyderman, Carl H.; Gardner, Paul A.</t>
    <phoneticPr fontId="23" type="noConversion"/>
  </si>
  <si>
    <t>http://ovidsp.ovid.com/ovidweb.cgi?T=JS&amp;NEWS=n&amp;CSC=Y&amp;PAGE=booktext&amp;D=books&amp;AN=01817286$&amp;XPATH=/PG(0)","http://ovidsp.ovid.com/ovidweb.cgi?T=JS&amp;NEWS=n&amp;CSC=Y&amp;PAGE=booktext&amp;D=books&amp;AN=01817286$&amp;XPATH=/PG(0)</t>
  </si>
  <si>
    <t>Master Techniques in Otolaryngology: Head and Neck Surgery - Reconstructive Surgery</t>
    <phoneticPr fontId="23" type="noConversion"/>
  </si>
  <si>
    <t>Genden, Eric M.</t>
    <phoneticPr fontId="23" type="noConversion"/>
  </si>
  <si>
    <t>http://ovidsp.ovid.com/ovidweb.cgi?T=JS&amp;NEWS=n&amp;CSC=Y&amp;PAGE=booktext&amp;D=books&amp;AN=01787278$&amp;XPATH=/PG(0)","http://ovidsp.ovid.com/ovidweb.cgi?T=JS&amp;NEWS=n&amp;CSC=Y&amp;PAGE=booktext&amp;D=books&amp;AN=01787278$&amp;XPATH=/PG(0)</t>
  </si>
  <si>
    <t>Master Techniques in Otolaryngology: Head and Neck Surgery - Larynx, Hypopharynx, Oropharynx, Oral Cavity and Neck, Volume 1</t>
    <phoneticPr fontId="23" type="noConversion"/>
  </si>
  <si>
    <t>Ferris, Robert L.</t>
    <phoneticPr fontId="23" type="noConversion"/>
  </si>
  <si>
    <t>http://ovidsp.ovid.com/ovidweb.cgi?T=JS&amp;NEWS=n&amp;CSC=Y&amp;PAGE=booktext&amp;D=books&amp;AN=01762487$&amp;XPATH=/PG(0)","http://ovidsp.ovid.com/ovidweb.cgi?T=JS&amp;NEWS=n&amp;CSC=Y&amp;PAGE=booktext&amp;D=books&amp;AN=01762487$&amp;XPATH=/PG(0)</t>
  </si>
  <si>
    <t>Neurosurgery;Orthopedics;Residents;Surgery</t>
  </si>
  <si>
    <t>Master Techniques in Orthopaedic Surgery: The Spine</t>
    <phoneticPr fontId="23" type="noConversion"/>
  </si>
  <si>
    <t>Zdeblick, Thomas A.; Albert, Todd J.</t>
    <phoneticPr fontId="23" type="noConversion"/>
  </si>
  <si>
    <t>http://ovidsp.ovid.com/ovidweb.cgi?T=JS&amp;NEWS=n&amp;CSC=Y&amp;PAGE=booktext&amp;D=books&amp;AN=01787333$&amp;XPATH=/PG(0)","http://ovidsp.ovid.com/ovidweb.cgi?T=JS&amp;NEWS=n&amp;CSC=Y&amp;PAGE=booktext&amp;D=books&amp;AN=01787333$&amp;XPATH=/PG(0)</t>
  </si>
  <si>
    <t>Orthopedics; Podiatry; Residents</t>
  </si>
  <si>
    <t>Master Techniques in Orthopaedic Surgery: The Foot and Ankle</t>
    <phoneticPr fontId="23" type="noConversion"/>
  </si>
  <si>
    <t>Kitaoka, Harold B.</t>
    <phoneticPr fontId="23" type="noConversion"/>
  </si>
  <si>
    <t>http://ovidsp.ovid.com/ovidweb.cgi?T=JS&amp;NEWS=n&amp;CSC=Y&amp;PAGE=booktext&amp;D=books&amp;AN=01735164$&amp;XPATH=/PG(0)","http://ovidsp.ovid.com/ovidweb.cgi?T=JS&amp;NEWS=n&amp;CSC=Y&amp;PAGE=booktext&amp;D=books&amp;AN=01735164$&amp;XPATH=/PG(0)</t>
  </si>
  <si>
    <t>Master Techniques in Orthopaedic Surgery: The Elbow</t>
    <phoneticPr fontId="23" type="noConversion"/>
  </si>
  <si>
    <t>Morrey, Bernard F.</t>
    <phoneticPr fontId="23" type="noConversion"/>
  </si>
  <si>
    <t>http://ovidsp.ovid.com/ovidweb.cgi?T=JS&amp;NEWS=n&amp;CSC=Y&amp;PAGE=booktext&amp;D=books&amp;AN=01817272$&amp;XPATH=/PG(0)","http://ovidsp.ovid.com/ovidweb.cgi?T=JS&amp;NEWS=n&amp;CSC=Y&amp;PAGE=booktext&amp;D=books&amp;AN=01817272$&amp;XPATH=/PG(0)</t>
  </si>
  <si>
    <t>Cardiology; Primary Care/Family Medicine/General Practice; Residents</t>
  </si>
  <si>
    <t>Marriott's Practical Electrocardiography</t>
    <phoneticPr fontId="23" type="noConversion"/>
  </si>
  <si>
    <t>12th_Ed.</t>
  </si>
  <si>
    <t>Wagner, Galen S.; Strauss, David G.</t>
    <phoneticPr fontId="23" type="noConversion"/>
  </si>
  <si>
    <t>http://ovidsp.ovid.com/ovidweb.cgi?T=JS&amp;NEWS=n&amp;CSC=Y&amp;PAGE=booktext&amp;D=books&amp;AN=01762477$&amp;XPATH=/PG(0)","http://ovidsp.ovid.com/ovidweb.cgi?T=JS&amp;NEWS=n&amp;CSC=Y&amp;PAGE=booktext&amp;D=books&amp;AN=01762477$&amp;XPATH=/PG(0)</t>
  </si>
  <si>
    <t>Anesthesiology; Cardiology; Critical Care; Critical Care Medicine; Emergency Medical Technology; Emergency Medicine &amp; Trauma; Pulmonary Medicine; Residents; Surgery</t>
  </si>
  <si>
    <t>Marino's the ICU Book</t>
    <phoneticPr fontId="23" type="noConversion"/>
  </si>
  <si>
    <t>Marino, Paul L.</t>
    <phoneticPr fontId="23" type="noConversion"/>
  </si>
  <si>
    <t>http://ovidsp.ovid.com/ovidweb.cgi?T=JS&amp;NEWS=n&amp;CSC=Y&amp;PAGE=booktext&amp;D=books&amp;AN=01762486$&amp;XPATH=/PG(0)","http://ovidsp.ovid.com/ovidweb.cgi?T=JS&amp;NEWS=n&amp;CSC=Y&amp;PAGE=booktext&amp;D=books&amp;AN=01762486$&amp;XPATH=/PG(0)</t>
  </si>
  <si>
    <t>Manual of Obstetrics</t>
    <phoneticPr fontId="23" type="noConversion"/>
  </si>
  <si>
    <t>Evans, Arthur T.; DeFranco, Emily</t>
    <phoneticPr fontId="23" type="noConversion"/>
  </si>
  <si>
    <t>http://ovidsp.ovid.com/ovidweb.cgi?T=JS&amp;NEWS=n&amp;CSC=Y&amp;PAGE=booktext&amp;D=books&amp;AN=01787254$&amp;XPATH=/PG(0)","http://ovidsp.ovid.com/ovidweb.cgi?T=JS&amp;NEWS=n&amp;CSC=Y&amp;PAGE=booktext&amp;D=books&amp;AN=01787254$&amp;XPATH=/PG(0)</t>
  </si>
  <si>
    <t>Nursing Assessment;Nursing Education;Nursing Process &amp; Diagnosis</t>
  </si>
  <si>
    <t>Manual of Nursing Diagnosis</t>
    <phoneticPr fontId="23" type="noConversion"/>
  </si>
  <si>
    <t>13th_Ed.</t>
  </si>
  <si>
    <t>Gordon, Marjory</t>
    <phoneticPr fontId="23" type="noConversion"/>
  </si>
  <si>
    <t>http://ovidsp.ovid.com/ovidweb.cgi?T=JS&amp;NEWS=n&amp;CSC=Y&amp;PAGE=booktext&amp;D=books&amp;AN=01857031$&amp;XPATH=/PG(0)","http://ovidsp.ovid.com/ovidweb.cgi?T=JS&amp;NEWS=n&amp;CSC=Y&amp;PAGE=booktext&amp;D=books&amp;AN=01857031$&amp;XPATH=/PG(0)</t>
  </si>
  <si>
    <t>Medical/Surgical Nursing;Nursing Process &amp; Diagnosis;Pathophysiology</t>
  </si>
  <si>
    <t>Manual of Laboratory and Diagnostic Tests, A</t>
    <phoneticPr fontId="23" type="noConversion"/>
  </si>
  <si>
    <t>Fischbach, Frances Talaska; Dunning, Marshall Barnett</t>
    <phoneticPr fontId="23" type="noConversion"/>
  </si>
  <si>
    <t>http://ovidsp.ovid.com/ovidweb.cgi?T=JS&amp;NEWS=n&amp;CSC=Y&amp;PAGE=booktext&amp;D=books&amp;AN=01787332$&amp;XPATH=/PG(0)","http://ovidsp.ovid.com/ovidweb.cgi?T=JS&amp;NEWS=n&amp;CSC=Y&amp;PAGE=booktext&amp;D=books&amp;AN=01787332$&amp;XPATH=/PG(0)</t>
  </si>
  <si>
    <t>Anesthesiology; Cardiology; Critical Care; Critical Care Medicine
Emergency Medicine &amp; Trauma; Pulmonary Medicine; Residents</t>
  </si>
  <si>
    <t>Manual of Intensive Care Medicine</t>
    <phoneticPr fontId="23" type="noConversion"/>
  </si>
  <si>
    <t>Irwin, Richard S.; Lilly, Craig M.; Rippe, James M.</t>
    <phoneticPr fontId="23" type="noConversion"/>
  </si>
  <si>
    <t>http://ovidsp.ovid.com/ovidweb.cgi?T=JS&amp;NEWS=n&amp;CSC=Y&amp;PAGE=booktext&amp;D=books&amp;AN=01787234$&amp;XPATH=/PG(0)","http://ovidsp.ovid.com/ovidweb.cgi?T=JS&amp;NEWS=n&amp;CSC=Y&amp;PAGE=booktext&amp;D=books&amp;AN=01787234$&amp;XPATH=/PG(0)</t>
  </si>
  <si>
    <t>Manual of Dermatologic Therapeutics</t>
    <phoneticPr fontId="23" type="noConversion"/>
  </si>
  <si>
    <t>Arndt, Kenneth A.; Hsu, Jeffrey T.S.; Alam, Murad; Bhatia, Ashish C.; Chilukuri, Suneel</t>
    <phoneticPr fontId="23" type="noConversion"/>
  </si>
  <si>
    <t>http://ovidsp.ovid.com/ovidweb.cgi?T=JS&amp;NEWS=n&amp;CSC=Y&amp;PAGE=booktext&amp;D=books&amp;AN=01787253$&amp;XPATH=/PG(0)","http://ovidsp.ovid.com/ovidweb.cgi?T=JS&amp;NEWS=n&amp;CSC=Y&amp;PAGE=booktext&amp;D=books&amp;AN=01787253$&amp;XPATH=/PG(0)</t>
  </si>
  <si>
    <t>Infectious Diseases; Pulmonary Medicine
; Residents; Respiratory Therapy</t>
  </si>
  <si>
    <t>Manual of Clinical Problems in Pulmonary Medicine</t>
    <phoneticPr fontId="23" type="noConversion"/>
  </si>
  <si>
    <t>Morris, Timothy A.; Ries, Andrew L.; Bordow, Richard A.</t>
    <phoneticPr fontId="23" type="noConversion"/>
  </si>
  <si>
    <t>http://ovidsp.ovid.com/ovidweb.cgi?T=JS&amp;NEWS=n&amp;CSC=Y&amp;PAGE=booktext&amp;D=books&amp;AN=01787252$&amp;XPATH=/PG(0)","http://ovidsp.ovid.com/ovidweb.cgi?T=JS&amp;NEWS=n&amp;CSC=Y&amp;PAGE=booktext&amp;D=books&amp;AN=01787252$&amp;XPATH=/PG(0)</t>
  </si>
  <si>
    <t>Gerontology; Home Care/Hospice</t>
  </si>
  <si>
    <t>Lubkin's Chronic Illness: Impact and Intervention</t>
    <phoneticPr fontId="23" type="noConversion"/>
  </si>
  <si>
    <t>Larsen, Pamala D.</t>
    <phoneticPr fontId="23" type="noConversion"/>
  </si>
  <si>
    <t>http://ovidsp.ovid.com/ovidweb.cgi?T=JS&amp;NEWS=n&amp;CSC=Y&amp;PAGE=booktext&amp;D=books&amp;AN=01838251$&amp;XPATH=/PG(0)","http://ovidsp.ovid.com/ovidweb.cgi?T=JS&amp;NEWS=n&amp;CSC=Y&amp;PAGE=booktext&amp;D=books&amp;AN=01838251$&amp;XPATH=/PG(0)</t>
  </si>
  <si>
    <t>Advanced Practice; Chiropractic; Internal Medicine; Nurse Practitioner; Orthopedics; Osteopathy; Primary Care/Family Medicine/General Practice</t>
  </si>
  <si>
    <t>Lippincott's Primary Care Orthopaedics</t>
    <phoneticPr fontId="23" type="noConversion"/>
  </si>
  <si>
    <t>Lotke, Paul A.; Abboud, Joseph A.; Ende, Jack</t>
    <phoneticPr fontId="23" type="noConversion"/>
  </si>
  <si>
    <t>http://ovidsp.ovid.com/ovidweb.cgi?T=JS&amp;NEWS=n&amp;CSC=Y&amp;PAGE=booktext&amp;D=books&amp;AN=01745866$&amp;XPATH=/PG(0)","http://ovidsp.ovid.com/ovidweb.cgi?T=JS&amp;NEWS=n&amp;CSC=Y&amp;PAGE=booktext&amp;D=books&amp;AN=01745866$&amp;XPATH=/PG(0)</t>
  </si>
  <si>
    <t>Pharmacology; References</t>
  </si>
  <si>
    <t>Lippincott's Nursing Drug Guide</t>
    <phoneticPr fontId="23" type="noConversion"/>
  </si>
  <si>
    <t>Karch, Amy M.</t>
    <phoneticPr fontId="23" type="noConversion"/>
  </si>
  <si>
    <t>http://ovidsp.ovid.com/ovidweb.cgi?T=JS&amp;NEWS=n&amp;CSC=Y&amp;PAGE=booktext&amp;D=books&amp;AN=01787396$&amp;XPATH=/PG(0)","http://ovidsp.ovid.com/ovidweb.cgi?T=JS&amp;NEWS=n&amp;CSC=Y&amp;PAGE=booktext&amp;D=books&amp;AN=01787396$&amp;XPATH=/PG(0)</t>
  </si>
  <si>
    <t>Advanced Practice; Dictionaries &amp; Word References; General Interest Nursing; Medical/Surgical Nursing; Nurse Practitioner; Pathophysiology; Practical/Vocational Nursing; References</t>
  </si>
  <si>
    <t>Lippincott Manual of Nursing Practice</t>
    <phoneticPr fontId="23" type="noConversion"/>
  </si>
  <si>
    <t>Nettina, Sandra M.</t>
    <phoneticPr fontId="23" type="noConversion"/>
  </si>
  <si>
    <t>http://ovidsp.ovid.com/ovidweb.cgi?T=JS&amp;NEWS=n&amp;CSC=Y&amp;PAGE=booktext&amp;D=books&amp;AN=01735126$&amp;XPATH=/PG(0)","http://ovidsp.ovid.com/ovidweb.cgi?T=JS&amp;NEWS=n&amp;CSC=Y&amp;PAGE=booktext&amp;D=books&amp;AN=01735126$&amp;XPATH=/PG(0)</t>
  </si>
  <si>
    <t>Life in Emergistan: Humor, Inspiration, and Insight from Emergency Medicine's Most Esteemed Columnist</t>
    <phoneticPr fontId="23" type="noConversion"/>
  </si>
  <si>
    <t>Leap, Edwin</t>
    <phoneticPr fontId="23" type="noConversion"/>
  </si>
  <si>
    <t>http://ovidsp.ovid.com/ovidweb.cgi?T=JS&amp;NEWS=n&amp;CSC=Y&amp;PAGE=booktext&amp;D=books&amp;AN=01827651$&amp;XPATH=/PG(0)","http://ovidsp.ovid.com/ovidweb.cgi?T=JS&amp;NEWS=n&amp;CSC=Y&amp;PAGE=booktext&amp;D=books&amp;AN=01827651$&amp;XPATH=/PG(0)</t>
  </si>
  <si>
    <t>LASIK Handbook, The: A Case-Based Approach</t>
    <phoneticPr fontId="23" type="noConversion"/>
  </si>
  <si>
    <t>Feder, Robert S.</t>
    <phoneticPr fontId="23" type="noConversion"/>
  </si>
  <si>
    <t>http://ovidsp.ovid.com/ovidweb.cgi?T=JS&amp;NEWS=n&amp;CSC=Y&amp;PAGE=booktext&amp;D=books&amp;AN=01735163$&amp;XPATH=/PG(0)","http://ovidsp.ovid.com/ovidweb.cgi?T=JS&amp;NEWS=n&amp;CSC=Y&amp;PAGE=booktext&amp;D=books&amp;AN=01735163$&amp;XPATH=/PG(0)</t>
  </si>
  <si>
    <t>ImagingTechnology; Oncology; Radiology; Rehabilitation &amp; Physical Medicine; Residents</t>
  </si>
  <si>
    <t>Khan's The Physics of Radiation Therapy</t>
    <phoneticPr fontId="23" type="noConversion"/>
  </si>
  <si>
    <t>Khan, Faiz M.; Gibbons, John P.</t>
    <phoneticPr fontId="23" type="noConversion"/>
  </si>
  <si>
    <t>http://ovidsp.ovid.com/ovidweb.cgi?T=JS&amp;NEWS=n&amp;CSC=Y&amp;PAGE=booktext&amp;D=books&amp;AN=01787255$&amp;XPATH=/PG(0)","http://ovidsp.ovid.com/ovidweb.cgi?T=JS&amp;NEWS=n&amp;CSC=Y&amp;PAGE=booktext&amp;D=books&amp;AN=01787255$&amp;XPATH=/PG(0)</t>
  </si>
  <si>
    <t>Kaplan &amp; Sadock's Synopsis of Psychiatry: Behavioral Sciences/Clinical Psychiatry</t>
    <phoneticPr fontId="23" type="noConversion"/>
  </si>
  <si>
    <t>11th_Ed.</t>
  </si>
  <si>
    <t>Sadock, Benjamin James; Sadock, Virginia Alcott; Ruiz, Pedro</t>
    <phoneticPr fontId="23" type="noConversion"/>
  </si>
  <si>
    <t>http://ovidsp.ovid.com/ovidweb.cgi?T=JS&amp;NEWS=n&amp;CSC=Y&amp;PAGE=booktext&amp;D=books&amp;AN=01787251$&amp;XPATH=/PG(0)","http://ovidsp.ovid.com/ovidweb.cgi?T=JS&amp;NEWS=n&amp;CSC=Y&amp;PAGE=booktext&amp;D=books&amp;AN=01787251$&amp;XPATH=/PG(0)</t>
  </si>
  <si>
    <t>Johns Hopkins ABSITE Review Manual, The</t>
    <phoneticPr fontId="23" type="noConversion"/>
  </si>
  <si>
    <t>Meguid, Robert A.; Van Arendonk, Kyle J.; Lipsett, Pamela A.</t>
    <phoneticPr fontId="23" type="noConversion"/>
  </si>
  <si>
    <t>http://ovidsp.ovid.com/ovidweb.cgi?T=JS&amp;NEWS=n&amp;CSC=Y&amp;PAGE=booktext&amp;D=books&amp;AN=01787331$&amp;XPATH=/PG(0)","http://ovidsp.ovid.com/ovidweb.cgi?T=JS&amp;NEWS=n&amp;CSC=Y&amp;PAGE=booktext&amp;D=books&amp;AN=01787331$&amp;XPATH=/PG(0)</t>
  </si>
  <si>
    <t>Clinical Laboratory Science &amp; Medical Technology; Informatics; Management &amp; Administration; Nursing Education</t>
  </si>
  <si>
    <t>Introduction to Computers for Healthcare Professionals</t>
    <phoneticPr fontId="23" type="noConversion"/>
  </si>
  <si>
    <t>Joos, Irene; Nelson, Ramona; Smith, Marjorie J.</t>
    <phoneticPr fontId="23" type="noConversion"/>
  </si>
  <si>
    <t>http://ovidsp.ovid.com/ovidweb.cgi?T=JS&amp;NEWS=n&amp;CSC=Y&amp;PAGE=booktext&amp;D=books&amp;AN=01812591$&amp;XPATH=/PG(0)","http://ovidsp.ovid.com/ovidweb.cgi?T=JS&amp;NEWS=n&amp;CSC=Y&amp;PAGE=booktext&amp;D=books&amp;AN=01812591$&amp;XPATH=/PG(0)</t>
  </si>
  <si>
    <t>Pulmonary Medicine</t>
  </si>
  <si>
    <t>Interpretation of Pulmonary Function Tests: A Practical Guide</t>
    <phoneticPr fontId="23" type="noConversion"/>
  </si>
  <si>
    <t>Hyatt, Robert E.; Scanlon, Paul D.; Nakamura, Masao</t>
    <phoneticPr fontId="23" type="noConversion"/>
  </si>
  <si>
    <t>http://ovidsp.ovid.com/ovidweb.cgi?T=JS&amp;NEWS=n&amp;CSC=Y&amp;PAGE=booktext&amp;D=books&amp;AN=01787249$&amp;XPATH=/PG(0)","http://ovidsp.ovid.com/ovidweb.cgi?T=JS&amp;NEWS=n&amp;CSC=Y&amp;PAGE=booktext&amp;D=books&amp;AN=01787249$&amp;XPATH=/PG(0)</t>
  </si>
  <si>
    <t>International Collaboration in Translational Health Science</t>
    <phoneticPr fontId="23" type="noConversion"/>
  </si>
  <si>
    <t>Jordan, Zoe; Pearson, Alan</t>
    <phoneticPr fontId="23" type="noConversion"/>
  </si>
  <si>
    <t>http://ovidsp.ovid.com/ovidweb.cgi?T=JS&amp;NEWS=n&amp;CSC=Y&amp;PAGE=booktext&amp;D=books&amp;AN=01768400$&amp;XPATH=/PG(0)","http://ovidsp.ovid.com/ovidweb.cgi?T=JS&amp;NEWS=n&amp;CSC=Y&amp;PAGE=booktext&amp;D=books&amp;AN=01768400$&amp;XPATH=/PG(0)</t>
  </si>
  <si>
    <t>Scheld, W. Michael; Whitley, Richard J.; Marra, Christina M.</t>
    <phoneticPr fontId="23" type="noConversion"/>
  </si>
  <si>
    <t>http://ovidsp.ovid.com/ovidweb.cgi?T=JS&amp;NEWS=n&amp;CSC=Y&amp;PAGE=booktext&amp;D=books&amp;AN=01787248$&amp;XPATH=/PG(0)","http://ovidsp.ovid.com/ovidweb.cgi?T=JS&amp;NEWS=n&amp;CSC=Y&amp;PAGE=booktext&amp;D=books&amp;AN=01787248$&amp;XPATH=/PG(0)</t>
  </si>
  <si>
    <t>Implementing Evidence Using an Action Research Framework</t>
  </si>
  <si>
    <t>Munn, Zachary; Pearson, Alan</t>
    <phoneticPr fontId="23" type="noConversion"/>
  </si>
  <si>
    <t>http://ovidsp.ovid.com/ovidweb.cgi?T=JS&amp;NEWS=n&amp;CSC=Y&amp;PAGE=booktext&amp;D=books&amp;AN=01768402$&amp;XPATH=/PG(0)","http://ovidsp.ovid.com/ovidweb.cgi?T=JS&amp;NEWS=n&amp;CSC=Y&amp;PAGE=booktext&amp;D=books&amp;AN=01768402$&amp;XPATH=/PG(0)</t>
  </si>
  <si>
    <t>Oncology;Orthopedics; Pathology; Radiology; Rehabilitation &amp; Physical Medicine</t>
  </si>
  <si>
    <t>Kransdorf, Mark J.; Murphey, Mark D.</t>
    <phoneticPr fontId="23" type="noConversion"/>
  </si>
  <si>
    <t>http://ovidsp.ovid.com/ovidweb.cgi?T=JS&amp;NEWS=n&amp;CSC=Y&amp;PAGE=booktext&amp;D=books&amp;AN=01787352$&amp;XPATH=/PG(0)","http://ovidsp.ovid.com/ovidweb.cgi?T=JS&amp;NEWS=n&amp;CSC=Y&amp;PAGE=booktext&amp;D=books&amp;AN=01787352$&amp;XPATH=/PG(0)</t>
  </si>
  <si>
    <t>Radiology;Surgery</t>
  </si>
  <si>
    <t>Imaging for Surgical Disease</t>
  </si>
  <si>
    <t>Sun, Raphael; Ring, David; Sauk, Steven; Chong, Hui Sen</t>
    <phoneticPr fontId="23" type="noConversion"/>
  </si>
  <si>
    <t>http://ovidsp.ovid.com/ovidweb.cgi?T=JS&amp;NEWS=n&amp;CSC=Y&amp;PAGE=booktext&amp;D=books&amp;AN=01745946$&amp;XPATH=/PG(0)","http://ovidsp.ovid.com/ovidweb.cgi?T=JS&amp;NEWS=n&amp;CSC=Y&amp;PAGE=booktext&amp;D=books&amp;AN=01745946$&amp;XPATH=/PG(0)</t>
  </si>
  <si>
    <t>Advanced Practice;General Interest Nursing;Holistic Nursing;Medical/Surgical Nursing;Nursing Process &amp; Diagnosis</t>
  </si>
  <si>
    <t>Holistic Nursing: A Handbook for Practice</t>
  </si>
  <si>
    <t>Dossey, Barbara Montgomery; Keegan, Lynn</t>
    <phoneticPr fontId="23" type="noConversion"/>
  </si>
  <si>
    <t>http://ovidsp.ovid.com/ovidweb.cgi?T=JS&amp;NEWS=n&amp;CSC=Y&amp;PAGE=booktext&amp;D=books&amp;AN=01777259$&amp;XPATH=/PG(0)","http://ovidsp.ovid.com/ovidweb.cgi?T=JS&amp;NEWS=n&amp;CSC=Y&amp;PAGE=booktext&amp;D=books&amp;AN=01777259$&amp;XPATH=/PG(0)</t>
  </si>
  <si>
    <t>Historical Emergence of Qualitative Synthesis, The</t>
  </si>
  <si>
    <t>Porritt, Kylie; Pearson, Alan</t>
    <phoneticPr fontId="23" type="noConversion"/>
  </si>
  <si>
    <t>http://ovidsp.ovid.com/ovidweb.cgi?T=JS&amp;NEWS=n&amp;CSC=Y&amp;PAGE=booktext&amp;D=books&amp;AN=01768403$&amp;XPATH=/PG(0)","http://ovidsp.ovid.com/ovidweb.cgi?T=JS&amp;NEWS=n&amp;CSC=Y&amp;PAGE=booktext&amp;D=books&amp;AN=01768403$&amp;XPATH=/PG(0)</t>
  </si>
  <si>
    <t>Geriatrics &amp; Gerontology</t>
  </si>
  <si>
    <t>Healthy Aging: Principles and Clinical Practice for Clinicians</t>
  </si>
  <si>
    <t>Burggraf, Virginia; Kim, Kye Y.; Knight, Aubrey L.</t>
    <phoneticPr fontId="23" type="noConversion"/>
  </si>
  <si>
    <t>http://ovidsp.ovid.com/ovidweb.cgi?T=JS&amp;NEWS=n&amp;CSC=Y&amp;PAGE=booktext&amp;D=books&amp;AN=01787276$&amp;XPATH=/PG(0)","http://ovidsp.ovid.com/ovidweb.cgi?T=JS&amp;NEWS=n&amp;CSC=Y&amp;PAGE=booktext&amp;D=books&amp;AN=01787276$&amp;XPATH=/PG(0)</t>
  </si>
  <si>
    <t>Chiropractic</t>
    <phoneticPr fontId="23" type="noConversion"/>
  </si>
  <si>
    <t>Health Promotion and Wellness: An Evidence-Based Guide to Clinical Preventive Services</t>
    <phoneticPr fontId="23" type="noConversion"/>
  </si>
  <si>
    <t>Hawk, Cheryl; Evans, Will</t>
    <phoneticPr fontId="23" type="noConversion"/>
  </si>
  <si>
    <t>http://ovidsp.ovid.com/ovidweb.cgi?T=JS&amp;NEWS=n&amp;CSC=Y&amp;PAGE=booktext&amp;D=books&amp;AN=01735159$&amp;XPATH=/PG(0)","http://ovidsp.ovid.com/ovidweb.cgi?T=JS&amp;NEWS=n&amp;CSC=Y&amp;PAGE=booktext&amp;D=books&amp;AN=01735159$&amp;XPATH=/PG(0)</t>
  </si>
  <si>
    <t>Health Administration</t>
  </si>
  <si>
    <t>Health Care Finance: Basic Tools For Nonfinancial Managers</t>
  </si>
  <si>
    <t>Baker, Judith J.; Baker, R. W.</t>
    <phoneticPr fontId="23" type="noConversion"/>
  </si>
  <si>
    <t>http://ovidsp.ovid.com/ovidweb.cgi?T=JS&amp;NEWS=n&amp;CSC=Y&amp;PAGE=booktext&amp;D=books&amp;AN=01812590$&amp;XPATH=/PG(0)","http://ovidsp.ovid.com/ovidweb.cgi?T=JS&amp;NEWS=n&amp;CSC=Y&amp;PAGE=booktext&amp;D=books&amp;AN=01812590$&amp;XPATH=/PG(0)</t>
  </si>
  <si>
    <t>Emergency Medical Technology;Emergency Medicine &amp; Trauma;Internal Medicine;Residents</t>
  </si>
  <si>
    <t>Wolfson, Allan B.</t>
    <phoneticPr fontId="23" type="noConversion"/>
  </si>
  <si>
    <t>http://ovidsp.ovid.com/ovidweb.cgi?T=JS&amp;NEWS=n&amp;CSC=Y&amp;PAGE=booktext&amp;D=books&amp;AN=01817268$&amp;XPATH=/PG(0)","http://ovidsp.ovid.com/ovidweb.cgi?T=JS&amp;NEWS=n&amp;CSC=Y&amp;PAGE=booktext&amp;D=books&amp;AN=01817268$&amp;XPATH=/PG(0)</t>
  </si>
  <si>
    <t>Ophthalmology;Optometry;Pediatrics</t>
  </si>
  <si>
    <t>Nelson, Leonard B.; Olitsky, Scott E.</t>
    <phoneticPr fontId="23" type="noConversion"/>
  </si>
  <si>
    <t>http://ovidsp.ovid.com/ovidweb.cgi?T=JS&amp;NEWS=n&amp;CSC=Y&amp;PAGE=booktext&amp;D=books&amp;AN=01762475$&amp;XPATH=/PG(0)","http://ovidsp.ovid.com/ovidweb.cgi?T=JS&amp;NEWS=n&amp;CSC=Y&amp;PAGE=booktext&amp;D=books&amp;AN=01762475$&amp;XPATH=/PG(0)</t>
  </si>
  <si>
    <t>Handbook of Targeted Cancer Therapy</t>
  </si>
  <si>
    <t>Karp, Daniel D.; Falchook, Gerald</t>
    <phoneticPr fontId="23" type="noConversion"/>
  </si>
  <si>
    <t>http://ovidsp.ovid.com/ovidweb.cgi?T=JS&amp;NEWS=n&amp;CSC=Y&amp;PAGE=booktext&amp;D=books&amp;AN=01833077$&amp;XPATH=/PG(0)","http://ovidsp.ovid.com/ovidweb.cgi?T=JS&amp;NEWS=n&amp;CSC=Y&amp;PAGE=booktext&amp;D=books&amp;AN=01833077$&amp;XPATH=/PG(0)</t>
  </si>
  <si>
    <t>Neurology;Pediatrics</t>
  </si>
  <si>
    <t>Handbook of Pediatric Neurology</t>
  </si>
  <si>
    <t>Sims, Katherine B.</t>
    <phoneticPr fontId="23" type="noConversion"/>
  </si>
  <si>
    <t>http://ovidsp.ovid.com/ovidweb.cgi?T=JS&amp;NEWS=n&amp;CSC=Y&amp;PAGE=booktext&amp;D=books&amp;AN=01762484$&amp;XPATH=/PG(0)","http://ovidsp.ovid.com/ovidweb.cgi?T=JS&amp;NEWS=n&amp;CSC=Y&amp;PAGE=booktext&amp;D=books&amp;AN=01762484$&amp;XPATH=/PG(0)</t>
  </si>
  <si>
    <t>Handbook of Nephrology</t>
  </si>
  <si>
    <t>Moinuddin, Irfan K.; Leehey, David J.</t>
    <phoneticPr fontId="23" type="noConversion"/>
  </si>
  <si>
    <t>http://ovidsp.ovid.com/ovidweb.cgi?T=JS&amp;NEWS=n&amp;CSC=Y&amp;PAGE=booktext&amp;D=books&amp;AN=01735157$&amp;XPATH=/PG(0)","http://ovidsp.ovid.com/ovidweb.cgi?T=JS&amp;NEWS=n&amp;CSC=Y&amp;PAGE=booktext&amp;D=books&amp;AN=01735157$&amp;XPATH=/PG(0)</t>
  </si>
  <si>
    <t>Handbook of Hepato-Pancreato-Biliary Surgery</t>
  </si>
  <si>
    <t>Zyromski, Nicholas J.</t>
    <phoneticPr fontId="23" type="noConversion"/>
  </si>
  <si>
    <t>http://ovidsp.ovid.com/ovidweb.cgi?T=JS&amp;NEWS=n&amp;CSC=Y&amp;PAGE=booktext&amp;D=books&amp;AN=01787275$&amp;XPATH=/PG(0)","http://ovidsp.ovid.com/ovidweb.cgi?T=JS&amp;NEWS=n&amp;CSC=Y&amp;PAGE=booktext&amp;D=books&amp;AN=01787275$&amp;XPATH=/PG(0)</t>
  </si>
  <si>
    <t>Emergency Medicine &amp; Trauma;Orthopedics;Residents</t>
  </si>
  <si>
    <t>Egol, Kenneth A.; Koval, Kenneth J.; Zuckerman, Joseph D.</t>
    <phoneticPr fontId="23" type="noConversion"/>
  </si>
  <si>
    <t>http://ovidsp.ovid.com/ovidweb.cgi?T=JS&amp;NEWS=n&amp;CSC=Y&amp;PAGE=booktext&amp;D=books&amp;AN=01833045$&amp;XPATH=/PG(0)","http://ovidsp.ovid.com/ovidweb.cgi?T=JS&amp;NEWS=n&amp;CSC=Y&amp;PAGE=booktext&amp;D=books&amp;AN=01833045$&amp;XPATH=/PG(0)</t>
  </si>
  <si>
    <t>Anesthesiology;Pain Management</t>
  </si>
  <si>
    <t>Handbook of Clinical Anesthesia</t>
  </si>
  <si>
    <t>Barash, Paul G.; Cullen, Bruce F.; Stoelting, Robert K.; Cahalan, Michael K.; Stock, M. Christine; Ortega, Rafael</t>
    <phoneticPr fontId="23" type="noConversion"/>
  </si>
  <si>
    <t>http://ovidsp.ovid.com/ovidweb.cgi?T=JS&amp;NEWS=n&amp;CSC=Y&amp;PAGE=booktext&amp;D=books&amp;AN=01735166$&amp;XPATH=/PG(0)","http://ovidsp.ovid.com/ovidweb.cgi?T=JS&amp;NEWS=n&amp;CSC=Y&amp;PAGE=booktext&amp;D=books&amp;AN=01735166$&amp;XPATH=/PG(0)</t>
  </si>
  <si>
    <t>Evidence-Based Medicine;Multidisciplinary Subjects</t>
  </si>
  <si>
    <t>9781496308061
9781496308085</t>
  </si>
  <si>
    <t>Guideline Adaptation: Conducting Systematic, Exhaustive, and Reproducible Searches</t>
  </si>
  <si>
    <t>Ross-White, Amanda; Oakley, Patricia; Lockwood, Craig</t>
    <phoneticPr fontId="23" type="noConversion"/>
  </si>
  <si>
    <t>http://ovidsp.ovid.com/ovidweb.cgi?T=JS&amp;NEWS=n&amp;CSC=Y&amp;PAGE=booktext&amp;D=books&amp;AN=01833044$&amp;XPATH=/PG(0)","http://ovidsp.ovid.com/ovidweb.cgi?T=JS&amp;NEWS=n&amp;CSC=Y&amp;PAGE=booktext&amp;D=books&amp;AN=01833044$&amp;XPATH=/PG(0)</t>
  </si>
  <si>
    <t>Grossman and Baim's Cardiac Catheterization, Angiography, and Intervention</t>
  </si>
  <si>
    <t>Moscucci, Mauro</t>
    <phoneticPr fontId="23" type="noConversion"/>
  </si>
  <si>
    <t>http://ovidsp.ovid.com/ovidweb.cgi?T=JS&amp;NEWS=n&amp;CSC=Y&amp;PAGE=booktext&amp;D=books&amp;AN=01762465$&amp;XPATH=/PG(0)","http://ovidsp.ovid.com/ovidweb.cgi?T=JS&amp;NEWS=n&amp;CSC=Y&amp;PAGE=booktext&amp;D=books&amp;AN=01762465$&amp;XPATH=/PG(0)</t>
  </si>
  <si>
    <t>Pediatric Nursing;Pediatrics;Pharmacology;Primary Care/Family Medicine/General Practice;Psychiatric/Mental Health Nursing;Psychiatry;Psychology;Psychopharmacology;Residents</t>
  </si>
  <si>
    <t>Green's Child and Adolescent Clinical Psychopharmacology</t>
    <phoneticPr fontId="23" type="noConversion"/>
  </si>
  <si>
    <t>Klykylo, William M.; Weston, Christina; Bowers, Rick; Jackson, Julia</t>
    <phoneticPr fontId="23" type="noConversion"/>
  </si>
  <si>
    <t>http://ovidsp.ovid.com/ovidweb.cgi?T=JS&amp;NEWS=n&amp;CSC=Y&amp;PAGE=booktext&amp;D=books&amp;AN=01762473$&amp;XPATH=/PG(0)","http://ovidsp.ovid.com/ovidweb.cgi?T=JS&amp;NEWS=n&amp;CSC=Y&amp;PAGE=booktext&amp;D=books&amp;AN=01762473$&amp;XPATH=/PG(0)</t>
  </si>
  <si>
    <t>Audiology;Communication Disorders;Dermatology
;Otolaryngology;Plastic &amp; Reconstructive Surgery
;Residents;Surgery</t>
  </si>
  <si>
    <t>Grabb and Smith's Plastic Surgery</t>
    <phoneticPr fontId="23" type="noConversion"/>
  </si>
  <si>
    <t>Thorne, Charles H.; Chung, Kevin C.; Gosain, Arun K.; Gurtner, Geoffrey C.; Mehrara, Babak J.; Rubin, Peter J.; Spear, Scott L.</t>
    <phoneticPr fontId="23" type="noConversion"/>
  </si>
  <si>
    <t>http://ovidsp.ovid.com/ovidweb.cgi?T=JS&amp;NEWS=n&amp;CSC=Y&amp;PAGE=booktext&amp;D=books&amp;AN=01745920$&amp;XPATH=/PG(0)","http://ovidsp.ovid.com/ovidweb.cgi?T=JS&amp;NEWS=n&amp;CSC=Y&amp;PAGE=booktext&amp;D=books&amp;AN=01745920$&amp;XPATH=/PG(0)</t>
  </si>
  <si>
    <t>Gastroenterology &amp; Hepatology;Radiology</t>
  </si>
  <si>
    <t>Gastrointestinal Imaging: A Teaching File</t>
    <phoneticPr fontId="23" type="noConversion"/>
  </si>
  <si>
    <t>Moreno, Courtney Coursey; Mittal, Pardeep Kumar</t>
    <phoneticPr fontId="23" type="noConversion"/>
  </si>
  <si>
    <t>Lippincott Williams &amp; Wilkins</t>
    <phoneticPr fontId="23" type="noConversion"/>
  </si>
  <si>
    <t>http://ovidsp.ovid.com/ovidweb.cgi?T=JS&amp;NEWS=n&amp;CSC=Y&amp;PAGE=booktext&amp;D=books&amp;AN=01787274$&amp;XPATH=/PG(0)","http://ovidsp.ovid.com/ovidweb.cgi?T=JS&amp;NEWS=n&amp;CSC=Y&amp;PAGE=booktext&amp;D=books&amp;AN=01787274$&amp;XPATH=/PG(0)</t>
  </si>
  <si>
    <t>Pain Management</t>
  </si>
  <si>
    <t>Fundamentals of Pain Medicine: How to Diagnose and Treat Your Patients</t>
    <phoneticPr fontId="23" type="noConversion"/>
  </si>
  <si>
    <t>Hoppenfeld, J. D.</t>
    <phoneticPr fontId="23" type="noConversion"/>
  </si>
  <si>
    <t>http://ovidsp.ovid.com/ovidweb.cgi?T=JS&amp;NEWS=n&amp;CSC=Y&amp;PAGE=booktext&amp;D=books&amp;AN=01787281$&amp;XPATH=/PG(0)","http://ovidsp.ovid.com/ovidweb.cgi?T=JS&amp;NEWS=n&amp;CSC=Y&amp;PAGE=booktext&amp;D=books&amp;AN=01787281$&amp;XPATH=/PG(0)</t>
  </si>
  <si>
    <t>Fundamentals of High-Resolution Lung CT: Common Findings, Common Patterns, Common Diseases, and Differential Diagnosis</t>
    <phoneticPr fontId="23" type="noConversion"/>
  </si>
  <si>
    <t>Elicker, Brett M.; Webb, W. Richard</t>
    <phoneticPr fontId="23" type="noConversion"/>
  </si>
  <si>
    <t>http://ovidsp.ovid.com/ovidweb.cgi?T=JS&amp;NEWS=n&amp;CSC=Y&amp;PAGE=booktext&amp;D=books&amp;AN=01720563$&amp;XPATH=/PG(0)","http://ovidsp.ovid.com/ovidweb.cgi?T=JS&amp;NEWS=n&amp;CSC=Y&amp;PAGE=booktext&amp;D=books&amp;AN=01720563$&amp;XPATH=/PG(0)</t>
  </si>
  <si>
    <t>Function and Surgery of the Carotid and Vertebral Arteries</t>
    <phoneticPr fontId="23" type="noConversion"/>
  </si>
  <si>
    <t>Berguer, Ramon</t>
    <phoneticPr fontId="23" type="noConversion"/>
  </si>
  <si>
    <t>http://ovidsp.ovid.com/ovidweb.cgi?T=JS&amp;NEWS=n&amp;CSC=Y&amp;PAGE=booktext&amp;D=books&amp;AN=01787373$&amp;XPATH=/PG(0)","http://ovidsp.ovid.com/ovidweb.cgi?T=JS&amp;NEWS=n&amp;CSC=Y&amp;PAGE=booktext&amp;D=books&amp;AN=01787373$&amp;XPATH=/PG(0)</t>
  </si>
  <si>
    <t>Oncology; Urology</t>
  </si>
  <si>
    <t>Fast Facts: Prostate Cancer</t>
    <phoneticPr fontId="23" type="noConversion"/>
  </si>
  <si>
    <t>Kirby, Roger S; Patel, Manish I; &amp;NA;</t>
    <phoneticPr fontId="23" type="noConversion"/>
  </si>
  <si>
    <t>http://ovidsp.ovid.com/ovidweb.cgi?T=JS&amp;NEWS=n&amp;CSC=Y&amp;PAGE=booktext&amp;D=books&amp;AN=01781600$&amp;XPATH=/PG(0)","http://ovidsp.ovid.com/ovidweb.cgi?T=JS&amp;NEWS=n&amp;CSC=Y&amp;PAGE=booktext&amp;D=books&amp;AN=01781600$&amp;XPATH=/PG(0)</t>
  </si>
  <si>
    <t xml:space="preserve">Community Health &amp; Disease Prevention; Primary Care/Family Medicine/General Practice </t>
  </si>
  <si>
    <t>Fast Facts: Obesity</t>
    <phoneticPr fontId="23" type="noConversion"/>
  </si>
  <si>
    <t>Haslam, David; Wittert, Gary</t>
    <phoneticPr fontId="23" type="noConversion"/>
  </si>
  <si>
    <t>http://ovidsp.ovid.com/ovidweb.cgi?T=JS&amp;NEWS=n&amp;CSC=Y&amp;PAGE=booktext&amp;D=books&amp;AN=01833071$&amp;XPATH=/PG(0)","http://ovidsp.ovid.com/ovidweb.cgi?T=JS&amp;NEWS=n&amp;CSC=Y&amp;PAGE=booktext&amp;D=books&amp;AN=01833071$&amp;XPATH=/PG(0)</t>
  </si>
  <si>
    <t>Fast Facts: Cardiac Arrhythmias</t>
    <phoneticPr fontId="23" type="noConversion"/>
  </si>
  <si>
    <t>Kaye, Gerry; Furniss, Steve; Lemery, Robert</t>
    <phoneticPr fontId="23" type="noConversion"/>
  </si>
  <si>
    <t>http://ovidsp.ovid.com/ovidweb.cgi?T=JS&amp;NEWS=n&amp;CSC=Y&amp;PAGE=booktext&amp;D=books&amp;AN=01768405$&amp;XPATH=/PG(0)","http://ovidsp.ovid.com/ovidweb.cgi?T=JS&amp;NEWS=n&amp;CSC=Y&amp;PAGE=booktext&amp;D=books&amp;AN=01768405$&amp;XPATH=/PG(0)</t>
  </si>
  <si>
    <t>Fast Facts: Asthma</t>
    <phoneticPr fontId="23" type="noConversion"/>
  </si>
  <si>
    <t>Holgate, Stephen T; Douglass, Jo A</t>
    <phoneticPr fontId="23" type="noConversion"/>
  </si>
  <si>
    <t>http://ovidsp.ovid.com/ovidweb.cgi?T=JS&amp;NEWS=n&amp;CSC=Y&amp;PAGE=booktext&amp;D=books&amp;AN=01768404$&amp;XPATH=/PG(0)","http://ovidsp.ovid.com/ovidweb.cgi?T=JS&amp;NEWS=n&amp;CSC=Y&amp;PAGE=booktext&amp;D=books&amp;AN=01768404$&amp;XPATH=/PG(0)</t>
  </si>
  <si>
    <t>External Fixators of the Foot and Ankle</t>
    <phoneticPr fontId="23" type="noConversion"/>
  </si>
  <si>
    <t>Cooper, Paul S.; Polyzois, Vasilios D.; Zgonis, Thomas</t>
    <phoneticPr fontId="23" type="noConversion"/>
  </si>
  <si>
    <t>http://ovidsp.ovid.com/ovidweb.cgi?T=JS&amp;NEWS=n&amp;CSC=Y&amp;PAGE=booktext&amp;D=books&amp;AN=01720562$&amp;XPATH=/PG(0)","http://ovidsp.ovid.com/ovidweb.cgi?T=JS&amp;NEWS=n&amp;CSC=Y&amp;PAGE=booktext&amp;D=books&amp;AN=01720562$&amp;XPATH=/PG(0)</t>
  </si>
  <si>
    <t>Ophthalmology; Optometry; Residents</t>
  </si>
  <si>
    <t>Evidence-Based Eye Care</t>
    <phoneticPr fontId="23" type="noConversion"/>
  </si>
  <si>
    <t>Kertes, Peter J.; Johnson, T. Mark</t>
    <phoneticPr fontId="23" type="noConversion"/>
  </si>
  <si>
    <t>http://ovidsp.ovid.com/ovidweb.cgi?T=JS&amp;NEWS=n&amp;CSC=Y&amp;PAGE=booktext&amp;D=books&amp;AN=01762472$&amp;XPATH=/PG(0)","http://ovidsp.ovid.com/ovidweb.cgi?T=JS&amp;NEWS=n&amp;CSC=Y&amp;PAGE=booktext&amp;D=books&amp;AN=01762472$&amp;XPATH=/PG(0)</t>
  </si>
  <si>
    <t>Legal Issues; Management &amp; Administration</t>
  </si>
  <si>
    <t>Essentials of Nursing Law and Ethics</t>
    <phoneticPr fontId="23" type="noConversion"/>
  </si>
  <si>
    <t>Westrick, Susan J.</t>
    <phoneticPr fontId="23" type="noConversion"/>
  </si>
  <si>
    <t>http://ovidsp.ovid.com/ovidweb.cgi?T=JS&amp;NEWS=n&amp;CSC=Y&amp;PAGE=booktext&amp;D=books&amp;AN=01812589$&amp;XPATH=/PG(0)","http://ovidsp.ovid.com/ovidweb.cgi?T=JS&amp;NEWS=n&amp;CSC=Y&amp;PAGE=booktext&amp;D=books&amp;AN=01812589$&amp;XPATH=/PG(0)</t>
  </si>
  <si>
    <t>Emergency Medicine Evidence: The Practice-Changing Studies</t>
    <phoneticPr fontId="23" type="noConversion"/>
  </si>
  <si>
    <t>Walls, Ron M.; Adler, Jonathan N.</t>
    <phoneticPr fontId="23" type="noConversion"/>
  </si>
  <si>
    <t>http://ovidsp.ovid.com/ovidweb.cgi?T=JS&amp;NEWS=n&amp;CSC=Y&amp;PAGE=booktext&amp;D=books&amp;AN=01817262$&amp;XPATH=/PG(0)","http://ovidsp.ovid.com/ovidweb.cgi?T=JS&amp;NEWS=n&amp;CSC=Y&amp;PAGE=booktext&amp;D=books&amp;AN=01817262$&amp;XPATH=/PG(0)</t>
  </si>
  <si>
    <t>Echocardiography in Pediatric and Adult Congenital Heart Disease</t>
    <phoneticPr fontId="23" type="noConversion"/>
  </si>
  <si>
    <t>Eidem, Benjamin W.; O'Leary, Patrick W.; Cetta, Frank</t>
    <phoneticPr fontId="23" type="noConversion"/>
  </si>
  <si>
    <t>http://ovidsp.ovid.com/ovidweb.cgi?T=JS&amp;NEWS=n&amp;CSC=Y&amp;PAGE=booktext&amp;D=books&amp;AN=01817266$&amp;XPATH=/PG(0)","http://ovidsp.ovid.com/ovidweb.cgi?T=JS&amp;NEWS=n&amp;CSC=Y&amp;PAGE=booktext&amp;D=books&amp;AN=01817266$&amp;XPATH=/PG(0)</t>
  </si>
  <si>
    <t>Orthopedics; Sports Medicine</t>
  </si>
  <si>
    <t>Disorders of the Shoulder: Diagnosis and Management - Sports Injuries</t>
    <phoneticPr fontId="23" type="noConversion"/>
  </si>
  <si>
    <t>Miniaci, Anthony; Iannotti, Joseph P.; Williams, Gerald R.; Zuckerman, Joseph D.</t>
    <phoneticPr fontId="23" type="noConversion"/>
  </si>
  <si>
    <t>http://ovidsp.ovid.com/ovidweb.cgi?T=JS&amp;NEWS=n&amp;CSC=Y&amp;PAGE=booktext&amp;D=books&amp;AN=01762471$&amp;XPATH=/PG(0)","http://ovidsp.ovid.com/ovidweb.cgi?T=JS&amp;NEWS=n&amp;CSC=Y&amp;PAGE=booktext&amp;D=books&amp;AN=01762471$&amp;XPATH=/PG(0)</t>
  </si>
  <si>
    <t>Disorders of the Shoulder: Diagnosis and Management - Shoulder Trauma</t>
    <phoneticPr fontId="23" type="noConversion"/>
  </si>
  <si>
    <t>Zuckerman, Joseph D.; Iannotti, Joseph P.; Miniaci, Anthony; Williams, Gerald R.</t>
    <phoneticPr fontId="23" type="noConversion"/>
  </si>
  <si>
    <t>http://ovidsp.ovid.com/ovidweb.cgi?T=JS&amp;NEWS=n&amp;CSC=Y&amp;PAGE=booktext&amp;D=books&amp;AN=01762469$&amp;XPATH=/PG(0)","http://ovidsp.ovid.com/ovidweb.cgi?T=JS&amp;NEWS=n&amp;CSC=Y&amp;PAGE=booktext&amp;D=books&amp;AN=01762469$&amp;XPATH=/PG(0)</t>
  </si>
  <si>
    <t>Differential Diagnoses in Surgical Pathology: Genitourinary System</t>
    <phoneticPr fontId="23" type="noConversion"/>
  </si>
  <si>
    <t>Epstein, Jonathan I.; Netto, George J.</t>
    <phoneticPr fontId="23" type="noConversion"/>
  </si>
  <si>
    <t>http://ovidsp.ovid.com/ovidweb.cgi?T=JS&amp;NEWS=n&amp;CSC=Y&amp;PAGE=booktext&amp;D=books&amp;AN=01787272$&amp;XPATH=/PG(0)","http://ovidsp.ovid.com/ovidweb.cgi?T=JS&amp;NEWS=n&amp;CSC=Y&amp;PAGE=booktext&amp;D=books&amp;AN=01787272$&amp;XPATH=/PG(0)</t>
  </si>
  <si>
    <t>General Medicine; Medical Research</t>
  </si>
  <si>
    <t>Designing Clinical Research</t>
    <phoneticPr fontId="23" type="noConversion"/>
  </si>
  <si>
    <t>Hulley, Stephen B.; Cummings, Steven R.; Browner, Warren S.; Grady, Deborah G.; Newman, Thomas B.</t>
    <phoneticPr fontId="23" type="noConversion"/>
  </si>
  <si>
    <t>http://ovidsp.ovid.com/ovidweb.cgi?T=JS&amp;NEWS=n&amp;CSC=Y&amp;PAGE=booktext&amp;D=books&amp;AN=01745919$&amp;XPATH=/PG(0)","http://ovidsp.ovid.com/ovidweb.cgi?T=JS&amp;NEWS=n&amp;CSC=Y&amp;PAGE=booktext&amp;D=books&amp;AN=01745919$&amp;XPATH=/PG(0)</t>
  </si>
  <si>
    <t>Advanced Practice;Dermatology</t>
  </si>
  <si>
    <t>Dermatology for Advanced Practice Clinicians</t>
    <phoneticPr fontId="23" type="noConversion"/>
  </si>
  <si>
    <t>Bobonich, Margaret A.; Nolen, Mary E.</t>
    <phoneticPr fontId="23" type="noConversion"/>
  </si>
  <si>
    <t>http://ovidsp.ovid.com/ovidweb.cgi?T=JS&amp;NEWS=n&amp;CSC=Y&amp;PAGE=booktext&amp;D=books&amp;AN=01817284$&amp;XPATH=/PG(0)","http://ovidsp.ovid.com/ovidweb.cgi?T=JS&amp;NEWS=n&amp;CSC=Y&amp;PAGE=booktext&amp;D=books&amp;AN=01817284$&amp;XPATH=/PG(0)</t>
  </si>
  <si>
    <t>Defining Excellence in Simulation Programs</t>
    <phoneticPr fontId="23" type="noConversion"/>
  </si>
  <si>
    <t>Palaganas, Janice C.; Maxworthy, Juli C.; Epps, Chad A.; Mancini, Mary Elizabeth (Beth)</t>
    <phoneticPr fontId="23" type="noConversion"/>
  </si>
  <si>
    <t>http://ovidsp.ovid.com/ovidweb.cgi?T=JS&amp;NEWS=n&amp;CSC=Y&amp;PAGE=booktext&amp;D=books&amp;AN=01787271$&amp;XPATH=/PG(0)","http://ovidsp.ovid.com/ovidweb.cgi?T=JS&amp;NEWS=n&amp;CSC=Y&amp;PAGE=booktext&amp;D=books&amp;AN=01787271$&amp;XPATH=/PG(0)</t>
  </si>
  <si>
    <t>Decision-Making in Nursing: Thoughtful Approaches for Leadership</t>
    <phoneticPr fontId="23" type="noConversion"/>
  </si>
  <si>
    <t>Lewenson, Sandra B.; Truglio-Londrigan, Marie</t>
    <phoneticPr fontId="23" type="noConversion"/>
  </si>
  <si>
    <t>http://ovidsp.ovid.com/ovidweb.cgi?T=JS&amp;NEWS=n&amp;CSC=Y&amp;PAGE=booktext&amp;D=books&amp;AN=01812588$&amp;XPATH=/PG(0)","http://ovidsp.ovid.com/ovidweb.cgi?T=JS&amp;NEWS=n&amp;CSC=Y&amp;PAGE=booktext&amp;D=books&amp;AN=01812588$&amp;XPATH=/PG(0)</t>
  </si>
  <si>
    <t>Critical Care Medicine; Emergency Medicine &amp; Trauma</t>
  </si>
  <si>
    <t>Decision Making in Emergency Critical Care: An Evidence-Based Handbook</t>
    <phoneticPr fontId="23" type="noConversion"/>
  </si>
  <si>
    <t>Arbo, John E.</t>
    <phoneticPr fontId="23" type="noConversion"/>
  </si>
  <si>
    <t>http://ovidsp.ovid.com/ovidweb.cgi?T=JS&amp;NEWS=n&amp;CSC=Y&amp;PAGE=booktext&amp;D=books&amp;AN=01787270$&amp;XPATH=/PG(0)","http://ovidsp.ovid.com/ovidweb.cgi?T=JS&amp;NEWS=n&amp;CSC=Y&amp;PAGE=booktext&amp;D=books&amp;AN=01787270$&amp;XPATH=/PG(0)</t>
  </si>
  <si>
    <t>Neurology; Neurosurgery
; Residents</t>
  </si>
  <si>
    <t>Current Practice of Clinical Electroencephalography</t>
    <phoneticPr fontId="23" type="noConversion"/>
  </si>
  <si>
    <t>Ebersole, John S.; Husain, Aatif M.; Nordli, Douglas R.</t>
    <phoneticPr fontId="23" type="noConversion"/>
  </si>
  <si>
    <t>http://ovidsp.ovid.com/ovidweb.cgi?T=JS&amp;NEWS=n&amp;CSC=Y&amp;PAGE=booktext&amp;D=books&amp;AN=01762468$&amp;XPATH=/PG(0)","http://ovidsp.ovid.com/ovidweb.cgi?T=JS&amp;NEWS=n&amp;CSC=Y&amp;PAGE=booktext&amp;D=books&amp;AN=01762468$&amp;XPATH=/PG(0)</t>
  </si>
  <si>
    <t>Fundamentals of Nursing;Patient Education</t>
    <phoneticPr fontId="23" type="noConversion"/>
  </si>
  <si>
    <t>Cultural Competencies for Nurses: Impact on Health and Illness</t>
    <phoneticPr fontId="23" type="noConversion"/>
  </si>
  <si>
    <t>Dayer-Berenson, Linda</t>
    <phoneticPr fontId="23" type="noConversion"/>
  </si>
  <si>
    <t>http://ovidsp.ovid.com/ovidweb.cgi?T=JS&amp;NEWS=n&amp;CSC=Y&amp;PAGE=booktext&amp;D=books&amp;AN=01777257$&amp;XPATH=/PG(0)","http://ovidsp.ovid.com/ovidweb.cgi?T=JS&amp;NEWS=n&amp;CSC=Y&amp;PAGE=booktext&amp;D=books&amp;AN=01777257$&amp;XPATH=/PG(0)</t>
  </si>
  <si>
    <t>CT and MRI of the Abdomen and Pelvis: A Teaching File</t>
    <phoneticPr fontId="23" type="noConversion"/>
  </si>
  <si>
    <t>Ros, Pablo R.; Mortele, Koenraad J.</t>
    <phoneticPr fontId="23" type="noConversion"/>
  </si>
  <si>
    <t>http://ovidsp.ovid.com/ovidweb.cgi?T=JS&amp;NEWS=n&amp;CSC=Y&amp;PAGE=booktext&amp;D=books&amp;AN=01762467$&amp;XPATH=/PG(0)","http://ovidsp.ovid.com/ovidweb.cgi?T=JS&amp;NEWS=n&amp;CSC=Y&amp;PAGE=booktext&amp;D=books&amp;AN=01762467$&amp;XPATH=/PG(0)</t>
  </si>
  <si>
    <t>Advanced Practice;NursePractitioner; Nursing Education</t>
  </si>
  <si>
    <t>Core Curriculum for Vascular Nursing</t>
    <phoneticPr fontId="23" type="noConversion"/>
  </si>
  <si>
    <t>Christensen, Cynthia Rebik; Lewis, Patricia A.</t>
    <phoneticPr fontId="23" type="noConversion"/>
  </si>
  <si>
    <t>http://ovidsp.ovid.com/ovidweb.cgi?T=JS&amp;NEWS=n&amp;CSC=Y&amp;PAGE=booktext&amp;D=books&amp;AN=01817282$&amp;XPATH=/PG(0)","http://ovidsp.ovid.com/ovidweb.cgi?T=JS&amp;NEWS=n&amp;CSC=Y&amp;PAGE=booktext&amp;D=books&amp;AN=01817282$&amp;XPATH=/PG(0)</t>
  </si>
  <si>
    <t>Medical/Surgical Nursing; Nursing Education; Pathophysiology; Pharmacology</t>
  </si>
  <si>
    <t>Core Curriculum for Infusion Nursing</t>
    <phoneticPr fontId="23" type="noConversion"/>
  </si>
  <si>
    <t>Alexander, Mary; Corrigan, Ann; Gorski, Lisa A.; Phillips, Lynn</t>
    <phoneticPr fontId="23" type="noConversion"/>
  </si>
  <si>
    <t>http://ovidsp.ovid.com/ovidweb.cgi?T=JS&amp;NEWS=n&amp;CSC=Y&amp;PAGE=booktext&amp;D=books&amp;AN=01745918$&amp;XPATH=/PG(0)","http://ovidsp.ovid.com/ovidweb.cgi?T=JS&amp;NEWS=n&amp;CSC=Y&amp;PAGE=booktext&amp;D=books&amp;AN=01745918$&amp;XPATH=/PG(0)</t>
  </si>
  <si>
    <t>Comprehensive Atlas of Ultrasound-Guided Pain Management Injection Techniques</t>
    <phoneticPr fontId="23" type="noConversion"/>
  </si>
  <si>
    <t>Waldman, Steven D.</t>
    <phoneticPr fontId="23" type="noConversion"/>
  </si>
  <si>
    <t>http://ovidsp.ovid.com/ovidweb.cgi?T=JS&amp;NEWS=n&amp;CSC=Y&amp;PAGE=booktext&amp;D=books&amp;AN=01787231$&amp;XPATH=/PG(0)","http://ovidsp.ovid.com/ovidweb.cgi?T=JS&amp;NEWS=n&amp;CSC=Y&amp;PAGE=booktext&amp;D=books&amp;AN=01787231$&amp;XPATH=/PG(0)</t>
  </si>
  <si>
    <t>Complications of Vitreo-Retinal Surgery</t>
    <phoneticPr fontId="23" type="noConversion"/>
  </si>
  <si>
    <t>Lois, Noemi; Wong, David</t>
    <phoneticPr fontId="23" type="noConversion"/>
  </si>
  <si>
    <t>http://ovidsp.ovid.com/ovidweb.cgi?T=JS&amp;NEWS=n&amp;CSC=Y&amp;PAGE=booktext&amp;D=books&amp;AN=01731092$&amp;XPATH=/PG(0)","http://ovidsp.ovid.com/ovidweb.cgi?T=JS&amp;NEWS=n&amp;CSC=Y&amp;PAGE=booktext&amp;D=books&amp;AN=01731092$&amp;XPATH=/PG(0)</t>
  </si>
  <si>
    <t>Complex Cases in Echocardiography</t>
    <phoneticPr fontId="23" type="noConversion"/>
  </si>
  <si>
    <t>Siegel, Robert J.</t>
    <phoneticPr fontId="23" type="noConversion"/>
  </si>
  <si>
    <t>http://ovidsp.ovid.com/ovidweb.cgi?T=JS&amp;NEWS=n&amp;CSC=Y&amp;PAGE=booktext&amp;D=books&amp;AN=01735155$&amp;XPATH=/PG(0)","http://ovidsp.ovid.com/ovidweb.cgi?T=JS&amp;NEWS=n&amp;CSC=Y&amp;PAGE=booktext&amp;D=books&amp;AN=01735155$&amp;XPATH=/PG(0)</t>
  </si>
  <si>
    <t>Comparison of Meta-Aggregation and Meta-Ethnography as Qualitative Review Methods, A</t>
    <phoneticPr fontId="23" type="noConversion"/>
  </si>
  <si>
    <t>Lockwood, Craig; Pearson, Alan</t>
    <phoneticPr fontId="23" type="noConversion"/>
  </si>
  <si>
    <t>http://ovidsp.ovid.com/ovidweb.cgi?T=JS&amp;NEWS=n&amp;CSC=Y&amp;PAGE=booktext&amp;D=books&amp;AN=01768399$&amp;XPATH=/PG(0)","http://ovidsp.ovid.com/ovidweb.cgi?T=JS&amp;NEWS=n&amp;CSC=Y&amp;PAGE=booktext&amp;D=books&amp;AN=01768399$&amp;XPATH=/PG(0)</t>
  </si>
  <si>
    <t>Advanced Practice; Critical Care; Critical Care Medicine; Medical/Surgical Nursing; Nurse Practitioner; Pathophysiology</t>
  </si>
  <si>
    <t>Clinical Practice of Neurological and Neurosurgical Nursing, The</t>
    <phoneticPr fontId="23" type="noConversion"/>
  </si>
  <si>
    <t>Hickey, Joanne V.</t>
    <phoneticPr fontId="23" type="noConversion"/>
  </si>
  <si>
    <t>http://ovidsp.ovid.com/ovidweb.cgi?T=JS&amp;NEWS=n&amp;CSC=Y&amp;PAGE=booktext&amp;D=books&amp;AN=01787190$&amp;XPATH=/PG(0)","http://ovidsp.ovid.com/ovidweb.cgi?T=JS&amp;NEWS=n&amp;CSC=Y&amp;PAGE=booktext&amp;D=books&amp;AN=01787190$&amp;XPATH=/PG(0)</t>
  </si>
  <si>
    <t>Fundamentals of Nursing; General Medicine; References</t>
  </si>
  <si>
    <t>Clinical Nursing Pocket Guide</t>
    <phoneticPr fontId="23" type="noConversion"/>
  </si>
  <si>
    <t>Jackson, Marilynn; Jackson, Lee</t>
    <phoneticPr fontId="23" type="noConversion"/>
  </si>
  <si>
    <t>http://ovidsp.ovid.com/ovidweb.cgi?T=JS&amp;NEWS=n&amp;CSC=Y&amp;PAGE=booktext&amp;D=books&amp;AN=01777256$&amp;XPATH=/PG(0)","http://ovidsp.ovid.com/ovidweb.cgi?T=JS&amp;NEWS=n&amp;CSC=Y&amp;PAGE=booktext&amp;D=books&amp;AN=01777256$&amp;XPATH=/PG(0)</t>
  </si>
  <si>
    <t>Clinical Manual of Contact Lenses</t>
    <phoneticPr fontId="23" type="noConversion"/>
  </si>
  <si>
    <t>Bennett, Edward S.; Henry, Vinita Allee</t>
    <phoneticPr fontId="23" type="noConversion"/>
  </si>
  <si>
    <t>http://ovidsp.ovid.com/ovidweb.cgi?T=JS&amp;NEWS=n&amp;CSC=Y&amp;PAGE=booktext&amp;D=books&amp;AN=01745917$&amp;XPATH=/PG(0)","http://ovidsp.ovid.com/ovidweb.cgi?T=JS&amp;NEWS=n&amp;CSC=Y&amp;PAGE=booktext&amp;D=books&amp;AN=01745917$&amp;XPATH=/PG(0)</t>
  </si>
  <si>
    <t>Clinical Management of Binocular Vision: Heterophoric, Accommodative, and Eye Movement Disorders</t>
    <phoneticPr fontId="23" type="noConversion"/>
  </si>
  <si>
    <t>Scheiman, Mitchell; Wick, Bruce</t>
    <phoneticPr fontId="23" type="noConversion"/>
  </si>
  <si>
    <t>http://ovidsp.ovid.com/ovidweb.cgi?T=JS&amp;NEWS=n&amp;CSC=Y&amp;PAGE=booktext&amp;D=books&amp;AN=01745943$&amp;XPATH=/PG(0)","http://ovidsp.ovid.com/ovidweb.cgi?T=JS&amp;NEWS=n&amp;CSC=Y&amp;PAGE=booktext&amp;D=books&amp;AN=01745943$&amp;XPATH=/PG(0)</t>
  </si>
  <si>
    <t>Food Science &amp; Nutrition</t>
  </si>
  <si>
    <t>Clinical Guide to Gluten-Related Disorders, A</t>
    <phoneticPr fontId="23" type="noConversion"/>
  </si>
  <si>
    <t>Fasano, Alessio</t>
    <phoneticPr fontId="23" type="noConversion"/>
  </si>
  <si>
    <t>http://ovidsp.ovid.com/ovidweb.cgi?T=JS&amp;NEWS=n&amp;CSC=Y&amp;PAGE=booktext&amp;D=books&amp;AN=01787229$&amp;XPATH=/PG(0)","http://ovidsp.ovid.com/ovidweb.cgi?T=JS&amp;NEWS=n&amp;CSC=Y&amp;PAGE=booktext&amp;D=books&amp;AN=01787229$&amp;XPATH=/PG(0)</t>
  </si>
  <si>
    <t>Anesthesiology; Critical Care Medicine
; Pain Management; Residents</t>
  </si>
  <si>
    <t>Clinical Anesthesia</t>
    <phoneticPr fontId="23" type="noConversion"/>
  </si>
  <si>
    <t>Barash, Paul G.; Cullen, Bruce F.; Stoelting, Robert K.; Cahalan, Michael K.; Stock, M. Christine; Ortega, Rafael</t>
    <phoneticPr fontId="23" type="noConversion"/>
  </si>
  <si>
    <t>http://ovidsp.ovid.com/ovidweb.cgi?T=JS&amp;NEWS=n&amp;CSC=Y&amp;PAGE=booktext&amp;D=books&amp;AN=01720492$&amp;XPATH=/PG(0)","http://ovidsp.ovid.com/ovidweb.cgi?T=JS&amp;NEWS=n&amp;CSC=Y&amp;PAGE=booktext&amp;D=books&amp;AN=01720492$&amp;XPATH=/PG(0)</t>
  </si>
  <si>
    <t>Internal Medicine; Primary Care/Family ; Medicine/General Practice; Residents</t>
  </si>
  <si>
    <t>Cleveland Clinic Foundation Intensive Review of Internal Medicine, The</t>
    <phoneticPr fontId="23" type="noConversion"/>
  </si>
  <si>
    <t>Stoller, James K.; Nielsen, Craig; Buccola, Janet; Brateanu, Andrei</t>
    <phoneticPr fontId="23" type="noConversion"/>
  </si>
  <si>
    <t>http://ovidsp.ovid.com/ovidweb.cgi?T=JS&amp;NEWS=n&amp;CSC=Y&amp;PAGE=booktext&amp;D=books&amp;AN=01787264$&amp;XPATH=/PG(0)","http://ovidsp.ovid.com/ovidweb.cgi?T=JS&amp;NEWS=n&amp;CSC=Y&amp;PAGE=booktext&amp;D=books&amp;AN=01787264$&amp;XPATH=/PG(0)</t>
  </si>
  <si>
    <t>Cardiovascular Care Made Incredibly Easy!</t>
    <phoneticPr fontId="23" type="noConversion"/>
  </si>
  <si>
    <t>McLaughlin, Mary Ann Siciliano</t>
    <phoneticPr fontId="23" type="noConversion"/>
  </si>
  <si>
    <t>http://ovidsp.ovid.com/ovidweb.cgi?T=JS&amp;NEWS=n&amp;CSC=Y&amp;PAGE=booktext&amp;D=books&amp;AN=01762466$&amp;XPATH=/PG(0)","http://ovidsp.ovid.com/ovidweb.cgi?T=JS&amp;NEWS=n&amp;CSC=Y&amp;PAGE=booktext&amp;D=books&amp;AN=01762466$&amp;XPATH=/PG(0)</t>
  </si>
  <si>
    <t>Evidence-Based Medicine
; Multidisciplinary Subjects</t>
  </si>
  <si>
    <t>Can-Implement©: Planning for Best-Practice Implementation</t>
    <phoneticPr fontId="23" type="noConversion"/>
  </si>
  <si>
    <t>Harrison, Margaret B.; van den Hoek, Joan; Graham, Ian D.</t>
    <phoneticPr fontId="23" type="noConversion"/>
  </si>
  <si>
    <t>http://ovidsp.ovid.com/ovidweb.cgi?T=JS&amp;NEWS=n&amp;CSC=Y&amp;PAGE=booktext&amp;D=books&amp;AN=01833066$&amp;XPATH=/PG(0)","http://ovidsp.ovid.com/ovidweb.cgi?T=JS&amp;NEWS=n&amp;CSC=Y&amp;PAGE=booktext&amp;D=books&amp;AN=01833066$&amp;XPATH=/PG(0)</t>
  </si>
  <si>
    <t>Cancer Principles &amp; Practice of Oncology: Handbook of Clinical Cancer Genetics</t>
    <phoneticPr fontId="23" type="noConversion"/>
  </si>
  <si>
    <t>Matloff, Ellen T.</t>
    <phoneticPr fontId="23" type="noConversion"/>
  </si>
  <si>
    <t>http://ovidsp.ovid.com/ovidweb.cgi?T=JS&amp;NEWS=n&amp;CSC=Y&amp;PAGE=booktext&amp;D=books&amp;AN=01720609$&amp;XPATH=/PG(0)","http://ovidsp.ovid.com/ovidweb.cgi?T=JS&amp;NEWS=n&amp;CSC=Y&amp;PAGE=booktext&amp;D=books&amp;AN=01720609$&amp;XPATH=/PG(0)</t>
  </si>
  <si>
    <t>Emergency Medicine &amp; Trauma; Rehabilitation &amp; Physical Medicine</t>
  </si>
  <si>
    <t>Burn Trauma Rehabilitation: Allied Health Practice Guidelines</t>
    <phoneticPr fontId="23" type="noConversion"/>
  </si>
  <si>
    <t>http://ovidsp.ovid.com/ovidweb.cgi?T=JS&amp;NEWS=n&amp;CSC=Y&amp;PAGE=booktext&amp;D=books&amp;AN=01833065$&amp;XPATH=/PG(0)","http://ovidsp.ovid.com/ovidweb.cgi?T=JS&amp;NEWS=n&amp;CSC=Y&amp;PAGE=booktext&amp;D=books&amp;AN=01833065$&amp;XPATH=/PG(0)</t>
  </si>
  <si>
    <t>Pathology; Radiology</t>
  </si>
  <si>
    <t>Breast Imaging and Pathologic Correlations: A Pattern-Based Approach</t>
    <phoneticPr fontId="23" type="noConversion"/>
  </si>
  <si>
    <t>Georgian-Smith, Dianne; Lawton, Thomas</t>
    <phoneticPr fontId="23" type="noConversion"/>
  </si>
  <si>
    <t>http://ovidsp.ovid.com/ovidweb.cgi?T=JS&amp;NEWS=n&amp;CSC=Y&amp;PAGE=booktext&amp;D=books&amp;AN=01817283$&amp;XPATH=/PG(0)","http://ovidsp.ovid.com/ovidweb.cgi?T=JS&amp;NEWS=n&amp;CSC=Y&amp;PAGE=booktext&amp;D=books&amp;AN=01817283$&amp;XPATH=/PG(0)</t>
  </si>
  <si>
    <t>Bratton's Family Medicine Board Review</t>
    <phoneticPr fontId="23" type="noConversion"/>
  </si>
  <si>
    <t>Baldor, Robert A.</t>
    <phoneticPr fontId="23" type="noConversion"/>
  </si>
  <si>
    <t>http://ovidsp.ovid.com/ovidweb.cgi?T=JS&amp;NEWS=n&amp;CSC=Y&amp;PAGE=booktext&amp;D=books&amp;AN=01827652$&amp;XPATH=/PG(0)","http://ovidsp.ovid.com/ovidweb.cgi?T=JS&amp;NEWS=n&amp;CSC=Y&amp;PAGE=booktext&amp;D=books&amp;AN=01827652$&amp;XPATH=/PG(0)</t>
  </si>
  <si>
    <t>Emergency Medicine &amp; Trauma; Neurology</t>
  </si>
  <si>
    <t>Brain Injury: Applications from War and Terrorism</t>
    <phoneticPr fontId="23" type="noConversion"/>
  </si>
  <si>
    <t>Gean, Alisa D.</t>
    <phoneticPr fontId="23" type="noConversion"/>
  </si>
  <si>
    <t>http://ovidsp.ovid.com/ovidweb.cgi?T=JS&amp;NEWS=n&amp;CSC=Y&amp;PAGE=booktext&amp;D=books&amp;AN=01787290$&amp;XPATH=/PG(0)","http://ovidsp.ovid.com/ovidweb.cgi?T=JS&amp;NEWS=n&amp;CSC=Y&amp;PAGE=booktext&amp;D=books&amp;AN=01787290$&amp;XPATH=/PG(0)</t>
  </si>
  <si>
    <t>Biopsy Interpretation: The Frozen Section</t>
    <phoneticPr fontId="23" type="noConversion"/>
  </si>
  <si>
    <t>Taxy, Jerome B.; Husain, Aliya N.; Montag, Anthony G.</t>
    <phoneticPr fontId="23" type="noConversion"/>
  </si>
  <si>
    <t>http://ovidsp.ovid.com/ovidweb.cgi?T=JS&amp;NEWS=n&amp;CSC=Y&amp;PAGE=booktext&amp;D=books&amp;AN=01768439$&amp;XPATH=/PG(0)","http://ovidsp.ovid.com/ovidweb.cgi?T=JS&amp;NEWS=n&amp;CSC=Y&amp;PAGE=booktext&amp;D=books&amp;AN=01768439$&amp;XPATH=/PG(0)</t>
  </si>
  <si>
    <t>Biopsy Interpretation of the Prostate</t>
    <phoneticPr fontId="23" type="noConversion"/>
  </si>
  <si>
    <t>http://ovidsp.ovid.com/ovidweb.cgi?T=JS&amp;NEWS=n&amp;CSC=Y&amp;PAGE=booktext&amp;D=books&amp;AN=01787268$&amp;XPATH=/PG(0)","http://ovidsp.ovid.com/ovidweb.cgi?T=JS&amp;NEWS=n&amp;CSC=Y&amp;PAGE=booktext&amp;D=books&amp;AN=01787268$&amp;XPATH=/PG(0)</t>
  </si>
  <si>
    <t>Gastroenterology &amp; Hepatology; Pathology</t>
  </si>
  <si>
    <t>Biopsy Interpretation of the Liver</t>
    <phoneticPr fontId="23" type="noConversion"/>
  </si>
  <si>
    <t>Torbenson, Michael S.</t>
    <phoneticPr fontId="23" type="noConversion"/>
  </si>
  <si>
    <t>http://ovidsp.ovid.com/ovidweb.cgi?T=JS&amp;NEWS=n&amp;CSC=Y&amp;PAGE=booktext&amp;D=books&amp;AN=01817281$&amp;XPATH=/PG(0)","http://ovidsp.ovid.com/ovidweb.cgi?T=JS&amp;NEWS=n&amp;CSC=Y&amp;PAGE=booktext&amp;D=books&amp;AN=01817281$&amp;XPATH=/PG(0)</t>
  </si>
  <si>
    <t>Pathology; Pediatrics</t>
  </si>
  <si>
    <t>Biopsy Interpretation of Pediatric Lesions</t>
    <phoneticPr fontId="23" type="noConversion"/>
  </si>
  <si>
    <t>Husain, Aliya N.</t>
    <phoneticPr fontId="23" type="noConversion"/>
  </si>
  <si>
    <t>http://ovidsp.ovid.com/ovidweb.cgi?T=JS&amp;NEWS=n&amp;CSC=Y&amp;PAGE=booktext&amp;D=books&amp;AN=01787269$&amp;XPATH=/PG(0)","http://ovidsp.ovid.com/ovidweb.cgi?T=JS&amp;NEWS=n&amp;CSC=Y&amp;PAGE=booktext&amp;D=books&amp;AN=01787269$&amp;XPATH=/PG(0)</t>
  </si>
  <si>
    <t>Internal Medicine;Pediatrics</t>
  </si>
  <si>
    <t>Biologic Treatment of Pediatric Inflammatory Bowel Disease: A Decade of JPGN Contributions</t>
    <phoneticPr fontId="23" type="noConversion"/>
  </si>
  <si>
    <t>Heyman, Melvin B.; Shamir, Raanan</t>
    <phoneticPr fontId="23" type="noConversion"/>
  </si>
  <si>
    <t>http://ovidsp.ovid.com/ovidweb.cgi?T=JS&amp;NEWS=n&amp;CSC=Y&amp;PAGE=booktext&amp;D=books&amp;AN=01787392$&amp;XPATH=/PG(0)","http://ovidsp.ovid.com/ovidweb.cgi?T=JS&amp;NEWS=n&amp;CSC=Y&amp;PAGE=booktext&amp;D=books&amp;AN=01787392$&amp;XPATH=/PG(0)</t>
  </si>
  <si>
    <t>Advanced Practice; Nurse Practitioner; Oncology; Pathology; Residents</t>
  </si>
  <si>
    <t>Bethesda Handbook of Clinical Oncology, The</t>
    <phoneticPr fontId="23" type="noConversion"/>
  </si>
  <si>
    <t>Abraham, Jame; Gulley, James L.; Allegra, Carmen J.</t>
    <phoneticPr fontId="23" type="noConversion"/>
  </si>
  <si>
    <t>http://ovidsp.ovid.com/ovidweb.cgi?T=JS&amp;NEWS=n&amp;CSC=Y&amp;PAGE=booktext&amp;D=books&amp;AN=01787243$&amp;XPATH=/PG(0)","http://ovidsp.ovid.com/ovidweb.cgi?T=JS&amp;NEWS=n&amp;CSC=Y&amp;PAGE=booktext&amp;D=books&amp;AN=01787243$&amp;XPATH=/PG(0)</t>
  </si>
  <si>
    <t>Advanced Practice; General Interest Nursing ;Hematology;Medical Assisting; Nurse Practitioner; Oncology; Physician Assistant; Residents</t>
  </si>
  <si>
    <t>Bethesda Handbook of Clinical Hematology, The</t>
    <phoneticPr fontId="23" type="noConversion"/>
  </si>
  <si>
    <t>Rodgers, Griffin P.; Young, Neal S.</t>
    <phoneticPr fontId="23" type="noConversion"/>
  </si>
  <si>
    <t>http://ovidsp.ovid.com/ovidweb.cgi?T=JS&amp;NEWS=n&amp;CSC=Y&amp;PAGE=booktext&amp;D=books&amp;AN=01735124$&amp;XPATH=/PG(0)","http://ovidsp.ovid.com/ovidweb.cgi?T=JS&amp;NEWS=n&amp;CSC=Y&amp;PAGE=booktext&amp;D=books&amp;AN=01735124$&amp;XPATH=/PG(0)</t>
  </si>
  <si>
    <t>Epidemiology;Infectious Diseases; Laboratory Medicine;Microbiology</t>
  </si>
  <si>
    <t>Bennett &amp; Brachman's Hospital Infections</t>
    <phoneticPr fontId="23" type="noConversion"/>
  </si>
  <si>
    <t>Jarvis, William R.</t>
    <phoneticPr fontId="23" type="noConversion"/>
  </si>
  <si>
    <t>http://ovidsp.ovid.com/ovidweb.cgi?T=JS&amp;NEWS=n&amp;CSC=Y&amp;PAGE=booktext&amp;D=books&amp;AN=01745916$&amp;XPATH=/PG(0)","http://ovidsp.ovid.com/ovidweb.cgi?T=JS&amp;NEWS=n&amp;CSC=Y&amp;PAGE=booktext&amp;D=books&amp;AN=01745916$&amp;XPATH=/PG(0)</t>
  </si>
  <si>
    <t>Bailey's Head &amp; Neck Surgery: Otolaryngology Review</t>
    <phoneticPr fontId="23" type="noConversion"/>
  </si>
  <si>
    <t>Rosen, Clark A.; Johnson, Jonas T.</t>
    <phoneticPr fontId="23" type="noConversion"/>
  </si>
  <si>
    <t>http://ovidsp.ovid.com/ovidweb.cgi?T=JS&amp;NEWS=n&amp;CSC=Y&amp;PAGE=booktext&amp;D=books&amp;AN=01787267$&amp;XPATH=/PG(0)","http://ovidsp.ovid.com/ovidweb.cgi?T=JS&amp;NEWS=n&amp;CSC=Y&amp;PAGE=booktext&amp;D=books&amp;AN=01787267$&amp;XPATH=/PG(0)</t>
  </si>
  <si>
    <t>Advanced Practice; Maternal/Child; Nurse Practitioner; Obstetrics &amp; Women's Health</t>
  </si>
  <si>
    <t>AWHONN's Perinatal Nursing</t>
    <phoneticPr fontId="23" type="noConversion"/>
  </si>
  <si>
    <t>Simpson, Kathleen Rice; Creehan, Patricia A.</t>
    <phoneticPr fontId="23" type="noConversion"/>
  </si>
  <si>
    <t>http://ovidsp.ovid.com/ovidweb.cgi?T=JS&amp;NEWS=n&amp;CSC=Y&amp;PAGE=booktext&amp;D=books&amp;AN=01735123$&amp;XPATH=/PG(0)","http://ovidsp.ovid.com/ovidweb.cgi?T=JS&amp;NEWS=n&amp;CSC=Y&amp;PAGE=booktext&amp;D=books&amp;AN=01735123$&amp;XPATH=/PG(0)</t>
  </si>
  <si>
    <t>Advanced Practice; Medical/Surgical Nursing; Nurse Practitioner; Skills &amp; Procedures</t>
  </si>
  <si>
    <t>Auscultation Skills: Breath &amp; Heart Sounds</t>
    <phoneticPr fontId="23" type="noConversion"/>
  </si>
  <si>
    <t>Coviello, Jessica Shank</t>
    <phoneticPr fontId="23" type="noConversion"/>
  </si>
  <si>
    <t>http://ovidsp.ovid.com/ovidweb.cgi?T=JS&amp;NEWS=n&amp;CSC=Y&amp;PAGE=booktext&amp;D=books&amp;AN=01762464$&amp;XPATH=/PG(0)","http://ovidsp.ovid.com/ovidweb.cgi?T=JS&amp;NEWS=n&amp;CSC=Y&amp;PAGE=booktext&amp;D=books&amp;AN=01762464$&amp;XPATH=/PG(0)</t>
  </si>
  <si>
    <t>Radiology;Rehabilitation &amp; Physical Medicine; Residents</t>
  </si>
  <si>
    <t>Aunt Minnie's Atlas and Imaging-Specific Diagnosis</t>
    <phoneticPr fontId="23" type="noConversion"/>
  </si>
  <si>
    <t>Pope, Thomas L.</t>
    <phoneticPr fontId="23" type="noConversion"/>
  </si>
  <si>
    <t>http://ovidsp.ovid.com/ovidweb.cgi?T=JS&amp;NEWS=n&amp;CSC=Y&amp;PAGE=booktext&amp;D=books&amp;AN=01762463$&amp;XPATH=/PG(0)","http://ovidsp.ovid.com/ovidweb.cgi?T=JS&amp;NEWS=n&amp;CSC=Y&amp;PAGE=booktext&amp;D=books&amp;AN=01762463$&amp;XPATH=/PG(0)</t>
  </si>
  <si>
    <t>Pathology; Pulmonary Medicine</t>
  </si>
  <si>
    <t>Atlas of Interstitial Lung Disease Pathology: Pathology with High Resolution CT Correlations</t>
    <phoneticPr fontId="23" type="noConversion"/>
  </si>
  <si>
    <t>Churg, Andrew; Muller, Nestor L.</t>
    <phoneticPr fontId="23" type="noConversion"/>
  </si>
  <si>
    <t>http://ovidsp.ovid.com/ovidweb.cgi?T=JS&amp;NEWS=n&amp;CSC=Y&amp;PAGE=booktext&amp;D=books&amp;AN=01787230$&amp;XPATH=/PG(0)","http://ovidsp.ovid.com/ovidweb.cgi?T=JS&amp;NEWS=n&amp;CSC=Y&amp;PAGE=booktext&amp;D=books&amp;AN=01787230$&amp;XPATH=/PG(0)</t>
  </si>
  <si>
    <t>Atlas of Gastrointestinal Pathology: A Pattern Based Approach to Non-Neoplastic Biopsies</t>
    <phoneticPr fontId="23" type="noConversion"/>
  </si>
  <si>
    <t>Arnold, Christina A.; Lam-Himlin, Dora M.; Montgomery, Elizabeth A.</t>
    <phoneticPr fontId="23" type="noConversion"/>
  </si>
  <si>
    <t>http://ovidsp.ovid.com/ovidweb.cgi?T=JS&amp;NEWS=n&amp;CSC=Y&amp;PAGE=booktext&amp;D=books&amp;AN=01833046$&amp;XPATH=/PG(0)","http://ovidsp.ovid.com/ovidweb.cgi?T=JS&amp;NEWS=n&amp;CSC=Y&amp;PAGE=booktext&amp;D=books&amp;AN=01833046$&amp;XPATH=/PG(0)</t>
  </si>
  <si>
    <t>ASAM Principles of Addiction Medicine, The</t>
    <phoneticPr fontId="23" type="noConversion"/>
  </si>
  <si>
    <t>Ries, Richard K.</t>
    <phoneticPr fontId="23" type="noConversion"/>
  </si>
  <si>
    <t>http://ovidsp.ovid.com/ovidweb.cgi?T=JS&amp;NEWS=n&amp;CSC=Y&amp;PAGE=booktext&amp;D=books&amp;AN=01787257$&amp;XPATH=/PG(0)","http://ovidsp.ovid.com/ovidweb.cgi?T=JS&amp;NEWS=n&amp;CSC=Y&amp;PAGE=booktext&amp;D=books&amp;AN=01787257$&amp;XPATH=/PG(0)</t>
  </si>
  <si>
    <t>Anesthesiology; Surgery</t>
  </si>
  <si>
    <t>Anesthesiologist's Manual of Surgical Procedures</t>
    <phoneticPr fontId="23" type="noConversion"/>
  </si>
  <si>
    <t>Jaffe, Richard A.</t>
    <phoneticPr fontId="23" type="noConversion"/>
  </si>
  <si>
    <t>http://ovidsp.ovid.com/ovidweb.cgi?T=JS&amp;NEWS=n&amp;CSC=Y&amp;PAGE=booktext&amp;D=books&amp;AN=01787245$&amp;XPATH=/PG(0)","http://ovidsp.ovid.com/ovidweb.cgi?T=JS&amp;NEWS=n&amp;CSC=Y&amp;PAGE=booktext&amp;D=books&amp;AN=01787245$&amp;XPATH=/PG(0)</t>
  </si>
  <si>
    <t>Anatomy; Anatomy/Physiology/Microbiology; Physiology</t>
  </si>
  <si>
    <t>Anatomy &amp; Physiology made Incredibly Visual!</t>
    <phoneticPr fontId="23" type="noConversion"/>
  </si>
  <si>
    <t>Dyer, Janyce G.</t>
    <phoneticPr fontId="23" type="noConversion"/>
  </si>
  <si>
    <t>http://ovidsp.ovid.com/ovidweb.cgi?T=JS&amp;NEWS=n&amp;CSC=Y&amp;PAGE=booktext&amp;D=books&amp;AN=01787338$&amp;XPATH=/PG(0)","http://ovidsp.ovid.com/ovidweb.cgi?T=JS&amp;NEWS=n&amp;CSC=Y&amp;PAGE=booktext&amp;D=books&amp;AN=01787338$&amp;XPATH=/PG(0)</t>
  </si>
  <si>
    <t>Anatomic Exposures in Vascular Surgery</t>
    <phoneticPr fontId="23" type="noConversion"/>
  </si>
  <si>
    <t>Wind, Gary G.; Valentine, R. James</t>
    <phoneticPr fontId="23" type="noConversion"/>
  </si>
  <si>
    <t>http://ovidsp.ovid.com/ovidweb.cgi?T=JS&amp;NEWS=n&amp;CSC=Y&amp;PAGE=booktext&amp;D=books&amp;AN=01735154$&amp;XPATH=/PG(0)","http://ovidsp.ovid.com/ovidweb.cgi?T=JS&amp;NEWS=n&amp;CSC=Y&amp;PAGE=booktext&amp;D=books&amp;AN=01735154$&amp;XPATH=/PG(0)</t>
  </si>
  <si>
    <t>Age-Related Macular Degeneration</t>
    <phoneticPr fontId="23" type="noConversion"/>
  </si>
  <si>
    <t>Alfaro, D. Virgil; Jablon, Eric P.; Kerrison, John Barnwell; Sharpe, Kenneth A.; Fontal, Monica Rodriguez</t>
    <phoneticPr fontId="23" type="noConversion"/>
  </si>
  <si>
    <t>http://ovidsp.ovid.com/ovidweb.cgi?T=JS&amp;NEWS=n&amp;CSC=Y&amp;PAGE=booktext&amp;D=books&amp;AN=01817265$&amp;XPATH=/PG(0)","http://ovidsp.ovid.com/ovidweb.cgi?T=JS&amp;NEWS=n&amp;CSC=Y&amp;PAGE=booktext&amp;D=books&amp;AN=01817265$&amp;XPATH=/PG(0)</t>
  </si>
  <si>
    <t>Oncology; Pathology; Surgery</t>
  </si>
  <si>
    <t>Advances in Surgical Pathology: Mesothelioma</t>
    <phoneticPr fontId="23" type="noConversion"/>
  </si>
  <si>
    <t>Attanoos, Richard L.; Allen, Timothy Craig</t>
    <phoneticPr fontId="23" type="noConversion"/>
  </si>
  <si>
    <t>http://ovidsp.ovid.com/ovidweb.cgi?T=JS&amp;NEWS=n&amp;CSC=Y&amp;PAGE=booktext&amp;D=books&amp;AN=01439391$&amp;XPATH=/PG(0)","http://ovidsp.ovid.com/ovidweb.cgi?T=JS&amp;NEWS=n&amp;CSC=Y&amp;PAGE=booktext&amp;D=books&amp;AN=01439391$&amp;XPATH=/PG(0)</t>
  </si>
  <si>
    <t>Advances in Surgical Pathology: Colorectal Carcinoma and Tumors of the Vermiform Appendix</t>
    <phoneticPr fontId="23" type="noConversion"/>
  </si>
  <si>
    <t>Yantiss, Rhonda K.</t>
    <phoneticPr fontId="23" type="noConversion"/>
  </si>
  <si>
    <t>http://ovidsp.ovid.com/ovidweb.cgi?T=JS&amp;NEWS=n&amp;CSC=Y&amp;PAGE=booktext&amp;D=books&amp;AN=01762482$&amp;XPATH=/PG(0)","http://ovidsp.ovid.com/ovidweb.cgi?T=JS&amp;NEWS=n&amp;CSC=Y&amp;PAGE=booktext&amp;D=books&amp;AN=01762482$&amp;XPATH=/PG(0)</t>
  </si>
  <si>
    <t>Adult Hip, The: Hip Preservation Surgery</t>
    <phoneticPr fontId="23" type="noConversion"/>
  </si>
  <si>
    <t>Clohisy, John C.; Beaule, Paul E.; Della Valle, Craig J.; Callaghan, John J.; Rosenberg, Aaron G.; Rubash, Harry E.</t>
    <phoneticPr fontId="23" type="noConversion"/>
  </si>
  <si>
    <t>http://ovidsp.ovid.com/ovidweb.cgi?T=JS&amp;NEWS=n&amp;CSC=Y&amp;PAGE=booktext&amp;D=books&amp;AN=01787277$&amp;XPATH=/PG(0)","http://ovidsp.ovid.com/ovidweb.cgi?T=JS&amp;NEWS=n&amp;CSC=Y&amp;PAGE=booktext&amp;D=books&amp;AN=01787277$&amp;XPATH=/PG(0)</t>
  </si>
  <si>
    <t>Urology</t>
    <phoneticPr fontId="23" type="noConversion"/>
  </si>
  <si>
    <t>5-Minute Urology Consult, The</t>
    <phoneticPr fontId="23" type="noConversion"/>
  </si>
  <si>
    <t>Gomella, Leonard G.</t>
    <phoneticPr fontId="23" type="noConversion"/>
  </si>
  <si>
    <t>http://ovidsp.ovid.com/ovidweb.cgi?T=JS&amp;NEWS=n&amp;CSC=Y&amp;PAGE=booktext&amp;D=books&amp;AN=01787263$&amp;XPATH=/PG(0)","http://ovidsp.ovid.com/ovidweb.cgi?T=JS&amp;NEWS=n&amp;CSC=Y&amp;PAGE=booktext&amp;D=books&amp;AN=01787263$&amp;XPATH=/PG(0)</t>
  </si>
  <si>
    <t>Advanced Practices; General Interest Nursing; Internal Medicine; Medical Assisting; Nurse Practitioner; Patient Education; Physician Assistant; Primary Care/Family Medicine/General Practice; Residents</t>
    <phoneticPr fontId="23" type="noConversion"/>
  </si>
  <si>
    <t>5 Minute Clinical Consult Standard 2015, The</t>
    <phoneticPr fontId="23" type="noConversion"/>
  </si>
  <si>
    <t>23rd_Ed.</t>
  </si>
  <si>
    <t>Domino, Frank J.</t>
    <phoneticPr fontId="23" type="noConversion"/>
  </si>
  <si>
    <t>http://ovidsp.ovid.com/ovidweb.cgi?T=JS&amp;NEWS=n&amp;CSC=Y&amp;PAGE=booktext&amp;D=books&amp;AN=01787244$&amp;XPATH=/PG(0)","http://ovidsp.ovid.com/ovidweb.cgi?T=JS&amp;NEWS=n&amp;CSC=Y&amp;PAGE=booktext&amp;D=books&amp;AN=01787244$&amp;XPATH=/PG(0)</t>
  </si>
  <si>
    <t>Nursing Assessment; Oncology; Pharmacology; References</t>
  </si>
  <si>
    <t>2015 Oncology Nursing Drug Handbook</t>
    <phoneticPr fontId="23" type="noConversion"/>
  </si>
  <si>
    <t>19th_Ed.</t>
  </si>
  <si>
    <t>Wilkes, Gail M.; Barton-Burke, Margaret</t>
    <phoneticPr fontId="23" type="noConversion"/>
  </si>
  <si>
    <t>http://ovidsp.ovid.com/ovidweb.cgi?T=JS&amp;NEWS=n&amp;CSC=Y&amp;PAGE=booktext&amp;D=books&amp;AN=01857013$&amp;XPATH=/PG(0)","http://ovidsp.ovid.com/ovidweb.cgi?T=JS&amp;NEWS=n&amp;CSC=Y&amp;PAGE=booktext&amp;D=books&amp;AN=01857013$&amp;XPATH=/PG(0)</t>
  </si>
  <si>
    <t>9780781783415</t>
  </si>
  <si>
    <t>Foot and Ankle Arthroscopy</t>
  </si>
  <si>
    <t xml:space="preserve">2nd  </t>
  </si>
  <si>
    <t>Ferkel, Richard D.</t>
  </si>
  <si>
    <t>http://ovidsp.ovid.com/ovidweb.cgi?T=JS&amp;NEWS=n&amp;CSC=Y&amp;PAGE=booktext&amp;D=books&amp;AN=01745941/2nd_Edition&amp;XPATH=/PG(0)</t>
  </si>
  <si>
    <t>9781496315045</t>
  </si>
  <si>
    <t>Biopsy Interpretation of the Bladder</t>
  </si>
  <si>
    <t xml:space="preserve">3rd  </t>
  </si>
  <si>
    <t xml:space="preserve">Epstein, Jonathan I.; Reuter, Victor E.; Amin, Mahul B.
Epstein, Jonathan I.; Reuter, Victor E.; Amin, Mahul B.
Epstein, Jonathan I.; Reuter, Victor E.; Amin, Mahul B.
Epstein, Jonathan I.; Reuter, Victor E.; Amin, Mahul B.
</t>
    <phoneticPr fontId="40" type="noConversion"/>
  </si>
  <si>
    <t>http://ovidsp.ovid.com/ovidweb.cgi?T=JS&amp;NEWS=n&amp;CSC=Y&amp;PAGE=booktext&amp;D=books&amp;AN=01949570/3rd_Edition&amp;XPATH=/PG(0)</t>
  </si>
  <si>
    <t>9781496355850</t>
  </si>
  <si>
    <t>Biopsy Interpretation of the Thyroid</t>
  </si>
  <si>
    <t>Boerner, Scott L.; Asa, Syliva L.</t>
  </si>
  <si>
    <t>http://ovidsp.ovid.com/ovidweb.cgi?T=JS&amp;NEWS=n&amp;CSC=Y&amp;PAGE=booktext&amp;D=books&amp;AN=01974528/2nd_Edition&amp;XPATH=/PG(0)</t>
  </si>
  <si>
    <t>9781451191134</t>
  </si>
  <si>
    <t>Cancer of the Head and Neck</t>
  </si>
  <si>
    <t xml:space="preserve">5th  </t>
  </si>
  <si>
    <t>Myers, Jeffrey N.; Hanna, Ehab Y. N.; Myers, Eugene N.</t>
  </si>
  <si>
    <t>Lippincott Williams &amp; Wilkins</t>
    <phoneticPr fontId="40" type="noConversion"/>
  </si>
  <si>
    <t>http://ovidsp.ovid.com/ovidweb.cgi?T=JS&amp;NEWS=n&amp;CSC=Y&amp;PAGE=booktext&amp;D=books&amp;AN=01906609/5th_Edition&amp;XPATH=/PG(0)</t>
  </si>
  <si>
    <t>9781451194302</t>
  </si>
  <si>
    <t>Tahan, Hussein M.; Treiger, Teresa M.</t>
  </si>
  <si>
    <t>http://ovidsp.ovid.com/ovidweb.cgi?T=JS&amp;NEWS=n&amp;CSC=Y&amp;PAGE=booktext&amp;D=books&amp;AN=01938966/3rd_Edition&amp;XPATH=/PG(0)</t>
  </si>
  <si>
    <t>9781451195309</t>
  </si>
  <si>
    <t>Core Curriculum for Transplant Nurses</t>
  </si>
  <si>
    <t>Cupples, Sandra A.; Lerret, Stacee; McCalmont, Vicki; Ohler, Linda</t>
  </si>
  <si>
    <t>http://ovidsp.ovid.com/ovidweb.cgi?T=JS&amp;NEWS=n&amp;CSC=Y&amp;PAGE=booktext&amp;D=books&amp;AN=01938968/2nd_Edition&amp;XPATH=/PG(0)</t>
  </si>
  <si>
    <t>9781451183689</t>
  </si>
  <si>
    <t>Khonsari's Cardiac Surgery: Safeguards and Pitfalls in Operative Technique</t>
  </si>
  <si>
    <t>Ardehali, Abbas; Chen, Jonathan M.</t>
  </si>
  <si>
    <t>http://ovidsp.ovid.com/ovidweb.cgi?T=JS&amp;NEWS=n&amp;CSC=Y&amp;PAGE=booktext&amp;D=books&amp;AN=01762476/5th_Edition&amp;XPATH=/PG(0)</t>
  </si>
  <si>
    <t>9781496300652</t>
    <phoneticPr fontId="40" type="noConversion"/>
  </si>
  <si>
    <t>Breast</t>
    <phoneticPr fontId="40" type="noConversion"/>
  </si>
  <si>
    <t xml:space="preserve">1st  </t>
  </si>
  <si>
    <t xml:space="preserve">Simpson, Jean F.; Sanders, Melinda E.Simpson, Jean F.; Sanders, Melinda E.
</t>
  </si>
  <si>
    <t>http://ovidsp.ovid.com/ovidweb.cgi?T=JS&amp;NEWS=n&amp;CSC=Y&amp;PAGE=booktext&amp;D=books&amp;AN=01960899/1st_Edition&amp;XPATH=/PG(0)</t>
  </si>
  <si>
    <t>9781496309792</t>
  </si>
  <si>
    <t>Head and Neck</t>
    <phoneticPr fontId="40" type="noConversion"/>
  </si>
  <si>
    <t>Westra, William H.; Bishop, Justin A.</t>
  </si>
  <si>
    <t>http://ovidsp.ovid.com/ovidweb.cgi?T=JS&amp;NEWS=n&amp;CSC=Y&amp;PAGE=booktext&amp;D=books&amp;AN=01938969/1st_Edition&amp;XPATH=/PG(0)</t>
  </si>
  <si>
    <t>9781496339966</t>
  </si>
  <si>
    <t>The 5-Minute Clinical Consult 2017</t>
    <phoneticPr fontId="40" type="noConversion"/>
  </si>
  <si>
    <t xml:space="preserve">25th  </t>
  </si>
  <si>
    <t xml:space="preserve">Domino, Frank J.
</t>
  </si>
  <si>
    <t>http://ovidsp.ovid.com/ovidweb.cgi?T=JS&amp;NEWS=n&amp;CSC=Y&amp;PAGE=booktext&amp;D=books&amp;AN=01938981/25th_Edition&amp;XPATH=/PG(0)</t>
  </si>
  <si>
    <t>9781451195279</t>
  </si>
  <si>
    <t>Pulmonary Pathology</t>
    <phoneticPr fontId="40" type="noConversion"/>
  </si>
  <si>
    <t>Duarte Achcar, Rosane; Groshong, Steve D.; Cool, Carlyne D.</t>
  </si>
  <si>
    <t>http://ovidsp.ovid.com/ovidweb.cgi?T=JS&amp;NEWS=n&amp;CSC=Y&amp;PAGE=booktext&amp;D=books&amp;AN=01938970/1st_Edition&amp;XPATH=/PG(0)</t>
  </si>
  <si>
    <t>9781496352163</t>
  </si>
  <si>
    <t>ECG Interpretation Made Incredibly Easy! Pocket Guide</t>
  </si>
  <si>
    <t>Coviello, Jessica Shank</t>
  </si>
  <si>
    <t>http://ovidsp.ovid.com/ovidweb.cgi?T=JS&amp;NEWS=n&amp;CSC=Y&amp;PAGE=booktext&amp;D=books&amp;AN=01965278/3rd_Edition&amp;XPATH=/PG(0)</t>
  </si>
  <si>
    <t>9781469899817</t>
  </si>
  <si>
    <t xml:space="preserve">7th  </t>
  </si>
  <si>
    <t>http://ovidsp.ovid.com/ovidweb.cgi?T=JS&amp;NEWS=n&amp;CSC=Y&amp;PAGE=booktext&amp;D=books&amp;AN=01938971/7th_Edition&amp;XPATH=/PG(0)</t>
  </si>
  <si>
    <t>9781469890012</t>
  </si>
  <si>
    <t xml:space="preserve">6th  </t>
  </si>
  <si>
    <t>Mulholland, Michael W.; Lillemoe, Keith D.; Doherty, Gerard M.; Upchurch, Gilbert R.; Alam, Hasan B.; Pawlik, Timothy M.</t>
  </si>
  <si>
    <t>Lippincott Williams &amp; Wilkins</t>
    <phoneticPr fontId="40" type="noConversion"/>
  </si>
  <si>
    <t>http://ovidsp.ovid.com/ovidweb.cgi?T=JS&amp;NEWS=n&amp;CSC=Y&amp;PAGE=booktext&amp;D=books&amp;AN=01960900/6th_Edition&amp;XPATH=/PG(0)</t>
  </si>
  <si>
    <t>9781451192650</t>
  </si>
  <si>
    <t>Gynecologic Radiation Oncology: A Practical Guide</t>
  </si>
  <si>
    <t>Eifel, Patricia J.; Klopp, Ann H.</t>
  </si>
  <si>
    <t>http://ovidsp.ovid.com/ovidweb.cgi?T=JS&amp;NEWS=n&amp;CSC=Y&amp;PAGE=booktext&amp;D=books&amp;AN=01960883/1st_Edition&amp;XPATH=/PG(0)</t>
  </si>
  <si>
    <t>9781496338396</t>
  </si>
  <si>
    <t>Handbook of Nursing Diagnosis</t>
  </si>
  <si>
    <t xml:space="preserve">15th  </t>
  </si>
  <si>
    <t>Carpenito, Lynda Juall</t>
  </si>
  <si>
    <t>http://ovidsp.ovid.com/ovidweb.cgi?T=JS&amp;NEWS=n&amp;CSC=Y&amp;PAGE=booktext&amp;D=books&amp;AN=01979362/15th_Edition&amp;XPATH=/PG(0)</t>
  </si>
  <si>
    <t>9781496300584</t>
  </si>
  <si>
    <t>Hematopathology of the Skin: Clinical &amp; Pathological Approach</t>
  </si>
  <si>
    <t>Gru, Alejandro A.; Schaffer, Andras</t>
  </si>
  <si>
    <t>http://ovidsp.ovid.com/ovidweb.cgi?T=JS&amp;NEWS=n&amp;CSC=Y&amp;PAGE=booktext&amp;D=books&amp;AN=01938972/1st_Edition&amp;XPATH=/PG(0)</t>
  </si>
  <si>
    <t>9781451194630</t>
  </si>
  <si>
    <t>Intrapartum Management Modules: A Perinatal Education Program</t>
  </si>
  <si>
    <t>Kennedy, Betsy Babb; Baird, Suzanne McMurtry</t>
  </si>
  <si>
    <t>http://ovidsp.ovid.com/ovidweb.cgi?T=JS&amp;NEWS=n&amp;CSC=Y&amp;PAGE=booktext&amp;D=books&amp;AN=01938973/5th_Edition&amp;XPATH=/PG(0)</t>
  </si>
  <si>
    <t>9781496319128</t>
  </si>
  <si>
    <t>Brazis, Paul W.; Masdeu, Joseph C.; Biller, Jose</t>
  </si>
  <si>
    <t>http://ovidsp.ovid.com/ovidweb.cgi?T=JS&amp;NEWS=n&amp;CSC=Y&amp;PAGE=booktext&amp;D=books&amp;AN=01949555/7th_Edition&amp;XPATH=/PG(0)</t>
  </si>
  <si>
    <t>9781469873206</t>
  </si>
  <si>
    <t>Magnetic Resonance Imaging of the Brain and Spine</t>
  </si>
  <si>
    <t>Atlas, Scott W.</t>
  </si>
  <si>
    <t>http://ovidsp.ovid.com/ovidweb.cgi?T=JS&amp;NEWS=n&amp;CSC=Y&amp;PAGE=booktext&amp;D=books&amp;AN=01938974/5th_Edition&amp;XPATH=/PG(0)</t>
  </si>
  <si>
    <t>9781451186673</t>
  </si>
  <si>
    <t>Watkins' Manual of Foot and Ankle Medicine and Surgery</t>
  </si>
  <si>
    <t xml:space="preserve">4th  </t>
  </si>
  <si>
    <t>Watkins, Leon</t>
  </si>
  <si>
    <t>http://ovidsp.ovid.com/ovidweb.cgi?T=JS&amp;NEWS=n&amp;CSC=Y&amp;PAGE=booktext&amp;D=books&amp;AN=01906617/4th_Edition&amp;XPATH=/PG(0)</t>
  </si>
  <si>
    <t>9781496329004</t>
  </si>
  <si>
    <t>Soft Tissue Surgery</t>
    <phoneticPr fontId="3" type="noConversion"/>
  </si>
  <si>
    <t>Moran, Steven L.; Sems, S. Andrew</t>
  </si>
  <si>
    <t>http://ovidsp.ovid.com/ovidweb.cgi?T=JS&amp;NEWS=n&amp;CSC=Y&amp;PAGE=booktext&amp;D=books&amp;AN=01960892/2nd_Edition&amp;XPATH=/PG(0)</t>
  </si>
  <si>
    <t>9781496324849</t>
  </si>
  <si>
    <t>Gersch, Carolyn; Heimgartner, Nicole; Rebar, Cherie; Willis, Laura M.</t>
  </si>
  <si>
    <t>http://ovidsp.ovid.com/ovidweb.cgi?T=JS&amp;NEWS=n&amp;CSC=Y&amp;PAGE=booktext&amp;D=books&amp;AN=01960893/4th_Edition&amp;XPATH=/PG(0)</t>
  </si>
  <si>
    <t>9781496322135</t>
  </si>
  <si>
    <t>Neuroradiology Companion: Methods, Guidelines, and Imaging Fundamentals</t>
  </si>
  <si>
    <t>Zamora, Carlos; Castillo, Mauricio</t>
  </si>
  <si>
    <t>http://ovidsp.ovid.com/ovidweb.cgi?T=JS&amp;NEWS=n&amp;CSC=Y&amp;PAGE=booktext&amp;D=books&amp;AN=01960896/5th_Edition&amp;XPATH=/PG(0)</t>
  </si>
  <si>
    <t>9781496326324</t>
  </si>
  <si>
    <t>Pharmacology Made Incredibly Easy!</t>
  </si>
  <si>
    <t>Gersch, Carolyn; Heimgartner, Nicole M.; Rebar, Cherie R.; Willis, Laura M.</t>
  </si>
  <si>
    <t>http://ovidsp.ovid.com/ovidweb.cgi?T=JS&amp;NEWS=n&amp;CSC=Y&amp;PAGE=booktext&amp;D=books&amp;AN=01949543/4th_Edition&amp;XPATH=/PG(0)</t>
  </si>
  <si>
    <t>9781496325495</t>
  </si>
  <si>
    <t>NCLEX-RN Questions &amp; Answers Made Incredibly Easy!</t>
  </si>
  <si>
    <t>Lisko, Susan</t>
  </si>
  <si>
    <t>http://ovidsp.ovid.com/ovidweb.cgi?T=JS&amp;NEWS=n&amp;CSC=Y&amp;PAGE=booktext&amp;D=books&amp;AN=01960887/7th_Edition&amp;XPATH=/PG(0)</t>
  </si>
  <si>
    <t>9781451193688</t>
  </si>
  <si>
    <t>Operative Techniques in Foot and Ankle Surgery</t>
  </si>
  <si>
    <t>Easley, Mark E.; Wiesel, Sam W.</t>
  </si>
  <si>
    <t>http://ovidsp.ovid.com/ovidweb.cgi?T=JS&amp;NEWS=n&amp;CSC=Y&amp;PAGE=booktext&amp;D=books&amp;AN=01929435/2nd_Edition&amp;XPATH=/PG(0)</t>
  </si>
  <si>
    <t>9781496300942</t>
  </si>
  <si>
    <t>Practical Facial Reconstruction: Theory and Practice</t>
  </si>
  <si>
    <t>Kaufman, Andrew J.</t>
  </si>
  <si>
    <t>http://ovidsp.ovid.com/ovidweb.cgi?T=JS&amp;NEWS=n&amp;CSC=Y&amp;PAGE=booktext&amp;D=books&amp;AN=01960889/1st_Edition&amp;XPATH=/PG(0)</t>
  </si>
  <si>
    <t>9781496319968</t>
  </si>
  <si>
    <t>Pharmacotherapeutics for Advanced Practice: A Practical Approach</t>
  </si>
  <si>
    <t>Arcangelo, Virginia P.; Peterson, Andrew M.; Wilbur, Veronica F.; Reinhold, Jennifer A.</t>
  </si>
  <si>
    <t>http://ovidsp.ovid.com/ovidweb.cgi?T=JS&amp;NEWS=n&amp;CSC=Y&amp;PAGE=booktext&amp;D=books&amp;AN=01960879/4th_Edition&amp;XPATH=/PG(0)</t>
  </si>
  <si>
    <t>9781496327710</t>
  </si>
  <si>
    <t>The Psychiatric Interview</t>
    <phoneticPr fontId="40" type="noConversion"/>
  </si>
  <si>
    <t>http://ovidsp.ovid.com/ovidweb.cgi?T=JS&amp;NEWS=n&amp;CSC=Y&amp;PAGE=booktext&amp;D=books&amp;AN=01949577/4th_Edition&amp;XPATH=/PG(0)</t>
  </si>
  <si>
    <t>9781496321671</t>
  </si>
  <si>
    <t>Capriotti, Theresa</t>
  </si>
  <si>
    <t>http://ovidsp.ovid.com/ovidweb.cgi?T=JS&amp;NEWS=n&amp;CSC=Y&amp;PAGE=booktext&amp;D=books&amp;AN=01938956/3rd_Edition&amp;XPATH=/PG(0)</t>
  </si>
  <si>
    <t>9781496328557</t>
  </si>
  <si>
    <t>URMAN, RICHARD D.; EHRENFELD, JESSE M.</t>
  </si>
  <si>
    <t>http://ovidsp.ovid.com/ovidweb.cgi?T=JS&amp;NEWS=n&amp;CSC=Y&amp;PAGE=booktext&amp;D=books&amp;AN=01960888/3rd_Edition&amp;XPATH=/PG(0)</t>
  </si>
  <si>
    <t>9781496318206</t>
  </si>
  <si>
    <t>Henrich's Principles and Practice of Dialysis</t>
  </si>
  <si>
    <t>Lerma, Edgar V.; Weir, Matthew R.</t>
  </si>
  <si>
    <t>http://ovidsp.ovid.com/ovidweb.cgi?T=JS&amp;NEWS=n&amp;CSC=Y&amp;PAGE=booktext&amp;D=books&amp;AN=01960898/5th_Edition&amp;XPATH=/PG(0)</t>
  </si>
  <si>
    <t>9781451193510</t>
  </si>
  <si>
    <t>Practical Thoracic Pathology: Diseases of the Lung, Heart &amp; Thymus</t>
  </si>
  <si>
    <t>Burke, Allen P.; Aubry, Marie-Christine; Maleszewski, Joseph J.; Alexiev, Borislav A.; Tavora, Fabio R.</t>
  </si>
  <si>
    <t>http://ovidsp.ovid.com/ovidweb.cgi?T=JS&amp;NEWS=n&amp;CSC=Y&amp;PAGE=booktext&amp;D=books&amp;AN=01938980/1st_Edition&amp;XPATH=/PG(0)</t>
  </si>
  <si>
    <t>9781496353863</t>
  </si>
  <si>
    <t>Publishing Your Medical Research</t>
  </si>
  <si>
    <t>Byrne, Daniel W.</t>
  </si>
  <si>
    <t>http://ovidsp.ovid.com/ovidweb.cgi?T=JS&amp;NEWS=n&amp;CSC=Y&amp;PAGE=booktext&amp;D=books&amp;AN=01960914/2nd_Edition&amp;XPATH=/PG(0)</t>
  </si>
  <si>
    <t>9781451186864</t>
  </si>
  <si>
    <t>Quality and Safety in Medical Imaging: The Essentials</t>
  </si>
  <si>
    <t>Kanne, Jeffrey P.</t>
  </si>
  <si>
    <t>http://ovidsp.ovid.com/ovidweb.cgi?T=JS&amp;NEWS=n&amp;CSC=Y&amp;PAGE=booktext&amp;D=books&amp;AN=01960890/1st_Edition&amp;XPATH=/PG(0)</t>
  </si>
  <si>
    <t>9781496321534</t>
  </si>
  <si>
    <t>A Visual Guide to ECG Interpretation</t>
    <phoneticPr fontId="40" type="noConversion"/>
  </si>
  <si>
    <t>Martindale, Jennifer L.; Brown, David F. M.</t>
  </si>
  <si>
    <t>http://ovidsp.ovid.com/ovidweb.cgi?T=JS&amp;NEWS=n&amp;CSC=Y&amp;PAGE=booktext&amp;D=books&amp;AN=01960884/2nd_Edition&amp;XPATH=/PG(0)</t>
  </si>
  <si>
    <t>9781496318831</t>
  </si>
  <si>
    <t>The Wills Eye Manual: Office and Emergency Room Diagnosis and Treatment of Eye Disease</t>
    <phoneticPr fontId="40" type="noConversion"/>
  </si>
  <si>
    <t>Bagheri, Nika; Wajda, Brynn N.; Calvo, Charles M.; Durrani, Alia K.; Friedberg, Mark A.; Rapuano, Christopher J.</t>
  </si>
  <si>
    <t>http://ovidsp.ovid.com/ovidweb.cgi?T=JS&amp;NEWS=n&amp;CSC=Y&amp;PAGE=booktext&amp;D=books&amp;AN=01929438/7th_Edition&amp;XPATH=/PG(0)</t>
  </si>
  <si>
    <t>9781496309471</t>
  </si>
  <si>
    <t>Hoppenfeld, Stanley; de Boer, Piet; Buckley, Richard</t>
  </si>
  <si>
    <t>http://ovidsp.ovid.com/ovidweb.cgi?T=JS&amp;NEWS=n&amp;CSC=Y&amp;PAGE=booktext&amp;D=books&amp;AN=01929437/5th_Edition&amp;XPATH=/PG(0)</t>
  </si>
  <si>
    <t>9781496318541</t>
  </si>
  <si>
    <t>9781496318541</t>
    <phoneticPr fontId="40" type="noConversion"/>
  </si>
  <si>
    <t>Spine</t>
    <phoneticPr fontId="40" type="noConversion"/>
  </si>
  <si>
    <t>Bono, Christopher M.; Schoenfeld, Andrew J.</t>
  </si>
  <si>
    <t>http://ovidsp.ovid.com/ovidweb.cgi?T=JS&amp;NEWS=n&amp;CSC=Y&amp;PAGE=booktext&amp;D=books&amp;AN=01960873/2nd_Edition&amp;XPATH=/PG(0)</t>
  </si>
  <si>
    <t>9781496321046</t>
  </si>
  <si>
    <t>Webb, W. Richard; Higgins, Charles B.</t>
  </si>
  <si>
    <t>http://ovidsp.ovid.com/ovidweb.cgi?T=JS&amp;NEWS=n&amp;CSC=Y&amp;PAGE=booktext&amp;D=books&amp;AN=01974529/3rd_Edition&amp;XPATH=/PG(0)</t>
  </si>
  <si>
    <t>9781451114171</t>
  </si>
  <si>
    <t>The Washington Manual®: Pulmonary Medicine Subspecialty Consult</t>
    <phoneticPr fontId="40" type="noConversion"/>
  </si>
  <si>
    <t>Shifren, Adrian; Byers, Derek E.; Witt, Chad A.</t>
  </si>
  <si>
    <t>http://ovidsp.ovid.com/ovidweb.cgi?T=JS&amp;NEWS=n&amp;CSC=Y&amp;PAGE=booktext&amp;D=books&amp;AN=01845108/2nd_Edition&amp;XPATH=/PG(0)</t>
  </si>
  <si>
    <t>9781496321282</t>
  </si>
  <si>
    <t>The Washington Manual of Echocardiography</t>
    <phoneticPr fontId="40" type="noConversion"/>
  </si>
  <si>
    <t>Quader, Nishath; Makan,, Majesh; Perez,, Julio E.</t>
  </si>
  <si>
    <t>http://ovidsp.ovid.com/ovidweb.cgi?T=JS&amp;NEWS=n&amp;CSC=Y&amp;PAGE=booktext&amp;D=books&amp;AN=01949548/2nd_Edition&amp;XPATH=/PG(0)</t>
  </si>
  <si>
    <t>9781451183696</t>
  </si>
  <si>
    <t>The Adult Hip: Hip Arthroplasty Surgery</t>
    <phoneticPr fontId="40" type="noConversion"/>
  </si>
  <si>
    <t>Callaghan, John J.; Rosenberg, Aaron G.; Rubash, Harry E.; Clohisy, John C.; Beaule, Paul E.; Valle, Craig J. Della</t>
  </si>
  <si>
    <t>http://ovidsp.ovid.com/ovidweb.cgi?T=JS&amp;NEWS=n&amp;CSC=Y&amp;PAGE=booktext&amp;D=books&amp;AN=01893705/3rd_Edition&amp;XPATH=/PG(0)</t>
  </si>
  <si>
    <t>9781451192681</t>
  </si>
  <si>
    <t>Avery's Neonatology: Pathophysiology and Management of the Newborn</t>
  </si>
  <si>
    <t>MacDonald, Mhairi G.; Seshia, Mary M.K.</t>
  </si>
  <si>
    <t>http://ovidsp.ovid.com/ovidweb.cgi?T=JS&amp;NEWS=n&amp;CSC=Y&amp;PAGE=booktext&amp;D=books&amp;AN=01872939/7th_Edition&amp;XPATH=/PG(0)</t>
  </si>
  <si>
    <t>9781469882864</t>
  </si>
  <si>
    <t>9781469882864</t>
    <phoneticPr fontId="40" type="noConversion"/>
  </si>
  <si>
    <t>A Practical Approach to Obstetric Anesthesia</t>
    <phoneticPr fontId="40" type="noConversion"/>
  </si>
  <si>
    <t>Baysinger, Curtis L.; Bucklin, Brenda A.; Gambling, David R.</t>
  </si>
  <si>
    <t>http://ovidsp.ovid.com/ovidweb.cgi?T=JS&amp;NEWS=n&amp;CSC=Y&amp;PAGE=booktext&amp;D=books&amp;AN=01929417/2nd_Edition&amp;XPATH=/PG(0)</t>
  </si>
  <si>
    <t>9781469889825</t>
  </si>
  <si>
    <t>9781469889825</t>
    <phoneticPr fontId="40" type="noConversion"/>
  </si>
  <si>
    <t>A Practical Approach to Pediatric Anesthesia</t>
    <phoneticPr fontId="40" type="noConversion"/>
  </si>
  <si>
    <t>Holzman, Robert; Mancuso, Thomas J.; Polaner, David M.</t>
  </si>
  <si>
    <t>http://ovidsp.ovid.com/ovidweb.cgi?T=JS&amp;NEWS=n&amp;CSC=Y&amp;PAGE=booktext&amp;D=books&amp;AN=01879005/2nd_Edition&amp;XPATH=/PG(0)</t>
  </si>
  <si>
    <t>9781451192889</t>
  </si>
  <si>
    <t>Advances in Surgical Pathology: Bladder Cancer</t>
  </si>
  <si>
    <t xml:space="preserve">1st   </t>
  </si>
  <si>
    <t>Zhai, Qihui "Jim"; Ro, Jae Y.</t>
  </si>
  <si>
    <t>http://ovidsp.ovid.com/ovidweb.cgi?T=JS&amp;NEWS=n&amp;CSC=Y&amp;PAGE=booktext&amp;D=books&amp;AN=01866990/1st_Edition&amp;XPATH=/PG(0)</t>
  </si>
  <si>
    <t>9781451176476</t>
  </si>
  <si>
    <t>Biopsy Interpretation of the Kidney and Adrenal Gland</t>
  </si>
  <si>
    <t xml:space="preserve">Tickoo, Satish K.; Chen, Ying-Bei; Zynger, Debra L.
</t>
  </si>
  <si>
    <t>http://ovidsp.ovid.com/ovidweb.cgi?T=JS&amp;NEWS=n&amp;CSC=Y&amp;PAGE=booktext&amp;D=books&amp;AN=01845101/1st_Edition&amp;XPATH=/PG(0)</t>
  </si>
  <si>
    <t>9781451192995</t>
  </si>
  <si>
    <t>Biopsy Interpretation of Soft Tissue Tumors</t>
  </si>
  <si>
    <t>Fisher, Cyril; Montgomery, Elizabeth A.; Thway, Khin</t>
  </si>
  <si>
    <t>http://ovidsp.ovid.com/ovidweb.cgi?T=JS&amp;NEWS=n&amp;CSC=Y&amp;PAGE=booktext&amp;D=books&amp;AN=01866991/2nd_Edition&amp;XPATH=/PG(0)</t>
  </si>
  <si>
    <t>9781496333933</t>
  </si>
  <si>
    <t>Cancer of the Skin</t>
  </si>
  <si>
    <t xml:space="preserve">10th  </t>
  </si>
  <si>
    <t>DeVita, Vincent T.; Lawrence, Theodore S.; Rosenberg, Steven A.</t>
  </si>
  <si>
    <t>http://ovidsp.ovid.com/ovidweb.cgi?T=JS&amp;NEWS=n&amp;CSC=Y&amp;PAGE=booktext&amp;D=books&amp;AN=01906606/10th_Edition&amp;XPATH=/PG(0)</t>
  </si>
  <si>
    <t>9781496333957</t>
  </si>
  <si>
    <t>Cancer of the Thoracic Cavity: From Cancer Principles &amp; Practice of Oncology</t>
  </si>
  <si>
    <t>http://ovidsp.ovid.com/ovidweb.cgi?T=JS&amp;NEWS=n&amp;CSC=Y&amp;PAGE=booktext&amp;D=books&amp;AN=01906607/10th_Edition&amp;XPATH=/PG(0)</t>
  </si>
  <si>
    <t>9781451193619</t>
  </si>
  <si>
    <t>Cardiopulmonary Bypass and Mechanical Support: Principles &amp; Practice</t>
  </si>
  <si>
    <t>Gravlee, Glenn P.; Davis, Richard F.; Hammon, John W.; Kussman, Barry D.</t>
    <phoneticPr fontId="40" type="noConversion"/>
  </si>
  <si>
    <t>http://ovidsp.ovid.com/ovidweb.cgi?T=JS&amp;NEWS=n&amp;CSC=Y&amp;PAGE=booktext&amp;D=books&amp;AN=01899884/4th_Edition&amp;XPATH=/PG(0)</t>
  </si>
  <si>
    <t>9781451187410</t>
  </si>
  <si>
    <t>Josephson's Clinical Cardiac Electrophysiology: Techniques and Interpretations</t>
    <phoneticPr fontId="40" type="noConversion"/>
  </si>
  <si>
    <t>Josephson, Mark E.</t>
  </si>
  <si>
    <t>http://ovidsp.ovid.com/ovidweb.cgi?T=JS&amp;NEWS=n&amp;CSC=Y&amp;PAGE=booktext&amp;D=books&amp;AN=01884405/5th_Edition&amp;XPATH=/PG(0)</t>
  </si>
  <si>
    <t>9781496306937</t>
  </si>
  <si>
    <t>Woodruff, David W.</t>
  </si>
  <si>
    <t>http://ovidsp.ovid.com/ovidweb.cgi?T=JS&amp;NEWS=n&amp;CSC=Y&amp;PAGE=booktext&amp;D=books&amp;AN=01893695/4th_Edition&amp;XPATH=/PG(0)</t>
  </si>
  <si>
    <t>9781496300614</t>
  </si>
  <si>
    <t>Cardiac Imaging: A Core Review</t>
  </si>
  <si>
    <t>Hsu, Joe Y.; Shah, Amar; Jeudy, Jean</t>
  </si>
  <si>
    <t>http://ovidsp.ovid.com/ovidweb.cgi?T=JS&amp;NEWS=n&amp;CSC=Y&amp;PAGE=booktext&amp;D=books&amp;AN=01866992/1st_Edition&amp;XPATH=/PG(0)</t>
  </si>
  <si>
    <t>9781451194470</t>
  </si>
  <si>
    <t>Walsh and Hoyt's Clinical Neuro-Ophthalmology: The Essentials</t>
  </si>
  <si>
    <t xml:space="preserve">Miller, Neil R.; Subramanian, Prem S.; Patel, Vivek R.
</t>
  </si>
  <si>
    <t>http://ovidsp.ovid.com/ovidweb.cgi?T=JS&amp;NEWS=n&amp;CSC=Y&amp;PAGE=booktext&amp;D=books&amp;AN=01867004/3rd_Edition&amp;XPATH=/PG(0)</t>
  </si>
  <si>
    <t>9781496333964</t>
  </si>
  <si>
    <t>9781496333964</t>
    <phoneticPr fontId="40" type="noConversion"/>
  </si>
  <si>
    <t>Cancer: principles &amp; practice of oncology. Colon and other gastrointestinal cancers</t>
    <phoneticPr fontId="40" type="noConversion"/>
  </si>
  <si>
    <t>http://ovidsp.ovid.com/ovidweb.cgi?T=JS&amp;NEWS=n&amp;CSC=Y&amp;PAGE=booktext&amp;D=books&amp;AN=01938959/10th_Edition&amp;XPATH=/PG(0)</t>
  </si>
  <si>
    <t>9781451193428</t>
  </si>
  <si>
    <t>Collaborate® for Professional Case Management: A Universal Competency-Based Paradigm</t>
  </si>
  <si>
    <t>Treiger, Teresa M.; Fink-Samnick, Ellen</t>
  </si>
  <si>
    <t>http://ovidsp.ovid.com/ovidweb.cgi?T=JS&amp;NEWS=n&amp;CSC=Y&amp;PAGE=booktext&amp;D=books&amp;AN=01906610/1st_Edition&amp;XPATH=/PG(0)</t>
  </si>
  <si>
    <t>9781451193466</t>
  </si>
  <si>
    <t>The Continuum of Stroke Care: An Interprofessional Approach to Evidence-Based Care</t>
    <phoneticPr fontId="40" type="noConversion"/>
  </si>
  <si>
    <t>Hickey, Joanne V.; Livesay, Sarah L.</t>
  </si>
  <si>
    <t>http://ovidsp.ovid.com/ovidweb.cgi?T=JS&amp;NEWS=n&amp;CSC=Y&amp;PAGE=booktext&amp;D=books&amp;AN=01857023/1st_Edition&amp;XPATH=/PG(0)</t>
  </si>
  <si>
    <t>9781496333988</t>
  </si>
  <si>
    <t>Cancer: principles &amp; practice of oncology. Cancer of the breast</t>
    <phoneticPr fontId="40" type="noConversion"/>
  </si>
  <si>
    <t xml:space="preserve">DeVita, Vincent T.; Lawrence, Theodore S.; Rosenberg, Steven A.
</t>
  </si>
  <si>
    <t>http://ovidsp.ovid.com/ovidweb.cgi?T=JS&amp;NEWS=n&amp;CSC=Y&amp;PAGE=booktext&amp;D=books&amp;AN=01938958/10th_Edition&amp;XPATH=/PG(0)</t>
  </si>
  <si>
    <t>9781451194456</t>
  </si>
  <si>
    <t>Clinical Signs in Neurology: A Compendium</t>
  </si>
  <si>
    <t>http://ovidsp.ovid.com/ovidweb.cgi?T=JS&amp;NEWS=n&amp;CSC=Y&amp;PAGE=booktext&amp;D=books&amp;AN=01884425/1st_Edition&amp;XPATH=/PG(0)</t>
  </si>
  <si>
    <t>9781451188783</t>
  </si>
  <si>
    <t>Dermatologic Nursing Essentials: A Core Curriculum</t>
  </si>
  <si>
    <t>Nicol, Noreen Heer</t>
  </si>
  <si>
    <t>http://ovidsp.ovid.com/ovidweb.cgi?T=JS&amp;NEWS=n&amp;CSC=Y&amp;PAGE=booktext&amp;D=books&amp;AN=01929427/3rd_Edition&amp;XPATH=/PG(0)</t>
  </si>
  <si>
    <t>9781451186918</t>
  </si>
  <si>
    <t>Strandness's Duplex Scanning in Vascular Disorders</t>
  </si>
  <si>
    <t>Zierler, R. Eugene; Dawson, David L.</t>
  </si>
  <si>
    <t>http://ovidsp.ovid.com/ovidweb.cgi?T=JS&amp;NEWS=n&amp;CSC=Y&amp;PAGE=booktext&amp;D=books&amp;AN=01787261/5th_Edition&amp;XPATH=/PG(0)</t>
  </si>
  <si>
    <t>9781496321480</t>
  </si>
  <si>
    <t>Eyelid, Conjunctival, and Orbital Tumors: An Atlas and Textbook</t>
  </si>
  <si>
    <t>Shields, Jerry A.; Shields, Carol L.</t>
  </si>
  <si>
    <t>http://ovidsp.ovid.com/ovidweb.cgi?T=JS&amp;NEWS=n&amp;CSC=Y&amp;PAGE=booktext&amp;D=books&amp;AN=01884421/3rd_Edition&amp;XPATH=/PG(0)</t>
  </si>
  <si>
    <t>9781469899480</t>
  </si>
  <si>
    <t>Emergency and Trauma Radiology: A Teaching File</t>
  </si>
  <si>
    <t>Nissman, Daniel B.</t>
  </si>
  <si>
    <t>http://ovidsp.ovid.com/ovidweb.cgi?T=JS&amp;NEWS=n&amp;CSC=Y&amp;PAGE=booktext&amp;D=books&amp;AN=01906613/1st_Edition&amp;XPATH=/PG(0)</t>
  </si>
  <si>
    <t>9781451193305</t>
  </si>
  <si>
    <t>Steinberg, Benjamin A.; Cannon, Christopher P.</t>
  </si>
  <si>
    <t>http://ovidsp.ovid.com/ovidweb.cgi?T=JS&amp;NEWS=n&amp;CSC=Y&amp;PAGE=booktext&amp;D=books&amp;AN=01906614/4th_Edition&amp;XPATH=/PG(0)</t>
  </si>
  <si>
    <t>9781451194593</t>
  </si>
  <si>
    <t>Lois, Noemi; Forrester, John V.</t>
  </si>
  <si>
    <t>http://ovidsp.ovid.com/ovidweb.cgi?T=JS&amp;NEWS=n&amp;CSC=Y&amp;PAGE=booktext&amp;D=books&amp;AN=01866993/2nd_Edition&amp;XPATH=/PG(0)</t>
  </si>
  <si>
    <t>9781451194609</t>
  </si>
  <si>
    <t>Grabb's Encyclopedia of Flaps: Head and Neck</t>
  </si>
  <si>
    <t>Strauch, Berish; Vasconez, Luis O.; Herman, Charles K.; Lee, Bernard T.</t>
  </si>
  <si>
    <t>http://ovidsp.ovid.com/ovidweb.cgi?T=JS&amp;NEWS=n&amp;CSC=Y&amp;PAGE=booktext&amp;D=books&amp;AN=01899887/4th_Edition&amp;XPATH=/PG(0)</t>
  </si>
  <si>
    <t>9781451194616</t>
  </si>
  <si>
    <t>Grabb's Encyclopedia of Flaps: Upper Extremities, Torso, Pelvis, and Lower Extremities</t>
  </si>
  <si>
    <t xml:space="preserve">4th   </t>
  </si>
  <si>
    <t>http://ovidsp.ovid.com/ovidweb.cgi?T=JS&amp;NEWS=n&amp;CSC=Y&amp;PAGE=booktext&amp;D=books&amp;AN=01899886/4th_Edition&amp;XPATH=/PG(0)</t>
  </si>
  <si>
    <t>9781496307194</t>
  </si>
  <si>
    <t>Gastrointestinal Imaging: The Essentials</t>
  </si>
  <si>
    <t>Singh, Ajay K.</t>
  </si>
  <si>
    <t>http://ovidsp.ovid.com/ovidweb.cgi?T=JS&amp;NEWS=n&amp;CSC=Y&amp;PAGE=booktext&amp;D=books&amp;AN=01929428/1st_Edition&amp;XPATH=/PG(0)</t>
  </si>
  <si>
    <t>9781451120622</t>
  </si>
  <si>
    <t>Goodheart's Photoguide to Common Pediatric and Adult Skin Dlsorders: Diagnosis and Management</t>
  </si>
  <si>
    <t>Goodheart, Herbert P; Gonzalez, Mercedes E.</t>
  </si>
  <si>
    <t>http://ovidsp.ovid.com/ovidweb.cgi?T=JS&amp;NEWS=n&amp;CSC=Y&amp;PAGE=booktext&amp;D=books&amp;AN=01899882/4th_Edition&amp;XPATH=/PG(0)</t>
  </si>
  <si>
    <t>9781451191462</t>
  </si>
  <si>
    <t xml:space="preserve">8th  </t>
  </si>
  <si>
    <t>Keane, Thomas E.; Graham, Sam D.</t>
  </si>
  <si>
    <t>http://ovidsp.ovid.com/ovidweb.cgi?T=JS&amp;NEWS=n&amp;CSC=Y&amp;PAGE=booktext&amp;D=books&amp;AN=01884451/8th_Edition&amp;XPATH=/PG(0)</t>
  </si>
  <si>
    <t>9781496325143</t>
    <phoneticPr fontId="40" type="noConversion"/>
  </si>
  <si>
    <t>9781496325143</t>
  </si>
  <si>
    <t>Health Assessment Made Incredibly Visual!</t>
    <phoneticPr fontId="3" type="noConversion"/>
  </si>
  <si>
    <t>Willis, Laura M.</t>
  </si>
  <si>
    <t>2017</t>
    <phoneticPr fontId="40" type="noConversion"/>
  </si>
  <si>
    <t>http://ovidsp.ovid.com/ovidweb.cgi?T=JS&amp;NEWS=n&amp;CSC=Y&amp;PAGE=booktext&amp;D=books&amp;AN=01960897/3rd_Edition&amp;XPATH=/PG(0)</t>
  </si>
  <si>
    <t>9781496305558</t>
  </si>
  <si>
    <t>Skeel's Handbook of Cancer Therapy</t>
  </si>
  <si>
    <t xml:space="preserve">9th  </t>
  </si>
  <si>
    <t>Khleif, Samir N.; Rixe, Olivier; Skeel, Roland T.</t>
  </si>
  <si>
    <t>http://ovidsp.ovid.com/ovidweb.cgi?T=JS&amp;NEWS=n&amp;CSC=Y&amp;PAGE=booktext&amp;D=books&amp;AN=01938933/9th_Edition&amp;XPATH=/PG(0)</t>
  </si>
  <si>
    <t>9781496302076</t>
  </si>
  <si>
    <t>Handbook of Interventional Radiologic Procedures</t>
  </si>
  <si>
    <t>Kandarpa, Krishna; Machan, Lindsay; Durham, Janette D.</t>
  </si>
  <si>
    <t>http://ovidsp.ovid.com/ovidweb.cgi?T=JS&amp;NEWS=n&amp;CSC=Y&amp;PAGE=booktext&amp;D=books&amp;AN=01929429/5th_Edition&amp;XPATH=/PG(0)</t>
  </si>
  <si>
    <t>9781496306999</t>
  </si>
  <si>
    <t>Knapp, Rose</t>
  </si>
  <si>
    <t>http://ovidsp.ovid.com/ovidweb.cgi?T=JS&amp;NEWS=n&amp;CSC=Y&amp;PAGE=booktext&amp;D=books&amp;AN=01893701/3rd_Edition&amp;XPATH=/PG(0)</t>
  </si>
  <si>
    <t>9781451193053</t>
  </si>
  <si>
    <t>Operative Techniques in Hand, Wrist, and Elbow Surgery</t>
  </si>
  <si>
    <t>Hunt, Thomas R.; Wiesel, Sam W.</t>
  </si>
  <si>
    <t>http://ovidsp.ovid.com/ovidweb.cgi?T=JS&amp;NEWS=n&amp;CSC=Y&amp;PAGE=booktext&amp;D=books&amp;AN=01906620/2nd_Edition&amp;XPATH=/PG(0)</t>
  </si>
  <si>
    <t>9781451194388</t>
  </si>
  <si>
    <t>Issues of Cancer Survivorship: An Interdisciplinary Team Approach to Care</t>
  </si>
  <si>
    <t>Kantor, Debra; Suzan, Zelda</t>
  </si>
  <si>
    <t>http://ovidsp.ovid.com/ovidweb.cgi?T=JS&amp;NEWS=n&amp;CSC=Y&amp;PAGE=booktext&amp;D=books&amp;AN=01884403/1st_Edition&amp;XPATH=/PG(0)</t>
  </si>
  <si>
    <t>9781496300515</t>
  </si>
  <si>
    <t>Interactive Electrocardiography</t>
  </si>
  <si>
    <t>Rimmerman, Curtis M.</t>
  </si>
  <si>
    <t>http://ovidsp.ovid.com/ovidweb.cgi?T=JS&amp;NEWS=n&amp;CSC=Y&amp;PAGE=booktext&amp;D=books&amp;AN=01906616/3rd_Edition&amp;XPATH=/PG(0)</t>
  </si>
  <si>
    <t>9781496322210</t>
  </si>
  <si>
    <t>On Rounds: 1000 Internal Medicine Pearls : Clinical Aphorisms and Related Pathophysiology</t>
    <phoneticPr fontId="40" type="noConversion"/>
  </si>
  <si>
    <t>Landsberg, Lewis</t>
  </si>
  <si>
    <t>http://ovidsp.ovid.com/ovidweb.cgi?T=JS&amp;NEWS=n&amp;CSC=Y&amp;PAGE=booktext&amp;D=books&amp;AN=01879013/1st_Edition&amp;XPATH=/PG(0)</t>
  </si>
  <si>
    <t>9781496321343</t>
  </si>
  <si>
    <t>Intraocular Tumors: An Atlas and Textbook</t>
  </si>
  <si>
    <t>http://ovidsp.ovid.com/ovidweb.cgi?T=JS&amp;NEWS=n&amp;CSC=Y&amp;PAGE=booktext&amp;D=books&amp;AN=01884417/3rd_Edition&amp;XPATH=/PG(0)</t>
  </si>
  <si>
    <t>9781496333940</t>
  </si>
  <si>
    <t>Lymphomas and Leukemias</t>
  </si>
  <si>
    <t>DeVita, Vincent T.; Lawrence,, Theodore S.; Rosenberg,, Steven A.</t>
  </si>
  <si>
    <t>http://ovidsp.ovid.com/ovidweb.cgi?T=JS&amp;NEWS=n&amp;CSC=Y&amp;PAGE=booktext&amp;D=books&amp;AN=01906608/10th_Edition&amp;XPATH=/PG(0)</t>
  </si>
  <si>
    <t>9781496300249</t>
  </si>
  <si>
    <t>Moss and Adams' Heart Disease in Infants, Children, and Adolescents: Including the Fetus and Young Adult</t>
  </si>
  <si>
    <t>Allen, Hugh D.; Shaddy, Robert E.; Penny, Daniel J.; Feltes, Timothy F.; Cetta, Frank</t>
  </si>
  <si>
    <t>http://ovidsp.ovid.com/ovidweb.cgi?T=JS&amp;NEWS=n&amp;CSC=Y&amp;PAGE=booktext&amp;D=books&amp;AN=01929433/9th_Edition&amp;XPATH=/PG(0)</t>
  </si>
  <si>
    <t>9781496343611</t>
  </si>
  <si>
    <t>Cloherty and Stark's Manual of Neonatal Care</t>
  </si>
  <si>
    <t>Eichenwald, Eric C.; Hansen, Anne R.; Martin, Camilia R.; Stark, Ann R.</t>
  </si>
  <si>
    <t>http://ovidsp.ovid.com/ovidweb.cgi?T=JS&amp;NEWS=n&amp;CSC=Y&amp;PAGE=booktext&amp;D=books&amp;AN=01965279/8th_Edition&amp;XPATH=/PG(0)</t>
  </si>
  <si>
    <t>9781451192667</t>
  </si>
  <si>
    <t>Molecular Anatomic Imaging: PET/CT, PET/MR, and SPECT/CT</t>
  </si>
  <si>
    <t>Schulthess, Gustav Konrad von</t>
    <phoneticPr fontId="40" type="noConversion"/>
  </si>
  <si>
    <t>http://ovidsp.ovid.com/ovidweb.cgi?T=JS&amp;NEWS=n&amp;CSC=Y&amp;PAGE=booktext&amp;D=books&amp;AN=01856996/3rd_Edition&amp;XPATH=/PG(0)</t>
  </si>
  <si>
    <t>9781451193534</t>
  </si>
  <si>
    <t>Cardiac Surgery</t>
    <phoneticPr fontId="40" type="noConversion"/>
  </si>
  <si>
    <t>Grover, Frederick L.; Mack, Michael J.</t>
  </si>
  <si>
    <t>http://ovidsp.ovid.com/ovidweb.cgi?T=JS&amp;NEWS=n&amp;CSC=Y&amp;PAGE=booktext&amp;D=books&amp;AN=01929431/1st_Edition&amp;XPATH=/PG(0)</t>
  </si>
  <si>
    <t>9781451131611</t>
  </si>
  <si>
    <t>Minimally Invasive Foot and Ankle Surgery</t>
  </si>
  <si>
    <t>Bluman, Eric M.; Chiodo, Christopher P.</t>
  </si>
  <si>
    <t>http://ovidsp.ovid.com/ovidweb.cgi?T=JS&amp;NEWS=n&amp;CSC=Y&amp;PAGE=booktext&amp;D=books&amp;AN=01762490/1st_Edition&amp;XPATH=/PG(0)</t>
  </si>
  <si>
    <t>9781451147155</t>
  </si>
  <si>
    <t>MR and CT Perfusion and Pharmacokinetic Imaging: Clinical Applications and Theoretical Principles</t>
    <phoneticPr fontId="40" type="noConversion"/>
  </si>
  <si>
    <t>Bammer, Roland</t>
  </si>
  <si>
    <t>http://ovidsp.ovid.com/ovidweb.cgi?T=JS&amp;NEWS=n&amp;CSC=Y&amp;PAGE=booktext&amp;D=books&amp;AN=01787266/1st_Edition&amp;XPATH=/PG(0)</t>
  </si>
  <si>
    <t>9781496343239</t>
  </si>
  <si>
    <t>Mechanisms and Management of Pain for the Physical Therapist</t>
  </si>
  <si>
    <t>Sluka, Kathleen A.</t>
  </si>
  <si>
    <t>http://ovidsp.ovid.com/ovidweb.cgi?T=JS&amp;NEWS=n&amp;CSC=Y&amp;PAGE=booktext&amp;D=books&amp;AN=01929432/2nd_Edition&amp;XPATH=/PG(0)</t>
  </si>
  <si>
    <t>9781451182781</t>
  </si>
  <si>
    <t>The Hand</t>
    <phoneticPr fontId="40" type="noConversion"/>
  </si>
  <si>
    <t>Maschke, Steven D.; Graham, Thomas J.; Evans, Peter J.</t>
  </si>
  <si>
    <t>http://ovidsp.ovid.com/ovidweb.cgi?T=JS&amp;NEWS=n&amp;CSC=Y&amp;PAGE=booktext&amp;D=books&amp;AN=01872944/3rd_Edition&amp;XPATH=/PG(0)</t>
  </si>
  <si>
    <t>9781451175578</t>
  </si>
  <si>
    <t>Head and Neck Surgery: Rhinology</t>
    <phoneticPr fontId="40" type="noConversion"/>
  </si>
  <si>
    <t>Kennedy, David W.</t>
  </si>
  <si>
    <t>http://ovidsp.ovid.com/ovidweb.cgi?T=JS&amp;NEWS=n&amp;CSC=Y&amp;PAGE=booktext&amp;D=books&amp;AN=01845105/1st_Edition&amp;XPATH=/PG(0)</t>
  </si>
  <si>
    <t>9781451194029</t>
  </si>
  <si>
    <t>The Hip</t>
    <phoneticPr fontId="40" type="noConversion"/>
  </si>
  <si>
    <t>Berry, Daniel J.; Maloney, William J.</t>
  </si>
  <si>
    <t>http://ovidsp.ovid.com/ovidweb.cgi?T=JS&amp;NEWS=n&amp;CSC=Y&amp;PAGE=booktext&amp;D=books&amp;AN=01893698/3rd_Edition&amp;XPATH=/PG(0)</t>
  </si>
  <si>
    <t>9781451191615</t>
  </si>
  <si>
    <t>Vascular Surgery: Arterial Procedures</t>
    <phoneticPr fontId="40" type="noConversion"/>
  </si>
  <si>
    <t>Darling, R. Clement; Ozaki, C. Keith</t>
  </si>
  <si>
    <t>http://ovidsp.ovid.com/ovidweb.cgi?T=JS&amp;NEWS=n&amp;CSC=Y&amp;PAGE=booktext&amp;D=books&amp;AN=01884406/1st_Edition&amp;XPATH=/PG(0)</t>
  </si>
  <si>
    <t>9781451190083</t>
  </si>
  <si>
    <t>Neinstein's Adolescent and Young Adult Health Care: A Practical Guide</t>
  </si>
  <si>
    <t xml:space="preserve">6th   </t>
  </si>
  <si>
    <t>http://ovidsp.ovid.com/ovidweb.cgi?T=JS&amp;NEWS=n&amp;CSC=Y&amp;PAGE=booktext&amp;D=books&amp;AN=01906618/6th_Edition&amp;XPATH=/PG(0)</t>
  </si>
  <si>
    <t>9781496302601</t>
  </si>
  <si>
    <t>Nurse's Legal Handbook</t>
  </si>
  <si>
    <t>Ferrell, Kathy G.</t>
  </si>
  <si>
    <t>http://ovidsp.ovid.com/ovidweb.cgi?T=JS&amp;NEWS=n&amp;CSC=Y&amp;PAGE=booktext&amp;D=books&amp;AN=01884426/6th_Edition&amp;XPATH=/PG(0)</t>
  </si>
  <si>
    <t>9781496300621</t>
  </si>
  <si>
    <t>Nuclear Medicine: A Core Review</t>
  </si>
  <si>
    <t>Shah, Chirayu; Bradshaw, Marques</t>
  </si>
  <si>
    <t>http://ovidsp.ovid.com/ovidweb.cgi?T=JS&amp;NEWS=n&amp;CSC=Y&amp;PAGE=booktext&amp;D=books&amp;AN=01866997/1st_Edition&amp;XPATH=/PG(0)</t>
  </si>
  <si>
    <t>9781496319708</t>
  </si>
  <si>
    <t>Nephrology Rounds</t>
  </si>
  <si>
    <t>Leehey, David J</t>
  </si>
  <si>
    <t>http://ovidsp.ovid.com/ovidweb.cgi?T=JS&amp;NEWS=n&amp;CSC=Y&amp;PAGE=booktext&amp;D=books&amp;AN=01929434/1st_Edition&amp;XPATH=/PG(0)</t>
  </si>
  <si>
    <t>9781496300416</t>
  </si>
  <si>
    <t>Webb, Adele</t>
  </si>
  <si>
    <t>http://ovidsp.ovid.com/ovidweb.cgi?T=JS&amp;NEWS=n&amp;CSC=Y&amp;PAGE=booktext&amp;D=books&amp;AN=01845107/2nd_Edition&amp;XPATH=/PG(0)</t>
  </si>
  <si>
    <t>9781451192025</t>
  </si>
  <si>
    <t>Orthopaedic Pathology</t>
  </si>
  <si>
    <t>Vigorita, Vincent J.; Ghelman, Bernard; Mintz, Douglas</t>
  </si>
  <si>
    <t>http://ovidsp.ovid.com/ovidweb.cgi?T=JS&amp;NEWS=n&amp;CSC=Y&amp;PAGE=booktext&amp;D=books&amp;AN=01866998/3rd_Edition&amp;XPATH=/PG(0)</t>
  </si>
  <si>
    <t>9781451193060</t>
  </si>
  <si>
    <t>Operative Techniques in Joint Reconstruction Surgery</t>
  </si>
  <si>
    <t>Parvizi, Javad; Rothman, Richard H.</t>
  </si>
  <si>
    <t>http://ovidsp.ovid.com/ovidweb.cgi?T=JS&amp;NEWS=n&amp;CSC=Y&amp;PAGE=booktext&amp;D=books&amp;AN=01906601/2nd_Edition&amp;XPATH=/PG(0)</t>
  </si>
  <si>
    <t>9781451193275</t>
  </si>
  <si>
    <t>Operative Techniques in Orthopaedic Surgical Oncology</t>
  </si>
  <si>
    <t xml:space="preserve">2nd   </t>
  </si>
  <si>
    <t>Malawer, Martin M.; Wittig, James C.; Bickels, Jacob; Wiesel, Sam W.</t>
  </si>
  <si>
    <t>http://ovidsp.ovid.com/ovidweb.cgi?T=JS&amp;NEWS=n&amp;CSC=Y&amp;PAGE=booktext&amp;D=books&amp;AN=01906621/2nd_Edition&amp;XPATH=/PG(0)</t>
  </si>
  <si>
    <t>9781451193299</t>
  </si>
  <si>
    <t>Operative Techniques in Orthopaedic Trauma Surgery</t>
  </si>
  <si>
    <t>Tornetta, Paul</t>
  </si>
  <si>
    <t>http://ovidsp.ovid.com/ovidweb.cgi?T=JS&amp;NEWS=n&amp;CSC=Y&amp;PAGE=booktext&amp;D=books&amp;AN=01906600/2nd_Edition&amp;XPATH=/PG(0)</t>
  </si>
  <si>
    <t>9781451193145</t>
  </si>
  <si>
    <t>Operative Techniques in Orthopaedic Surgery</t>
  </si>
  <si>
    <t>Wiesel, Sam W.</t>
  </si>
  <si>
    <t>http://ovidsp.ovid.com/ovidweb.cgi?T=JS&amp;NEWS=n&amp;CSC=Y&amp;PAGE=booktext&amp;D=books&amp;AN=01872938/2nd_Edition&amp;XPATH=/PG(0)</t>
  </si>
  <si>
    <t>9781451193084</t>
  </si>
  <si>
    <t>Operative Techniques in Pediatric Orthopaedic Surgery</t>
  </si>
  <si>
    <t>Flynn, John M.; Sankar, Wudbhav N.</t>
  </si>
  <si>
    <t>http://ovidsp.ovid.com/ovidweb.cgi?T=JS&amp;NEWS=n&amp;CSC=Y&amp;PAGE=booktext&amp;D=books&amp;AN=01906602/2nd_Edition&amp;XPATH=/PG(0)</t>
  </si>
  <si>
    <t>9781451193022</t>
  </si>
  <si>
    <t>Operative Techniques in Shoulder and Elbow Surgery</t>
  </si>
  <si>
    <t>Williams, Gerald R.; Ramsey, Matthew L.; Wiesel, Brent B.; Wiesel, Sam W.</t>
  </si>
  <si>
    <t>http://ovidsp.ovid.com/ovidweb.cgi?T=JS&amp;NEWS=n&amp;CSC=Y&amp;PAGE=booktext&amp;D=books&amp;AN=01906622/2nd_Edition&amp;XPATH=/PG(0)</t>
  </si>
  <si>
    <t>9781451193015</t>
  </si>
  <si>
    <t>Operative Techniques in Sports Medicine Surgery</t>
  </si>
  <si>
    <t>Miller, Mark D.</t>
  </si>
  <si>
    <t>http://ovidsp.ovid.com/ovidweb.cgi?T=JS&amp;NEWS=n&amp;CSC=Y&amp;PAGE=booktext&amp;D=books&amp;AN=01906599/2nd_Edition&amp;XPATH=/PG(0)</t>
  </si>
  <si>
    <t>9781451193152</t>
  </si>
  <si>
    <t>Operative Techniques in Spine Surgery</t>
  </si>
  <si>
    <t>Rhee, John M.; Boden, Scott D.; Wiesel, Sam W.</t>
  </si>
  <si>
    <t>http://ovidsp.ovid.com/ovidweb.cgi?T=JS&amp;NEWS=n&amp;CSC=Y&amp;PAGE=booktext&amp;D=books&amp;AN=01906623/2nd_Edition&amp;XPATH=/PG(0)</t>
  </si>
  <si>
    <t>9781496333629</t>
  </si>
  <si>
    <t>Pain and the Conscious Brain</t>
  </si>
  <si>
    <t>Garcia-Larrea, Luis; Jackson, Philip L.</t>
  </si>
  <si>
    <t>http://ovidsp.ovid.com/ovidweb.cgi?T=JS&amp;NEWS=n&amp;CSC=Y&amp;PAGE=booktext&amp;D=books&amp;AN=01929436/1st_Edition&amp;XPATH=/PG(0)</t>
  </si>
  <si>
    <t>9781451193732</t>
  </si>
  <si>
    <t>Stocker and Dehner's Pediatric Pathology</t>
  </si>
  <si>
    <t>Husain, Aliya N.; Stocker, J. Thomas; Dehner, Louis P.</t>
  </si>
  <si>
    <t>http://ovidsp.ovid.com/ovidweb.cgi?T=JS&amp;NEWS=n&amp;CSC=Y&amp;PAGE=booktext&amp;D=books&amp;AN=01899897/4th_Edition&amp;XPATH=/PG(0)</t>
  </si>
  <si>
    <t>9781496333315</t>
  </si>
  <si>
    <t>Pediatric Evidence: The Practice-Changing Studies</t>
  </si>
  <si>
    <t>Carter, Lindsay P.; Eicken, Meredith G. A.; Madhavan, Vandana L.</t>
  </si>
  <si>
    <t>http://ovidsp.ovid.com/ovidweb.cgi?T=JS&amp;NEWS=n&amp;CSC=Y&amp;PAGE=booktext&amp;D=books&amp;AN=01906624/1st_Edition&amp;XPATH=/PG(0)</t>
  </si>
  <si>
    <t>9781451176056</t>
  </si>
  <si>
    <t>9781451176056</t>
    <phoneticPr fontId="40" type="noConversion"/>
  </si>
  <si>
    <t>A Practical Guide to Fetal Echocardiography: Normal and Abnormal Hearts</t>
    <phoneticPr fontId="40" type="noConversion"/>
  </si>
  <si>
    <t>Abuhamad, Alfred; Chaoui, Rabih</t>
  </si>
  <si>
    <t>http://ovidsp.ovid.com/ovidweb.cgi?T=JS&amp;NEWS=n&amp;CSC=Y&amp;PAGE=booktext&amp;D=books&amp;AN=01884423/3rd_Edition&amp;XPATH=/PG(0)</t>
  </si>
  <si>
    <t>9781451193176</t>
  </si>
  <si>
    <t>Pediatric Imaging: The Essentials</t>
  </si>
  <si>
    <t>Iyer, Ramesh S.; Chapman, Teresa</t>
  </si>
  <si>
    <t>http://ovidsp.ovid.com/ovidweb.cgi?T=JS&amp;NEWS=n&amp;CSC=Y&amp;PAGE=booktext&amp;D=books&amp;AN=01906625/1st_Edition&amp;XPATH=/PG(0)</t>
  </si>
  <si>
    <t>9781451192551</t>
  </si>
  <si>
    <t>http://ovidsp.ovid.com/ovidweb.cgi?T=JS&amp;NEWS=n&amp;CSC=Y&amp;PAGE=booktext&amp;D=books&amp;AN=01817277/2nd_Edition&amp;XPATH=/PG(0)</t>
  </si>
  <si>
    <t>9781451191882</t>
  </si>
  <si>
    <t>Pocket Cardiology: A Companion to Pocket Medicine</t>
  </si>
  <si>
    <t>Sabatine, Marc S.</t>
  </si>
  <si>
    <t>http://ovidsp.ovid.com/ovidweb.cgi?T=JS&amp;NEWS=n&amp;CSC=Y&amp;PAGE=booktext&amp;D=books&amp;AN=01906626/1st_Edition&amp;XPATH=/PG(0)</t>
  </si>
  <si>
    <t>9781496333971</t>
  </si>
  <si>
    <t>Cancer: principles &amp; practice of oncology. Prostate and other genitourinary cancers</t>
    <phoneticPr fontId="40" type="noConversion"/>
  </si>
  <si>
    <t>http://ovidsp.ovid.com/ovidweb.cgi?T=JS&amp;NEWS=n&amp;CSC=Y&amp;PAGE=booktext&amp;D=books&amp;AN=01938960/10th_Edition&amp;XPATH=/PG(0)</t>
  </si>
  <si>
    <t>9781496305534</t>
  </si>
  <si>
    <t>Pocket Neurology</t>
  </si>
  <si>
    <t>Westover, M. Brandon; DeCroos, Emily Choi; Awad, Karim; Bianchi, Matt T.</t>
  </si>
  <si>
    <t>http://ovidsp.ovid.com/ovidweb.cgi?T=JS&amp;NEWS=n&amp;CSC=Y&amp;PAGE=booktext&amp;D=books&amp;AN=01906627/2nd_Edition&amp;XPATH=/PG(0)</t>
  </si>
  <si>
    <t>9781451185669</t>
  </si>
  <si>
    <t>Pocket Orthopaedic Surgery</t>
  </si>
  <si>
    <t>Boughanem, Jay (Jamal); Shah, Ritesh R.</t>
  </si>
  <si>
    <t>http://ovidsp.ovid.com/ovidweb.cgi?T=JS&amp;NEWS=n&amp;CSC=Y&amp;PAGE=booktext&amp;D=books&amp;AN=01787284/1st_Edition&amp;XPATH=/PG(0)</t>
  </si>
  <si>
    <t>9781608315055</t>
  </si>
  <si>
    <t>Practice of Paediatric Orthopaedics</t>
  </si>
  <si>
    <t>Diab, Mohammad; Staheli, Lynn T.</t>
  </si>
  <si>
    <t>http://ovidsp.ovid.com/ovidweb.cgi?T=JS&amp;NEWS=n&amp;CSC=Y&amp;PAGE=booktext&amp;D=books&amp;AN=01872945/3rd_Edition&amp;XPATH=/PG(0)</t>
  </si>
  <si>
    <t>9781451194234</t>
  </si>
  <si>
    <t>Principles and Practice of Pediatric Oncology</t>
  </si>
  <si>
    <t>Pizzo, Philip A.; Poplack, David G.</t>
  </si>
  <si>
    <t>http://ovidsp.ovid.com/ovidweb.cgi?T=JS&amp;NEWS=n&amp;CSC=Y&amp;PAGE=booktext&amp;D=books&amp;AN=01879012/7th_Edition&amp;XPATH=/PG(0)</t>
  </si>
  <si>
    <t>9781496342867</t>
  </si>
  <si>
    <t>Constine, Louis S.; Tarbell, Nancy J.; Halperin, Edward C.</t>
  </si>
  <si>
    <t>http://ovidsp.ovid.com/ovidweb.cgi?T=JS&amp;NEWS=n&amp;CSC=Y&amp;PAGE=booktext&amp;D=books&amp;AN=01960885/6th_Edition&amp;XPATH=/PG(0)</t>
  </si>
  <si>
    <t>9781451194265</t>
  </si>
  <si>
    <t>http://ovidsp.ovid.com/ovidweb.cgi?T=JS&amp;NEWS=n&amp;CSC=Y&amp;PAGE=booktext&amp;D=books&amp;AN=01906628/5th_Edition&amp;XPATH=/PG(0)</t>
  </si>
  <si>
    <t>9781496325082</t>
  </si>
  <si>
    <t>Review of Radiologic Physics</t>
  </si>
  <si>
    <t>http://ovidsp.ovid.com/ovidweb.cgi?T=JS&amp;NEWS=n&amp;CSC=Y&amp;PAGE=booktext&amp;D=books&amp;AN=01929423/4th_Edition&amp;XPATH=/PG(0)</t>
  </si>
  <si>
    <t>9781451193367</t>
  </si>
  <si>
    <t xml:space="preserve">13th  </t>
  </si>
  <si>
    <t>Louis, Elan D.; Mayer, Stephan A.; Rowland, Lewis P.</t>
  </si>
  <si>
    <t>http://ovidsp.ovid.com/ovidweb.cgi?T=JS&amp;NEWS=n&amp;CSC=Y&amp;PAGE=booktext&amp;D=books&amp;AN=01866994/13th_Edition&amp;XPATH=/PG(0)</t>
  </si>
  <si>
    <t>9781469898872</t>
  </si>
  <si>
    <t>Radiology and Pathology Correlation of Bone Tumors: A Quick Reference and Review</t>
  </si>
  <si>
    <t>Greenspan, Adam; Borys, Dariusz</t>
  </si>
  <si>
    <t>http://ovidsp.ovid.com/ovidweb.cgi?T=JS&amp;NEWS=n&amp;CSC=Y&amp;PAGE=booktext&amp;D=books&amp;AN=01906629/1st_Edition&amp;XPATH=/PG(0)</t>
  </si>
  <si>
    <t>9781451176629</t>
  </si>
  <si>
    <t>Rogers' Textbook of Pediatric Intensive Care</t>
  </si>
  <si>
    <t>Nichols, David G.; Shaffner, Donald H.</t>
  </si>
  <si>
    <t>http://ovidsp.ovid.com/ovidweb.cgi?T=JS&amp;NEWS=n&amp;CSC=Y&amp;PAGE=booktext&amp;D=books&amp;AN=01817292/5th_Edition&amp;XPATH=/PG(0)</t>
  </si>
  <si>
    <t>9781451193329</t>
  </si>
  <si>
    <t>9781451193329</t>
    <phoneticPr fontId="40" type="noConversion"/>
  </si>
  <si>
    <t>The Surgical Review: An Integrated Basic and Clinical Science Study Guide</t>
    <phoneticPr fontId="40" type="noConversion"/>
  </si>
  <si>
    <t>Porrett, Paige M.; Atluri, Pavan; Karakousis, Giorgos C.; Roses, Robert E.</t>
  </si>
  <si>
    <t>http://ovidsp.ovid.com/ovidweb.cgi?T=JS&amp;NEWS=n&amp;CSC=Y&amp;PAGE=booktext&amp;D=books&amp;AN=01899888/4th_Edition&amp;XPATH=/PG(0)</t>
  </si>
  <si>
    <t>9781469898834</t>
  </si>
  <si>
    <t>Thoracic Imaging: A Core Review</t>
  </si>
  <si>
    <t>Hobbs, Stephen B.; Cox, Christian W.</t>
  </si>
  <si>
    <t>http://ovidsp.ovid.com/ovidweb.cgi?T=JS&amp;NEWS=n&amp;CSC=Y&amp;PAGE=booktext&amp;D=books&amp;AN=01867002/1st_Edition&amp;XPATH=/PG(0)</t>
  </si>
  <si>
    <t>9781451194449</t>
  </si>
  <si>
    <t>Pediatrics</t>
    <phoneticPr fontId="40" type="noConversion"/>
  </si>
  <si>
    <t>Skaggs, David L.; Kocher, Mininder S.</t>
  </si>
  <si>
    <t>http://ovidsp.ovid.com/ovidweb.cgi?T=JS&amp;NEWS=n&amp;CSC=Y&amp;PAGE=booktext&amp;D=books&amp;AN=01893706/2nd_Edition&amp;XPATH=/PG(0)</t>
  </si>
  <si>
    <t>9781451193954</t>
  </si>
  <si>
    <t>Fleisher &amp; Ludwig's Textbook of Pediatric Emergency Medicine</t>
  </si>
  <si>
    <t>Shaw, Kathy N.; Bachur, Richard G.</t>
  </si>
  <si>
    <t>http://ovidsp.ovid.com/ovidweb.cgi?T=JS&amp;NEWS=n&amp;CSC=Y&amp;PAGE=booktext&amp;D=books&amp;AN=01899896/7th_Edition&amp;XPATH=/PG(0)</t>
  </si>
  <si>
    <t>9781469889979</t>
  </si>
  <si>
    <t>Khan's Treatment Planning in Radiation Oncology</t>
  </si>
  <si>
    <t>Khan, Faiz M.; Gibbons, John P.; Sperduto, Paul W.</t>
  </si>
  <si>
    <t>http://ovidsp.ovid.com/ovidweb.cgi?T=JS&amp;NEWS=n&amp;CSC=Y&amp;PAGE=booktext&amp;D=books&amp;AN=01929430/4th_Edition&amp;XPATH=/PG(0)</t>
  </si>
  <si>
    <t>9781451194296</t>
  </si>
  <si>
    <t>Telephone Triage Protocols for Nurses</t>
  </si>
  <si>
    <t>http://ovidsp.ovid.com/ovidweb.cgi?T=JS&amp;NEWS=n&amp;CSC=Y&amp;PAGE=booktext&amp;D=books&amp;AN=01872948/5th_Edition&amp;XPATH=/PG(0)</t>
  </si>
  <si>
    <t>9781496302892</t>
  </si>
  <si>
    <t>Waldman's Comprehensive Atlas of Diagnostic Ultrasound of Painful Conditions</t>
  </si>
  <si>
    <t>Waldman, Steven D.</t>
  </si>
  <si>
    <t>http://ovidsp.ovid.com/ovidweb.cgi?T=JS&amp;NEWS=n&amp;CSC=Y&amp;PAGE=booktext&amp;D=books&amp;AN=01929439/1st_Edition&amp;XPATH=/PG(0)</t>
  </si>
  <si>
    <t>9781451194418</t>
  </si>
  <si>
    <t>9781451194418</t>
    <phoneticPr fontId="40" type="noConversion"/>
  </si>
  <si>
    <t>Wound, Ostomy and Continence Nurses Society™ Core Curriculum: Continence Management</t>
    <phoneticPr fontId="40" type="noConversion"/>
  </si>
  <si>
    <t>Doughty, Dorothy B.; Moore, Katherine N.</t>
  </si>
  <si>
    <t>http://ovidsp.ovid.com/ovidweb.cgi?T=JS&amp;NEWS=n&amp;CSC=Y&amp;PAGE=booktext&amp;D=books&amp;AN=01906636/1st_Edition&amp;XPATH=/PG(0)</t>
  </si>
  <si>
    <t>9781451194395</t>
  </si>
  <si>
    <t>Wound, Ostomy and Continence Nurses Society™ Core Curriculum. Ostomy Management</t>
    <phoneticPr fontId="40" type="noConversion"/>
  </si>
  <si>
    <t>Carmel, Jane E.; Colwell, Janice C.; Goldberg, Margaret T.</t>
  </si>
  <si>
    <t>http://ovidsp.ovid.com/ovidweb.cgi?T=JS&amp;NEWS=n&amp;CSC=Y&amp;PAGE=booktext&amp;D=books&amp;AN=01884380/1st_Edition&amp;XPATH=/PG(0)</t>
  </si>
  <si>
    <t>9781451194401</t>
  </si>
  <si>
    <t>Wound, Ostomy and Continence Nurses Society® Core Curriculum. Wound Management</t>
    <phoneticPr fontId="40" type="noConversion"/>
  </si>
  <si>
    <t>Wound, Ostomy and Continence Nurses Society™ Core Curriculum: Wound Management</t>
  </si>
  <si>
    <t>http://ovidsp.ovid.com/ovidweb.cgi?T=JS&amp;NEWS=n&amp;CSC=Y&amp;PAGE=booktext&amp;D=books&amp;AN=01884379/1st_Edition&amp;XPATH=/PG(0)</t>
  </si>
  <si>
    <t>9781496306319</t>
  </si>
  <si>
    <t>Slachta, Patricia A.</t>
  </si>
  <si>
    <t>http://ovidsp.ovid.com/ovidweb.cgi?T=JS&amp;NEWS=n&amp;CSC=Y&amp;PAGE=booktext&amp;D=books&amp;AN=01884383/3rd_Edition&amp;XPATH=/PG(0)</t>
  </si>
  <si>
    <t>9781496333483</t>
  </si>
  <si>
    <t>Whiplash Injury: Perspectives on the Development of Chronic Pain</t>
  </si>
  <si>
    <t>Kasch, Helge; Turk, Dennis; Jensen, Troels S.</t>
  </si>
  <si>
    <t>http://ovidsp.ovid.com/ovidweb.cgi?T=JS&amp;NEWS=n&amp;CSC=Y&amp;PAGE=booktext&amp;D=books&amp;AN=01906635/1st_Edition&amp;XPATH=/PG(0)</t>
  </si>
  <si>
    <t>9781496323705</t>
  </si>
  <si>
    <t>The Washington Manual® of Bedside Procedure</t>
    <phoneticPr fontId="40" type="noConversion"/>
  </si>
  <si>
    <t>Freer, James Matthew</t>
  </si>
  <si>
    <t>http://ovidsp.ovid.com/ovidweb.cgi?T=JS&amp;NEWS=n&amp;CSC=Y&amp;PAGE=booktext&amp;D=books&amp;AN=01906631/1st_Edition&amp;XPATH=/PG(0)</t>
  </si>
  <si>
    <t>9781496323170</t>
  </si>
  <si>
    <t>The Washington Manual® of Dermatology Diagnostics</t>
    <phoneticPr fontId="40" type="noConversion"/>
  </si>
  <si>
    <t>Council, M. Laurin; Sheinbein, David M.; Cornelius, Lynn A.</t>
  </si>
  <si>
    <t>http://ovidsp.ovid.com/ovidweb.cgi?T=JS&amp;NEWS=n&amp;CSC=Y&amp;PAGE=booktext&amp;D=books&amp;AN=01906632/1st_Edition&amp;XPATH=/PG(0)</t>
  </si>
  <si>
    <t>9781496338518</t>
  </si>
  <si>
    <t>The Washington Manual of Medical® Therapeutics</t>
    <phoneticPr fontId="40" type="noConversion"/>
  </si>
  <si>
    <t xml:space="preserve">35th  </t>
  </si>
  <si>
    <t>Bhat, Pavat; Dretler, Alexandra; Gdowski, Mark; Ramgopal, Rajeev; Williams, Dominique</t>
  </si>
  <si>
    <t>http://ovidsp.ovid.com/ovidweb.cgi?T=JS&amp;NEWS=n&amp;CSC=Y&amp;PAGE=booktext&amp;D=books&amp;AN=01906633/35th_Edition&amp;XPATH=/PG(0)</t>
  </si>
  <si>
    <t>9781496310781</t>
  </si>
  <si>
    <t>The Washington Manual™ of Surgery</t>
    <phoneticPr fontId="40" type="noConversion"/>
  </si>
  <si>
    <t>Klingensmith, Mary E.; Vemuri, Chandu; Fayanju, Oluwadamilola M.; Robertson, Jason O.; Samson, Pamela P.; Sanford, Dominic E.</t>
  </si>
  <si>
    <t>http://ovidsp.ovid.com/ovidweb.cgi?T=JS&amp;NEWS=n&amp;CSC=Y&amp;PAGE=booktext&amp;D=books&amp;AN=01906634/7th_Edition&amp;XPATH=/PG(0)</t>
  </si>
  <si>
    <t>9781496328953</t>
  </si>
  <si>
    <t>9781496328953</t>
    <phoneticPr fontId="40" type="noConversion"/>
  </si>
  <si>
    <t>The Washington Manual® of Pediatrics</t>
    <phoneticPr fontId="40" type="noConversion"/>
  </si>
  <si>
    <t>White, Andrew J.</t>
  </si>
  <si>
    <t>http://ovidsp.ovid.com/ovidweb.cgi?T=JS&amp;NEWS=n&amp;CSC=Y&amp;PAGE=booktext&amp;D=books&amp;AN=01929411/2nd_Edition&amp;XPATH=/PG(0)</t>
  </si>
  <si>
    <t>9781451193558</t>
  </si>
  <si>
    <t>9781451193558</t>
    <phoneticPr fontId="40" type="noConversion"/>
  </si>
  <si>
    <t>The Washington Manual® of Patient Safety and Quality Improvement</t>
    <phoneticPr fontId="40" type="noConversion"/>
  </si>
  <si>
    <t>Fondahn, Emily; Lane, Michael; Vannucci, Andrea</t>
  </si>
  <si>
    <t>http://ovidsp.ovid.com/ovidweb.cgi?T=JS&amp;NEWS=n&amp;CSC=Y&amp;PAGE=booktext&amp;D=books&amp;AN=01787288/1st_Edition&amp;XPATH=/PG(0)</t>
  </si>
  <si>
    <t>9781496345462</t>
  </si>
  <si>
    <t>Waldman's Atlas of Diagnostic Ultrasound of Painful Foot and Ankle Conditions</t>
  </si>
  <si>
    <t>http://ovidsp.ovid.com/ovidweb.cgi?T=JS&amp;NEWS=n&amp;CSC=Y&amp;PAGE=booktext&amp;D=books&amp;AN=01938957/1st_Edition&amp;XPATH=/PG(0)</t>
  </si>
  <si>
    <t>9781496311702</t>
  </si>
  <si>
    <t>Yao &amp; Artusio's Anesthesiology: Problem-Oriented Patient Management</t>
  </si>
  <si>
    <t>Yao, Fun-Sun F.; Malhotra, Vinod; Fong, Jill; Skubas, Nikolaos J.</t>
  </si>
  <si>
    <t>http://ovidsp.ovid.com/ovidweb.cgi?T=JS&amp;NEWS=n&amp;CSC=Y&amp;PAGE=booktext&amp;D=books&amp;AN=01929440/8th_Edition&amp;XPATH=/PG(0)</t>
  </si>
  <si>
    <r>
      <t xml:space="preserve">B1020D1 </t>
    </r>
    <r>
      <rPr>
        <sz val="12"/>
        <rFont val="新細明體"/>
        <family val="1"/>
        <charset val="136"/>
      </rPr>
      <t>骨科</t>
    </r>
    <phoneticPr fontId="3" type="noConversion"/>
  </si>
  <si>
    <r>
      <rPr>
        <sz val="12"/>
        <rFont val="新細明體"/>
        <family val="1"/>
        <charset val="136"/>
      </rPr>
      <t>無光碟附件</t>
    </r>
  </si>
  <si>
    <r>
      <t xml:space="preserve">B1020D7 </t>
    </r>
    <r>
      <rPr>
        <sz val="12"/>
        <rFont val="新細明體"/>
        <family val="1"/>
        <charset val="136"/>
      </rPr>
      <t>病理及法醫</t>
    </r>
    <phoneticPr fontId="3" type="noConversion"/>
  </si>
  <si>
    <r>
      <t xml:space="preserve">B1020A8 </t>
    </r>
    <r>
      <rPr>
        <sz val="12"/>
        <rFont val="新細明體"/>
        <family val="1"/>
        <charset val="136"/>
      </rPr>
      <t>血液科腫瘤科風濕免疫及感染</t>
    </r>
    <phoneticPr fontId="3" type="noConversion"/>
  </si>
  <si>
    <r>
      <t xml:space="preserve">SSS05 </t>
    </r>
    <r>
      <rPr>
        <sz val="12"/>
        <rFont val="新細明體"/>
        <family val="1"/>
        <charset val="136"/>
      </rPr>
      <t>醫學教育</t>
    </r>
    <phoneticPr fontId="3" type="noConversion"/>
  </si>
  <si>
    <r>
      <t xml:space="preserve">B1020C1 </t>
    </r>
    <r>
      <rPr>
        <sz val="12"/>
        <rFont val="新細明體"/>
        <family val="1"/>
        <charset val="136"/>
      </rPr>
      <t>心胸外科</t>
    </r>
    <phoneticPr fontId="3" type="noConversion"/>
  </si>
  <si>
    <r>
      <t xml:space="preserve">B1020D7 </t>
    </r>
    <r>
      <rPr>
        <sz val="12"/>
        <rFont val="新細明體"/>
        <family val="1"/>
        <charset val="136"/>
      </rPr>
      <t>病理及法醫</t>
    </r>
  </si>
  <si>
    <r>
      <t xml:space="preserve">B1020C3 </t>
    </r>
    <r>
      <rPr>
        <sz val="12"/>
        <rFont val="新細明體"/>
        <family val="1"/>
        <charset val="136"/>
      </rPr>
      <t>一般外科</t>
    </r>
    <phoneticPr fontId="3" type="noConversion"/>
  </si>
  <si>
    <r>
      <t xml:space="preserve">B1020DA </t>
    </r>
    <r>
      <rPr>
        <sz val="12"/>
        <rFont val="新細明體"/>
        <family val="1"/>
        <charset val="136"/>
      </rPr>
      <t>護理</t>
    </r>
    <phoneticPr fontId="3" type="noConversion"/>
  </si>
  <si>
    <r>
      <t xml:space="preserve">B1020B4 </t>
    </r>
    <r>
      <rPr>
        <sz val="12"/>
        <rFont val="新細明體"/>
        <family val="1"/>
        <charset val="136"/>
      </rPr>
      <t>皮膚科</t>
    </r>
    <phoneticPr fontId="3" type="noConversion"/>
  </si>
  <si>
    <r>
      <t xml:space="preserve">B1020D3 </t>
    </r>
    <r>
      <rPr>
        <sz val="12"/>
        <rFont val="新細明體"/>
        <family val="1"/>
        <charset val="136"/>
      </rPr>
      <t>婦產科</t>
    </r>
    <phoneticPr fontId="3" type="noConversion"/>
  </si>
  <si>
    <r>
      <t xml:space="preserve">B1020A9 </t>
    </r>
    <r>
      <rPr>
        <sz val="12"/>
        <rFont val="新細明體"/>
        <family val="1"/>
        <charset val="136"/>
      </rPr>
      <t>神經內科</t>
    </r>
    <phoneticPr fontId="3" type="noConversion"/>
  </si>
  <si>
    <r>
      <t xml:space="preserve">B1020D6 </t>
    </r>
    <r>
      <rPr>
        <sz val="12"/>
        <rFont val="新細明體"/>
        <family val="1"/>
        <charset val="136"/>
      </rPr>
      <t>放射線及核子醫學</t>
    </r>
    <phoneticPr fontId="3" type="noConversion"/>
  </si>
  <si>
    <r>
      <t xml:space="preserve">B1020D1 </t>
    </r>
    <r>
      <rPr>
        <sz val="12"/>
        <rFont val="新細明體"/>
        <family val="1"/>
        <charset val="136"/>
      </rPr>
      <t>骨科</t>
    </r>
    <phoneticPr fontId="3" type="noConversion"/>
  </si>
  <si>
    <r>
      <t xml:space="preserve">B1030A0 </t>
    </r>
    <r>
      <rPr>
        <sz val="12"/>
        <rFont val="新細明體"/>
        <family val="1"/>
        <charset val="136"/>
      </rPr>
      <t>藥學</t>
    </r>
    <phoneticPr fontId="3" type="noConversion"/>
  </si>
  <si>
    <r>
      <t xml:space="preserve">B1020C7 </t>
    </r>
    <r>
      <rPr>
        <sz val="12"/>
        <rFont val="新細明體"/>
        <family val="1"/>
        <charset val="136"/>
      </rPr>
      <t>整形外科</t>
    </r>
    <phoneticPr fontId="3" type="noConversion"/>
  </si>
  <si>
    <r>
      <t xml:space="preserve">B1020B2 </t>
    </r>
    <r>
      <rPr>
        <sz val="12"/>
        <rFont val="新細明體"/>
        <family val="1"/>
        <charset val="136"/>
      </rPr>
      <t>精神科</t>
    </r>
    <phoneticPr fontId="3" type="noConversion"/>
  </si>
  <si>
    <r>
      <t xml:space="preserve">B1020D2 </t>
    </r>
    <r>
      <rPr>
        <sz val="12"/>
        <rFont val="新細明體"/>
        <family val="1"/>
        <charset val="136"/>
      </rPr>
      <t>麻醉科</t>
    </r>
    <phoneticPr fontId="3" type="noConversion"/>
  </si>
  <si>
    <r>
      <t xml:space="preserve">B1020A1 </t>
    </r>
    <r>
      <rPr>
        <sz val="12"/>
        <rFont val="新細明體"/>
        <family val="1"/>
        <charset val="136"/>
      </rPr>
      <t>心胸內科</t>
    </r>
    <phoneticPr fontId="3" type="noConversion"/>
  </si>
  <si>
    <r>
      <t xml:space="preserve">B1020D5 </t>
    </r>
    <r>
      <rPr>
        <sz val="12"/>
        <rFont val="新細明體"/>
        <family val="1"/>
        <charset val="136"/>
      </rPr>
      <t>眼科</t>
    </r>
    <phoneticPr fontId="3" type="noConversion"/>
  </si>
  <si>
    <r>
      <t xml:space="preserve">B1020B1 </t>
    </r>
    <r>
      <rPr>
        <sz val="12"/>
        <rFont val="新細明體"/>
        <family val="1"/>
        <charset val="136"/>
      </rPr>
      <t>小兒科</t>
    </r>
    <phoneticPr fontId="3" type="noConversion"/>
  </si>
  <si>
    <r>
      <t xml:space="preserve">B1020D4 </t>
    </r>
    <r>
      <rPr>
        <sz val="12"/>
        <rFont val="新細明體"/>
        <family val="1"/>
        <charset val="136"/>
      </rPr>
      <t>耳鼻喉科</t>
    </r>
    <phoneticPr fontId="3" type="noConversion"/>
  </si>
  <si>
    <r>
      <t xml:space="preserve">B1020C6 </t>
    </r>
    <r>
      <rPr>
        <sz val="12"/>
        <rFont val="新細明體"/>
        <family val="1"/>
        <charset val="136"/>
      </rPr>
      <t>泌尿科</t>
    </r>
    <phoneticPr fontId="3" type="noConversion"/>
  </si>
  <si>
    <r>
      <t xml:space="preserve">B1020B5 </t>
    </r>
    <r>
      <rPr>
        <sz val="12"/>
        <rFont val="新細明體"/>
        <family val="1"/>
        <charset val="136"/>
      </rPr>
      <t>家庭醫學科</t>
    </r>
    <phoneticPr fontId="3" type="noConversion"/>
  </si>
  <si>
    <r>
      <t xml:space="preserve">B101011 </t>
    </r>
    <r>
      <rPr>
        <sz val="12"/>
        <rFont val="新細明體"/>
        <family val="1"/>
        <charset val="136"/>
      </rPr>
      <t>寄生蟲、醫事技術及實驗診斷</t>
    </r>
    <phoneticPr fontId="3" type="noConversion"/>
  </si>
  <si>
    <r>
      <t xml:space="preserve">B1020D8 </t>
    </r>
    <r>
      <rPr>
        <sz val="12"/>
        <rFont val="新細明體"/>
        <family val="1"/>
        <charset val="136"/>
      </rPr>
      <t>復健科</t>
    </r>
    <phoneticPr fontId="3" type="noConversion"/>
  </si>
  <si>
    <r>
      <t xml:space="preserve">B101008 </t>
    </r>
    <r>
      <rPr>
        <sz val="12"/>
        <rFont val="新細明體"/>
        <family val="1"/>
        <charset val="136"/>
      </rPr>
      <t>保健營養</t>
    </r>
    <phoneticPr fontId="3" type="noConversion"/>
  </si>
  <si>
    <r>
      <t xml:space="preserve">B1020A6 </t>
    </r>
    <r>
      <rPr>
        <sz val="12"/>
        <rFont val="新細明體"/>
        <family val="1"/>
        <charset val="136"/>
      </rPr>
      <t>腎臟科新陳代謝及內分泌</t>
    </r>
    <phoneticPr fontId="3" type="noConversion"/>
  </si>
  <si>
    <r>
      <rPr>
        <sz val="12"/>
        <rFont val="新細明體"/>
        <family val="2"/>
        <charset val="136"/>
      </rPr>
      <t>序號</t>
    </r>
    <phoneticPr fontId="40" type="noConversion"/>
  </si>
  <si>
    <r>
      <rPr>
        <sz val="12"/>
        <rFont val="新細明體"/>
        <family val="2"/>
        <charset val="136"/>
      </rPr>
      <t>主題</t>
    </r>
  </si>
  <si>
    <r>
      <rPr>
        <sz val="12"/>
        <rFont val="新細明體"/>
        <family val="2"/>
        <charset val="136"/>
      </rPr>
      <t>次主題</t>
    </r>
  </si>
  <si>
    <r>
      <rPr>
        <sz val="12"/>
        <rFont val="新細明體"/>
        <family val="1"/>
        <charset val="136"/>
      </rPr>
      <t>紙本</t>
    </r>
    <r>
      <rPr>
        <sz val="12"/>
        <rFont val="Times New Roman"/>
        <family val="1"/>
      </rPr>
      <t>ISBN</t>
    </r>
  </si>
  <si>
    <r>
      <rPr>
        <sz val="12"/>
        <rFont val="新細明體"/>
        <family val="1"/>
        <charset val="136"/>
      </rPr>
      <t>電子書</t>
    </r>
    <r>
      <rPr>
        <sz val="12"/>
        <rFont val="Times New Roman"/>
        <family val="1"/>
      </rPr>
      <t>13</t>
    </r>
    <r>
      <rPr>
        <sz val="12"/>
        <rFont val="新細明體"/>
        <family val="1"/>
        <charset val="136"/>
      </rPr>
      <t>碼</t>
    </r>
    <r>
      <rPr>
        <sz val="12"/>
        <rFont val="Times New Roman"/>
        <family val="1"/>
      </rPr>
      <t>ISBN</t>
    </r>
  </si>
  <si>
    <r>
      <rPr>
        <sz val="12"/>
        <rFont val="新細明體"/>
        <family val="1"/>
        <charset val="136"/>
      </rPr>
      <t>題名</t>
    </r>
  </si>
  <si>
    <r>
      <rPr>
        <sz val="12"/>
        <rFont val="新細明體"/>
        <family val="2"/>
        <charset val="136"/>
      </rPr>
      <t>冊數</t>
    </r>
  </si>
  <si>
    <r>
      <rPr>
        <sz val="12"/>
        <rFont val="新細明體"/>
        <family val="2"/>
        <charset val="136"/>
      </rPr>
      <t>版次</t>
    </r>
  </si>
  <si>
    <r>
      <rPr>
        <sz val="12"/>
        <rFont val="新細明體"/>
        <family val="2"/>
        <charset val="136"/>
      </rPr>
      <t>作者</t>
    </r>
  </si>
  <si>
    <r>
      <rPr>
        <sz val="12"/>
        <rFont val="新細明體"/>
        <family val="2"/>
        <charset val="136"/>
      </rPr>
      <t>出版者</t>
    </r>
  </si>
  <si>
    <r>
      <rPr>
        <sz val="12"/>
        <rFont val="新細明體"/>
        <family val="2"/>
        <charset val="136"/>
      </rPr>
      <t>出版年</t>
    </r>
  </si>
  <si>
    <r>
      <rPr>
        <sz val="12"/>
        <rFont val="新細明體"/>
        <family val="2"/>
        <charset val="136"/>
      </rPr>
      <t>附件</t>
    </r>
  </si>
  <si>
    <r>
      <rPr>
        <sz val="12"/>
        <color theme="1"/>
        <rFont val="新細明體"/>
        <family val="1"/>
        <charset val="136"/>
      </rPr>
      <t>超連結</t>
    </r>
    <phoneticPr fontId="40" type="noConversion"/>
  </si>
  <si>
    <r>
      <rPr>
        <sz val="10"/>
        <rFont val="新細明體"/>
        <family val="1"/>
        <charset val="136"/>
      </rPr>
      <t>序號</t>
    </r>
    <phoneticPr fontId="40" type="noConversion"/>
  </si>
  <si>
    <r>
      <rPr>
        <sz val="10"/>
        <rFont val="新細明體"/>
        <family val="1"/>
        <charset val="136"/>
      </rPr>
      <t>主題</t>
    </r>
  </si>
  <si>
    <r>
      <rPr>
        <sz val="10"/>
        <rFont val="新細明體"/>
        <family val="1"/>
        <charset val="136"/>
      </rPr>
      <t>次主題</t>
    </r>
  </si>
  <si>
    <r>
      <rPr>
        <sz val="10"/>
        <rFont val="新細明體"/>
        <family val="1"/>
        <charset val="136"/>
      </rPr>
      <t>電子書</t>
    </r>
    <r>
      <rPr>
        <sz val="10"/>
        <rFont val="Times New Roman"/>
        <family val="1"/>
      </rPr>
      <t>13</t>
    </r>
    <r>
      <rPr>
        <sz val="10"/>
        <rFont val="新細明體"/>
        <family val="1"/>
        <charset val="136"/>
      </rPr>
      <t>碼</t>
    </r>
    <r>
      <rPr>
        <sz val="10"/>
        <rFont val="Times New Roman"/>
        <family val="1"/>
      </rPr>
      <t>ISBN</t>
    </r>
  </si>
  <si>
    <r>
      <rPr>
        <sz val="10"/>
        <rFont val="新細明體"/>
        <family val="1"/>
        <charset val="136"/>
      </rPr>
      <t>紙本</t>
    </r>
    <r>
      <rPr>
        <sz val="10"/>
        <rFont val="Times New Roman"/>
        <family val="1"/>
      </rPr>
      <t>ISBN</t>
    </r>
  </si>
  <si>
    <r>
      <rPr>
        <sz val="10"/>
        <rFont val="新細明體"/>
        <family val="1"/>
        <charset val="136"/>
      </rPr>
      <t>題名</t>
    </r>
  </si>
  <si>
    <r>
      <rPr>
        <sz val="10"/>
        <rFont val="新細明體"/>
        <family val="1"/>
        <charset val="136"/>
      </rPr>
      <t>冊數</t>
    </r>
  </si>
  <si>
    <r>
      <rPr>
        <sz val="10"/>
        <rFont val="新細明體"/>
        <family val="1"/>
        <charset val="136"/>
      </rPr>
      <t>版次</t>
    </r>
  </si>
  <si>
    <r>
      <rPr>
        <sz val="10"/>
        <rFont val="新細明體"/>
        <family val="1"/>
        <charset val="136"/>
      </rPr>
      <t>作者</t>
    </r>
  </si>
  <si>
    <r>
      <rPr>
        <sz val="10"/>
        <rFont val="新細明體"/>
        <family val="1"/>
        <charset val="136"/>
      </rPr>
      <t>出版者</t>
    </r>
  </si>
  <si>
    <r>
      <rPr>
        <sz val="10"/>
        <rFont val="新細明體"/>
        <family val="1"/>
        <charset val="136"/>
      </rPr>
      <t>出版年</t>
    </r>
  </si>
  <si>
    <r>
      <rPr>
        <sz val="10"/>
        <rFont val="新細明體"/>
        <family val="1"/>
        <charset val="136"/>
      </rPr>
      <t>附件</t>
    </r>
  </si>
  <si>
    <r>
      <rPr>
        <sz val="10"/>
        <rFont val="新細明體"/>
        <family val="1"/>
        <charset val="136"/>
      </rPr>
      <t>備註</t>
    </r>
    <phoneticPr fontId="40" type="noConversion"/>
  </si>
  <si>
    <t>連線網址</t>
    <phoneticPr fontId="40" type="noConversion"/>
  </si>
  <si>
    <r>
      <t>B101008</t>
    </r>
    <r>
      <rPr>
        <sz val="10"/>
        <color theme="1"/>
        <rFont val="新細明體"/>
        <family val="1"/>
        <charset val="136"/>
      </rPr>
      <t>保健營養</t>
    </r>
    <phoneticPr fontId="3" type="noConversion"/>
  </si>
  <si>
    <t>9781975137243</t>
  </si>
  <si>
    <t>Infection Prevention in Athletes</t>
  </si>
  <si>
    <t>Anderson, Deverick J.</t>
    <phoneticPr fontId="3" type="noConversion"/>
  </si>
  <si>
    <r>
      <rPr>
        <sz val="10"/>
        <color theme="1"/>
        <rFont val="新細明體"/>
        <family val="1"/>
        <charset val="136"/>
      </rPr>
      <t>無光碟附件</t>
    </r>
  </si>
  <si>
    <t>https://ovidsp.ovid.com/ovidweb.cgi?T=JS&amp;NEWS=n&amp;CSC=Y&amp;PAGE=booktext&amp;D=books&amp;AN=02191028/1st_Edition&amp;XPATH=/PG(0)&amp;EPUB=N</t>
    <phoneticPr fontId="40" type="noConversion"/>
  </si>
  <si>
    <t>9781975111472</t>
  </si>
  <si>
    <t>Manual Medicine for the Primary Care Team: A Hands-On Approach</t>
    <phoneticPr fontId="40" type="noConversion"/>
  </si>
  <si>
    <t>Domino, Frank J.; Messineo, Steve; Powicki, Mark</t>
    <phoneticPr fontId="40" type="noConversion"/>
  </si>
  <si>
    <t>https://ovidsp.ovid.com/ovidweb.cgi?T=JS&amp;NEWS=n&amp;CSC=Y&amp;PAGE=booktext&amp;D=books&amp;AN=02148895/1st_Edition&amp;XPATH=/PG(0)&amp;EPUB=N</t>
    <phoneticPr fontId="40" type="noConversion"/>
  </si>
  <si>
    <r>
      <t>B101009</t>
    </r>
    <r>
      <rPr>
        <sz val="10"/>
        <color theme="1"/>
        <rFont val="新細明體"/>
        <family val="1"/>
        <charset val="136"/>
      </rPr>
      <t>公共衛生及環境醫學</t>
    </r>
    <phoneticPr fontId="3" type="noConversion"/>
  </si>
  <si>
    <t>9781496381491</t>
  </si>
  <si>
    <t>Block’s Disinfection, Sterilization, and Preservation</t>
    <phoneticPr fontId="3" type="noConversion"/>
  </si>
  <si>
    <t>McDonnell, Gerald; Hansen, Joyce M.</t>
    <phoneticPr fontId="40" type="noConversion"/>
  </si>
  <si>
    <t>https://ovidsp.ovid.com/ovidweb.cgi?T=JS&amp;NEWS=n&amp;CSC=Y&amp;PAGE=booktext&amp;D=books&amp;AN=02158043/6th_Edition&amp;XPATH=/PG(0)&amp;EPUB=N</t>
    <phoneticPr fontId="40" type="noConversion"/>
  </si>
  <si>
    <r>
      <t>B101011</t>
    </r>
    <r>
      <rPr>
        <sz val="10"/>
        <color theme="1"/>
        <rFont val="新細明體"/>
        <family val="1"/>
        <charset val="136"/>
      </rPr>
      <t>寄生蟲、醫事技術及實驗診斷</t>
    </r>
    <phoneticPr fontId="3" type="noConversion"/>
  </si>
  <si>
    <t>9781496397454</t>
  </si>
  <si>
    <t>Marriott's Practical Electrocardiography</t>
    <phoneticPr fontId="3" type="noConversion"/>
  </si>
  <si>
    <t>Strauss, David G.; Schocken, Douglas D.</t>
    <phoneticPr fontId="3" type="noConversion"/>
  </si>
  <si>
    <t>https://ovidsp.ovid.com/ovidweb.cgi?T=JS&amp;NEWS=n&amp;CSC=Y&amp;PAGE=booktext&amp;D=books&amp;AN=02211186/13th_Edition&amp;XPATH=/PG(0)&amp;EPUB=N</t>
    <phoneticPr fontId="40" type="noConversion"/>
  </si>
  <si>
    <r>
      <t>B1020A1</t>
    </r>
    <r>
      <rPr>
        <sz val="10"/>
        <color theme="1"/>
        <rFont val="新細明體"/>
        <family val="1"/>
        <charset val="136"/>
      </rPr>
      <t>心胸內科</t>
    </r>
    <phoneticPr fontId="3" type="noConversion"/>
  </si>
  <si>
    <t>9781496386205</t>
    <phoneticPr fontId="40" type="noConversion"/>
  </si>
  <si>
    <t>9781496386199</t>
  </si>
  <si>
    <t>1133 Questions: An Interventional Cardiology Board Review</t>
  </si>
  <si>
    <t>Mukherjee, Debabrata; Lange, Rich A.; Chatterjee, Saurav; Cho, Leslie; Moliterno, David J.</t>
    <phoneticPr fontId="3" type="noConversion"/>
  </si>
  <si>
    <r>
      <rPr>
        <sz val="10"/>
        <color theme="1"/>
        <rFont val="新細明體"/>
        <family val="1"/>
        <charset val="136"/>
      </rPr>
      <t>叢書名</t>
    </r>
    <r>
      <rPr>
        <sz val="10"/>
        <color theme="1"/>
        <rFont val="Times New Roman"/>
        <family val="1"/>
      </rPr>
      <t>: Interventional Cardiology</t>
    </r>
    <phoneticPr fontId="3" type="noConversion"/>
  </si>
  <si>
    <t>https://ovidsp.ovid.com/ovidweb.cgi?T=JS&amp;NEWS=n&amp;CSC=Y&amp;PAGE=booktext&amp;D=books&amp;AN=02205970/3rd_Edition&amp;XPATH=/PG(0)&amp;EPUB=N</t>
    <phoneticPr fontId="40" type="noConversion"/>
  </si>
  <si>
    <t>9781975115289</t>
  </si>
  <si>
    <t>Personalized and Precision Integrative Cardiovascular Medicine</t>
  </si>
  <si>
    <t>Houston, Mark C.</t>
  </si>
  <si>
    <t>https://ovidsp.ovid.com/ovidweb.cgi?T=JS&amp;NEWS=n&amp;CSC=Y&amp;PAGE=booktext&amp;D=books&amp;AN=02158046/1st_Edition&amp;XPATH=/PG(0)&amp;EPUB=N</t>
    <phoneticPr fontId="40" type="noConversion"/>
  </si>
  <si>
    <t>9781496370297</t>
  </si>
  <si>
    <t>Sorrell, Vincent L.; Jayasuriya, Sasanka</t>
  </si>
  <si>
    <t>https://ovidsp.ovid.com/ovidweb.cgi?T=JS&amp;NEWS=n&amp;CSC=Y&amp;PAGE=booktext&amp;D=books&amp;AN=02205974/2nd_Edition&amp;XPATH=/PG(0)&amp;EPUB=N</t>
    <phoneticPr fontId="40" type="noConversion"/>
  </si>
  <si>
    <r>
      <t>B1020A3</t>
    </r>
    <r>
      <rPr>
        <sz val="10"/>
        <color theme="1"/>
        <rFont val="新細明體"/>
        <family val="1"/>
        <charset val="136"/>
      </rPr>
      <t>腸胃內科</t>
    </r>
    <phoneticPr fontId="3" type="noConversion"/>
  </si>
  <si>
    <t>9781975111656</t>
  </si>
  <si>
    <t>Handbook of Gastroenterologic Procedures</t>
    <phoneticPr fontId="3" type="noConversion"/>
  </si>
  <si>
    <t>Baron, Todd H.; Law, Ryan J.</t>
  </si>
  <si>
    <t>https://ovidsp.ovid.com/ovidweb.cgi?T=JS&amp;NEWS=n&amp;CSC=Y&amp;PAGE=booktext&amp;D=books&amp;AN=02118604/5th_Edition&amp;XPATH=/PG(0)&amp;EPUB=N</t>
    <phoneticPr fontId="40" type="noConversion"/>
  </si>
  <si>
    <t>9781975113308</t>
  </si>
  <si>
    <t>The Washington Manual Gastroenterology Subspecialty Consult</t>
    <phoneticPr fontId="3" type="noConversion"/>
  </si>
  <si>
    <t>Gyawali, C. Prakash</t>
    <phoneticPr fontId="3" type="noConversion"/>
  </si>
  <si>
    <r>
      <rPr>
        <sz val="10"/>
        <color theme="1"/>
        <rFont val="新細明體"/>
        <family val="1"/>
        <charset val="136"/>
      </rPr>
      <t>叢書名</t>
    </r>
    <r>
      <rPr>
        <sz val="10"/>
        <color theme="1"/>
        <rFont val="Times New Roman"/>
        <family val="1"/>
      </rPr>
      <t>: Washington Manual Subspecialty Consult Series</t>
    </r>
    <phoneticPr fontId="3" type="noConversion"/>
  </si>
  <si>
    <t>https://ovidsp.ovid.com/ovidweb.cgi?T=JS&amp;NEWS=n&amp;CSC=Y&amp;PAGE=booktext&amp;D=books&amp;AN=02200482/4th_Edition&amp;XPATH=/PG(0)&amp;EPUB=N</t>
    <phoneticPr fontId="40" type="noConversion"/>
  </si>
  <si>
    <r>
      <t>B1020A6</t>
    </r>
    <r>
      <rPr>
        <sz val="10"/>
        <color theme="1"/>
        <rFont val="新細明體"/>
        <family val="1"/>
        <charset val="136"/>
      </rPr>
      <t>腎臟科新陳代謝及內分泌</t>
    </r>
    <phoneticPr fontId="3" type="noConversion"/>
  </si>
  <si>
    <t>9781496351920</t>
  </si>
  <si>
    <t>Pocket Nephrology</t>
  </si>
  <si>
    <t>Ahn, Wooin; Radhakrishnan, Jai</t>
  </si>
  <si>
    <r>
      <rPr>
        <sz val="10"/>
        <color theme="1"/>
        <rFont val="新細明體"/>
        <family val="1"/>
        <charset val="136"/>
      </rPr>
      <t>叢書名</t>
    </r>
    <r>
      <rPr>
        <sz val="10"/>
        <color theme="1"/>
        <rFont val="Times New Roman"/>
        <family val="1"/>
      </rPr>
      <t>: Pocket Notebook</t>
    </r>
    <phoneticPr fontId="3" type="noConversion"/>
  </si>
  <si>
    <t>https://ovidsp.ovid.com/ovidweb.cgi?T=JS&amp;NEWS=n&amp;CSC=Y&amp;PAGE=booktext&amp;D=books&amp;AN=02211202/1st_Edition&amp;XPATH=/PG(0)&amp;EPUB=N</t>
    <phoneticPr fontId="40" type="noConversion"/>
  </si>
  <si>
    <r>
      <t>B1020A8</t>
    </r>
    <r>
      <rPr>
        <sz val="10"/>
        <color theme="1"/>
        <rFont val="新細明體"/>
        <family val="1"/>
        <charset val="136"/>
      </rPr>
      <t>血液科腫瘤科風濕免疫及感染</t>
    </r>
    <phoneticPr fontId="3" type="noConversion"/>
  </si>
  <si>
    <t>9781975141066</t>
  </si>
  <si>
    <t>Handbook for Principles and Practice of Gynecologic Oncology</t>
  </si>
  <si>
    <t>Levine, Douglas A.; Gaillard, Stéphanie L.; Lin, Lilie L.; Chi, Dennis S.; Berchuck, Andrew; Dizon, Don S.; Yashar, Catheryn</t>
    <phoneticPr fontId="3" type="noConversion"/>
  </si>
  <si>
    <t>https://ovidsp.ovid.com/ovidweb.cgi?T=JS&amp;NEWS=n&amp;CSC=Y&amp;PAGE=booktext&amp;D=books&amp;AN=02191026/3rd_Edition&amp;XPATH=/PG(0)&amp;EPUB=N</t>
    <phoneticPr fontId="40" type="noConversion"/>
  </si>
  <si>
    <t>9781496360366</t>
  </si>
  <si>
    <t>Hristov, Borislav; Lin, Steven H.; Christodouleas, John P.</t>
  </si>
  <si>
    <t>https://ovidsp.ovid.com/ovidweb.cgi?T=JS&amp;NEWS=n&amp;CSC=Y&amp;PAGE=booktext&amp;D=books&amp;AN=02196443/3rd_Edition&amp;XPATH=/PG(0)&amp;EPUB=N</t>
    <phoneticPr fontId="40" type="noConversion"/>
  </si>
  <si>
    <t>9781496354884</t>
  </si>
  <si>
    <t>The Bethesda Review of clinical oncology</t>
    <phoneticPr fontId="3" type="noConversion"/>
  </si>
  <si>
    <t>Abraham, Jame; Gulley, James L.</t>
    <phoneticPr fontId="40" type="noConversion"/>
  </si>
  <si>
    <t>https://ovidsp.ovid.com/ovidweb.cgi?T=JS&amp;NEWS=n&amp;CSC=Y&amp;PAGE=booktext&amp;D=books&amp;AN=02205971/1st_Edition&amp;XPATH=/PG(0)&amp;EPUB=N</t>
    <phoneticPr fontId="40" type="noConversion"/>
  </si>
  <si>
    <t>9781975113391</t>
  </si>
  <si>
    <t>The Washington Manual Rheumatology Subspecialty Consult</t>
    <phoneticPr fontId="3" type="noConversion"/>
  </si>
  <si>
    <t>González-Mayda, María C.; Ranganathan, Prabha</t>
    <phoneticPr fontId="40" type="noConversion"/>
  </si>
  <si>
    <t>https://ovidsp.ovid.com/ovidweb.cgi?T=JS&amp;NEWS=n&amp;CSC=Y&amp;PAGE=booktext&amp;D=books&amp;AN=02196197/3rd_Edition&amp;XPATH=/PG(0)&amp;EPUB=N</t>
    <phoneticPr fontId="40" type="noConversion"/>
  </si>
  <si>
    <r>
      <t>B1020A9</t>
    </r>
    <r>
      <rPr>
        <sz val="10"/>
        <color theme="1"/>
        <rFont val="新細明體"/>
        <family val="1"/>
        <charset val="136"/>
      </rPr>
      <t>神經內科</t>
    </r>
    <phoneticPr fontId="3" type="noConversion"/>
  </si>
  <si>
    <t>9781975110741</t>
  </si>
  <si>
    <t>Concise Neurology: A Focused Review</t>
  </si>
  <si>
    <t>Espay, Alberto J.; Biller, Jose</t>
    <phoneticPr fontId="40" type="noConversion"/>
  </si>
  <si>
    <t>https://ovidsp.ovid.com/ovidweb.cgi?T=JS&amp;NEWS=n&amp;CSC=Y&amp;PAGE=booktext&amp;D=books&amp;AN=02191071/2nd_Edition&amp;XPATH=/PG(0)&amp;EPUB=N</t>
    <phoneticPr fontId="40" type="noConversion"/>
  </si>
  <si>
    <t>9781975121112</t>
  </si>
  <si>
    <t>Top 100 Diagnoses in Neurology: Core Features, Synopses, Illistrations and Questions for Rapid Review and Retention</t>
    <phoneticPr fontId="3" type="noConversion"/>
  </si>
  <si>
    <t>Kister, Ilya; Biller, José</t>
    <phoneticPr fontId="3" type="noConversion"/>
  </si>
  <si>
    <t>https://ovidsp.ovid.com/ovidweb.cgi?T=JS&amp;NEWS=n&amp;CSC=Y&amp;PAGE=booktext&amp;D=books&amp;AN=02205948/1st_Edition&amp;XPATH=/PG(0)&amp;EPUB=N</t>
    <phoneticPr fontId="40" type="noConversion"/>
  </si>
  <si>
    <r>
      <t>B1020B1</t>
    </r>
    <r>
      <rPr>
        <sz val="10"/>
        <color theme="1"/>
        <rFont val="新細明體"/>
        <family val="1"/>
        <charset val="136"/>
      </rPr>
      <t>小兒科</t>
    </r>
    <phoneticPr fontId="3" type="noConversion"/>
  </si>
  <si>
    <t>9781975138332</t>
  </si>
  <si>
    <t>Avoiding Common Errors in Pediatric Emergency Medicine</t>
  </si>
  <si>
    <t>Woolridge, Dale P.; Fox, Sean Martin; Homme, James (Jim) L.; Leetch, Aaron N.; Ruttan, Timothy K.</t>
  </si>
  <si>
    <t>https://ovidsp.ovid.com/ovidweb.cgi?T=JS&amp;NEWS=n&amp;CSC=Y&amp;PAGE=booktext&amp;D=books&amp;AN=02200469/1st_Edition&amp;XPATH=/PG(0)&amp;EPUB=N</t>
    <phoneticPr fontId="40" type="noConversion"/>
  </si>
  <si>
    <t>9781975103859</t>
  </si>
  <si>
    <t>Boston Children’s Illustrated Tips and Tricks in Pediatric Orthopaedic Fracture Surgery</t>
  </si>
  <si>
    <t>Waters, Peter M.; Hedequist, Daniel J.; Henley, M. Bradford</t>
  </si>
  <si>
    <t>https://ovidsp.ovid.com/ovidweb.cgi?T=JS&amp;NEWS=n&amp;CSC=Y&amp;PAGE=booktext&amp;D=books&amp;AN=02158044/1st_Edition&amp;XPATH=/PG(0)&amp;EPUB=N</t>
    <phoneticPr fontId="40" type="noConversion"/>
  </si>
  <si>
    <t>9781975122867</t>
  </si>
  <si>
    <t>Diagnosis and Management of Fetal Arrhythmias</t>
  </si>
  <si>
    <t>Cuneo, Bettina F.; Drose, Julia A.; Benson, D. Woodrow</t>
  </si>
  <si>
    <t>https://ovidsp.ovid.com/ovidweb.cgi?T=JS&amp;NEWS=n&amp;CSC=Y&amp;PAGE=booktext&amp;D=books&amp;AN=02200470/1st_Edition&amp;XPATH=/PG(0)&amp;EPUB=N</t>
    <phoneticPr fontId="40" type="noConversion"/>
  </si>
  <si>
    <t>9781496397492</t>
  </si>
  <si>
    <t>Hip Preservation Surgery in Children and Adolescents</t>
  </si>
  <si>
    <t>Kim, Young-Jo; Novais, Eduardo N.</t>
    <phoneticPr fontId="3" type="noConversion"/>
  </si>
  <si>
    <t>https://ovidsp.ovid.com/ovidweb.cgi?T=JS&amp;NEWS=n&amp;CSC=Y&amp;PAGE=booktext&amp;D=books&amp;AN=02191027/1st_Edition&amp;XPATH=/PG(0)&amp;EPUB=N</t>
    <phoneticPr fontId="40" type="noConversion"/>
  </si>
  <si>
    <t>9781975109271</t>
  </si>
  <si>
    <t>Pediatric Musculoskeletal Physical Diagnosis: A Video-Enhanced Guide</t>
  </si>
  <si>
    <t>Noonan, Kenneth; Kocher, Mininder</t>
    <phoneticPr fontId="3" type="noConversion"/>
  </si>
  <si>
    <t>https://ovidsp.ovid.com/ovidweb.cgi?T=JS&amp;NEWS=n&amp;CSC=Y&amp;PAGE=booktext&amp;D=books&amp;AN=02127187/1st_Edition&amp;XPATH=/PG(0)&amp;EPUB=N</t>
    <phoneticPr fontId="40" type="noConversion"/>
  </si>
  <si>
    <t>9781975112486</t>
  </si>
  <si>
    <t>Yaffe and Aranda's neonatal and pediatric pharmacology: therapeutic principles in practice</t>
    <phoneticPr fontId="3" type="noConversion"/>
  </si>
  <si>
    <t>Aranda, Jacob V.; Van den Anker, Johannes</t>
    <phoneticPr fontId="3" type="noConversion"/>
  </si>
  <si>
    <t>https://ovidsp.ovid.com/ovidweb.cgi?T=JS&amp;NEWS=n&amp;CSC=Y&amp;PAGE=booktext&amp;D=books&amp;AN=02211190/5th_Edition&amp;XPATH=/PG(0)&amp;EPUB=N</t>
    <phoneticPr fontId="40" type="noConversion"/>
  </si>
  <si>
    <r>
      <t>B1020B2</t>
    </r>
    <r>
      <rPr>
        <sz val="10"/>
        <color theme="1"/>
        <rFont val="新細明體"/>
        <family val="1"/>
        <charset val="136"/>
      </rPr>
      <t>精神科</t>
    </r>
    <phoneticPr fontId="3" type="noConversion"/>
  </si>
  <si>
    <t>9781975141899</t>
  </si>
  <si>
    <t>Medical Marijuana: A Clinical Handbook</t>
  </si>
  <si>
    <t>Ahmed, Samoon; Hill, Kevin P.</t>
  </si>
  <si>
    <t>https://ovidsp.ovid.com/ovidweb.cgi?T=JS&amp;NEWS=n&amp;CSC=Y&amp;PAGE=booktext&amp;D=books&amp;AN=02200475/1st_Edition&amp;XPATH=/PG(0)&amp;EPUB=N</t>
    <phoneticPr fontId="40" type="noConversion"/>
  </si>
  <si>
    <t>9781975151195</t>
  </si>
  <si>
    <t>Psychopharmacology Algorithms: Clinical Guidance from the Psychopharmacology Algorithm Project at the Harvard South Shore Psychiatry Residency Program</t>
    <phoneticPr fontId="3" type="noConversion"/>
  </si>
  <si>
    <t>Osser, David N.</t>
    <phoneticPr fontId="3" type="noConversion"/>
  </si>
  <si>
    <t>https://ovidsp.ovid.com/ovidweb.cgi?T=JS&amp;NEWS=n&amp;CSC=Y&amp;PAGE=booktext&amp;D=books&amp;AN=02211143/1st_Edition&amp;XPATH=/PG(0)&amp;EPUB=N</t>
    <phoneticPr fontId="40" type="noConversion"/>
  </si>
  <si>
    <t>9781975126780</t>
  </si>
  <si>
    <t>Psychotheraphy: A Practical Introduction</t>
  </si>
  <si>
    <t>Brenner, Adam M.; Howe-Martin, Laura S.</t>
    <phoneticPr fontId="3" type="noConversion"/>
  </si>
  <si>
    <t>https://ovidsp.ovid.com/ovidweb.cgi?T=JS&amp;NEWS=n&amp;CSC=Y&amp;PAGE=booktext&amp;D=books&amp;AN=02211192/1st_Edition&amp;XPATH=/PG(0)&amp;EPUB=N</t>
    <phoneticPr fontId="40" type="noConversion"/>
  </si>
  <si>
    <r>
      <t>B1020C1</t>
    </r>
    <r>
      <rPr>
        <sz val="10"/>
        <color theme="1"/>
        <rFont val="新細明體"/>
        <family val="1"/>
        <charset val="136"/>
      </rPr>
      <t>心胸外科</t>
    </r>
    <phoneticPr fontId="3" type="noConversion"/>
  </si>
  <si>
    <t>9781975136581</t>
  </si>
  <si>
    <t>Biopsy Interpretation of the Lung</t>
    <phoneticPr fontId="3" type="noConversion"/>
  </si>
  <si>
    <t>Suster, Saul; Suster, David Ilan</t>
    <phoneticPr fontId="3" type="noConversion"/>
  </si>
  <si>
    <r>
      <rPr>
        <sz val="10"/>
        <color theme="1"/>
        <rFont val="新細明體"/>
        <family val="1"/>
        <charset val="136"/>
      </rPr>
      <t>叢書名</t>
    </r>
    <r>
      <rPr>
        <sz val="10"/>
        <color theme="1"/>
        <rFont val="Times New Roman"/>
        <family val="1"/>
      </rPr>
      <t>: Biopsy Interpretation Series</t>
    </r>
    <phoneticPr fontId="3" type="noConversion"/>
  </si>
  <si>
    <t>https://ovidsp.ovid.com/ovidweb.cgi?T=JS&amp;NEWS=n&amp;CSC=Y&amp;PAGE=booktext&amp;D=books&amp;AN=02196465/2nd_Edition&amp;XPATH=/PG(0)&amp;EPUB=N</t>
    <phoneticPr fontId="40" type="noConversion"/>
  </si>
  <si>
    <r>
      <t>B1020C3</t>
    </r>
    <r>
      <rPr>
        <sz val="10"/>
        <color theme="1"/>
        <rFont val="新細明體"/>
        <family val="1"/>
        <charset val="136"/>
      </rPr>
      <t>一般外科</t>
    </r>
    <phoneticPr fontId="3" type="noConversion"/>
  </si>
  <si>
    <t>9781975106324</t>
  </si>
  <si>
    <t>Cardiac Nursing: The Red Refernece Book for Cardiac Nurses</t>
    <phoneticPr fontId="3" type="noConversion"/>
  </si>
  <si>
    <t>Perpetua, Elizabeth M.; Keegan, Patricia A.</t>
    <phoneticPr fontId="40" type="noConversion"/>
  </si>
  <si>
    <t>https://ovidsp.ovid.com/ovidweb.cgi?T=JS&amp;NEWS=n&amp;CSC=Y&amp;PAGE=booktext&amp;D=books&amp;AN=02211208/7th_Edition&amp;XPATH=/PG(0)&amp;EPUB=N</t>
    <phoneticPr fontId="40" type="noConversion"/>
  </si>
  <si>
    <t>9781975108250</t>
  </si>
  <si>
    <t>Cleveland Clinic Illustrated Tips and Tricks in Colon and Rectal Surgery</t>
    <phoneticPr fontId="40" type="noConversion"/>
  </si>
  <si>
    <t>Steele, Scott R.; Church, James; Delaney, Conor P.; Hull, Tracy; Kalady, Matthew F.</t>
    <phoneticPr fontId="3" type="noConversion"/>
  </si>
  <si>
    <t>https://ovidsp.ovid.com/ovidweb.cgi?T=JS&amp;NEWS=n&amp;CSC=Y&amp;PAGE=booktext&amp;D=books&amp;AN=02168244/1st_Edition&amp;XPATH=/PG(0)&amp;EPUB=N</t>
    <phoneticPr fontId="40" type="noConversion"/>
  </si>
  <si>
    <t>9781975102906</t>
  </si>
  <si>
    <t>Critical Care Medicine Review: 1000 Questions and Answers</t>
  </si>
  <si>
    <t>Sonny, Abraham; Bittner, Edward A.; Horvath, Ryan J.; Berg, Sheri M.</t>
    <phoneticPr fontId="3" type="noConversion"/>
  </si>
  <si>
    <t>https://ovidsp.ovid.com/ovidweb.cgi?T=JS&amp;NEWS=n&amp;CSC=Y&amp;PAGE=booktext&amp;D=books&amp;AN=02205972/1st_Edition&amp;XPATH=/PG(0)&amp;EPUB=N</t>
    <phoneticPr fontId="40" type="noConversion"/>
  </si>
  <si>
    <t>9781496383440</t>
  </si>
  <si>
    <t>Surgery Boot Camp Manual: A Multimedia Guide for Surgical Training</t>
  </si>
  <si>
    <t>Gupta, Alok; Jones, Daniel B.</t>
  </si>
  <si>
    <t>https://ovidsp.ovid.com/ovidweb.cgi?T=JS&amp;NEWS=n&amp;CSC=Y&amp;PAGE=booktext&amp;D=books&amp;AN=02070871/1st_Edition&amp;XPATH=/PG(0)&amp;EPUB=N</t>
    <phoneticPr fontId="40" type="noConversion"/>
  </si>
  <si>
    <t>9781975135478</t>
  </si>
  <si>
    <t>The Diversity Promise: Success in Academic Surgery and Medicine Through Diversity, Equity, and Inclusion</t>
    <phoneticPr fontId="3" type="noConversion"/>
  </si>
  <si>
    <t>Mulholland, Michael W.; Newman, Erika Adams</t>
    <phoneticPr fontId="40" type="noConversion"/>
  </si>
  <si>
    <t>https://ovidsp.ovid.com/ovidweb.cgi?T=JS&amp;NEWS=n&amp;CSC=Y&amp;PAGE=booktext&amp;D=books&amp;AN=02191072/1st_Edition&amp;XPATH=/PG(0)&amp;EPUB=N</t>
    <phoneticPr fontId="40" type="noConversion"/>
  </si>
  <si>
    <t>9781975117900</t>
  </si>
  <si>
    <t>The Duke Manual of Vitreoretinal Surgery</t>
    <phoneticPr fontId="3" type="noConversion"/>
  </si>
  <si>
    <t>Fekrat, Sharon</t>
  </si>
  <si>
    <r>
      <rPr>
        <sz val="10"/>
        <color theme="1"/>
        <rFont val="新細明體"/>
        <family val="1"/>
        <charset val="136"/>
      </rPr>
      <t>叢書名</t>
    </r>
    <r>
      <rPr>
        <sz val="10"/>
        <color theme="1"/>
        <rFont val="Times New Roman"/>
        <family val="1"/>
      </rPr>
      <t>: Duke Manual of Ophthalmic Surgery</t>
    </r>
    <phoneticPr fontId="3" type="noConversion"/>
  </si>
  <si>
    <t>https://ovidsp.ovid.com/ovidweb.cgi?T=JS&amp;NEWS=n&amp;CSC=Y&amp;PAGE=booktext&amp;D=books&amp;AN=02200471/1st_Edition&amp;XPATH=/PG(0)&amp;EPUB=N</t>
    <phoneticPr fontId="40" type="noConversion"/>
  </si>
  <si>
    <r>
      <t>B1020C6</t>
    </r>
    <r>
      <rPr>
        <sz val="10"/>
        <color theme="1"/>
        <rFont val="新細明體"/>
        <family val="1"/>
        <charset val="136"/>
      </rPr>
      <t>泌尿科</t>
    </r>
    <phoneticPr fontId="3" type="noConversion"/>
  </si>
  <si>
    <t>9781496397676</t>
    <phoneticPr fontId="40" type="noConversion"/>
  </si>
  <si>
    <t>9781496397669</t>
  </si>
  <si>
    <t>Atlas of Genitourinary Pathology: A Pattern-Based Approach</t>
  </si>
  <si>
    <t>Wobker, Sara E.; Williamson, Sean R.</t>
  </si>
  <si>
    <t>https://ovidsp.ovid.com/ovidweb.cgi?T=JS&amp;NEWS=n&amp;CSC=Y&amp;PAGE=booktext&amp;D=books&amp;AN=02200468/1st_Edition&amp;XPATH=/PG(0)&amp;EPUB=N</t>
    <phoneticPr fontId="40" type="noConversion"/>
  </si>
  <si>
    <r>
      <t>B1020D1</t>
    </r>
    <r>
      <rPr>
        <sz val="10"/>
        <color theme="1"/>
        <rFont val="新細明體"/>
        <family val="1"/>
        <charset val="136"/>
      </rPr>
      <t>骨科</t>
    </r>
    <phoneticPr fontId="3" type="noConversion"/>
  </si>
  <si>
    <t>9781496375292</t>
  </si>
  <si>
    <t>Pocket Foot and Ankle Medicine and Surgery</t>
  </si>
  <si>
    <t>Positano, Rock G.; DiGiovanni, Christopher W.; Rosenbaum, Andrew J.; Soave, Ronald L.; Wortzman Norman A.</t>
    <phoneticPr fontId="3" type="noConversion"/>
  </si>
  <si>
    <t>https://ovidsp.ovid.com/ovidweb.cgi?T=JS&amp;NEWS=n&amp;CSC=Y&amp;PAGE=booktext&amp;D=books&amp;AN=02211206/1st_Edition&amp;XPATH=/PG(0)&amp;EPUB=N</t>
    <phoneticPr fontId="40" type="noConversion"/>
  </si>
  <si>
    <r>
      <t>B1020D3</t>
    </r>
    <r>
      <rPr>
        <sz val="10"/>
        <color theme="1"/>
        <rFont val="新細明體"/>
        <family val="1"/>
        <charset val="136"/>
      </rPr>
      <t>婦產科</t>
    </r>
    <phoneticPr fontId="3" type="noConversion"/>
  </si>
  <si>
    <t>9781975109486</t>
  </si>
  <si>
    <t>Berek &amp; Novak’s Gynecology Essentials</t>
  </si>
  <si>
    <t>Berek, Jonathan S.</t>
  </si>
  <si>
    <t>https://ovidsp.ovid.com/ovidweb.cgi?T=JS&amp;NEWS=n&amp;CSC=Y&amp;PAGE=booktext&amp;D=books&amp;AN=02191073/1st_Edition&amp;XPATH=/PG(0)&amp;EPUB=N</t>
    <phoneticPr fontId="40" type="noConversion"/>
  </si>
  <si>
    <t>9781496399069</t>
  </si>
  <si>
    <t>Manual of Obstetric Emergencies</t>
  </si>
  <si>
    <t>Dobiesz, Valerie A.; Kerrigan, Kathleen A.</t>
    <phoneticPr fontId="3" type="noConversion"/>
  </si>
  <si>
    <t>https://ovidsp.ovid.com/ovidweb.cgi?T=JS&amp;NEWS=n&amp;CSC=Y&amp;PAGE=booktext&amp;D=books&amp;AN=02196141/1st_Edition&amp;XPATH=/PG(0)&amp;EPUB=N</t>
    <phoneticPr fontId="40" type="noConversion"/>
  </si>
  <si>
    <t>9781496366993</t>
  </si>
  <si>
    <t>Pocket Obstetrics and Gynecology</t>
  </si>
  <si>
    <t>Hurt, K. Joseph</t>
  </si>
  <si>
    <t>https://ovidsp.ovid.com/ovidweb.cgi?T=JS&amp;NEWS=n&amp;CSC=Y&amp;PAGE=booktext&amp;D=books&amp;AN=02211201/2nd_Edition&amp;XPATH=/PG(0)&amp;EPUB=N</t>
    <phoneticPr fontId="40" type="noConversion"/>
  </si>
  <si>
    <t>9781975116675</t>
  </si>
  <si>
    <t>The Difficult Cesarean Delivery: Safeguards and Pitfalls</t>
    <phoneticPr fontId="3" type="noConversion"/>
  </si>
  <si>
    <t>Benrubi, Guy I.; Burnett, Erin H.; Ward, Kristy K.</t>
  </si>
  <si>
    <t>https://ovidsp.ovid.com/ovidweb.cgi?T=JS&amp;NEWS=n&amp;CSC=Y&amp;PAGE=booktext&amp;D=books&amp;AN=02181732/1st_Edition&amp;XPATH=/PG(0)&amp;EPUB=N</t>
    <phoneticPr fontId="40" type="noConversion"/>
  </si>
  <si>
    <r>
      <t>B1020D5</t>
    </r>
    <r>
      <rPr>
        <sz val="10"/>
        <color theme="1"/>
        <rFont val="新細明體"/>
        <family val="1"/>
        <charset val="136"/>
      </rPr>
      <t>眼科</t>
    </r>
    <phoneticPr fontId="3" type="noConversion"/>
  </si>
  <si>
    <t>9781975144227</t>
  </si>
  <si>
    <t>OCT and OCTA in Retinal Disorders</t>
  </si>
  <si>
    <t>Ehlers, Justis P.; Modi, Yasha; Srivastava, Sunil K.; Kaiser, Peter K.</t>
    <phoneticPr fontId="3" type="noConversion"/>
  </si>
  <si>
    <t>https://ovidsp.ovid.com/ovidweb.cgi?T=JS&amp;NEWS=n&amp;CSC=Y&amp;PAGE=booktext&amp;D=books&amp;AN=02211114/1st_Edition&amp;XPATH=/PG(0)&amp;EPUB=N</t>
    <phoneticPr fontId="40" type="noConversion"/>
  </si>
  <si>
    <t>9781975157074</t>
  </si>
  <si>
    <t>The Duke Manual of Oculoplastic Surgery</t>
    <phoneticPr fontId="3" type="noConversion"/>
  </si>
  <si>
    <t>Richard, Michael; Liss, Jason; Ramey, Nicholas</t>
  </si>
  <si>
    <t>https://ovidsp.ovid.com/ovidweb.cgi?T=JS&amp;NEWS=n&amp;CSC=Y&amp;PAGE=booktext&amp;D=books&amp;AN=02211281/1st_Edition&amp;XPATH=/PG(0)&amp;EPUB=N</t>
    <phoneticPr fontId="40" type="noConversion"/>
  </si>
  <si>
    <r>
      <t>B1020D6</t>
    </r>
    <r>
      <rPr>
        <sz val="10"/>
        <color theme="1"/>
        <rFont val="新細明體"/>
        <family val="1"/>
        <charset val="136"/>
      </rPr>
      <t>放射線及核子醫學</t>
    </r>
    <phoneticPr fontId="3" type="noConversion"/>
  </si>
  <si>
    <t>9781975144951</t>
  </si>
  <si>
    <t>Irwin and Rippe’s Ultrasonography for Management of the Critically Ill</t>
    <phoneticPr fontId="40" type="noConversion"/>
  </si>
  <si>
    <t>Lilly, Craig M.; Mayo, Paul H.; Koenig, Seth J.; Irwin, Richard S.</t>
    <phoneticPr fontId="3" type="noConversion"/>
  </si>
  <si>
    <t>https://ovidsp.ovid.com/ovidweb.cgi?T=JS&amp;NEWS=n&amp;CSC=Y&amp;PAGE=booktext&amp;D=books&amp;AN=02200474/1st_Edition&amp;XPATH=/PG(0)&amp;EPUB=N</t>
    <phoneticPr fontId="40" type="noConversion"/>
  </si>
  <si>
    <t>9781496352026</t>
  </si>
  <si>
    <t>Mammographic Imaging: a practical guide</t>
    <phoneticPr fontId="3" type="noConversion"/>
  </si>
  <si>
    <t>Lillé, Shelly L.; Marshall, Wendy J.</t>
    <phoneticPr fontId="3" type="noConversion"/>
  </si>
  <si>
    <t>https://ovidsp.ovid.com/ovidweb.cgi?T=JS&amp;NEWS=n&amp;CSC=Y&amp;PAGE=booktext&amp;D=books&amp;AN=02205973/4th_Edition&amp;XPATH=/PG(0)&amp;EPUB=N</t>
    <phoneticPr fontId="40" type="noConversion"/>
  </si>
  <si>
    <t>9781496389725</t>
  </si>
  <si>
    <t>Pocket Interventional Radiology</t>
  </si>
  <si>
    <t>Rahim, Shiraz</t>
    <phoneticPr fontId="3" type="noConversion"/>
  </si>
  <si>
    <t>https://ovidsp.ovid.com/ovidweb.cgi?T=JS&amp;NEWS=n&amp;CSC=Y&amp;PAGE=booktext&amp;D=books&amp;AN=02211204/1st_Edition&amp;XPATH=/PG(0)&amp;EPUB=N</t>
    <phoneticPr fontId="40" type="noConversion"/>
  </si>
  <si>
    <t>9781496386298</t>
  </si>
  <si>
    <t>Radiologic Physics: The Essentials</t>
  </si>
  <si>
    <t>Qi, Zhihua; Wissman, Robert D.</t>
  </si>
  <si>
    <t>https://ovidsp.ovid.com/ovidweb.cgi?T=JS&amp;NEWS=n&amp;CSC=Y&amp;PAGE=booktext&amp;D=books&amp;AN=02070875/1st_Edition&amp;XPATH=/PG(0)&amp;EPUB=N</t>
    <phoneticPr fontId="40" type="noConversion"/>
  </si>
  <si>
    <t>9781975126223</t>
  </si>
  <si>
    <t>Hobbs, Stephen B.; Cox, Christian W.</t>
    <phoneticPr fontId="3" type="noConversion"/>
  </si>
  <si>
    <t>https://ovidsp.ovid.com/ovidweb.cgi?T=JS&amp;NEWS=n&amp;CSC=Y&amp;PAGE=booktext&amp;D=books&amp;AN=02211194/2nd_Edition&amp;XPATH=/PG(0)&amp;EPUB=N</t>
    <phoneticPr fontId="40" type="noConversion"/>
  </si>
  <si>
    <t>9781496366986</t>
  </si>
  <si>
    <t>Ultrasound for Primary Care</t>
  </si>
  <si>
    <t>Bornemann, Paul H.</t>
  </si>
  <si>
    <t>https://ovidsp.ovid.com/ovidweb.cgi?T=JS&amp;NEWS=n&amp;CSC=Y&amp;PAGE=booktext&amp;D=books&amp;AN=02070877/1st_Edition&amp;XPATH=/PG(0)&amp;EPUB=N</t>
    <phoneticPr fontId="40" type="noConversion"/>
  </si>
  <si>
    <t>9781496384393</t>
  </si>
  <si>
    <t>Vascular and Interventional Radiology: A Core Review</t>
    <phoneticPr fontId="3" type="noConversion"/>
  </si>
  <si>
    <t>Strife, Brian; Elbich, Jeff</t>
    <phoneticPr fontId="3" type="noConversion"/>
  </si>
  <si>
    <r>
      <rPr>
        <sz val="10"/>
        <color theme="1"/>
        <rFont val="新細明體"/>
        <family val="1"/>
        <charset val="136"/>
      </rPr>
      <t>叢書名</t>
    </r>
    <r>
      <rPr>
        <sz val="10"/>
        <color theme="1"/>
        <rFont val="Times New Roman"/>
        <family val="1"/>
      </rPr>
      <t>: Core review servies</t>
    </r>
    <phoneticPr fontId="3" type="noConversion"/>
  </si>
  <si>
    <t>https://ovidsp.ovid.com/ovidweb.cgi?T=JS&amp;NEWS=n&amp;CSC=Y&amp;PAGE=booktext&amp;D=books&amp;AN=02205976/1st_Edition&amp;XPATH=/PG(0)&amp;EPUB=N</t>
    <phoneticPr fontId="40" type="noConversion"/>
  </si>
  <si>
    <t>9781975144432</t>
  </si>
  <si>
    <t>Webb, Muller and Naidich's High-Resolution CT of the Lung</t>
    <phoneticPr fontId="3" type="noConversion"/>
  </si>
  <si>
    <t>Desai, Sujal R.; Lynch, David A.; Elicker, Brett M.; Devaraj, Anand; Sverzellati, Nicola</t>
    <phoneticPr fontId="3" type="noConversion"/>
  </si>
  <si>
    <t>https://ovidsp.ovid.com/ovidweb.cgi?T=JS&amp;NEWS=n&amp;CSC=Y&amp;PAGE=booktext&amp;D=books&amp;AN=02211195/6th_Edition&amp;XPATH=/PG(0)&amp;EPUB=N</t>
    <phoneticPr fontId="40" type="noConversion"/>
  </si>
  <si>
    <r>
      <t>B1020D7</t>
    </r>
    <r>
      <rPr>
        <sz val="10"/>
        <color theme="1"/>
        <rFont val="新細明體"/>
        <family val="1"/>
        <charset val="136"/>
      </rPr>
      <t>病理及法醫</t>
    </r>
    <phoneticPr fontId="3" type="noConversion"/>
  </si>
  <si>
    <t>9781975136024</t>
  </si>
  <si>
    <t>Differential Diagnoses in Surgical Pathology: Soft Tissue and Bone</t>
    <phoneticPr fontId="3" type="noConversion"/>
  </si>
  <si>
    <t>Montgomery, Elizabeth A.; James, Aaron W.</t>
    <phoneticPr fontId="3" type="noConversion"/>
  </si>
  <si>
    <r>
      <rPr>
        <sz val="10"/>
        <color theme="1"/>
        <rFont val="新細明體"/>
        <family val="1"/>
        <charset val="136"/>
      </rPr>
      <t>叢書名</t>
    </r>
    <r>
      <rPr>
        <sz val="10"/>
        <color theme="1"/>
        <rFont val="Times New Roman"/>
        <family val="1"/>
      </rPr>
      <t>: Differential Diagnoses in Surgical Pathology</t>
    </r>
    <phoneticPr fontId="3" type="noConversion"/>
  </si>
  <si>
    <t>https://ovidsp.ovid.com/ovidweb.cgi?T=JS&amp;NEWS=n&amp;CSC=Y&amp;PAGE=booktext&amp;D=books&amp;AN=02196459/1st_Edition&amp;XPATH=/PG(0)&amp;EPUB=N</t>
    <phoneticPr fontId="40" type="noConversion"/>
  </si>
  <si>
    <t>9781975112547</t>
  </si>
  <si>
    <t>Fields Virology: Emerging Viruses - Volume 1</t>
    <phoneticPr fontId="3" type="noConversion"/>
  </si>
  <si>
    <t>7th</t>
    <phoneticPr fontId="3" type="noConversion"/>
  </si>
  <si>
    <t>Howley, Peter M.; Knipe, David M.; Whelan, Sean P. J.</t>
    <phoneticPr fontId="3" type="noConversion"/>
  </si>
  <si>
    <r>
      <rPr>
        <sz val="10"/>
        <color theme="1"/>
        <rFont val="新細明體"/>
        <family val="1"/>
        <charset val="136"/>
      </rPr>
      <t>叢書名</t>
    </r>
    <r>
      <rPr>
        <sz val="10"/>
        <color theme="1"/>
        <rFont val="Times New Roman"/>
        <family val="1"/>
      </rPr>
      <t>: Fields Virology</t>
    </r>
    <phoneticPr fontId="3" type="noConversion"/>
  </si>
  <si>
    <t>https://ovidsp.ovid.com/ovidweb.cgi?T=JS&amp;NEWS=n&amp;CSC=Y&amp;PAGE=booktext&amp;D=books&amp;AN=02181733/7th_Edition&amp;XPATH=/PG(0)&amp;EPUB=N</t>
    <phoneticPr fontId="40" type="noConversion"/>
  </si>
  <si>
    <t>9781975107697</t>
  </si>
  <si>
    <t>Professional Guide to Pathophysiology</t>
  </si>
  <si>
    <t>https://ovidsp.ovid.com/ovidweb.cgi?T=JS&amp;NEWS=n&amp;CSC=Y&amp;PAGE=booktext&amp;D=books&amp;AN=02168255/4th_Edition&amp;XPATH=/PG(0)&amp;EPUB=N</t>
    <phoneticPr fontId="40" type="noConversion"/>
  </si>
  <si>
    <t>9781975120894</t>
  </si>
  <si>
    <t>Studying a Study &amp; Testing a Test: Reading Evidence-Based Health Research</t>
  </si>
  <si>
    <t>Riegelman, Richard K.; Nelson, Benjamin A.</t>
    <phoneticPr fontId="40" type="noConversion"/>
  </si>
  <si>
    <t>https://ovidsp.ovid.com/ovidweb.cgi?T=JS&amp;NEWS=n&amp;CSC=Y&amp;PAGE=booktext&amp;D=books&amp;AN=02211075/7th_Edition&amp;XPATH=/PG(0)&amp;EPUB=N</t>
    <phoneticPr fontId="40" type="noConversion"/>
  </si>
  <si>
    <r>
      <t>B1020DA</t>
    </r>
    <r>
      <rPr>
        <sz val="10"/>
        <color theme="1"/>
        <rFont val="新細明體"/>
        <family val="1"/>
        <charset val="136"/>
      </rPr>
      <t>護理</t>
    </r>
    <phoneticPr fontId="3" type="noConversion"/>
  </si>
  <si>
    <t>9781975140236</t>
    <phoneticPr fontId="3" type="noConversion"/>
  </si>
  <si>
    <t>The Editor's Handbook</t>
    <phoneticPr fontId="3" type="noConversion"/>
  </si>
  <si>
    <t>Nicoll, Leslie H.; Chinn, Peggy L.</t>
  </si>
  <si>
    <t>https://ovidsp.ovid.com/ovidweb.cgi?T=JS&amp;NEWS=n&amp;CSC=Y&amp;PAGE=booktext&amp;D=books&amp;AN=02211126/3rd_Edition&amp;XPATH=/PG(0)&amp;EPUB=N</t>
    <phoneticPr fontId="40" type="noConversion"/>
  </si>
  <si>
    <t>9781975136871</t>
  </si>
  <si>
    <t>https://ovidsp.ovid.com/ovidweb.cgi?T=JS&amp;NEWS=n&amp;CSC=Y&amp;PAGE=booktext&amp;D=books&amp;AN=02196140/6th_Edition&amp;XPATH=/PG(0)&amp;EPUB=N</t>
    <phoneticPr fontId="40" type="noConversion"/>
  </si>
  <si>
    <t xml:space="preserve"> </t>
    <phoneticPr fontId="40" type="noConversion"/>
  </si>
  <si>
    <t>Medicine</t>
  </si>
  <si>
    <r>
      <t xml:space="preserve">B101010 </t>
    </r>
    <r>
      <rPr>
        <sz val="10"/>
        <rFont val="新細明體"/>
        <family val="2"/>
        <charset val="136"/>
      </rPr>
      <t>醫學工程</t>
    </r>
  </si>
  <si>
    <t>Artificial Intelligence for Improved Patient Outcomes: Principles for Moving Forward with Rigorous Science</t>
    <phoneticPr fontId="39" type="noConversion"/>
  </si>
  <si>
    <t>Wolters Kluwer</t>
  </si>
  <si>
    <r>
      <rPr>
        <sz val="10"/>
        <rFont val="新細明體"/>
        <family val="2"/>
        <charset val="136"/>
      </rPr>
      <t>無光碟附件</t>
    </r>
  </si>
  <si>
    <t>https://ovidsp.ovid.com/ovidweb.cgi?T=JS&amp;NEWS=n&amp;CSC=Y&amp;PAGE=booktext&amp;D=books&amp;AN=02273977/1st_Edition&amp;XPATH=/PG(0)&amp;EPUB=N</t>
    <phoneticPr fontId="40" type="noConversion"/>
  </si>
  <si>
    <r>
      <t xml:space="preserve">B1020B1 </t>
    </r>
    <r>
      <rPr>
        <sz val="10"/>
        <rFont val="新細明體"/>
        <family val="2"/>
        <charset val="136"/>
      </rPr>
      <t>小兒科</t>
    </r>
  </si>
  <si>
    <t>Avery &amp; MacDonald's Neonatology: Pathophysiology and Management of the Newborn</t>
  </si>
  <si>
    <t>Boardman, James; Groves, Alan; Ramasethu, Jayashree</t>
    <phoneticPr fontId="39" type="noConversion"/>
  </si>
  <si>
    <t>https://ovidsp.ovid.com/ovidweb.cgi?T=JS&amp;NEWS=n&amp;CSC=Y&amp;PAGE=booktext&amp;D=books&amp;AN=02250078/8th_Edition&amp;XPATH=/PG(0)&amp;EPUB=N</t>
    <phoneticPr fontId="40" type="noConversion"/>
  </si>
  <si>
    <r>
      <t xml:space="preserve">B1020D6 </t>
    </r>
    <r>
      <rPr>
        <sz val="10"/>
        <rFont val="新細明體"/>
        <family val="2"/>
        <charset val="136"/>
      </rPr>
      <t>放射線及核子醫學</t>
    </r>
  </si>
  <si>
    <t>Workbook for Diagnostic Medical Sonography: A Guide to Clinical Practice, Abdomen and Superficial Structures</t>
    <phoneticPr fontId="39" type="noConversion"/>
  </si>
  <si>
    <t>Kawamura, Diane M.; Nolan, Tanya D.; Penrod, Ambree</t>
    <phoneticPr fontId="39" type="noConversion"/>
  </si>
  <si>
    <t>https://ovidsp.ovid.com/ovidweb.cgi?T=JS&amp;NEWS=n&amp;CSC=Y&amp;PAGE=booktext&amp;D=books&amp;AN=02273569/5th_Edition&amp;XPATH=/PG(0)&amp;EPUB=N</t>
    <phoneticPr fontId="40" type="noConversion"/>
  </si>
  <si>
    <r>
      <t xml:space="preserve">B1020DA </t>
    </r>
    <r>
      <rPr>
        <sz val="10"/>
        <rFont val="新細明體"/>
        <family val="2"/>
        <charset val="136"/>
      </rPr>
      <t>護理</t>
    </r>
  </si>
  <si>
    <t>Perinatal Nursing</t>
    <phoneticPr fontId="39" type="noConversion"/>
  </si>
  <si>
    <t>Simpson, Kathleen Rice; Creehan, Patricia A.; O'Brien-Abel, Nancy</t>
    <phoneticPr fontId="39" type="noConversion"/>
  </si>
  <si>
    <t>https://ovidsp.ovid.com/ovidweb.cgi?T=JS&amp;NEWS=n&amp;CSC=Y&amp;PAGE=booktext&amp;D=books&amp;AN=02174555/5th_Edition&amp;XPATH=/PG(0)&amp;EPUB=N</t>
    <phoneticPr fontId="40" type="noConversion"/>
  </si>
  <si>
    <t>Breast Imaging: A Core Review</t>
  </si>
  <si>
    <t>Shah, Brien A.; Mandava, Sabala R.</t>
    <phoneticPr fontId="39" type="noConversion"/>
  </si>
  <si>
    <t>https://ovidsp.ovid.com/ovidweb.cgi?T=JS&amp;NEWS=n&amp;CSC=Y&amp;PAGE=booktext&amp;D=books&amp;AN=02274064/3rd_Edition&amp;XPATH=/PG(0)&amp;EPUB=N</t>
    <phoneticPr fontId="40" type="noConversion"/>
  </si>
  <si>
    <r>
      <t xml:space="preserve">B1020C1 </t>
    </r>
    <r>
      <rPr>
        <sz val="10"/>
        <rFont val="新細明體"/>
        <family val="2"/>
        <charset val="136"/>
      </rPr>
      <t>心胸外科</t>
    </r>
  </si>
  <si>
    <t>Grossman &amp; Baim's Handbook of Cardiac Catheterization, Angiography, and Intervention</t>
    <phoneticPr fontId="39" type="noConversion"/>
  </si>
  <si>
    <t>https://ovidsp.ovid.com/ovidweb.cgi?T=JS&amp;NEWS=n&amp;CSC=Y&amp;PAGE=booktext&amp;D=books&amp;AN=02272412/1st_Edition&amp;XPATH=/PG(0)&amp;EPUB=N</t>
    <phoneticPr fontId="40" type="noConversion"/>
  </si>
  <si>
    <r>
      <t xml:space="preserve">B1020C3 </t>
    </r>
    <r>
      <rPr>
        <sz val="10"/>
        <rFont val="新細明體"/>
        <family val="2"/>
        <charset val="136"/>
      </rPr>
      <t>一般外科</t>
    </r>
  </si>
  <si>
    <t>Guide to Minimally Invasive Aesthetic Procedures</t>
    <phoneticPr fontId="39" type="noConversion"/>
  </si>
  <si>
    <t>Council, M. Laurin</t>
  </si>
  <si>
    <t>https://ovidsp.ovid.com/ovidweb.cgi?T=JS&amp;NEWS=n&amp;CSC=Y&amp;PAGE=booktext&amp;D=books&amp;AN=02211184/1st_Edition&amp;XPATH=/PG(0)&amp;EPUB=N</t>
    <phoneticPr fontId="40" type="noConversion"/>
  </si>
  <si>
    <r>
      <t xml:space="preserve">B1020B4 </t>
    </r>
    <r>
      <rPr>
        <sz val="10"/>
        <rFont val="新細明體"/>
        <family val="2"/>
        <charset val="136"/>
      </rPr>
      <t>皮膚科</t>
    </r>
  </si>
  <si>
    <t>Goodheart's Same-Site Differential Diagnosis: Dermatology for the Primary Health Care Provider</t>
    <phoneticPr fontId="39" type="noConversion"/>
  </si>
  <si>
    <t>Goodheart, Herbert</t>
  </si>
  <si>
    <t>https://ovidsp.ovid.com/ovidweb.cgi?T=JS&amp;NEWS=n&amp;CSC=Y&amp;PAGE=booktext&amp;D=books&amp;AN=02272765/2nd_Edition&amp;XPATH=/PG(0)&amp;EPUB=N</t>
    <phoneticPr fontId="40" type="noConversion"/>
  </si>
  <si>
    <r>
      <t xml:space="preserve">B1020A6 </t>
    </r>
    <r>
      <rPr>
        <sz val="10"/>
        <rFont val="新細明體"/>
        <family val="2"/>
        <charset val="136"/>
      </rPr>
      <t>腎臟科新陳代謝及內分泌</t>
    </r>
  </si>
  <si>
    <t>Handbook of Glomerulonephritis</t>
  </si>
  <si>
    <t>Nachman, Patrick H.; Lerma, Edgar V.; Rheault, Michelle N.</t>
    <phoneticPr fontId="39" type="noConversion"/>
  </si>
  <si>
    <t>https://ovidsp.ovid.com/ovidweb.cgi?T=JS&amp;NEWS=n&amp;CSC=Y&amp;PAGE=booktext&amp;D=books&amp;AN=02273953/1st_Edition&amp;XPATH=/PG(0)&amp;EPUB=N</t>
    <phoneticPr fontId="40" type="noConversion"/>
  </si>
  <si>
    <t>Kandarpa Handbook of Interventional Radiologic Procedures</t>
    <phoneticPr fontId="39" type="noConversion"/>
  </si>
  <si>
    <t>Lewandoski, Robert; Machan, Lindsay; Patel, Parag J.; Kandarpa, Krishna</t>
    <phoneticPr fontId="39" type="noConversion"/>
  </si>
  <si>
    <t>https://ovidsp.ovid.com/ovidweb.cgi?T=JS&amp;NEWS=n&amp;CSC=Y&amp;PAGE=booktext&amp;D=books&amp;AN=02272413/6th_Edition&amp;XPATH=/PG(0)&amp;EPUB=N</t>
    <phoneticPr fontId="40" type="noConversion"/>
  </si>
  <si>
    <t>Kaplan &amp; Sadock's Study Guide and Self-Examination Review in Psychiatry</t>
  </si>
  <si>
    <t>Williams, Eric Rashad; Moskowitz, Lindsay; Boland, Robert; Verduin, Marcia L.</t>
    <phoneticPr fontId="39" type="noConversion"/>
  </si>
  <si>
    <t>https://ovidsp.ovid.com/ovidweb.cgi?T=JS&amp;NEWS=n&amp;CSC=Y&amp;PAGE=booktext&amp;D=books&amp;AN=02274031/10th_Edition&amp;XPATH=/PG(0)&amp;EPUB=N</t>
    <phoneticPr fontId="40" type="noConversion"/>
  </si>
  <si>
    <r>
      <t xml:space="preserve">B1020A1 </t>
    </r>
    <r>
      <rPr>
        <sz val="10"/>
        <rFont val="新細明體"/>
        <family val="2"/>
        <charset val="136"/>
      </rPr>
      <t>心胸內科</t>
    </r>
  </si>
  <si>
    <t>Mechanical Ventilation for Respiratory Failure: Demystifying the Box in the Corner of the Room</t>
    <phoneticPr fontId="39" type="noConversion"/>
  </si>
  <si>
    <t>Schwartzstein, Richard M.</t>
  </si>
  <si>
    <t>https://ovidsp.ovid.com/ovidweb.cgi?T=JS&amp;NEWS=n&amp;CSC=Y&amp;PAGE=booktext&amp;D=books&amp;AN=02272994/1st_Edition&amp;XPATH=/PG(0)&amp;EPUB=N</t>
    <phoneticPr fontId="40" type="noConversion"/>
  </si>
  <si>
    <r>
      <t xml:space="preserve">B1020D8 </t>
    </r>
    <r>
      <rPr>
        <sz val="10"/>
        <rFont val="新細明體"/>
        <family val="2"/>
        <charset val="136"/>
      </rPr>
      <t>復健科</t>
    </r>
  </si>
  <si>
    <t>Wasserman &amp; Whipp's Principles of Exercise Testing and Interpretation</t>
    <phoneticPr fontId="39" type="noConversion"/>
  </si>
  <si>
    <t>Sietsema, Kathy E.; Stringer, William W.; Sue, Darryl Y.; Ward, Susan A.</t>
    <phoneticPr fontId="39" type="noConversion"/>
  </si>
  <si>
    <t>https://ovidsp.ovid.com/ovidweb.cgi?T=JS&amp;NEWS=n&amp;CSC=Y&amp;PAGE=booktext&amp;D=books&amp;AN=02191037/6th_Edition&amp;XPATH=/PG(0)&amp;EPUB=N</t>
    <phoneticPr fontId="40" type="noConversion"/>
  </si>
  <si>
    <r>
      <t xml:space="preserve">B1020D3 </t>
    </r>
    <r>
      <rPr>
        <sz val="10"/>
        <rFont val="新細明體"/>
        <family val="2"/>
        <charset val="136"/>
      </rPr>
      <t>婦產科</t>
    </r>
  </si>
  <si>
    <t>Te Linde's Operative Gynecology</t>
    <phoneticPr fontId="39" type="noConversion"/>
  </si>
  <si>
    <t>Handa, Victoria; Van Le, Linda</t>
  </si>
  <si>
    <t>https://ovidsp.ovid.com/ovidweb.cgi?T=JS&amp;NEWS=n&amp;CSC=Y&amp;PAGE=booktext&amp;D=books&amp;AN=02274177/13th_Edition&amp;XPATH=/PG(0)&amp;EPUB=N</t>
    <phoneticPr fontId="40" type="noConversion"/>
  </si>
  <si>
    <r>
      <rPr>
        <sz val="10"/>
        <rFont val="新細明體"/>
        <family val="1"/>
        <charset val="136"/>
      </rPr>
      <t>總冊數</t>
    </r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</si>
</sst>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00#######"/>
  </numFmts>
  <fonts count="52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u/>
      <sz val="10"/>
      <color indexed="12"/>
      <name val="Arial"/>
      <family val="2"/>
    </font>
    <font>
      <b/>
      <sz val="9"/>
      <color indexed="81"/>
      <name val="細明體"/>
      <family val="3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u/>
      <sz val="12"/>
      <color indexed="12"/>
      <name val="Arial"/>
      <family val="2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Calibri"/>
      <family val="2"/>
    </font>
    <font>
      <sz val="12"/>
      <name val="Calibri"/>
      <family val="2"/>
    </font>
    <font>
      <u/>
      <sz val="12"/>
      <color indexed="12"/>
      <name val="Calibri"/>
      <family val="2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9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0"/>
      <name val="Calibri"/>
      <family val="2"/>
    </font>
    <font>
      <sz val="12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2"/>
      <color rgb="FFFF0000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sz val="11"/>
      <color rgb="FFFF0000"/>
      <name val="Calibri"/>
      <family val="2"/>
    </font>
    <font>
      <sz val="12"/>
      <color rgb="FFFF0000"/>
      <name val="Times New Roman"/>
      <family val="1"/>
    </font>
    <font>
      <b/>
      <sz val="14"/>
      <color theme="1"/>
      <name val="標楷體"/>
      <family val="4"/>
      <charset val="136"/>
    </font>
    <font>
      <b/>
      <sz val="12"/>
      <color rgb="FF000000"/>
      <name val="微軟正黑體"/>
      <family val="2"/>
      <charset val="136"/>
    </font>
    <font>
      <sz val="12"/>
      <color rgb="FF000000"/>
      <name val="Times New Roman"/>
      <family val="1"/>
    </font>
    <font>
      <u/>
      <sz val="12"/>
      <color rgb="FF0000D4"/>
      <name val="Times New Roman"/>
      <family val="1"/>
    </font>
    <font>
      <u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9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</font>
    <font>
      <sz val="12"/>
      <color theme="1"/>
      <name val="Times New Roman"/>
      <family val="1"/>
    </font>
    <font>
      <u/>
      <sz val="12"/>
      <color theme="10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color theme="1"/>
      <name val="Times New Roman"/>
      <family val="1"/>
    </font>
    <font>
      <sz val="10"/>
      <color theme="1"/>
      <name val="新細明體"/>
      <family val="1"/>
      <charset val="136"/>
    </font>
    <font>
      <u/>
      <sz val="9"/>
      <color theme="10"/>
      <name val="新細明體"/>
      <family val="2"/>
      <charset val="136"/>
      <scheme val="minor"/>
    </font>
    <font>
      <sz val="9"/>
      <name val="Times New Roman"/>
      <family val="1"/>
    </font>
    <font>
      <sz val="10"/>
      <name val="新細明體"/>
      <family val="2"/>
      <charset val="136"/>
    </font>
    <font>
      <sz val="10"/>
      <name val="Times New Roman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1" fillId="0" borderId="0">
      <alignment vertical="center"/>
    </xf>
  </cellStyleXfs>
  <cellXfs count="258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5" fillId="0" borderId="1" xfId="0" applyFont="1" applyBorder="1">
      <alignment vertical="center"/>
    </xf>
    <xf numFmtId="49" fontId="25" fillId="0" borderId="1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49" fontId="25" fillId="0" borderId="1" xfId="0" applyNumberFormat="1" applyFont="1" applyFill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left" vertical="center"/>
    </xf>
    <xf numFmtId="49" fontId="25" fillId="4" borderId="1" xfId="0" applyNumberFormat="1" applyFont="1" applyFill="1" applyBorder="1" applyAlignment="1">
      <alignment horizontal="left" vertical="center"/>
    </xf>
    <xf numFmtId="49" fontId="25" fillId="4" borderId="1" xfId="0" applyNumberFormat="1" applyFont="1" applyFill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left" vertical="center" wrapText="1"/>
    </xf>
    <xf numFmtId="176" fontId="5" fillId="5" borderId="1" xfId="0" applyNumberFormat="1" applyFont="1" applyFill="1" applyBorder="1" applyAlignment="1">
      <alignment horizontal="left" vertical="center"/>
    </xf>
    <xf numFmtId="0" fontId="25" fillId="5" borderId="1" xfId="0" applyFont="1" applyFill="1" applyBorder="1">
      <alignment vertical="center"/>
    </xf>
    <xf numFmtId="49" fontId="25" fillId="5" borderId="1" xfId="0" applyNumberFormat="1" applyFont="1" applyFill="1" applyBorder="1" applyAlignment="1">
      <alignment horizontal="left" vertical="center"/>
    </xf>
    <xf numFmtId="49" fontId="25" fillId="5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vertical="center" wrapText="1"/>
    </xf>
    <xf numFmtId="0" fontId="10" fillId="0" borderId="1" xfId="1" applyFont="1" applyBorder="1" applyAlignment="1" applyProtection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10" fillId="5" borderId="1" xfId="1" applyFont="1" applyFill="1" applyBorder="1" applyAlignment="1" applyProtection="1">
      <alignment vertical="center" wrapText="1"/>
    </xf>
    <xf numFmtId="0" fontId="0" fillId="5" borderId="2" xfId="0" applyFont="1" applyFill="1" applyBorder="1" applyAlignment="1">
      <alignment vertical="center" wrapText="1"/>
    </xf>
    <xf numFmtId="0" fontId="10" fillId="0" borderId="2" xfId="1" applyFont="1" applyFill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13" fillId="0" borderId="1" xfId="0" applyFont="1" applyBorder="1">
      <alignment vertical="center"/>
    </xf>
    <xf numFmtId="49" fontId="13" fillId="0" borderId="1" xfId="0" applyNumberFormat="1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14" fillId="0" borderId="1" xfId="0" applyFont="1" applyBorder="1">
      <alignment vertical="center"/>
    </xf>
    <xf numFmtId="0" fontId="14" fillId="0" borderId="1" xfId="0" applyFont="1" applyFill="1" applyBorder="1" applyAlignment="1">
      <alignment vertical="center" wrapText="1"/>
    </xf>
    <xf numFmtId="49" fontId="14" fillId="0" borderId="1" xfId="0" applyNumberFormat="1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5" fillId="0" borderId="1" xfId="1" applyFont="1" applyFill="1" applyBorder="1" applyAlignment="1" applyProtection="1">
      <alignment vertical="center" wrapText="1"/>
    </xf>
    <xf numFmtId="0" fontId="14" fillId="6" borderId="1" xfId="0" applyFont="1" applyFill="1" applyBorder="1">
      <alignment vertical="center"/>
    </xf>
    <xf numFmtId="0" fontId="14" fillId="6" borderId="1" xfId="0" applyFont="1" applyFill="1" applyBorder="1" applyAlignment="1">
      <alignment vertical="center" wrapText="1"/>
    </xf>
    <xf numFmtId="49" fontId="14" fillId="6" borderId="1" xfId="0" applyNumberFormat="1" applyFont="1" applyFill="1" applyBorder="1">
      <alignment vertical="center"/>
    </xf>
    <xf numFmtId="0" fontId="15" fillId="6" borderId="1" xfId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49" fontId="14" fillId="0" borderId="1" xfId="0" applyNumberFormat="1" applyFont="1" applyBorder="1">
      <alignment vertical="center"/>
    </xf>
    <xf numFmtId="0" fontId="14" fillId="0" borderId="1" xfId="0" applyFont="1" applyBorder="1" applyAlignment="1">
      <alignment vertical="center" wrapText="1"/>
    </xf>
    <xf numFmtId="49" fontId="26" fillId="2" borderId="1" xfId="0" applyNumberFormat="1" applyFont="1" applyFill="1" applyBorder="1" applyAlignment="1" applyProtection="1">
      <alignment horizontal="center" vertical="center"/>
    </xf>
    <xf numFmtId="49" fontId="26" fillId="2" borderId="1" xfId="0" applyNumberFormat="1" applyFont="1" applyFill="1" applyBorder="1" applyAlignment="1" applyProtection="1">
      <alignment horizontal="center" vertical="center" wrapText="1"/>
    </xf>
    <xf numFmtId="176" fontId="26" fillId="2" borderId="1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Protection="1">
      <alignment vertical="center"/>
    </xf>
    <xf numFmtId="0" fontId="28" fillId="0" borderId="1" xfId="0" applyFont="1" applyBorder="1" applyAlignment="1" applyProtection="1">
      <alignment horizontal="center" vertical="center"/>
    </xf>
    <xf numFmtId="49" fontId="27" fillId="0" borderId="1" xfId="0" applyNumberFormat="1" applyFont="1" applyBorder="1" applyAlignment="1" applyProtection="1">
      <alignment horizontal="left" vertical="center"/>
    </xf>
    <xf numFmtId="49" fontId="27" fillId="0" borderId="1" xfId="0" applyNumberFormat="1" applyFont="1" applyBorder="1" applyAlignment="1" applyProtection="1">
      <alignment horizontal="left" vertical="center" wrapText="1"/>
    </xf>
    <xf numFmtId="49" fontId="27" fillId="0" borderId="1" xfId="0" applyNumberFormat="1" applyFont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vertical="center" wrapText="1"/>
    </xf>
    <xf numFmtId="0" fontId="6" fillId="0" borderId="1" xfId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49" fontId="29" fillId="0" borderId="1" xfId="0" applyNumberFormat="1" applyFont="1" applyBorder="1" applyAlignment="1" applyProtection="1">
      <alignment horizontal="left" vertical="center"/>
    </xf>
    <xf numFmtId="49" fontId="29" fillId="0" borderId="1" xfId="0" applyNumberFormat="1" applyFont="1" applyBorder="1" applyAlignment="1" applyProtection="1">
      <alignment horizontal="left" vertical="center" wrapText="1"/>
    </xf>
    <xf numFmtId="49" fontId="29" fillId="4" borderId="1" xfId="0" applyNumberFormat="1" applyFont="1" applyFill="1" applyBorder="1" applyAlignment="1" applyProtection="1">
      <alignment horizontal="left" vertical="center"/>
    </xf>
    <xf numFmtId="49" fontId="27" fillId="4" borderId="1" xfId="0" applyNumberFormat="1" applyFont="1" applyFill="1" applyBorder="1" applyAlignment="1" applyProtection="1">
      <alignment horizontal="left" vertical="center"/>
    </xf>
    <xf numFmtId="49" fontId="29" fillId="0" borderId="1" xfId="0" applyNumberFormat="1" applyFont="1" applyFill="1" applyBorder="1" applyAlignment="1" applyProtection="1">
      <alignment horizontal="left" vertical="center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49" fontId="29" fillId="0" borderId="1" xfId="0" applyNumberFormat="1" applyFont="1" applyFill="1" applyBorder="1" applyAlignment="1" applyProtection="1">
      <alignment horizontal="center" vertical="center" wrapText="1"/>
    </xf>
    <xf numFmtId="49" fontId="27" fillId="4" borderId="1" xfId="0" applyNumberFormat="1" applyFont="1" applyFill="1" applyBorder="1" applyAlignment="1" applyProtection="1">
      <alignment horizontal="left" vertical="center" wrapText="1"/>
    </xf>
    <xf numFmtId="0" fontId="0" fillId="4" borderId="0" xfId="0" applyFill="1" applyAlignment="1">
      <alignment vertical="center" wrapText="1"/>
    </xf>
    <xf numFmtId="0" fontId="30" fillId="0" borderId="0" xfId="0" applyFont="1" applyProtection="1">
      <alignment vertical="center"/>
    </xf>
    <xf numFmtId="0" fontId="27" fillId="0" borderId="0" xfId="0" applyFont="1">
      <alignment vertical="center"/>
    </xf>
    <xf numFmtId="0" fontId="29" fillId="0" borderId="0" xfId="0" applyFont="1" applyAlignment="1">
      <alignment vertical="center" wrapText="1"/>
    </xf>
    <xf numFmtId="0" fontId="28" fillId="0" borderId="1" xfId="0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49" fontId="27" fillId="0" borderId="1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Protection="1">
      <alignment vertical="center"/>
    </xf>
    <xf numFmtId="0" fontId="29" fillId="0" borderId="1" xfId="0" applyFont="1" applyBorder="1" applyAlignment="1">
      <alignment vertical="center" wrapText="1"/>
    </xf>
    <xf numFmtId="49" fontId="29" fillId="4" borderId="1" xfId="0" applyNumberFormat="1" applyFont="1" applyFill="1" applyBorder="1" applyAlignment="1" applyProtection="1">
      <alignment horizontal="left" vertical="center" wrapText="1"/>
    </xf>
    <xf numFmtId="0" fontId="28" fillId="0" borderId="3" xfId="0" applyFont="1" applyBorder="1" applyAlignment="1" applyProtection="1">
      <alignment horizontal="center" vertical="center"/>
    </xf>
    <xf numFmtId="49" fontId="27" fillId="0" borderId="3" xfId="0" applyNumberFormat="1" applyFont="1" applyBorder="1" applyAlignment="1" applyProtection="1">
      <alignment horizontal="left" vertical="center"/>
    </xf>
    <xf numFmtId="49" fontId="27" fillId="0" borderId="3" xfId="0" applyNumberFormat="1" applyFont="1" applyBorder="1" applyAlignment="1" applyProtection="1">
      <alignment horizontal="left" vertical="center" wrapText="1"/>
    </xf>
    <xf numFmtId="49" fontId="27" fillId="0" borderId="3" xfId="0" applyNumberFormat="1" applyFont="1" applyBorder="1" applyAlignment="1" applyProtection="1">
      <alignment horizontal="center" vertical="center" wrapText="1"/>
    </xf>
    <xf numFmtId="0" fontId="27" fillId="0" borderId="4" xfId="0" applyFont="1" applyBorder="1" applyAlignment="1" applyProtection="1">
      <alignment vertical="center" wrapText="1"/>
    </xf>
    <xf numFmtId="0" fontId="6" fillId="0" borderId="3" xfId="1" applyBorder="1" applyAlignment="1" applyProtection="1">
      <alignment vertical="center" wrapText="1"/>
    </xf>
    <xf numFmtId="0" fontId="28" fillId="0" borderId="5" xfId="0" applyFont="1" applyBorder="1" applyAlignment="1" applyProtection="1">
      <alignment horizontal="center" vertical="center"/>
    </xf>
    <xf numFmtId="49" fontId="27" fillId="0" borderId="6" xfId="0" applyNumberFormat="1" applyFont="1" applyBorder="1" applyAlignment="1" applyProtection="1">
      <alignment horizontal="left" vertical="center"/>
    </xf>
    <xf numFmtId="49" fontId="27" fillId="0" borderId="6" xfId="0" applyNumberFormat="1" applyFont="1" applyBorder="1" applyAlignment="1" applyProtection="1">
      <alignment horizontal="left" vertical="center" wrapText="1"/>
    </xf>
    <xf numFmtId="49" fontId="27" fillId="0" borderId="6" xfId="0" applyNumberFormat="1" applyFont="1" applyBorder="1" applyAlignment="1" applyProtection="1">
      <alignment horizontal="center" vertical="center" wrapText="1"/>
    </xf>
    <xf numFmtId="0" fontId="0" fillId="0" borderId="7" xfId="0" applyBorder="1" applyAlignment="1">
      <alignment vertical="center" wrapText="1"/>
    </xf>
    <xf numFmtId="0" fontId="6" fillId="0" borderId="8" xfId="1" applyBorder="1" applyAlignment="1" applyProtection="1">
      <alignment vertical="center" wrapText="1"/>
    </xf>
    <xf numFmtId="0" fontId="28" fillId="0" borderId="9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vertical="center" wrapText="1"/>
    </xf>
    <xf numFmtId="0" fontId="6" fillId="0" borderId="10" xfId="1" applyBorder="1" applyAlignment="1" applyProtection="1">
      <alignment vertical="center" wrapText="1"/>
    </xf>
    <xf numFmtId="0" fontId="28" fillId="0" borderId="11" xfId="0" applyFont="1" applyBorder="1" applyAlignment="1" applyProtection="1">
      <alignment horizontal="center" vertical="center"/>
    </xf>
    <xf numFmtId="49" fontId="27" fillId="0" borderId="12" xfId="0" applyNumberFormat="1" applyFont="1" applyBorder="1" applyAlignment="1" applyProtection="1">
      <alignment horizontal="left" vertical="center"/>
    </xf>
    <xf numFmtId="49" fontId="27" fillId="0" borderId="12" xfId="0" applyNumberFormat="1" applyFont="1" applyBorder="1" applyAlignment="1" applyProtection="1">
      <alignment horizontal="left" vertical="center" wrapText="1"/>
    </xf>
    <xf numFmtId="49" fontId="27" fillId="0" borderId="12" xfId="0" applyNumberFormat="1" applyFont="1" applyBorder="1" applyAlignment="1" applyProtection="1">
      <alignment horizontal="center" vertical="center" wrapText="1"/>
    </xf>
    <xf numFmtId="49" fontId="27" fillId="0" borderId="12" xfId="0" applyNumberFormat="1" applyFont="1" applyFill="1" applyBorder="1" applyAlignment="1" applyProtection="1">
      <alignment horizontal="left" vertical="center"/>
    </xf>
    <xf numFmtId="0" fontId="27" fillId="0" borderId="12" xfId="0" applyFont="1" applyBorder="1" applyAlignment="1" applyProtection="1">
      <alignment vertical="center" wrapText="1"/>
    </xf>
    <xf numFmtId="0" fontId="6" fillId="0" borderId="13" xfId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center" vertical="center"/>
    </xf>
    <xf numFmtId="49" fontId="27" fillId="0" borderId="0" xfId="0" applyNumberFormat="1" applyFont="1" applyBorder="1" applyAlignment="1" applyProtection="1">
      <alignment horizontal="left" vertical="center"/>
    </xf>
    <xf numFmtId="49" fontId="27" fillId="0" borderId="0" xfId="0" applyNumberFormat="1" applyFont="1" applyBorder="1" applyAlignment="1" applyProtection="1">
      <alignment horizontal="left" vertical="center" wrapText="1"/>
    </xf>
    <xf numFmtId="49" fontId="27" fillId="0" borderId="0" xfId="0" applyNumberFormat="1" applyFont="1" applyBorder="1" applyAlignment="1" applyProtection="1">
      <alignment horizontal="center" vertical="center" wrapText="1"/>
    </xf>
    <xf numFmtId="49" fontId="27" fillId="0" borderId="0" xfId="0" applyNumberFormat="1" applyFont="1" applyBorder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vertical="center" wrapText="1"/>
    </xf>
    <xf numFmtId="0" fontId="28" fillId="0" borderId="0" xfId="0" applyFont="1" applyAlignment="1" applyProtection="1">
      <alignment horizontal="center" vertical="center"/>
    </xf>
    <xf numFmtId="49" fontId="27" fillId="0" borderId="0" xfId="0" applyNumberFormat="1" applyFont="1" applyAlignment="1" applyProtection="1">
      <alignment horizontal="left" vertical="center"/>
    </xf>
    <xf numFmtId="49" fontId="27" fillId="0" borderId="0" xfId="0" applyNumberFormat="1" applyFont="1" applyAlignment="1" applyProtection="1">
      <alignment horizontal="left" vertical="center" wrapText="1"/>
    </xf>
    <xf numFmtId="49" fontId="27" fillId="0" borderId="0" xfId="0" applyNumberFormat="1" applyFont="1" applyAlignment="1" applyProtection="1">
      <alignment horizontal="center" vertical="center" wrapText="1"/>
    </xf>
    <xf numFmtId="49" fontId="27" fillId="0" borderId="0" xfId="0" applyNumberFormat="1" applyFont="1" applyAlignment="1" applyProtection="1">
      <alignment horizontal="left" vertical="center"/>
      <protection locked="0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49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left" vertical="center"/>
    </xf>
    <xf numFmtId="49" fontId="9" fillId="0" borderId="0" xfId="0" applyNumberFormat="1" applyFont="1" applyFill="1">
      <alignment vertical="center"/>
    </xf>
    <xf numFmtId="176" fontId="1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>
      <alignment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31" fillId="7" borderId="1" xfId="0" applyFont="1" applyFill="1" applyBorder="1">
      <alignment vertical="center"/>
    </xf>
    <xf numFmtId="0" fontId="31" fillId="7" borderId="1" xfId="0" applyFont="1" applyFill="1" applyBorder="1" applyAlignment="1">
      <alignment vertical="center" wrapText="1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left" vertical="center" wrapText="1"/>
    </xf>
    <xf numFmtId="176" fontId="20" fillId="0" borderId="1" xfId="0" applyNumberFormat="1" applyFont="1" applyBorder="1" applyAlignment="1">
      <alignment horizontal="left" vertical="center"/>
    </xf>
    <xf numFmtId="0" fontId="20" fillId="0" borderId="1" xfId="0" applyFont="1" applyBorder="1" applyAlignment="1">
      <alignment vertical="center" wrapText="1"/>
    </xf>
    <xf numFmtId="0" fontId="20" fillId="8" borderId="1" xfId="0" applyFont="1" applyFill="1" applyBorder="1" applyAlignment="1">
      <alignment horizontal="center" vertical="center"/>
    </xf>
    <xf numFmtId="49" fontId="20" fillId="8" borderId="1" xfId="0" applyNumberFormat="1" applyFont="1" applyFill="1" applyBorder="1" applyAlignment="1">
      <alignment horizontal="center" vertical="center"/>
    </xf>
    <xf numFmtId="49" fontId="20" fillId="8" borderId="1" xfId="0" applyNumberFormat="1" applyFont="1" applyFill="1" applyBorder="1" applyAlignment="1">
      <alignment horizontal="left" vertical="center"/>
    </xf>
    <xf numFmtId="49" fontId="20" fillId="8" borderId="1" xfId="0" applyNumberFormat="1" applyFont="1" applyFill="1" applyBorder="1" applyAlignment="1">
      <alignment horizontal="left" vertical="center" wrapText="1"/>
    </xf>
    <xf numFmtId="176" fontId="20" fillId="8" borderId="1" xfId="0" applyNumberFormat="1" applyFont="1" applyFill="1" applyBorder="1" applyAlignment="1">
      <alignment horizontal="left" vertical="center"/>
    </xf>
    <xf numFmtId="0" fontId="20" fillId="8" borderId="1" xfId="0" applyFont="1" applyFill="1" applyBorder="1" applyAlignment="1">
      <alignment vertical="center" wrapText="1"/>
    </xf>
    <xf numFmtId="0" fontId="20" fillId="0" borderId="1" xfId="0" applyFont="1" applyBorder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8" borderId="1" xfId="0" applyFont="1" applyFill="1" applyBorder="1">
      <alignment vertical="center"/>
    </xf>
    <xf numFmtId="0" fontId="21" fillId="8" borderId="1" xfId="0" applyFont="1" applyFill="1" applyBorder="1" applyAlignment="1">
      <alignment vertical="center" wrapText="1"/>
    </xf>
    <xf numFmtId="0" fontId="20" fillId="8" borderId="1" xfId="0" applyFont="1" applyFill="1" applyBorder="1">
      <alignment vertical="center"/>
    </xf>
    <xf numFmtId="49" fontId="32" fillId="0" borderId="1" xfId="0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left" vertical="center"/>
    </xf>
    <xf numFmtId="49" fontId="20" fillId="0" borderId="0" xfId="0" applyNumberFormat="1" applyFont="1" applyAlignment="1">
      <alignment horizontal="left" vertical="center" wrapText="1"/>
    </xf>
    <xf numFmtId="176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0" fontId="20" fillId="0" borderId="15" xfId="0" applyFont="1" applyFill="1" applyBorder="1" applyAlignment="1">
      <alignment horizontal="center" vertical="center"/>
    </xf>
    <xf numFmtId="177" fontId="35" fillId="0" borderId="15" xfId="0" applyNumberFormat="1" applyFont="1" applyFill="1" applyBorder="1" applyAlignment="1"/>
    <xf numFmtId="0" fontId="35" fillId="0" borderId="15" xfId="0" applyFont="1" applyFill="1" applyBorder="1" applyAlignment="1"/>
    <xf numFmtId="0" fontId="20" fillId="0" borderId="15" xfId="0" applyFont="1" applyFill="1" applyBorder="1" applyAlignment="1">
      <alignment vertical="center"/>
    </xf>
    <xf numFmtId="0" fontId="35" fillId="0" borderId="0" xfId="0" applyFont="1" applyFill="1" applyAlignment="1"/>
    <xf numFmtId="0" fontId="36" fillId="0" borderId="15" xfId="0" applyFont="1" applyFill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7" fontId="20" fillId="0" borderId="15" xfId="0" applyNumberFormat="1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177" fontId="35" fillId="0" borderId="15" xfId="0" applyNumberFormat="1" applyFont="1" applyFill="1" applyBorder="1" applyAlignment="1">
      <alignment horizontal="right" vertical="center"/>
    </xf>
    <xf numFmtId="0" fontId="35" fillId="0" borderId="15" xfId="0" applyFont="1" applyFill="1" applyBorder="1" applyAlignment="1">
      <alignment vertical="center"/>
    </xf>
    <xf numFmtId="0" fontId="36" fillId="0" borderId="15" xfId="0" applyFont="1" applyFill="1" applyBorder="1" applyAlignment="1">
      <alignment vertical="center"/>
    </xf>
    <xf numFmtId="177" fontId="20" fillId="0" borderId="15" xfId="0" applyNumberFormat="1" applyFont="1" applyFill="1" applyBorder="1" applyAlignment="1"/>
    <xf numFmtId="0" fontId="20" fillId="0" borderId="15" xfId="0" applyFont="1" applyFill="1" applyBorder="1" applyAlignment="1"/>
    <xf numFmtId="0" fontId="20" fillId="0" borderId="0" xfId="0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0" fontId="37" fillId="0" borderId="0" xfId="0" applyFont="1" applyFill="1" applyAlignment="1"/>
    <xf numFmtId="0" fontId="20" fillId="0" borderId="0" xfId="0" applyFont="1" applyFill="1" applyBorder="1" applyAlignment="1">
      <alignment vertical="center"/>
    </xf>
    <xf numFmtId="177" fontId="35" fillId="0" borderId="15" xfId="0" applyNumberFormat="1" applyFont="1" applyFill="1" applyBorder="1" applyAlignment="1">
      <alignment horizontal="right"/>
    </xf>
    <xf numFmtId="177" fontId="35" fillId="0" borderId="16" xfId="0" applyNumberFormat="1" applyFont="1" applyFill="1" applyBorder="1" applyAlignment="1"/>
    <xf numFmtId="0" fontId="20" fillId="0" borderId="17" xfId="0" applyFont="1" applyFill="1" applyBorder="1" applyAlignment="1">
      <alignment vertical="center"/>
    </xf>
    <xf numFmtId="0" fontId="35" fillId="0" borderId="18" xfId="0" applyFont="1" applyFill="1" applyBorder="1" applyAlignment="1"/>
    <xf numFmtId="177" fontId="35" fillId="0" borderId="19" xfId="0" applyNumberFormat="1" applyFont="1" applyFill="1" applyBorder="1" applyAlignment="1"/>
    <xf numFmtId="177" fontId="20" fillId="0" borderId="15" xfId="0" applyNumberFormat="1" applyFont="1" applyFill="1" applyBorder="1" applyAlignment="1">
      <alignment horizontal="right" vertical="center"/>
    </xf>
    <xf numFmtId="177" fontId="35" fillId="0" borderId="20" xfId="0" applyNumberFormat="1" applyFont="1" applyFill="1" applyBorder="1" applyAlignment="1"/>
    <xf numFmtId="0" fontId="20" fillId="0" borderId="21" xfId="0" applyFont="1" applyFill="1" applyBorder="1" applyAlignment="1">
      <alignment horizontal="center" vertical="center"/>
    </xf>
    <xf numFmtId="0" fontId="35" fillId="0" borderId="22" xfId="0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177" fontId="35" fillId="0" borderId="0" xfId="0" applyNumberFormat="1" applyFont="1" applyFill="1" applyBorder="1" applyAlignment="1"/>
    <xf numFmtId="0" fontId="35" fillId="0" borderId="0" xfId="0" applyFont="1" applyFill="1" applyBorder="1" applyAlignment="1"/>
    <xf numFmtId="177" fontId="35" fillId="0" borderId="1" xfId="0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49" fontId="17" fillId="0" borderId="19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vertical="center"/>
    </xf>
    <xf numFmtId="0" fontId="38" fillId="0" borderId="19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vertical="center"/>
    </xf>
    <xf numFmtId="49" fontId="20" fillId="0" borderId="25" xfId="0" applyNumberFormat="1" applyFont="1" applyFill="1" applyBorder="1" applyAlignment="1">
      <alignment horizontal="center" vertical="center"/>
    </xf>
    <xf numFmtId="49" fontId="20" fillId="0" borderId="25" xfId="0" applyNumberFormat="1" applyFont="1" applyFill="1" applyBorder="1" applyAlignment="1">
      <alignment horizontal="left" vertical="center"/>
    </xf>
    <xf numFmtId="49" fontId="20" fillId="0" borderId="25" xfId="0" applyNumberFormat="1" applyFont="1" applyFill="1" applyBorder="1" applyAlignment="1">
      <alignment horizontal="left" vertical="center" wrapText="1"/>
    </xf>
    <xf numFmtId="177" fontId="20" fillId="0" borderId="25" xfId="0" applyNumberFormat="1" applyFont="1" applyFill="1" applyBorder="1" applyAlignment="1">
      <alignment horizontal="center" vertical="center"/>
    </xf>
    <xf numFmtId="0" fontId="42" fillId="0" borderId="0" xfId="0" applyFont="1">
      <alignment vertical="center"/>
    </xf>
    <xf numFmtId="0" fontId="42" fillId="0" borderId="0" xfId="0" applyFont="1" applyFill="1" applyAlignment="1">
      <alignment vertical="center" wrapText="1"/>
    </xf>
    <xf numFmtId="0" fontId="42" fillId="0" borderId="26" xfId="0" applyFont="1" applyBorder="1" applyAlignment="1">
      <alignment horizontal="center" vertical="center"/>
    </xf>
    <xf numFmtId="0" fontId="43" fillId="0" borderId="27" xfId="1" applyFont="1" applyBorder="1" applyAlignment="1" applyProtection="1">
      <alignment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178" fontId="20" fillId="0" borderId="29" xfId="0" applyNumberFormat="1" applyFont="1" applyFill="1" applyBorder="1" applyAlignment="1">
      <alignment horizontal="center" vertical="center" wrapText="1"/>
    </xf>
    <xf numFmtId="0" fontId="20" fillId="0" borderId="29" xfId="0" applyFont="1" applyFill="1" applyBorder="1" applyAlignment="1" applyProtection="1">
      <alignment horizontal="center" vertical="center" wrapText="1"/>
      <protection locked="0"/>
    </xf>
    <xf numFmtId="0" fontId="20" fillId="0" borderId="30" xfId="0" applyFont="1" applyFill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/>
    </xf>
    <xf numFmtId="49" fontId="20" fillId="0" borderId="32" xfId="0" applyNumberFormat="1" applyFont="1" applyFill="1" applyBorder="1" applyAlignment="1">
      <alignment horizontal="center" vertical="center"/>
    </xf>
    <xf numFmtId="49" fontId="20" fillId="0" borderId="32" xfId="0" applyNumberFormat="1" applyFont="1" applyFill="1" applyBorder="1" applyAlignment="1">
      <alignment horizontal="left" vertical="center"/>
    </xf>
    <xf numFmtId="49" fontId="20" fillId="0" borderId="32" xfId="0" applyNumberFormat="1" applyFont="1" applyFill="1" applyBorder="1" applyAlignment="1">
      <alignment horizontal="left" vertical="center" wrapText="1"/>
    </xf>
    <xf numFmtId="177" fontId="20" fillId="0" borderId="32" xfId="0" applyNumberFormat="1" applyFont="1" applyFill="1" applyBorder="1" applyAlignment="1">
      <alignment horizontal="center" vertical="center"/>
    </xf>
    <xf numFmtId="0" fontId="43" fillId="0" borderId="33" xfId="1" applyFont="1" applyBorder="1" applyAlignment="1" applyProtection="1">
      <alignment vertical="center" wrapText="1"/>
    </xf>
    <xf numFmtId="0" fontId="44" fillId="9" borderId="28" xfId="0" applyFont="1" applyFill="1" applyBorder="1" applyAlignment="1">
      <alignment horizontal="center" vertical="center" wrapText="1"/>
    </xf>
    <xf numFmtId="0" fontId="44" fillId="9" borderId="29" xfId="0" applyFont="1" applyFill="1" applyBorder="1" applyAlignment="1">
      <alignment horizontal="center" vertical="center" wrapText="1"/>
    </xf>
    <xf numFmtId="178" fontId="44" fillId="9" borderId="29" xfId="0" applyNumberFormat="1" applyFont="1" applyFill="1" applyBorder="1" applyAlignment="1">
      <alignment horizontal="center" vertical="center" wrapText="1"/>
    </xf>
    <xf numFmtId="0" fontId="44" fillId="9" borderId="29" xfId="0" applyFont="1" applyFill="1" applyBorder="1" applyAlignment="1" applyProtection="1">
      <alignment horizontal="center" vertical="center" wrapText="1"/>
      <protection locked="0"/>
    </xf>
    <xf numFmtId="0" fontId="44" fillId="9" borderId="30" xfId="0" applyFont="1" applyFill="1" applyBorder="1" applyAlignment="1">
      <alignment horizontal="center" vertical="center" wrapText="1"/>
    </xf>
    <xf numFmtId="0" fontId="46" fillId="0" borderId="26" xfId="0" applyFont="1" applyBorder="1" applyAlignment="1">
      <alignment horizontal="center" vertical="center"/>
    </xf>
    <xf numFmtId="49" fontId="44" fillId="0" borderId="25" xfId="2" applyNumberFormat="1" applyFont="1" applyBorder="1" applyAlignment="1">
      <alignment horizontal="center" vertical="center"/>
    </xf>
    <xf numFmtId="49" fontId="46" fillId="0" borderId="25" xfId="2" applyNumberFormat="1" applyFont="1" applyBorder="1" applyAlignment="1">
      <alignment horizontal="left" vertical="center"/>
    </xf>
    <xf numFmtId="177" fontId="46" fillId="0" borderId="25" xfId="2" applyNumberFormat="1" applyFont="1" applyBorder="1" applyAlignment="1">
      <alignment horizontal="center" vertical="center"/>
    </xf>
    <xf numFmtId="49" fontId="46" fillId="0" borderId="25" xfId="2" applyNumberFormat="1" applyFont="1" applyBorder="1" applyAlignment="1">
      <alignment horizontal="center" vertical="center"/>
    </xf>
    <xf numFmtId="49" fontId="46" fillId="0" borderId="25" xfId="2" applyNumberFormat="1" applyFont="1" applyBorder="1" applyAlignment="1">
      <alignment horizontal="left" vertical="center" wrapText="1"/>
    </xf>
    <xf numFmtId="0" fontId="46" fillId="0" borderId="25" xfId="2" applyFont="1" applyBorder="1" applyAlignment="1">
      <alignment horizontal="center" vertical="center"/>
    </xf>
    <xf numFmtId="0" fontId="48" fillId="0" borderId="27" xfId="1" applyNumberFormat="1" applyFont="1" applyBorder="1" applyAlignment="1" applyProtection="1">
      <alignment horizontal="left" vertical="center" wrapText="1"/>
    </xf>
    <xf numFmtId="49" fontId="46" fillId="0" borderId="25" xfId="2" applyNumberFormat="1" applyFont="1" applyFill="1" applyBorder="1" applyAlignment="1">
      <alignment horizontal="left" vertical="center" wrapText="1"/>
    </xf>
    <xf numFmtId="0" fontId="46" fillId="0" borderId="31" xfId="0" applyFont="1" applyBorder="1" applyAlignment="1">
      <alignment horizontal="center" vertical="center"/>
    </xf>
    <xf numFmtId="49" fontId="44" fillId="0" borderId="32" xfId="2" applyNumberFormat="1" applyFont="1" applyBorder="1" applyAlignment="1">
      <alignment horizontal="center" vertical="center"/>
    </xf>
    <xf numFmtId="49" fontId="46" fillId="0" borderId="32" xfId="2" applyNumberFormat="1" applyFont="1" applyBorder="1" applyAlignment="1">
      <alignment horizontal="left" vertical="center"/>
    </xf>
    <xf numFmtId="177" fontId="46" fillId="0" borderId="32" xfId="2" applyNumberFormat="1" applyFont="1" applyBorder="1" applyAlignment="1">
      <alignment horizontal="center" vertical="center"/>
    </xf>
    <xf numFmtId="49" fontId="46" fillId="0" borderId="32" xfId="2" applyNumberFormat="1" applyFont="1" applyBorder="1" applyAlignment="1">
      <alignment horizontal="center" vertical="center"/>
    </xf>
    <xf numFmtId="49" fontId="46" fillId="0" borderId="32" xfId="2" applyNumberFormat="1" applyFont="1" applyBorder="1" applyAlignment="1">
      <alignment horizontal="left" vertical="center" wrapText="1"/>
    </xf>
    <xf numFmtId="0" fontId="46" fillId="0" borderId="32" xfId="2" applyFont="1" applyBorder="1" applyAlignment="1">
      <alignment horizontal="center" vertical="center"/>
    </xf>
    <xf numFmtId="0" fontId="48" fillId="0" borderId="33" xfId="1" applyNumberFormat="1" applyFont="1" applyBorder="1" applyAlignment="1" applyProtection="1">
      <alignment horizontal="left" vertical="center" wrapText="1"/>
    </xf>
    <xf numFmtId="0" fontId="44" fillId="0" borderId="0" xfId="0" applyFont="1" applyAlignment="1">
      <alignment horizontal="center" vertical="center"/>
    </xf>
    <xf numFmtId="0" fontId="47" fillId="0" borderId="0" xfId="0" applyFont="1" applyAlignment="1" applyProtection="1">
      <alignment horizontal="right" vertical="center" wrapText="1"/>
      <protection locked="0"/>
    </xf>
    <xf numFmtId="177" fontId="46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44" fillId="0" borderId="0" xfId="0" applyFont="1" applyAlignment="1" applyProtection="1">
      <alignment horizontal="left" vertical="center" wrapText="1"/>
      <protection locked="0"/>
    </xf>
    <xf numFmtId="0" fontId="44" fillId="0" borderId="0" xfId="0" applyFont="1" applyAlignment="1">
      <alignment horizontal="left" vertical="center" wrapText="1"/>
    </xf>
    <xf numFmtId="176" fontId="33" fillId="0" borderId="0" xfId="0" applyNumberFormat="1" applyFont="1" applyBorder="1" applyAlignment="1" applyProtection="1">
      <alignment horizontal="right" vertical="center"/>
    </xf>
    <xf numFmtId="176" fontId="33" fillId="0" borderId="14" xfId="0" applyNumberFormat="1" applyFont="1" applyBorder="1" applyAlignment="1" applyProtection="1">
      <alignment horizontal="right" vertical="center"/>
    </xf>
    <xf numFmtId="0" fontId="44" fillId="9" borderId="25" xfId="0" applyFont="1" applyFill="1" applyBorder="1" applyAlignment="1">
      <alignment horizontal="center" vertical="center" wrapText="1"/>
    </xf>
    <xf numFmtId="178" fontId="44" fillId="9" borderId="25" xfId="0" applyNumberFormat="1" applyFont="1" applyFill="1" applyBorder="1" applyAlignment="1">
      <alignment horizontal="center" vertical="center" wrapText="1"/>
    </xf>
    <xf numFmtId="0" fontId="44" fillId="9" borderId="25" xfId="0" applyFont="1" applyFill="1" applyBorder="1" applyAlignment="1" applyProtection="1">
      <alignment horizontal="center" vertical="center" wrapText="1"/>
      <protection locked="0"/>
    </xf>
    <xf numFmtId="0" fontId="46" fillId="0" borderId="0" xfId="0" applyFont="1" applyAlignment="1">
      <alignment vertical="center" wrapText="1"/>
    </xf>
    <xf numFmtId="0" fontId="44" fillId="0" borderId="25" xfId="0" applyFont="1" applyBorder="1" applyAlignment="1">
      <alignment horizontal="center" vertical="center"/>
    </xf>
    <xf numFmtId="0" fontId="44" fillId="0" borderId="25" xfId="3" applyFont="1" applyBorder="1">
      <alignment vertical="center"/>
    </xf>
    <xf numFmtId="178" fontId="44" fillId="0" borderId="25" xfId="3" applyNumberFormat="1" applyFont="1" applyBorder="1">
      <alignment vertical="center"/>
    </xf>
    <xf numFmtId="0" fontId="44" fillId="0" borderId="25" xfId="3" applyFont="1" applyBorder="1" applyAlignment="1">
      <alignment vertical="center" wrapText="1"/>
    </xf>
    <xf numFmtId="0" fontId="44" fillId="0" borderId="25" xfId="3" applyFont="1" applyBorder="1" applyAlignment="1">
      <alignment horizontal="center" vertical="center"/>
    </xf>
    <xf numFmtId="0" fontId="46" fillId="0" borderId="0" xfId="0" applyFont="1">
      <alignment vertical="center"/>
    </xf>
    <xf numFmtId="0" fontId="44" fillId="0" borderId="0" xfId="0" applyFont="1" applyAlignment="1" applyProtection="1">
      <alignment horizontal="right" vertical="center" wrapText="1"/>
      <protection locked="0"/>
    </xf>
    <xf numFmtId="177" fontId="44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</cellXfs>
  <cellStyles count="4">
    <cellStyle name="一般" xfId="0" builtinId="0"/>
    <cellStyle name="一般 2" xfId="2" xr:uid="{7AC8AAE8-1579-4D52-AE11-9F7F693C451E}"/>
    <cellStyle name="一般 9" xfId="3" xr:uid="{EAAC6B84-F106-47D2-BC32-44A05BABDBDC}"/>
    <cellStyle name="超連結" xfId="1" builtinId="8"/>
  </cellStyles>
  <dxfs count="54"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新細明體"/>
        <family val="2"/>
        <charset val="136"/>
        <scheme val="minor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77" formatCode="0_);[Red]\(0\)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77" formatCode="0_);[Red]\(0\)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7" formatCode="0_);[Red]\(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rgb="FF0000D4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77" formatCode="0_);[Red]\(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77" formatCode="0_);[Red]\(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1:N187" totalsRowShown="0" headerRowDxfId="53" headerRowBorderDxfId="52" tableBorderDxfId="51">
  <tableColumns count="14">
    <tableColumn id="1" xr3:uid="{00000000-0010-0000-0000-000001000000}" name="主題" dataDxfId="50"/>
    <tableColumn id="2" xr3:uid="{00000000-0010-0000-0000-000002000000}" name="次主題" dataDxfId="49"/>
    <tableColumn id="3" xr3:uid="{00000000-0010-0000-0000-000003000000}" name="紙本ISBN" dataDxfId="48"/>
    <tableColumn id="4" xr3:uid="{00000000-0010-0000-0000-000004000000}" name="電子書13碼ISBN" dataDxfId="47"/>
    <tableColumn id="5" xr3:uid="{00000000-0010-0000-0000-000005000000}" name="題名" dataDxfId="46"/>
    <tableColumn id="6" xr3:uid="{00000000-0010-0000-0000-000006000000}" name="版次" dataDxfId="45"/>
    <tableColumn id="7" xr3:uid="{00000000-0010-0000-0000-000007000000}" name="著者" dataDxfId="44"/>
    <tableColumn id="8" xr3:uid="{00000000-0010-0000-0000-000008000000}" name="出版者" dataDxfId="43"/>
    <tableColumn id="9" xr3:uid="{00000000-0010-0000-0000-000009000000}" name="出版年" dataDxfId="42"/>
    <tableColumn id="10" xr3:uid="{00000000-0010-0000-0000-00000A000000}" name="冊數" dataDxfId="41"/>
    <tableColumn id="11" xr3:uid="{00000000-0010-0000-0000-00000B000000}" name="URL" dataDxfId="40"/>
    <tableColumn id="12" xr3:uid="{00000000-0010-0000-0000-00000C000000}" name="超連結" dataDxfId="39"/>
    <tableColumn id="13" xr3:uid="{00000000-0010-0000-0000-00000D000000}" name="備註1" dataDxfId="38"/>
    <tableColumn id="14" xr3:uid="{00000000-0010-0000-0000-00000E000000}" name="備註2" dataDxfId="3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表格3" displayName="表格3" ref="A1:M147" totalsRowShown="0" headerRowDxfId="36" dataDxfId="34" headerRowBorderDxfId="35" tableBorderDxfId="33" totalsRowBorderDxfId="32">
  <sortState xmlns:xlrd2="http://schemas.microsoft.com/office/spreadsheetml/2017/richdata2" ref="A2:M147">
    <sortCondition ref="B2:B147"/>
    <sortCondition ref="C2:C147"/>
    <sortCondition descending="1" ref="K2:K147"/>
  </sortState>
  <tableColumns count="13">
    <tableColumn id="1" xr3:uid="{00000000-0010-0000-0100-000001000000}" name="序號" dataDxfId="31"/>
    <tableColumn id="2" xr3:uid="{00000000-0010-0000-0100-000002000000}" name="主題" dataDxfId="30"/>
    <tableColumn id="3" xr3:uid="{00000000-0010-0000-0100-000003000000}" name="次主題" dataDxfId="29"/>
    <tableColumn id="4" xr3:uid="{00000000-0010-0000-0100-000004000000}" name="紙本ISBN" dataDxfId="28"/>
    <tableColumn id="5" xr3:uid="{00000000-0010-0000-0100-000005000000}" name="電子書13碼ISBN" dataDxfId="27"/>
    <tableColumn id="6" xr3:uid="{00000000-0010-0000-0100-000006000000}" name="題名" dataDxfId="26"/>
    <tableColumn id="7" xr3:uid="{00000000-0010-0000-0100-000007000000}" name="冊數" dataDxfId="25"/>
    <tableColumn id="8" xr3:uid="{00000000-0010-0000-0100-000008000000}" name="版次" dataDxfId="24"/>
    <tableColumn id="9" xr3:uid="{00000000-0010-0000-0100-000009000000}" name="作者" dataDxfId="23"/>
    <tableColumn id="10" xr3:uid="{00000000-0010-0000-0100-00000A000000}" name="出版者" dataDxfId="22"/>
    <tableColumn id="11" xr3:uid="{00000000-0010-0000-0100-00000B000000}" name="出版年" dataDxfId="21"/>
    <tableColumn id="12" xr3:uid="{00000000-0010-0000-0100-00000C000000}" name="附件" dataDxfId="20"/>
    <tableColumn id="13" xr3:uid="{00000000-0010-0000-0100-00000D000000}" name="超連結" dataDxfId="19" dataCellStyle="超連結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83F3E2-7298-46FA-8F38-F911AB0ACC86}" name="表格3_3" displayName="表格3_3" ref="A1:N55" totalsRowShown="0" headerRowDxfId="17" headerRowBorderDxfId="16" tableBorderDxfId="15" totalsRowBorderDxfId="14">
  <tableColumns count="14">
    <tableColumn id="1" xr3:uid="{5C10B1D4-A728-4BC7-B595-FBB2F4929A61}" name="序號" dataDxfId="13"/>
    <tableColumn id="2" xr3:uid="{FD371004-6F7B-482F-9835-1B1FE40F7CA8}" name="主題" dataDxfId="12" dataCellStyle="一般 2"/>
    <tableColumn id="3" xr3:uid="{D295DDB6-46E5-451B-8ED6-3449483D18F3}" name="次主題" dataDxfId="11" dataCellStyle="一般 2"/>
    <tableColumn id="4" xr3:uid="{D5E1AE90-DE14-456F-A592-AB871CCBF442}" name="電子書13碼ISBN" dataDxfId="10" dataCellStyle="一般 2"/>
    <tableColumn id="5" xr3:uid="{1400D91B-0351-43AA-869C-F83318882D46}" name="紙本ISBN" dataDxfId="9" dataCellStyle="一般 2"/>
    <tableColumn id="6" xr3:uid="{C279DB80-C6D8-4222-828F-7DF34CF548C2}" name="題名" dataDxfId="8" dataCellStyle="一般 2"/>
    <tableColumn id="7" xr3:uid="{31509C21-9A14-485F-82B3-AD6430685624}" name="冊數" dataDxfId="7" dataCellStyle="一般 2"/>
    <tableColumn id="8" xr3:uid="{CD9C598B-4F0E-407C-8F6D-223395A02A86}" name="版次" dataDxfId="6" dataCellStyle="一般 2"/>
    <tableColumn id="9" xr3:uid="{7B62BA09-75E3-479A-BD1C-A4A22543AE91}" name="作者" dataDxfId="5" dataCellStyle="一般 2"/>
    <tableColumn id="10" xr3:uid="{F9971F11-BB3D-4C51-A2FE-65B5810EAE48}" name="出版者" dataDxfId="4" dataCellStyle="一般 2"/>
    <tableColumn id="11" xr3:uid="{5AC47E20-E8C1-46A5-9D9D-ED78002BC1C6}" name="出版年" dataDxfId="3" dataCellStyle="一般 2"/>
    <tableColumn id="12" xr3:uid="{6013158D-2179-4091-85CF-CEF03346571D}" name="附件" dataDxfId="2" dataCellStyle="一般 2"/>
    <tableColumn id="13" xr3:uid="{AF0EAF0A-91F6-4F59-8EC7-ED23C221C551}" name="備註" dataDxfId="1" dataCellStyle="一般 2"/>
    <tableColumn id="14" xr3:uid="{F6F5B831-8529-4650-95AA-9B989BDA01D2}" name="連線網址" dataDxfId="0" dataCellStyle="超連結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ovidsp.ovid.com/ovidweb.cgi?T=JS&amp;NEWS=n&amp;CSC=Y&amp;PAGE=booktext&amp;D=books&amp;AN=01437804/1st_Edition&amp;XPATH=/PG(0)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ovidsp.ovid.com/ovidweb.cgi?T=JS&amp;NEWS=n&amp;CSC=Y&amp;PAGE=booktext&amp;D=books&amp;AN=01817284$&amp;XPATH=/PG(0)" TargetMode="External"/><Relationship Id="rId21" Type="http://schemas.openxmlformats.org/officeDocument/2006/relationships/hyperlink" Target="http://ovidsp.ovid.com/ovidweb.cgi?T=JS&amp;NEWS=n&amp;CSC=Y&amp;PAGE=booktext&amp;D=books&amp;AN=01745933$&amp;XPATH=/PG(0)" TargetMode="External"/><Relationship Id="rId42" Type="http://schemas.openxmlformats.org/officeDocument/2006/relationships/hyperlink" Target="http://ovidsp.ovid.com/ovidweb.cgi?T=JS&amp;NEWS=n&amp;CSC=Y&amp;PAGE=booktext&amp;D=books&amp;AN=01735128$&amp;XPATH=/PG(0)" TargetMode="External"/><Relationship Id="rId63" Type="http://schemas.openxmlformats.org/officeDocument/2006/relationships/hyperlink" Target="http://ovidsp.ovid.com/ovidweb.cgi?T=JS&amp;NEWS=n&amp;CSC=Y&amp;PAGE=booktext&amp;D=books&amp;AN=01762491$&amp;XPATH=/PG(0)" TargetMode="External"/><Relationship Id="rId84" Type="http://schemas.openxmlformats.org/officeDocument/2006/relationships/hyperlink" Target="http://ovidsp.ovid.com/ovidweb.cgi?T=JS&amp;NEWS=n&amp;CSC=Y&amp;PAGE=booktext&amp;D=books&amp;AN=01787253$&amp;XPATH=/PG(0)" TargetMode="External"/><Relationship Id="rId138" Type="http://schemas.openxmlformats.org/officeDocument/2006/relationships/hyperlink" Target="http://ovidsp.ovid.com/ovidweb.cgi?T=JS&amp;NEWS=n&amp;CSC=Y&amp;PAGE=booktext&amp;D=books&amp;AN=01833066$&amp;XPATH=/PG(0)" TargetMode="External"/><Relationship Id="rId159" Type="http://schemas.openxmlformats.org/officeDocument/2006/relationships/hyperlink" Target="http://ovidsp.ovid.com/ovidweb.cgi?T=JS&amp;NEWS=n&amp;CSC=Y&amp;PAGE=booktext&amp;D=books&amp;AN=01787245$&amp;XPATH=/PG(0)" TargetMode="External"/><Relationship Id="rId170" Type="http://schemas.openxmlformats.org/officeDocument/2006/relationships/hyperlink" Target="http://ovidsp.ovid.com/ovidweb.cgi?T=JS&amp;NEWS=n&amp;CSC=Y&amp;PAGE=booktext&amp;D=books&amp;AN=01768402$&amp;XPATH=/PG(0)" TargetMode="External"/><Relationship Id="rId107" Type="http://schemas.openxmlformats.org/officeDocument/2006/relationships/hyperlink" Target="http://ovidsp.ovid.com/ovidweb.cgi?T=JS&amp;NEWS=n&amp;CSC=Y&amp;PAGE=booktext&amp;D=books&amp;AN=01768404$&amp;XPATH=/PG(0)" TargetMode="External"/><Relationship Id="rId11" Type="http://schemas.openxmlformats.org/officeDocument/2006/relationships/hyperlink" Target="http://ovidsp.ovid.com/ovidweb.cgi?T=JS&amp;NEWS=n&amp;CSC=Y&amp;PAGE=booktext&amp;D=books&amp;AN=01787349$&amp;XPATH=/PG(0)" TargetMode="External"/><Relationship Id="rId32" Type="http://schemas.openxmlformats.org/officeDocument/2006/relationships/hyperlink" Target="http://ovidsp.ovid.com/ovidweb.cgi?T=JS&amp;NEWS=n&amp;CSC=Y&amp;PAGE=booktext&amp;D=books&amp;AN=01714600$&amp;XPATH=/PG(0)" TargetMode="External"/><Relationship Id="rId53" Type="http://schemas.openxmlformats.org/officeDocument/2006/relationships/hyperlink" Target="http://ovidsp.ovid.com/ovidweb.cgi?T=JS&amp;NEWS=n&amp;CSC=Y&amp;PAGE=booktext&amp;D=books&amp;AN=01745909$&amp;XPATH=/PG(0)" TargetMode="External"/><Relationship Id="rId74" Type="http://schemas.openxmlformats.org/officeDocument/2006/relationships/hyperlink" Target="http://ovidsp.ovid.com/ovidweb.cgi?T=JS&amp;NEWS=n&amp;CSC=Y&amp;PAGE=booktext&amp;D=books&amp;AN=01762487$&amp;XPATH=/PG(0)" TargetMode="External"/><Relationship Id="rId128" Type="http://schemas.openxmlformats.org/officeDocument/2006/relationships/hyperlink" Target="http://ovidsp.ovid.com/ovidweb.cgi?T=JS&amp;NEWS=n&amp;CSC=Y&amp;PAGE=booktext&amp;D=books&amp;AN=01735155$&amp;XPATH=/PG(0)" TargetMode="External"/><Relationship Id="rId149" Type="http://schemas.openxmlformats.org/officeDocument/2006/relationships/hyperlink" Target="http://ovidsp.ovid.com/ovidweb.cgi?T=JS&amp;NEWS=n&amp;CSC=Y&amp;PAGE=booktext&amp;D=books&amp;AN=01787243$&amp;XPATH=/PG(0)" TargetMode="External"/><Relationship Id="rId5" Type="http://schemas.openxmlformats.org/officeDocument/2006/relationships/hyperlink" Target="http://ovidsp.ovid.com/ovidweb.cgi?T=JS&amp;NEWS=n&amp;CSC=Y&amp;PAGE=booktext&amp;D=books&amp;AN=01833069$&amp;XPATH=/PG(0)" TargetMode="External"/><Relationship Id="rId95" Type="http://schemas.openxmlformats.org/officeDocument/2006/relationships/hyperlink" Target="http://ovidsp.ovid.com/ovidweb.cgi?T=JS&amp;NEWS=n&amp;CSC=Y&amp;PAGE=booktext&amp;D=books&amp;AN=01812591$&amp;XPATH=/PG(0)" TargetMode="External"/><Relationship Id="rId160" Type="http://schemas.openxmlformats.org/officeDocument/2006/relationships/hyperlink" Target="http://ovidsp.ovid.com/ovidweb.cgi?T=JS&amp;NEWS=n&amp;CSC=Y&amp;PAGE=booktext&amp;D=books&amp;AN=01787338$&amp;XPATH=/PG(0)" TargetMode="External"/><Relationship Id="rId181" Type="http://schemas.openxmlformats.org/officeDocument/2006/relationships/hyperlink" Target="http://ovidsp.ovid.com/ovidweb.cgi?T=JS&amp;NEWS=n&amp;CSC=Y&amp;PAGE=booktext&amp;D=books&amp;AN=01762484$&amp;XPATH=/PG(0)" TargetMode="External"/><Relationship Id="rId22" Type="http://schemas.openxmlformats.org/officeDocument/2006/relationships/hyperlink" Target="http://ovidsp.ovid.com/ovidweb.cgi?T=JS&amp;NEWS=n&amp;CSC=Y&amp;PAGE=booktext&amp;D=books&amp;AN=01787286$&amp;XPATH=/PG(0)" TargetMode="External"/><Relationship Id="rId43" Type="http://schemas.openxmlformats.org/officeDocument/2006/relationships/hyperlink" Target="http://ovidsp.ovid.com/ovidweb.cgi?T=JS&amp;NEWS=n&amp;CSC=Y&amp;PAGE=booktext&amp;D=books&amp;AN=01745928$&amp;XPATH=/PG(0)" TargetMode="External"/><Relationship Id="rId64" Type="http://schemas.openxmlformats.org/officeDocument/2006/relationships/hyperlink" Target="http://ovidsp.ovid.com/ovidweb.cgi?T=JS&amp;NEWS=n&amp;CSC=Y&amp;PAGE=booktext&amp;D=books&amp;AN=01762479$&amp;XPATH=/PG(0)" TargetMode="External"/><Relationship Id="rId118" Type="http://schemas.openxmlformats.org/officeDocument/2006/relationships/hyperlink" Target="http://ovidsp.ovid.com/ovidweb.cgi?T=JS&amp;NEWS=n&amp;CSC=Y&amp;PAGE=booktext&amp;D=books&amp;AN=01787271$&amp;XPATH=/PG(0)" TargetMode="External"/><Relationship Id="rId139" Type="http://schemas.openxmlformats.org/officeDocument/2006/relationships/hyperlink" Target="http://ovidsp.ovid.com/ovidweb.cgi?T=JS&amp;NEWS=n&amp;CSC=Y&amp;PAGE=booktext&amp;D=books&amp;AN=01720609$&amp;XPATH=/PG(0)" TargetMode="External"/><Relationship Id="rId85" Type="http://schemas.openxmlformats.org/officeDocument/2006/relationships/hyperlink" Target="http://ovidsp.ovid.com/ovidweb.cgi?T=JS&amp;NEWS=n&amp;CSC=Y&amp;PAGE=booktext&amp;D=books&amp;AN=01787252$&amp;XPATH=/PG(0)" TargetMode="External"/><Relationship Id="rId150" Type="http://schemas.openxmlformats.org/officeDocument/2006/relationships/hyperlink" Target="http://ovidsp.ovid.com/ovidweb.cgi?T=JS&amp;NEWS=n&amp;CSC=Y&amp;PAGE=booktext&amp;D=books&amp;AN=01735124$&amp;XPATH=/PG(0)" TargetMode="External"/><Relationship Id="rId171" Type="http://schemas.openxmlformats.org/officeDocument/2006/relationships/hyperlink" Target="http://ovidsp.ovid.com/ovidweb.cgi?T=JS&amp;NEWS=n&amp;CSC=Y&amp;PAGE=booktext&amp;D=books&amp;AN=01787352$&amp;XPATH=/PG(0)" TargetMode="External"/><Relationship Id="rId12" Type="http://schemas.openxmlformats.org/officeDocument/2006/relationships/hyperlink" Target="http://ovidsp.ovid.com/ovidweb.cgi?T=JS&amp;NEWS=n&amp;CSC=Y&amp;PAGE=booktext&amp;D=books&amp;AN=01787262$&amp;XPATH=/PG(0)" TargetMode="External"/><Relationship Id="rId33" Type="http://schemas.openxmlformats.org/officeDocument/2006/relationships/hyperlink" Target="http://ovidsp.ovid.com/ovidweb.cgi?T=JS&amp;NEWS=n&amp;CSC=Y&amp;PAGE=booktext&amp;D=books&amp;AN=01817264$&amp;XPATH=/PG(0)" TargetMode="External"/><Relationship Id="rId108" Type="http://schemas.openxmlformats.org/officeDocument/2006/relationships/hyperlink" Target="http://ovidsp.ovid.com/ovidweb.cgi?T=JS&amp;NEWS=n&amp;CSC=Y&amp;PAGE=booktext&amp;D=books&amp;AN=01720562$&amp;XPATH=/PG(0)" TargetMode="External"/><Relationship Id="rId129" Type="http://schemas.openxmlformats.org/officeDocument/2006/relationships/hyperlink" Target="http://ovidsp.ovid.com/ovidweb.cgi?T=JS&amp;NEWS=n&amp;CSC=Y&amp;PAGE=booktext&amp;D=books&amp;AN=01768399$&amp;XPATH=/PG(0)" TargetMode="External"/><Relationship Id="rId54" Type="http://schemas.openxmlformats.org/officeDocument/2006/relationships/hyperlink" Target="http://ovidsp.ovid.com/ovidweb.cgi?T=JS&amp;NEWS=n&amp;CSC=Y&amp;PAGE=booktext&amp;D=books&amp;AN=01745909$&amp;XPATH=/PG(0)" TargetMode="External"/><Relationship Id="rId75" Type="http://schemas.openxmlformats.org/officeDocument/2006/relationships/hyperlink" Target="http://ovidsp.ovid.com/ovidweb.cgi?T=JS&amp;NEWS=n&amp;CSC=Y&amp;PAGE=booktext&amp;D=books&amp;AN=01787333$&amp;XPATH=/PG(0)" TargetMode="External"/><Relationship Id="rId96" Type="http://schemas.openxmlformats.org/officeDocument/2006/relationships/hyperlink" Target="http://ovidsp.ovid.com/ovidweb.cgi?T=JS&amp;NEWS=n&amp;CSC=Y&amp;PAGE=booktext&amp;D=books&amp;AN=01787249$&amp;XPATH=/PG(0)" TargetMode="External"/><Relationship Id="rId140" Type="http://schemas.openxmlformats.org/officeDocument/2006/relationships/hyperlink" Target="http://ovidsp.ovid.com/ovidweb.cgi?T=JS&amp;NEWS=n&amp;CSC=Y&amp;PAGE=booktext&amp;D=books&amp;AN=01833065$&amp;XPATH=/PG(0)" TargetMode="External"/><Relationship Id="rId161" Type="http://schemas.openxmlformats.org/officeDocument/2006/relationships/hyperlink" Target="http://ovidsp.ovid.com/ovidweb.cgi?T=JS&amp;NEWS=n&amp;CSC=Y&amp;PAGE=booktext&amp;D=books&amp;AN=01735154$&amp;XPATH=/PG(0)" TargetMode="External"/><Relationship Id="rId182" Type="http://schemas.openxmlformats.org/officeDocument/2006/relationships/hyperlink" Target="http://ovidsp.ovid.com/ovidweb.cgi?T=JS&amp;NEWS=n&amp;CSC=Y&amp;PAGE=booktext&amp;D=books&amp;AN=01735157$&amp;XPATH=/PG(0)" TargetMode="External"/><Relationship Id="rId6" Type="http://schemas.openxmlformats.org/officeDocument/2006/relationships/hyperlink" Target="http://ovidsp.ovid.com/ovidweb.cgi?T=JS&amp;NEWS=n&amp;CSC=Y&amp;PAGE=booktext&amp;D=books&amp;AN=01762494$&amp;XPATH=/PG(0)" TargetMode="External"/><Relationship Id="rId23" Type="http://schemas.openxmlformats.org/officeDocument/2006/relationships/hyperlink" Target="http://ovidsp.ovid.com/ovidweb.cgi?T=JS&amp;NEWS=n&amp;CSC=Y&amp;PAGE=booktext&amp;D=books&amp;AN=01768401$&amp;XPATH=/PG(0)" TargetMode="External"/><Relationship Id="rId119" Type="http://schemas.openxmlformats.org/officeDocument/2006/relationships/hyperlink" Target="http://ovidsp.ovid.com/ovidweb.cgi?T=JS&amp;NEWS=n&amp;CSC=Y&amp;PAGE=booktext&amp;D=books&amp;AN=01812588$&amp;XPATH=/PG(0)" TargetMode="External"/><Relationship Id="rId44" Type="http://schemas.openxmlformats.org/officeDocument/2006/relationships/hyperlink" Target="http://ovidsp.ovid.com/ovidweb.cgi?T=JS&amp;NEWS=n&amp;CSC=Y&amp;PAGE=booktext&amp;D=books&amp;AN=01817276$&amp;XPATH=/PG(0)" TargetMode="External"/><Relationship Id="rId65" Type="http://schemas.openxmlformats.org/officeDocument/2006/relationships/hyperlink" Target="http://ovidsp.ovid.com/ovidweb.cgi?T=JS&amp;NEWS=n&amp;CSC=Y&amp;PAGE=booktext&amp;D=books&amp;AN=01762495$&amp;XPATH=/PG(0)" TargetMode="External"/><Relationship Id="rId86" Type="http://schemas.openxmlformats.org/officeDocument/2006/relationships/hyperlink" Target="http://ovidsp.ovid.com/ovidweb.cgi?T=JS&amp;NEWS=n&amp;CSC=Y&amp;PAGE=booktext&amp;D=books&amp;AN=01838251$&amp;XPATH=/PG(0)" TargetMode="External"/><Relationship Id="rId130" Type="http://schemas.openxmlformats.org/officeDocument/2006/relationships/hyperlink" Target="http://ovidsp.ovid.com/ovidweb.cgi?T=JS&amp;NEWS=n&amp;CSC=Y&amp;PAGE=booktext&amp;D=books&amp;AN=01787190$&amp;XPATH=/PG(0)" TargetMode="External"/><Relationship Id="rId151" Type="http://schemas.openxmlformats.org/officeDocument/2006/relationships/hyperlink" Target="http://ovidsp.ovid.com/ovidweb.cgi?T=JS&amp;NEWS=n&amp;CSC=Y&amp;PAGE=booktext&amp;D=books&amp;AN=01745916$&amp;XPATH=/PG(0)" TargetMode="External"/><Relationship Id="rId172" Type="http://schemas.openxmlformats.org/officeDocument/2006/relationships/hyperlink" Target="http://ovidsp.ovid.com/ovidweb.cgi?T=JS&amp;NEWS=n&amp;CSC=Y&amp;PAGE=booktext&amp;D=books&amp;AN=01745946$&amp;XPATH=/PG(0)" TargetMode="External"/><Relationship Id="rId13" Type="http://schemas.openxmlformats.org/officeDocument/2006/relationships/hyperlink" Target="http://ovidsp.ovid.com/ovidweb.cgi?T=JS&amp;NEWS=n&amp;CSC=Y&amp;PAGE=booktext&amp;D=books&amp;AN=01833068$&amp;XPATH=/PG(0)" TargetMode="External"/><Relationship Id="rId18" Type="http://schemas.openxmlformats.org/officeDocument/2006/relationships/hyperlink" Target="http://ovidsp.ovid.com/ovidweb.cgi?T=JS&amp;NEWS=n&amp;CSC=Y&amp;PAGE=booktext&amp;D=books&amp;AN=01745951$&amp;XPATH=/PG(0)" TargetMode="External"/><Relationship Id="rId39" Type="http://schemas.openxmlformats.org/officeDocument/2006/relationships/hyperlink" Target="http://ovidsp.ovid.com/ovidweb.cgi?T=JS&amp;NEWS=n&amp;CSC=Y&amp;PAGE=booktext&amp;D=books&amp;AN=01817246$&amp;XPATH=/PG(0)" TargetMode="External"/><Relationship Id="rId109" Type="http://schemas.openxmlformats.org/officeDocument/2006/relationships/hyperlink" Target="http://ovidsp.ovid.com/ovidweb.cgi?T=JS&amp;NEWS=n&amp;CSC=Y&amp;PAGE=booktext&amp;D=books&amp;AN=01762472$&amp;XPATH=/PG(0)" TargetMode="External"/><Relationship Id="rId34" Type="http://schemas.openxmlformats.org/officeDocument/2006/relationships/hyperlink" Target="http://ovidsp.ovid.com/ovidweb.cgi?T=JS&amp;NEWS=n&amp;CSC=Y&amp;PAGE=booktext&amp;D=books&amp;AN=01745930$&amp;XPATH=/PG(0)" TargetMode="External"/><Relationship Id="rId50" Type="http://schemas.openxmlformats.org/officeDocument/2006/relationships/hyperlink" Target="http://ovidsp.ovid.com/ovidweb.cgi?T=JS&amp;NEWS=n&amp;CSC=Y&amp;PAGE=booktext&amp;D=books&amp;AN=01787374$&amp;XPATH=/PG(0)" TargetMode="External"/><Relationship Id="rId55" Type="http://schemas.openxmlformats.org/officeDocument/2006/relationships/hyperlink" Target="http://ovidsp.ovid.com/ovidweb.cgi?T=JS&amp;NEWS=n&amp;CSC=Y&amp;PAGE=booktext&amp;D=books&amp;AN=01812593$&amp;XPATH=/PG(0)" TargetMode="External"/><Relationship Id="rId76" Type="http://schemas.openxmlformats.org/officeDocument/2006/relationships/hyperlink" Target="http://ovidsp.ovid.com/ovidweb.cgi?T=JS&amp;NEWS=n&amp;CSC=Y&amp;PAGE=booktext&amp;D=books&amp;AN=01735164$&amp;XPATH=/PG(0)" TargetMode="External"/><Relationship Id="rId97" Type="http://schemas.openxmlformats.org/officeDocument/2006/relationships/hyperlink" Target="http://ovidsp.ovid.com/ovidweb.cgi?T=JS&amp;NEWS=n&amp;CSC=Y&amp;PAGE=booktext&amp;D=books&amp;AN=01768400$&amp;XPATH=/PG(0)" TargetMode="External"/><Relationship Id="rId104" Type="http://schemas.openxmlformats.org/officeDocument/2006/relationships/hyperlink" Target="http://ovidsp.ovid.com/ovidweb.cgi?T=JS&amp;NEWS=n&amp;CSC=Y&amp;PAGE=booktext&amp;D=books&amp;AN=01781600$&amp;XPATH=/PG(0)" TargetMode="External"/><Relationship Id="rId120" Type="http://schemas.openxmlformats.org/officeDocument/2006/relationships/hyperlink" Target="http://ovidsp.ovid.com/ovidweb.cgi?T=JS&amp;NEWS=n&amp;CSC=Y&amp;PAGE=booktext&amp;D=books&amp;AN=01787270$&amp;XPATH=/PG(0)" TargetMode="External"/><Relationship Id="rId125" Type="http://schemas.openxmlformats.org/officeDocument/2006/relationships/hyperlink" Target="http://ovidsp.ovid.com/ovidweb.cgi?T=JS&amp;NEWS=n&amp;CSC=Y&amp;PAGE=booktext&amp;D=books&amp;AN=01745918$&amp;XPATH=/PG(0)" TargetMode="External"/><Relationship Id="rId141" Type="http://schemas.openxmlformats.org/officeDocument/2006/relationships/hyperlink" Target="http://ovidsp.ovid.com/ovidweb.cgi?T=JS&amp;NEWS=n&amp;CSC=Y&amp;PAGE=booktext&amp;D=books&amp;AN=01817283$&amp;XPATH=/PG(0)" TargetMode="External"/><Relationship Id="rId146" Type="http://schemas.openxmlformats.org/officeDocument/2006/relationships/hyperlink" Target="http://ovidsp.ovid.com/ovidweb.cgi?T=JS&amp;NEWS=n&amp;CSC=Y&amp;PAGE=booktext&amp;D=books&amp;AN=01817281$&amp;XPATH=/PG(0)" TargetMode="External"/><Relationship Id="rId167" Type="http://schemas.openxmlformats.org/officeDocument/2006/relationships/hyperlink" Target="http://ovidsp.ovid.com/ovidweb.cgi?T=JS&amp;NEWS=n&amp;CSC=Y&amp;PAGE=booktext&amp;D=books&amp;AN=01787244$&amp;XPATH=/PG(0)" TargetMode="External"/><Relationship Id="rId188" Type="http://schemas.openxmlformats.org/officeDocument/2006/relationships/printerSettings" Target="../printerSettings/printerSettings1.bin"/><Relationship Id="rId7" Type="http://schemas.openxmlformats.org/officeDocument/2006/relationships/hyperlink" Target="http://ovidsp.ovid.com/ovidweb.cgi?T=JS&amp;NEWS=n&amp;CSC=Y&amp;PAGE=booktext&amp;D=books&amp;AN=01745952$&amp;XPATH=/PG(0)" TargetMode="External"/><Relationship Id="rId71" Type="http://schemas.openxmlformats.org/officeDocument/2006/relationships/hyperlink" Target="http://ovidsp.ovid.com/ovidweb.cgi?T=JS&amp;NEWS=n&amp;CSC=Y&amp;PAGE=booktext&amp;D=books&amp;AN=01762488$&amp;XPATH=/PG(0)" TargetMode="External"/><Relationship Id="rId92" Type="http://schemas.openxmlformats.org/officeDocument/2006/relationships/hyperlink" Target="http://ovidsp.ovid.com/ovidweb.cgi?T=JS&amp;NEWS=n&amp;CSC=Y&amp;PAGE=booktext&amp;D=books&amp;AN=01787255$&amp;XPATH=/PG(0)" TargetMode="External"/><Relationship Id="rId162" Type="http://schemas.openxmlformats.org/officeDocument/2006/relationships/hyperlink" Target="http://ovidsp.ovid.com/ovidweb.cgi?T=JS&amp;NEWS=n&amp;CSC=Y&amp;PAGE=booktext&amp;D=books&amp;AN=01817265$&amp;XPATH=/PG(0)" TargetMode="External"/><Relationship Id="rId183" Type="http://schemas.openxmlformats.org/officeDocument/2006/relationships/hyperlink" Target="http://ovidsp.ovid.com/ovidweb.cgi?T=JS&amp;NEWS=n&amp;CSC=Y&amp;PAGE=booktext&amp;D=books&amp;AN=01787275$&amp;XPATH=/PG(0)" TargetMode="External"/><Relationship Id="rId2" Type="http://schemas.openxmlformats.org/officeDocument/2006/relationships/hyperlink" Target="http://ovidsp.ovid.com/ovidweb.cgi?T=JS&amp;NEWS=n&amp;CSC=Y&amp;PAGE=booktext&amp;D=books&amp;AN=01817280$&amp;XPATH=/PG(0)" TargetMode="External"/><Relationship Id="rId29" Type="http://schemas.openxmlformats.org/officeDocument/2006/relationships/hyperlink" Target="http://ovidsp.ovid.com/ovidweb.cgi?T=JS&amp;NEWS=n&amp;CSC=Y&amp;PAGE=booktext&amp;D=books&amp;AN=01787273$&amp;XPATH=/PG(0)" TargetMode="External"/><Relationship Id="rId24" Type="http://schemas.openxmlformats.org/officeDocument/2006/relationships/hyperlink" Target="http://ovidsp.ovid.com/ovidweb.cgi?T=JS&amp;NEWS=n&amp;CSC=Y&amp;PAGE=booktext&amp;D=books&amp;AN=01787337$&amp;XPATH=/PG(0)" TargetMode="External"/><Relationship Id="rId40" Type="http://schemas.openxmlformats.org/officeDocument/2006/relationships/hyperlink" Target="http://ovidsp.ovid.com/ovidweb.cgi?T=JS&amp;NEWS=n&amp;CSC=Y&amp;PAGE=booktext&amp;D=books&amp;AN=01777267$&amp;XPATH=/PG(0)" TargetMode="External"/><Relationship Id="rId45" Type="http://schemas.openxmlformats.org/officeDocument/2006/relationships/hyperlink" Target="http://ovidsp.ovid.com/ovidweb.cgi?T=JS&amp;NEWS=n&amp;CSC=Y&amp;PAGE=booktext&amp;D=books&amp;AN=01762480$&amp;XPATH=/PG(0)" TargetMode="External"/><Relationship Id="rId66" Type="http://schemas.openxmlformats.org/officeDocument/2006/relationships/hyperlink" Target="http://ovidsp.ovid.com/ovidweb.cgi?T=JS&amp;NEWS=n&amp;CSC=Y&amp;PAGE=booktext&amp;D=books&amp;AN=01817273$&amp;XPATH=/PG(0)" TargetMode="External"/><Relationship Id="rId87" Type="http://schemas.openxmlformats.org/officeDocument/2006/relationships/hyperlink" Target="http://ovidsp.ovid.com/ovidweb.cgi?T=JS&amp;NEWS=n&amp;CSC=Y&amp;PAGE=booktext&amp;D=books&amp;AN=01745866$&amp;XPATH=/PG(0)" TargetMode="External"/><Relationship Id="rId110" Type="http://schemas.openxmlformats.org/officeDocument/2006/relationships/hyperlink" Target="http://ovidsp.ovid.com/ovidweb.cgi?T=JS&amp;NEWS=n&amp;CSC=Y&amp;PAGE=booktext&amp;D=books&amp;AN=01812589$&amp;XPATH=/PG(0)" TargetMode="External"/><Relationship Id="rId115" Type="http://schemas.openxmlformats.org/officeDocument/2006/relationships/hyperlink" Target="http://ovidsp.ovid.com/ovidweb.cgi?T=JS&amp;NEWS=n&amp;CSC=Y&amp;PAGE=booktext&amp;D=books&amp;AN=01787272$&amp;XPATH=/PG(0)" TargetMode="External"/><Relationship Id="rId131" Type="http://schemas.openxmlformats.org/officeDocument/2006/relationships/hyperlink" Target="http://ovidsp.ovid.com/ovidweb.cgi?T=JS&amp;NEWS=n&amp;CSC=Y&amp;PAGE=booktext&amp;D=books&amp;AN=01777256$&amp;XPATH=/PG(0)" TargetMode="External"/><Relationship Id="rId136" Type="http://schemas.openxmlformats.org/officeDocument/2006/relationships/hyperlink" Target="http://ovidsp.ovid.com/ovidweb.cgi?T=JS&amp;NEWS=n&amp;CSC=Y&amp;PAGE=booktext&amp;D=books&amp;AN=01787264$&amp;XPATH=/PG(0)" TargetMode="External"/><Relationship Id="rId157" Type="http://schemas.openxmlformats.org/officeDocument/2006/relationships/hyperlink" Target="http://ovidsp.ovid.com/ovidweb.cgi?T=JS&amp;NEWS=n&amp;CSC=Y&amp;PAGE=booktext&amp;D=books&amp;AN=01833046$&amp;XPATH=/PG(0)" TargetMode="External"/><Relationship Id="rId178" Type="http://schemas.openxmlformats.org/officeDocument/2006/relationships/hyperlink" Target="http://ovidsp.ovid.com/ovidweb.cgi?T=JS&amp;NEWS=n&amp;CSC=Y&amp;PAGE=booktext&amp;D=books&amp;AN=01817268$&amp;XPATH=/PG(0)" TargetMode="External"/><Relationship Id="rId61" Type="http://schemas.openxmlformats.org/officeDocument/2006/relationships/hyperlink" Target="http://ovidsp.ovid.com/ovidweb.cgi?T=JS&amp;NEWS=n&amp;CSC=Y&amp;PAGE=booktext&amp;D=books&amp;AN=01823278$&amp;XPATH=/PG(0)" TargetMode="External"/><Relationship Id="rId82" Type="http://schemas.openxmlformats.org/officeDocument/2006/relationships/hyperlink" Target="http://ovidsp.ovid.com/ovidweb.cgi?T=JS&amp;NEWS=n&amp;CSC=Y&amp;PAGE=booktext&amp;D=books&amp;AN=01787332$&amp;XPATH=/PG(0)" TargetMode="External"/><Relationship Id="rId152" Type="http://schemas.openxmlformats.org/officeDocument/2006/relationships/hyperlink" Target="http://ovidsp.ovid.com/ovidweb.cgi?T=JS&amp;NEWS=n&amp;CSC=Y&amp;PAGE=booktext&amp;D=books&amp;AN=01787267$&amp;XPATH=/PG(0)" TargetMode="External"/><Relationship Id="rId173" Type="http://schemas.openxmlformats.org/officeDocument/2006/relationships/hyperlink" Target="http://ovidsp.ovid.com/ovidweb.cgi?T=JS&amp;NEWS=n&amp;CSC=Y&amp;PAGE=booktext&amp;D=books&amp;AN=01777259$&amp;XPATH=/PG(0)" TargetMode="External"/><Relationship Id="rId19" Type="http://schemas.openxmlformats.org/officeDocument/2006/relationships/hyperlink" Target="http://ovidsp.ovid.com/ovidweb.cgi?T=JS&amp;NEWS=n&amp;CSC=Y&amp;PAGE=booktext&amp;D=books&amp;AN=01741138$&amp;XPATH=/PG(0)" TargetMode="External"/><Relationship Id="rId14" Type="http://schemas.openxmlformats.org/officeDocument/2006/relationships/hyperlink" Target="http://ovidsp.ovid.com/ovidweb.cgi?T=JS&amp;NEWS=n&amp;CSC=Y&amp;PAGE=booktext&amp;D=books&amp;AN=01777270$&amp;XPATH=/PG(0)" TargetMode="External"/><Relationship Id="rId30" Type="http://schemas.openxmlformats.org/officeDocument/2006/relationships/hyperlink" Target="http://ovidsp.ovid.com/ovidweb.cgi?T=JS&amp;NEWS=n&amp;CSC=Y&amp;PAGE=booktext&amp;D=books&amp;AN=01787256$&amp;XPATH=/PG(0)" TargetMode="External"/><Relationship Id="rId35" Type="http://schemas.openxmlformats.org/officeDocument/2006/relationships/hyperlink" Target="http://ovidsp.ovid.com/ovidweb.cgi?T=JS&amp;NEWS=n&amp;CSC=Y&amp;PAGE=booktext&amp;D=books&amp;AN=01787235$&amp;XPATH=/PG(0)" TargetMode="External"/><Relationship Id="rId56" Type="http://schemas.openxmlformats.org/officeDocument/2006/relationships/hyperlink" Target="http://ovidsp.ovid.com/ovidweb.cgi?T=JS&amp;NEWS=n&amp;CSC=Y&amp;PAGE=booktext&amp;D=books&amp;AN=01777272$&amp;XPATH=/PG(0)" TargetMode="External"/><Relationship Id="rId77" Type="http://schemas.openxmlformats.org/officeDocument/2006/relationships/hyperlink" Target="http://ovidsp.ovid.com/ovidweb.cgi?T=JS&amp;NEWS=n&amp;CSC=Y&amp;PAGE=booktext&amp;D=books&amp;AN=01817272$&amp;XPATH=/PG(0)" TargetMode="External"/><Relationship Id="rId100" Type="http://schemas.openxmlformats.org/officeDocument/2006/relationships/hyperlink" Target="http://ovidsp.ovid.com/ovidweb.cgi?T=JS&amp;NEWS=n&amp;CSC=Y&amp;PAGE=booktext&amp;D=books&amp;AN=01787274$&amp;XPATH=/PG(0)" TargetMode="External"/><Relationship Id="rId105" Type="http://schemas.openxmlformats.org/officeDocument/2006/relationships/hyperlink" Target="http://ovidsp.ovid.com/ovidweb.cgi?T=JS&amp;NEWS=n&amp;CSC=Y&amp;PAGE=booktext&amp;D=books&amp;AN=01833071$&amp;XPATH=/PG(0)" TargetMode="External"/><Relationship Id="rId126" Type="http://schemas.openxmlformats.org/officeDocument/2006/relationships/hyperlink" Target="http://ovidsp.ovid.com/ovidweb.cgi?T=JS&amp;NEWS=n&amp;CSC=Y&amp;PAGE=booktext&amp;D=books&amp;AN=01787231$&amp;XPATH=/PG(0)" TargetMode="External"/><Relationship Id="rId147" Type="http://schemas.openxmlformats.org/officeDocument/2006/relationships/hyperlink" Target="http://ovidsp.ovid.com/ovidweb.cgi?T=JS&amp;NEWS=n&amp;CSC=Y&amp;PAGE=booktext&amp;D=books&amp;AN=01787269$&amp;XPATH=/PG(0)" TargetMode="External"/><Relationship Id="rId168" Type="http://schemas.openxmlformats.org/officeDocument/2006/relationships/hyperlink" Target="http://ovidsp.ovid.com/ovidweb.cgi?T=JS&amp;NEWS=n&amp;CSC=Y&amp;PAGE=booktext&amp;D=books&amp;AN=01857013$&amp;XPATH=/PG(0)" TargetMode="External"/><Relationship Id="rId8" Type="http://schemas.openxmlformats.org/officeDocument/2006/relationships/hyperlink" Target="http://ovidsp.ovid.com/ovidweb.cgi?T=JS&amp;NEWS=n&amp;CSC=Y&amp;PAGE=booktext&amp;D=books&amp;AN=01812595$&amp;XPATH=/PG(0)" TargetMode="External"/><Relationship Id="rId51" Type="http://schemas.openxmlformats.org/officeDocument/2006/relationships/hyperlink" Target="http://ovidsp.ovid.com/ovidweb.cgi?T=JS&amp;NEWS=n&amp;CSC=Y&amp;PAGE=booktext&amp;D=books&amp;AN=01777264$&amp;XPATH=/PG(0)" TargetMode="External"/><Relationship Id="rId72" Type="http://schemas.openxmlformats.org/officeDocument/2006/relationships/hyperlink" Target="http://ovidsp.ovid.com/ovidweb.cgi?T=JS&amp;NEWS=n&amp;CSC=Y&amp;PAGE=booktext&amp;D=books&amp;AN=01817286$&amp;XPATH=/PG(0)" TargetMode="External"/><Relationship Id="rId93" Type="http://schemas.openxmlformats.org/officeDocument/2006/relationships/hyperlink" Target="http://ovidsp.ovid.com/ovidweb.cgi?T=JS&amp;NEWS=n&amp;CSC=Y&amp;PAGE=booktext&amp;D=books&amp;AN=01787251$&amp;XPATH=/PG(0)" TargetMode="External"/><Relationship Id="rId98" Type="http://schemas.openxmlformats.org/officeDocument/2006/relationships/hyperlink" Target="http://ovidsp.ovid.com/ovidweb.cgi?T=JS&amp;NEWS=n&amp;CSC=Y&amp;PAGE=booktext&amp;D=books&amp;AN=01762473$&amp;XPATH=/PG(0)" TargetMode="External"/><Relationship Id="rId121" Type="http://schemas.openxmlformats.org/officeDocument/2006/relationships/hyperlink" Target="http://ovidsp.ovid.com/ovidweb.cgi?T=JS&amp;NEWS=n&amp;CSC=Y&amp;PAGE=booktext&amp;D=books&amp;AN=01762468$&amp;XPATH=/PG(0)" TargetMode="External"/><Relationship Id="rId142" Type="http://schemas.openxmlformats.org/officeDocument/2006/relationships/hyperlink" Target="http://ovidsp.ovid.com/ovidweb.cgi?T=JS&amp;NEWS=n&amp;CSC=Y&amp;PAGE=booktext&amp;D=books&amp;AN=01827652$&amp;XPATH=/PG(0)" TargetMode="External"/><Relationship Id="rId163" Type="http://schemas.openxmlformats.org/officeDocument/2006/relationships/hyperlink" Target="http://ovidsp.ovid.com/ovidweb.cgi?T=JS&amp;NEWS=n&amp;CSC=Y&amp;PAGE=booktext&amp;D=books&amp;AN=01439391$&amp;XPATH=/PG(0)" TargetMode="External"/><Relationship Id="rId184" Type="http://schemas.openxmlformats.org/officeDocument/2006/relationships/hyperlink" Target="http://ovidsp.ovid.com/ovidweb.cgi?T=JS&amp;NEWS=n&amp;CSC=Y&amp;PAGE=booktext&amp;D=books&amp;AN=01833045$&amp;XPATH=/PG(0)" TargetMode="External"/><Relationship Id="rId189" Type="http://schemas.openxmlformats.org/officeDocument/2006/relationships/table" Target="../tables/table1.xml"/><Relationship Id="rId3" Type="http://schemas.openxmlformats.org/officeDocument/2006/relationships/hyperlink" Target="http://ovidsp.ovid.com/ovidweb.cgi?T=JS&amp;NEWS=n&amp;CSC=Y&amp;PAGE=booktext&amp;D=books&amp;AN=01817279$&amp;XPATH=/PG(0)" TargetMode="External"/><Relationship Id="rId25" Type="http://schemas.openxmlformats.org/officeDocument/2006/relationships/hyperlink" Target="http://ovidsp.ovid.com/ovidweb.cgi?T=JS&amp;NEWS=n&amp;CSC=Y&amp;PAGE=booktext&amp;D=books&amp;AN=01768419$&amp;XPATH=/PG(0)" TargetMode="External"/><Relationship Id="rId46" Type="http://schemas.openxmlformats.org/officeDocument/2006/relationships/hyperlink" Target="http://ovidsp.ovid.com/ovidweb.cgi?T=JS&amp;NEWS=n&amp;CSC=Y&amp;PAGE=booktext&amp;D=books&amp;AN=01735158$&amp;XPATH=/PG(0)" TargetMode="External"/><Relationship Id="rId67" Type="http://schemas.openxmlformats.org/officeDocument/2006/relationships/hyperlink" Target="http://ovidsp.ovid.com/ovidweb.cgi?T=JS&amp;NEWS=n&amp;CSC=Y&amp;PAGE=booktext&amp;D=books&amp;AN=01787334$&amp;XPATH=/PG(0)" TargetMode="External"/><Relationship Id="rId116" Type="http://schemas.openxmlformats.org/officeDocument/2006/relationships/hyperlink" Target="http://ovidsp.ovid.com/ovidweb.cgi?T=JS&amp;NEWS=n&amp;CSC=Y&amp;PAGE=booktext&amp;D=books&amp;AN=01745919$&amp;XPATH=/PG(0)" TargetMode="External"/><Relationship Id="rId137" Type="http://schemas.openxmlformats.org/officeDocument/2006/relationships/hyperlink" Target="http://ovidsp.ovid.com/ovidweb.cgi?T=JS&amp;NEWS=n&amp;CSC=Y&amp;PAGE=booktext&amp;D=books&amp;AN=01762466$&amp;XPATH=/PG(0)" TargetMode="External"/><Relationship Id="rId158" Type="http://schemas.openxmlformats.org/officeDocument/2006/relationships/hyperlink" Target="http://ovidsp.ovid.com/ovidweb.cgi?T=JS&amp;NEWS=n&amp;CSC=Y&amp;PAGE=booktext&amp;D=books&amp;AN=01787257$&amp;XPATH=/PG(0)" TargetMode="External"/><Relationship Id="rId20" Type="http://schemas.openxmlformats.org/officeDocument/2006/relationships/hyperlink" Target="http://ovidsp.ovid.com/ovidweb.cgi?T=JS&amp;NEWS=n&amp;CSC=Y&amp;PAGE=booktext&amp;D=books&amp;AN=01720557$&amp;XPATH=/PG(0)" TargetMode="External"/><Relationship Id="rId41" Type="http://schemas.openxmlformats.org/officeDocument/2006/relationships/hyperlink" Target="http://ovidsp.ovid.com/ovidweb.cgi?T=JS&amp;NEWS=n&amp;CSC=Y&amp;PAGE=booktext&amp;D=books&amp;AN=01787336$&amp;XPATH=/PG(0)" TargetMode="External"/><Relationship Id="rId62" Type="http://schemas.openxmlformats.org/officeDocument/2006/relationships/hyperlink" Target="http://ovidsp.ovid.com/ovidweb.cgi?T=JS&amp;NEWS=n&amp;CSC=Y&amp;PAGE=booktext&amp;D=books&amp;AN=01745925$&amp;XPATH=/PG(0)" TargetMode="External"/><Relationship Id="rId83" Type="http://schemas.openxmlformats.org/officeDocument/2006/relationships/hyperlink" Target="http://ovidsp.ovid.com/ovidweb.cgi?T=JS&amp;NEWS=n&amp;CSC=Y&amp;PAGE=booktext&amp;D=books&amp;AN=01787234$&amp;XPATH=/PG(0)" TargetMode="External"/><Relationship Id="rId88" Type="http://schemas.openxmlformats.org/officeDocument/2006/relationships/hyperlink" Target="http://ovidsp.ovid.com/ovidweb.cgi?T=JS&amp;NEWS=n&amp;CSC=Y&amp;PAGE=booktext&amp;D=books&amp;AN=01787396$&amp;XPATH=/PG(0)" TargetMode="External"/><Relationship Id="rId111" Type="http://schemas.openxmlformats.org/officeDocument/2006/relationships/hyperlink" Target="http://ovidsp.ovid.com/ovidweb.cgi?T=JS&amp;NEWS=n&amp;CSC=Y&amp;PAGE=booktext&amp;D=books&amp;AN=01817262$&amp;XPATH=/PG(0)" TargetMode="External"/><Relationship Id="rId132" Type="http://schemas.openxmlformats.org/officeDocument/2006/relationships/hyperlink" Target="http://ovidsp.ovid.com/ovidweb.cgi?T=JS&amp;NEWS=n&amp;CSC=Y&amp;PAGE=booktext&amp;D=books&amp;AN=01745917$&amp;XPATH=/PG(0)" TargetMode="External"/><Relationship Id="rId153" Type="http://schemas.openxmlformats.org/officeDocument/2006/relationships/hyperlink" Target="http://ovidsp.ovid.com/ovidweb.cgi?T=JS&amp;NEWS=n&amp;CSC=Y&amp;PAGE=booktext&amp;D=books&amp;AN=01735123$&amp;XPATH=/PG(0)" TargetMode="External"/><Relationship Id="rId174" Type="http://schemas.openxmlformats.org/officeDocument/2006/relationships/hyperlink" Target="http://ovidsp.ovid.com/ovidweb.cgi?T=JS&amp;NEWS=n&amp;CSC=Y&amp;PAGE=booktext&amp;D=books&amp;AN=01768403$&amp;XPATH=/PG(0)" TargetMode="External"/><Relationship Id="rId179" Type="http://schemas.openxmlformats.org/officeDocument/2006/relationships/hyperlink" Target="http://ovidsp.ovid.com/ovidweb.cgi?T=JS&amp;NEWS=n&amp;CSC=Y&amp;PAGE=booktext&amp;D=books&amp;AN=01762475$&amp;XPATH=/PG(0)" TargetMode="External"/><Relationship Id="rId15" Type="http://schemas.openxmlformats.org/officeDocument/2006/relationships/hyperlink" Target="http://ovidsp.ovid.com/ovidweb.cgi?T=JS&amp;NEWS=n&amp;CSC=Y&amp;PAGE=booktext&amp;D=books&amp;AN=01745945$&amp;XPATH=/PG(0)" TargetMode="External"/><Relationship Id="rId36" Type="http://schemas.openxmlformats.org/officeDocument/2006/relationships/hyperlink" Target="http://ovidsp.ovid.com/ovidweb.cgi?T=JS&amp;NEWS=n&amp;CSC=Y&amp;PAGE=booktext&amp;D=books&amp;AN=01745911$&amp;XPATH=/PG(0)" TargetMode="External"/><Relationship Id="rId57" Type="http://schemas.openxmlformats.org/officeDocument/2006/relationships/hyperlink" Target="http://ovidsp.ovid.com/ovidweb.cgi?T=JS&amp;NEWS=n&amp;CSC=Y&amp;PAGE=booktext&amp;D=books&amp;AN=01812592$&amp;XPATH=/PG(0)" TargetMode="External"/><Relationship Id="rId106" Type="http://schemas.openxmlformats.org/officeDocument/2006/relationships/hyperlink" Target="http://ovidsp.ovid.com/ovidweb.cgi?T=JS&amp;NEWS=n&amp;CSC=Y&amp;PAGE=booktext&amp;D=books&amp;AN=01768405$&amp;XPATH=/PG(0)" TargetMode="External"/><Relationship Id="rId127" Type="http://schemas.openxmlformats.org/officeDocument/2006/relationships/hyperlink" Target="http://ovidsp.ovid.com/ovidweb.cgi?T=JS&amp;NEWS=n&amp;CSC=Y&amp;PAGE=booktext&amp;D=books&amp;AN=01731092$&amp;XPATH=/PG(0)" TargetMode="External"/><Relationship Id="rId10" Type="http://schemas.openxmlformats.org/officeDocument/2006/relationships/hyperlink" Target="http://ovidsp.ovid.com/ovidweb.cgi?T=JS&amp;NEWS=n&amp;CSC=Y&amp;PAGE=booktext&amp;D=books&amp;AN=01827650$&amp;XPATH=/PG(0)" TargetMode="External"/><Relationship Id="rId31" Type="http://schemas.openxmlformats.org/officeDocument/2006/relationships/hyperlink" Target="http://ovidsp.ovid.com/ovidweb.cgi?T=JS&amp;NEWS=n&amp;CSC=Y&amp;PAGE=booktext&amp;D=books&amp;AN=01745931$&amp;XPATH=/PG(0)" TargetMode="External"/><Relationship Id="rId52" Type="http://schemas.openxmlformats.org/officeDocument/2006/relationships/hyperlink" Target="http://ovidsp.ovid.com/ovidweb.cgi?T=JS&amp;NEWS=n&amp;CSC=Y&amp;PAGE=booktext&amp;D=books&amp;AN=01787335$&amp;XPATH=/PG(0)" TargetMode="External"/><Relationship Id="rId73" Type="http://schemas.openxmlformats.org/officeDocument/2006/relationships/hyperlink" Target="http://ovidsp.ovid.com/ovidweb.cgi?T=JS&amp;NEWS=n&amp;CSC=Y&amp;PAGE=booktext&amp;D=books&amp;AN=01787278$&amp;XPATH=/PG(0)" TargetMode="External"/><Relationship Id="rId78" Type="http://schemas.openxmlformats.org/officeDocument/2006/relationships/hyperlink" Target="http://ovidsp.ovid.com/ovidweb.cgi?T=JS&amp;NEWS=n&amp;CSC=Y&amp;PAGE=booktext&amp;D=books&amp;AN=01762477$&amp;XPATH=/PG(0)" TargetMode="External"/><Relationship Id="rId94" Type="http://schemas.openxmlformats.org/officeDocument/2006/relationships/hyperlink" Target="http://ovidsp.ovid.com/ovidweb.cgi?T=JS&amp;NEWS=n&amp;CSC=Y&amp;PAGE=booktext&amp;D=books&amp;AN=01787331$&amp;XPATH=/PG(0)" TargetMode="External"/><Relationship Id="rId99" Type="http://schemas.openxmlformats.org/officeDocument/2006/relationships/hyperlink" Target="http://ovidsp.ovid.com/ovidweb.cgi?T=JS&amp;NEWS=n&amp;CSC=Y&amp;PAGE=booktext&amp;D=books&amp;AN=01745920$&amp;XPATH=/PG(0)" TargetMode="External"/><Relationship Id="rId101" Type="http://schemas.openxmlformats.org/officeDocument/2006/relationships/hyperlink" Target="http://ovidsp.ovid.com/ovidweb.cgi?T=JS&amp;NEWS=n&amp;CSC=Y&amp;PAGE=booktext&amp;D=books&amp;AN=01787281$&amp;XPATH=/PG(0)" TargetMode="External"/><Relationship Id="rId122" Type="http://schemas.openxmlformats.org/officeDocument/2006/relationships/hyperlink" Target="http://ovidsp.ovid.com/ovidweb.cgi?T=JS&amp;NEWS=n&amp;CSC=Y&amp;PAGE=booktext&amp;D=books&amp;AN=01777257$&amp;XPATH=/PG(0)" TargetMode="External"/><Relationship Id="rId143" Type="http://schemas.openxmlformats.org/officeDocument/2006/relationships/hyperlink" Target="http://ovidsp.ovid.com/ovidweb.cgi?T=JS&amp;NEWS=n&amp;CSC=Y&amp;PAGE=booktext&amp;D=books&amp;AN=01787290$&amp;XPATH=/PG(0)" TargetMode="External"/><Relationship Id="rId148" Type="http://schemas.openxmlformats.org/officeDocument/2006/relationships/hyperlink" Target="http://ovidsp.ovid.com/ovidweb.cgi?T=JS&amp;NEWS=n&amp;CSC=Y&amp;PAGE=booktext&amp;D=books&amp;AN=01787392$&amp;XPATH=/PG(0)" TargetMode="External"/><Relationship Id="rId164" Type="http://schemas.openxmlformats.org/officeDocument/2006/relationships/hyperlink" Target="http://ovidsp.ovid.com/ovidweb.cgi?T=JS&amp;NEWS=n&amp;CSC=Y&amp;PAGE=booktext&amp;D=books&amp;AN=01762482$&amp;XPATH=/PG(0)" TargetMode="External"/><Relationship Id="rId169" Type="http://schemas.openxmlformats.org/officeDocument/2006/relationships/hyperlink" Target="http://ovidsp.ovid.com/ovidweb.cgi?T=JS&amp;NEWS=n&amp;CSC=Y&amp;PAGE=booktext&amp;D=books&amp;AN=01787248$&amp;XPATH=/PG(0)" TargetMode="External"/><Relationship Id="rId185" Type="http://schemas.openxmlformats.org/officeDocument/2006/relationships/hyperlink" Target="http://ovidsp.ovid.com/ovidweb.cgi?T=JS&amp;NEWS=n&amp;CSC=Y&amp;PAGE=booktext&amp;D=books&amp;AN=01735166$&amp;XPATH=/PG(0)" TargetMode="External"/><Relationship Id="rId4" Type="http://schemas.openxmlformats.org/officeDocument/2006/relationships/hyperlink" Target="http://ovidsp.ovid.com/ovidweb.cgi?T=JS&amp;NEWS=n&amp;CSC=Y&amp;PAGE=booktext&amp;D=books&amp;AN=01745936$&amp;XPATH=/PG(0)" TargetMode="External"/><Relationship Id="rId9" Type="http://schemas.openxmlformats.org/officeDocument/2006/relationships/hyperlink" Target="http://ovidsp.ovid.com/ovidweb.cgi?T=JS&amp;NEWS=n&amp;CSC=Y&amp;PAGE=booktext&amp;D=books&amp;AN=01787287$&amp;XPATH=/PG(0)" TargetMode="External"/><Relationship Id="rId180" Type="http://schemas.openxmlformats.org/officeDocument/2006/relationships/hyperlink" Target="http://ovidsp.ovid.com/ovidweb.cgi?T=JS&amp;NEWS=n&amp;CSC=Y&amp;PAGE=booktext&amp;D=books&amp;AN=01833077$&amp;XPATH=/PG(0)" TargetMode="External"/><Relationship Id="rId26" Type="http://schemas.openxmlformats.org/officeDocument/2006/relationships/hyperlink" Target="http://ovidsp.ovid.com/ovidweb.cgi?T=JS&amp;NEWS=n&amp;CSC=Y&amp;PAGE=booktext&amp;D=books&amp;AN=01720565$&amp;XPATH=/PG(0)" TargetMode="External"/><Relationship Id="rId47" Type="http://schemas.openxmlformats.org/officeDocument/2006/relationships/hyperlink" Target="http://ovidsp.ovid.com/ovidweb.cgi?T=JS&amp;NEWS=n&amp;CSC=Y&amp;PAGE=booktext&amp;D=books&amp;AN=01857010$&amp;XPATH=/PG(0)" TargetMode="External"/><Relationship Id="rId68" Type="http://schemas.openxmlformats.org/officeDocument/2006/relationships/hyperlink" Target="http://ovidsp.ovid.com/ovidweb.cgi?T=JS&amp;NEWS=n&amp;CSC=Y&amp;PAGE=booktext&amp;D=books&amp;AN=01745924$&amp;XPATH=/PG(0)" TargetMode="External"/><Relationship Id="rId89" Type="http://schemas.openxmlformats.org/officeDocument/2006/relationships/hyperlink" Target="http://ovidsp.ovid.com/ovidweb.cgi?T=JS&amp;NEWS=n&amp;CSC=Y&amp;PAGE=booktext&amp;D=books&amp;AN=01735126$&amp;XPATH=/PG(0)" TargetMode="External"/><Relationship Id="rId112" Type="http://schemas.openxmlformats.org/officeDocument/2006/relationships/hyperlink" Target="http://ovidsp.ovid.com/ovidweb.cgi?T=JS&amp;NEWS=n&amp;CSC=Y&amp;PAGE=booktext&amp;D=books&amp;AN=01817266$&amp;XPATH=/PG(0)" TargetMode="External"/><Relationship Id="rId133" Type="http://schemas.openxmlformats.org/officeDocument/2006/relationships/hyperlink" Target="http://ovidsp.ovid.com/ovidweb.cgi?T=JS&amp;NEWS=n&amp;CSC=Y&amp;PAGE=booktext&amp;D=books&amp;AN=01745943$&amp;XPATH=/PG(0)" TargetMode="External"/><Relationship Id="rId154" Type="http://schemas.openxmlformats.org/officeDocument/2006/relationships/hyperlink" Target="http://ovidsp.ovid.com/ovidweb.cgi?T=JS&amp;NEWS=n&amp;CSC=Y&amp;PAGE=booktext&amp;D=books&amp;AN=01762464$&amp;XPATH=/PG(0)" TargetMode="External"/><Relationship Id="rId175" Type="http://schemas.openxmlformats.org/officeDocument/2006/relationships/hyperlink" Target="http://ovidsp.ovid.com/ovidweb.cgi?T=JS&amp;NEWS=n&amp;CSC=Y&amp;PAGE=booktext&amp;D=books&amp;AN=01787276$&amp;XPATH=/PG(0)" TargetMode="External"/><Relationship Id="rId16" Type="http://schemas.openxmlformats.org/officeDocument/2006/relationships/hyperlink" Target="http://ovidsp.ovid.com/ovidweb.cgi?T=JS&amp;NEWS=n&amp;CSC=Y&amp;PAGE=booktext&amp;D=books&amp;AN=01745934$&amp;XPATH=/PG(0)" TargetMode="External"/><Relationship Id="rId37" Type="http://schemas.openxmlformats.org/officeDocument/2006/relationships/hyperlink" Target="http://ovidsp.ovid.com/ovidweb.cgi?T=JS&amp;NEWS=n&amp;CSC=Y&amp;PAGE=booktext&amp;D=books&amp;AN=01735153$&amp;XPATH=/PG(0)" TargetMode="External"/><Relationship Id="rId58" Type="http://schemas.openxmlformats.org/officeDocument/2006/relationships/hyperlink" Target="http://ovidsp.ovid.com/ovidweb.cgi?T=JS&amp;NEWS=n&amp;CSC=Y&amp;PAGE=booktext&amp;D=books&amp;AN=01735127$&amp;XPATH=/PG(0)" TargetMode="External"/><Relationship Id="rId79" Type="http://schemas.openxmlformats.org/officeDocument/2006/relationships/hyperlink" Target="http://ovidsp.ovid.com/ovidweb.cgi?T=JS&amp;NEWS=n&amp;CSC=Y&amp;PAGE=booktext&amp;D=books&amp;AN=01762486$&amp;XPATH=/PG(0)" TargetMode="External"/><Relationship Id="rId102" Type="http://schemas.openxmlformats.org/officeDocument/2006/relationships/hyperlink" Target="http://ovidsp.ovid.com/ovidweb.cgi?T=JS&amp;NEWS=n&amp;CSC=Y&amp;PAGE=booktext&amp;D=books&amp;AN=01720563$&amp;XPATH=/PG(0)" TargetMode="External"/><Relationship Id="rId123" Type="http://schemas.openxmlformats.org/officeDocument/2006/relationships/hyperlink" Target="http://ovidsp.ovid.com/ovidweb.cgi?T=JS&amp;NEWS=n&amp;CSC=Y&amp;PAGE=booktext&amp;D=books&amp;AN=01762467$&amp;XPATH=/PG(0)" TargetMode="External"/><Relationship Id="rId144" Type="http://schemas.openxmlformats.org/officeDocument/2006/relationships/hyperlink" Target="http://ovidsp.ovid.com/ovidweb.cgi?T=JS&amp;NEWS=n&amp;CSC=Y&amp;PAGE=booktext&amp;D=books&amp;AN=01768439$&amp;XPATH=/PG(0)" TargetMode="External"/><Relationship Id="rId90" Type="http://schemas.openxmlformats.org/officeDocument/2006/relationships/hyperlink" Target="http://ovidsp.ovid.com/ovidweb.cgi?T=JS&amp;NEWS=n&amp;CSC=Y&amp;PAGE=booktext&amp;D=books&amp;AN=01827651$&amp;XPATH=/PG(0)" TargetMode="External"/><Relationship Id="rId165" Type="http://schemas.openxmlformats.org/officeDocument/2006/relationships/hyperlink" Target="http://ovidsp.ovid.com/ovidweb.cgi?T=JS&amp;NEWS=n&amp;CSC=Y&amp;PAGE=booktext&amp;D=books&amp;AN=01787277$&amp;XPATH=/PG(0)" TargetMode="External"/><Relationship Id="rId186" Type="http://schemas.openxmlformats.org/officeDocument/2006/relationships/hyperlink" Target="http://ovidsp.ovid.com/ovidweb.cgi?T=JS&amp;NEWS=n&amp;CSC=Y&amp;PAGE=booktext&amp;D=books&amp;AN=01833044$&amp;XPATH=/PG(0)" TargetMode="External"/><Relationship Id="rId27" Type="http://schemas.openxmlformats.org/officeDocument/2006/relationships/hyperlink" Target="http://ovidsp.ovid.com/ovidweb.cgi?T=JS&amp;NEWS=n&amp;CSC=Y&amp;PAGE=booktext&amp;D=books&amp;AN=01720556$&amp;XPATH=/PG(0)" TargetMode="External"/><Relationship Id="rId48" Type="http://schemas.openxmlformats.org/officeDocument/2006/relationships/hyperlink" Target="http://ovidsp.ovid.com/ovidweb.cgi?T=JS&amp;NEWS=n&amp;CSC=Y&amp;PAGE=booktext&amp;D=books&amp;AN=01735160$&amp;XPATH=/PG(0)" TargetMode="External"/><Relationship Id="rId69" Type="http://schemas.openxmlformats.org/officeDocument/2006/relationships/hyperlink" Target="http://ovidsp.ovid.com/ovidweb.cgi?T=JS&amp;NEWS=n&amp;CSC=Y&amp;PAGE=booktext&amp;D=books&amp;AN=01762478$&amp;XPATH=/PG(0)" TargetMode="External"/><Relationship Id="rId113" Type="http://schemas.openxmlformats.org/officeDocument/2006/relationships/hyperlink" Target="http://ovidsp.ovid.com/ovidweb.cgi?T=JS&amp;NEWS=n&amp;CSC=Y&amp;PAGE=booktext&amp;D=books&amp;AN=01762471$&amp;XPATH=/PG(0)" TargetMode="External"/><Relationship Id="rId134" Type="http://schemas.openxmlformats.org/officeDocument/2006/relationships/hyperlink" Target="http://ovidsp.ovid.com/ovidweb.cgi?T=JS&amp;NEWS=n&amp;CSC=Y&amp;PAGE=booktext&amp;D=books&amp;AN=01787229$&amp;XPATH=/PG(0)" TargetMode="External"/><Relationship Id="rId80" Type="http://schemas.openxmlformats.org/officeDocument/2006/relationships/hyperlink" Target="http://ovidsp.ovid.com/ovidweb.cgi?T=JS&amp;NEWS=n&amp;CSC=Y&amp;PAGE=booktext&amp;D=books&amp;AN=01787254$&amp;XPATH=/PG(0)" TargetMode="External"/><Relationship Id="rId155" Type="http://schemas.openxmlformats.org/officeDocument/2006/relationships/hyperlink" Target="http://ovidsp.ovid.com/ovidweb.cgi?T=JS&amp;NEWS=n&amp;CSC=Y&amp;PAGE=booktext&amp;D=books&amp;AN=01762463$&amp;XPATH=/PG(0)" TargetMode="External"/><Relationship Id="rId176" Type="http://schemas.openxmlformats.org/officeDocument/2006/relationships/hyperlink" Target="http://ovidsp.ovid.com/ovidweb.cgi?T=JS&amp;NEWS=n&amp;CSC=Y&amp;PAGE=booktext&amp;D=books&amp;AN=01735159$&amp;XPATH=/PG(0)" TargetMode="External"/><Relationship Id="rId17" Type="http://schemas.openxmlformats.org/officeDocument/2006/relationships/hyperlink" Target="http://ovidsp.ovid.com/ovidweb.cgi?T=JS&amp;NEWS=n&amp;CSC=Y&amp;PAGE=booktext&amp;D=books&amp;AN=01817278$&amp;XPATH=/PG(0)" TargetMode="External"/><Relationship Id="rId38" Type="http://schemas.openxmlformats.org/officeDocument/2006/relationships/hyperlink" Target="http://ovidsp.ovid.com/ovidweb.cgi?T=JS&amp;NEWS=n&amp;CSC=Y&amp;PAGE=booktext&amp;D=books&amp;AN=01787285$&amp;XPATH=/PG(0)" TargetMode="External"/><Relationship Id="rId59" Type="http://schemas.openxmlformats.org/officeDocument/2006/relationships/hyperlink" Target="http://ovidsp.ovid.com/ovidweb.cgi?T=JS&amp;NEWS=n&amp;CSC=Y&amp;PAGE=booktext&amp;D=books&amp;AN=01817289$&amp;XPATH=/PG(0)" TargetMode="External"/><Relationship Id="rId103" Type="http://schemas.openxmlformats.org/officeDocument/2006/relationships/hyperlink" Target="http://ovidsp.ovid.com/ovidweb.cgi?T=JS&amp;NEWS=n&amp;CSC=Y&amp;PAGE=booktext&amp;D=books&amp;AN=01787373$&amp;XPATH=/PG(0)" TargetMode="External"/><Relationship Id="rId124" Type="http://schemas.openxmlformats.org/officeDocument/2006/relationships/hyperlink" Target="http://ovidsp.ovid.com/ovidweb.cgi?T=JS&amp;NEWS=n&amp;CSC=Y&amp;PAGE=booktext&amp;D=books&amp;AN=01817282$&amp;XPATH=/PG(0)" TargetMode="External"/><Relationship Id="rId70" Type="http://schemas.openxmlformats.org/officeDocument/2006/relationships/hyperlink" Target="http://ovidsp.ovid.com/ovidweb.cgi?T=JS&amp;NEWS=n&amp;CSC=Y&amp;PAGE=booktext&amp;D=books&amp;AN=01817287$&amp;XPATH=/PG(0)" TargetMode="External"/><Relationship Id="rId91" Type="http://schemas.openxmlformats.org/officeDocument/2006/relationships/hyperlink" Target="http://ovidsp.ovid.com/ovidweb.cgi?T=JS&amp;NEWS=n&amp;CSC=Y&amp;PAGE=booktext&amp;D=books&amp;AN=01735163$&amp;XPATH=/PG(0)" TargetMode="External"/><Relationship Id="rId145" Type="http://schemas.openxmlformats.org/officeDocument/2006/relationships/hyperlink" Target="http://ovidsp.ovid.com/ovidweb.cgi?T=JS&amp;NEWS=n&amp;CSC=Y&amp;PAGE=booktext&amp;D=books&amp;AN=01787268$&amp;XPATH=/PG(0)" TargetMode="External"/><Relationship Id="rId166" Type="http://schemas.openxmlformats.org/officeDocument/2006/relationships/hyperlink" Target="http://ovidsp.ovid.com/ovidweb.cgi?T=JS&amp;NEWS=n&amp;CSC=Y&amp;PAGE=booktext&amp;D=books&amp;AN=01787263$&amp;XPATH=/PG(0)" TargetMode="External"/><Relationship Id="rId187" Type="http://schemas.openxmlformats.org/officeDocument/2006/relationships/hyperlink" Target="http://ovidsp.ovid.com/ovidweb.cgi?T=JS&amp;NEWS=n&amp;CSC=Y&amp;PAGE=booktext&amp;D=books&amp;AN=01762465$&amp;XPATH=/PG(0)" TargetMode="External"/><Relationship Id="rId1" Type="http://schemas.openxmlformats.org/officeDocument/2006/relationships/hyperlink" Target="http://ovidsp.ovid.com/ovidweb.cgi?T=JS&amp;NEWS=n&amp;CSC=Y&amp;PAGE=booktext&amp;D=books&amp;AN=01745935$&amp;XPATH=/PG(0)" TargetMode="External"/><Relationship Id="rId28" Type="http://schemas.openxmlformats.org/officeDocument/2006/relationships/hyperlink" Target="http://ovidsp.ovid.com/ovidweb.cgi?T=JS&amp;NEWS=n&amp;CSC=Y&amp;PAGE=booktext&amp;D=books&amp;AN=01735162$&amp;XPATH=/PG(0)" TargetMode="External"/><Relationship Id="rId49" Type="http://schemas.openxmlformats.org/officeDocument/2006/relationships/hyperlink" Target="http://ovidsp.ovid.com/ovidweb.cgi?T=JS&amp;NEWS=n&amp;CSC=Y&amp;PAGE=booktext&amp;D=books&amp;AN=01817274$&amp;XPATH=/PG(0)" TargetMode="External"/><Relationship Id="rId114" Type="http://schemas.openxmlformats.org/officeDocument/2006/relationships/hyperlink" Target="http://ovidsp.ovid.com/ovidweb.cgi?T=JS&amp;NEWS=n&amp;CSC=Y&amp;PAGE=booktext&amp;D=books&amp;AN=01762469$&amp;XPATH=/PG(0)" TargetMode="External"/><Relationship Id="rId60" Type="http://schemas.openxmlformats.org/officeDocument/2006/relationships/hyperlink" Target="http://ovidsp.ovid.com/ovidweb.cgi?T=JS&amp;NEWS=n&amp;CSC=Y&amp;PAGE=booktext&amp;D=books&amp;AN=01762492$&amp;XPATH=/PG(0)" TargetMode="External"/><Relationship Id="rId81" Type="http://schemas.openxmlformats.org/officeDocument/2006/relationships/hyperlink" Target="http://ovidsp.ovid.com/ovidweb.cgi?T=JS&amp;NEWS=n&amp;CSC=Y&amp;PAGE=booktext&amp;D=books&amp;AN=01857031$&amp;XPATH=/PG(0)" TargetMode="External"/><Relationship Id="rId135" Type="http://schemas.openxmlformats.org/officeDocument/2006/relationships/hyperlink" Target="http://ovidsp.ovid.com/ovidweb.cgi?T=JS&amp;NEWS=n&amp;CSC=Y&amp;PAGE=booktext&amp;D=books&amp;AN=01720492$&amp;XPATH=/PG(0)" TargetMode="External"/><Relationship Id="rId156" Type="http://schemas.openxmlformats.org/officeDocument/2006/relationships/hyperlink" Target="http://ovidsp.ovid.com/ovidweb.cgi?T=JS&amp;NEWS=n&amp;CSC=Y&amp;PAGE=booktext&amp;D=books&amp;AN=01787230$&amp;XPATH=/PG(0)" TargetMode="External"/><Relationship Id="rId177" Type="http://schemas.openxmlformats.org/officeDocument/2006/relationships/hyperlink" Target="http://ovidsp.ovid.com/ovidweb.cgi?T=JS&amp;NEWS=n&amp;CSC=Y&amp;PAGE=booktext&amp;D=books&amp;AN=01812590$&amp;XPATH=/PG(0)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ovidsp.ovid.com/ovidweb.cgi?T=JS&amp;NEWS=n&amp;CSC=Y&amp;PAGE=booktext&amp;D=books&amp;AN=02196459/1st_Edition&amp;XPATH=/PG(0)&amp;EPUB=N" TargetMode="External"/><Relationship Id="rId18" Type="http://schemas.openxmlformats.org/officeDocument/2006/relationships/hyperlink" Target="https://ovidsp.ovid.com/ovidweb.cgi?T=JS&amp;NEWS=n&amp;CSC=Y&amp;PAGE=booktext&amp;D=books&amp;AN=02191027/1st_Edition&amp;XPATH=/PG(0)&amp;EPUB=N" TargetMode="External"/><Relationship Id="rId26" Type="http://schemas.openxmlformats.org/officeDocument/2006/relationships/hyperlink" Target="https://ovidsp.ovid.com/ovidweb.cgi?T=JS&amp;NEWS=n&amp;CSC=Y&amp;PAGE=booktext&amp;D=books&amp;AN=02211114/1st_Edition&amp;XPATH=/PG(0)&amp;EPUB=N" TargetMode="External"/><Relationship Id="rId39" Type="http://schemas.openxmlformats.org/officeDocument/2006/relationships/hyperlink" Target="https://ovidsp.ovid.com/ovidweb.cgi?T=JS&amp;NEWS=n&amp;CSC=Y&amp;PAGE=booktext&amp;D=books&amp;AN=02211075/7th_Edition&amp;XPATH=/PG(0)&amp;EPUB=N" TargetMode="External"/><Relationship Id="rId21" Type="http://schemas.openxmlformats.org/officeDocument/2006/relationships/hyperlink" Target="https://ovidsp.ovid.com/ovidweb.cgi?T=JS&amp;NEWS=n&amp;CSC=Y&amp;PAGE=booktext&amp;D=books&amp;AN=02205973/4th_Edition&amp;XPATH=/PG(0)&amp;EPUB=N" TargetMode="External"/><Relationship Id="rId34" Type="http://schemas.openxmlformats.org/officeDocument/2006/relationships/hyperlink" Target="https://ovidsp.ovid.com/ovidweb.cgi?T=JS&amp;NEWS=n&amp;CSC=Y&amp;PAGE=booktext&amp;D=books&amp;AN=02211143/1st_Edition&amp;XPATH=/PG(0)&amp;EPUB=N" TargetMode="External"/><Relationship Id="rId42" Type="http://schemas.openxmlformats.org/officeDocument/2006/relationships/hyperlink" Target="https://ovidsp.ovid.com/ovidweb.cgi?T=JS&amp;NEWS=n&amp;CSC=Y&amp;PAGE=booktext&amp;D=books&amp;AN=02205971/1st_Edition&amp;XPATH=/PG(0)&amp;EPUB=N" TargetMode="External"/><Relationship Id="rId47" Type="http://schemas.openxmlformats.org/officeDocument/2006/relationships/hyperlink" Target="https://ovidsp.ovid.com/ovidweb.cgi?T=JS&amp;NEWS=n&amp;CSC=Y&amp;PAGE=booktext&amp;D=books&amp;AN=02200482/4th_Edition&amp;XPATH=/PG(0)&amp;EPUB=N" TargetMode="External"/><Relationship Id="rId50" Type="http://schemas.openxmlformats.org/officeDocument/2006/relationships/hyperlink" Target="https://ovidsp.ovid.com/ovidweb.cgi?T=JS&amp;NEWS=n&amp;CSC=Y&amp;PAGE=booktext&amp;D=books&amp;AN=02205948/1st_Edition&amp;XPATH=/PG(0)&amp;EPUB=N" TargetMode="External"/><Relationship Id="rId55" Type="http://schemas.openxmlformats.org/officeDocument/2006/relationships/table" Target="../tables/table3.xml"/><Relationship Id="rId7" Type="http://schemas.openxmlformats.org/officeDocument/2006/relationships/hyperlink" Target="https://ovidsp.ovid.com/ovidweb.cgi?T=JS&amp;NEWS=n&amp;CSC=Y&amp;PAGE=booktext&amp;D=books&amp;AN=02158044/1st_Edition&amp;XPATH=/PG(0)&amp;EPUB=N" TargetMode="External"/><Relationship Id="rId2" Type="http://schemas.openxmlformats.org/officeDocument/2006/relationships/hyperlink" Target="https://ovidsp.ovid.com/ovidweb.cgi?T=JS&amp;NEWS=n&amp;CSC=Y&amp;PAGE=booktext&amp;D=books&amp;AN=02200468/1st_Edition&amp;XPATH=/PG(0)&amp;EPUB=N" TargetMode="External"/><Relationship Id="rId16" Type="http://schemas.openxmlformats.org/officeDocument/2006/relationships/hyperlink" Target="https://ovidsp.ovid.com/ovidweb.cgi?T=JS&amp;NEWS=n&amp;CSC=Y&amp;PAGE=booktext&amp;D=books&amp;AN=02191026/3rd_Edition&amp;XPATH=/PG(0)&amp;EPUB=N" TargetMode="External"/><Relationship Id="rId29" Type="http://schemas.openxmlformats.org/officeDocument/2006/relationships/hyperlink" Target="https://ovidsp.ovid.com/ovidweb.cgi?T=JS&amp;NEWS=n&amp;CSC=Y&amp;PAGE=booktext&amp;D=books&amp;AN=02211206/1st_Edition&amp;XPATH=/PG(0)&amp;EPUB=N" TargetMode="External"/><Relationship Id="rId11" Type="http://schemas.openxmlformats.org/officeDocument/2006/relationships/hyperlink" Target="https://ovidsp.ovid.com/ovidweb.cgi?T=JS&amp;NEWS=n&amp;CSC=Y&amp;PAGE=booktext&amp;D=books&amp;AN=02205972/1st_Edition&amp;XPATH=/PG(0)&amp;EPUB=N" TargetMode="External"/><Relationship Id="rId24" Type="http://schemas.openxmlformats.org/officeDocument/2006/relationships/hyperlink" Target="https://ovidsp.ovid.com/ovidweb.cgi?T=JS&amp;NEWS=n&amp;CSC=Y&amp;PAGE=booktext&amp;D=books&amp;AN=02211186/13th_Edition&amp;XPATH=/PG(0)&amp;EPUB=N" TargetMode="External"/><Relationship Id="rId32" Type="http://schemas.openxmlformats.org/officeDocument/2006/relationships/hyperlink" Target="https://ovidsp.ovid.com/ovidweb.cgi?T=JS&amp;NEWS=n&amp;CSC=Y&amp;PAGE=booktext&amp;D=books&amp;AN=02211201/2nd_Edition&amp;XPATH=/PG(0)&amp;EPUB=N" TargetMode="External"/><Relationship Id="rId37" Type="http://schemas.openxmlformats.org/officeDocument/2006/relationships/hyperlink" Target="https://ovidsp.ovid.com/ovidweb.cgi?T=JS&amp;NEWS=n&amp;CSC=Y&amp;PAGE=booktext&amp;D=books&amp;AN=02196443/3rd_Edition&amp;XPATH=/PG(0)&amp;EPUB=N" TargetMode="External"/><Relationship Id="rId40" Type="http://schemas.openxmlformats.org/officeDocument/2006/relationships/hyperlink" Target="https://ovidsp.ovid.com/ovidweb.cgi?T=JS&amp;NEWS=n&amp;CSC=Y&amp;PAGE=booktext&amp;D=books&amp;AN=02070871/1st_Edition&amp;XPATH=/PG(0)&amp;EPUB=N" TargetMode="External"/><Relationship Id="rId45" Type="http://schemas.openxmlformats.org/officeDocument/2006/relationships/hyperlink" Target="https://ovidsp.ovid.com/ovidweb.cgi?T=JS&amp;NEWS=n&amp;CSC=Y&amp;PAGE=booktext&amp;D=books&amp;AN=02211281/1st_Edition&amp;XPATH=/PG(0)&amp;EPUB=N" TargetMode="External"/><Relationship Id="rId53" Type="http://schemas.openxmlformats.org/officeDocument/2006/relationships/hyperlink" Target="https://ovidsp.ovid.com/ovidweb.cgi?T=JS&amp;NEWS=n&amp;CSC=Y&amp;PAGE=booktext&amp;D=books&amp;AN=02211195/6th_Edition&amp;XPATH=/PG(0)&amp;EPUB=N" TargetMode="External"/><Relationship Id="rId5" Type="http://schemas.openxmlformats.org/officeDocument/2006/relationships/hyperlink" Target="https://ovidsp.ovid.com/ovidweb.cgi?T=JS&amp;NEWS=n&amp;CSC=Y&amp;PAGE=booktext&amp;D=books&amp;AN=02196465/2nd_Edition&amp;XPATH=/PG(0)&amp;EPUB=N" TargetMode="External"/><Relationship Id="rId10" Type="http://schemas.openxmlformats.org/officeDocument/2006/relationships/hyperlink" Target="https://ovidsp.ovid.com/ovidweb.cgi?T=JS&amp;NEWS=n&amp;CSC=Y&amp;PAGE=booktext&amp;D=books&amp;AN=02191071/2nd_Edition&amp;XPATH=/PG(0)&amp;EPUB=N" TargetMode="External"/><Relationship Id="rId19" Type="http://schemas.openxmlformats.org/officeDocument/2006/relationships/hyperlink" Target="https://ovidsp.ovid.com/ovidweb.cgi?T=JS&amp;NEWS=n&amp;CSC=Y&amp;PAGE=booktext&amp;D=books&amp;AN=02191028/1st_Edition&amp;XPATH=/PG(0)&amp;EPUB=N" TargetMode="External"/><Relationship Id="rId31" Type="http://schemas.openxmlformats.org/officeDocument/2006/relationships/hyperlink" Target="https://ovidsp.ovid.com/ovidweb.cgi?T=JS&amp;NEWS=n&amp;CSC=Y&amp;PAGE=booktext&amp;D=books&amp;AN=02211202/1st_Edition&amp;XPATH=/PG(0)&amp;EPUB=N" TargetMode="External"/><Relationship Id="rId44" Type="http://schemas.openxmlformats.org/officeDocument/2006/relationships/hyperlink" Target="https://ovidsp.ovid.com/ovidweb.cgi?T=JS&amp;NEWS=n&amp;CSC=Y&amp;PAGE=booktext&amp;D=books&amp;AN=02191072/1st_Edition&amp;XPATH=/PG(0)&amp;EPUB=N" TargetMode="External"/><Relationship Id="rId52" Type="http://schemas.openxmlformats.org/officeDocument/2006/relationships/hyperlink" Target="https://ovidsp.ovid.com/ovidweb.cgi?T=JS&amp;NEWS=n&amp;CSC=Y&amp;PAGE=booktext&amp;D=books&amp;AN=02205976/1st_Edition&amp;XPATH=/PG(0)&amp;EPUB=N" TargetMode="External"/><Relationship Id="rId4" Type="http://schemas.openxmlformats.org/officeDocument/2006/relationships/hyperlink" Target="https://ovidsp.ovid.com/ovidweb.cgi?T=JS&amp;NEWS=n&amp;CSC=Y&amp;PAGE=booktext&amp;D=books&amp;AN=02191073/1st_Edition&amp;XPATH=/PG(0)&amp;EPUB=N" TargetMode="External"/><Relationship Id="rId9" Type="http://schemas.openxmlformats.org/officeDocument/2006/relationships/hyperlink" Target="https://ovidsp.ovid.com/ovidweb.cgi?T=JS&amp;NEWS=n&amp;CSC=Y&amp;PAGE=booktext&amp;D=books&amp;AN=02168244/1st_Edition&amp;XPATH=/PG(0)&amp;EPUB=N" TargetMode="External"/><Relationship Id="rId14" Type="http://schemas.openxmlformats.org/officeDocument/2006/relationships/hyperlink" Target="https://ovidsp.ovid.com/ovidweb.cgi?T=JS&amp;NEWS=n&amp;CSC=Y&amp;PAGE=booktext&amp;D=books&amp;AN=02211126/3rd_Edition&amp;XPATH=/PG(0)&amp;EPUB=N" TargetMode="External"/><Relationship Id="rId22" Type="http://schemas.openxmlformats.org/officeDocument/2006/relationships/hyperlink" Target="https://ovidsp.ovid.com/ovidweb.cgi?T=JS&amp;NEWS=n&amp;CSC=Y&amp;PAGE=booktext&amp;D=books&amp;AN=02148895/1st_Edition&amp;XPATH=/PG(0)&amp;EPUB=N" TargetMode="External"/><Relationship Id="rId27" Type="http://schemas.openxmlformats.org/officeDocument/2006/relationships/hyperlink" Target="https://ovidsp.ovid.com/ovidweb.cgi?T=JS&amp;NEWS=n&amp;CSC=Y&amp;PAGE=booktext&amp;D=books&amp;AN=02127187/1st_Edition&amp;XPATH=/PG(0)&amp;EPUB=N" TargetMode="External"/><Relationship Id="rId30" Type="http://schemas.openxmlformats.org/officeDocument/2006/relationships/hyperlink" Target="https://ovidsp.ovid.com/ovidweb.cgi?T=JS&amp;NEWS=n&amp;CSC=Y&amp;PAGE=booktext&amp;D=books&amp;AN=02211204/1st_Edition&amp;XPATH=/PG(0)&amp;EPUB=N" TargetMode="External"/><Relationship Id="rId35" Type="http://schemas.openxmlformats.org/officeDocument/2006/relationships/hyperlink" Target="https://ovidsp.ovid.com/ovidweb.cgi?T=JS&amp;NEWS=n&amp;CSC=Y&amp;PAGE=booktext&amp;D=books&amp;AN=02211192/1st_Edition&amp;XPATH=/PG(0)&amp;EPUB=N" TargetMode="External"/><Relationship Id="rId43" Type="http://schemas.openxmlformats.org/officeDocument/2006/relationships/hyperlink" Target="https://ovidsp.ovid.com/ovidweb.cgi?T=JS&amp;NEWS=n&amp;CSC=Y&amp;PAGE=booktext&amp;D=books&amp;AN=02181732/1st_Edition&amp;XPATH=/PG(0)&amp;EPUB=N" TargetMode="External"/><Relationship Id="rId48" Type="http://schemas.openxmlformats.org/officeDocument/2006/relationships/hyperlink" Target="https://ovidsp.ovid.com/ovidweb.cgi?T=JS&amp;NEWS=n&amp;CSC=Y&amp;PAGE=booktext&amp;D=books&amp;AN=02196197/3rd_Edition&amp;XPATH=/PG(0)&amp;EPUB=N" TargetMode="External"/><Relationship Id="rId8" Type="http://schemas.openxmlformats.org/officeDocument/2006/relationships/hyperlink" Target="https://ovidsp.ovid.com/ovidweb.cgi?T=JS&amp;NEWS=n&amp;CSC=Y&amp;PAGE=booktext&amp;D=books&amp;AN=02211208/7th_Edition&amp;XPATH=/PG(0)&amp;EPUB=N" TargetMode="External"/><Relationship Id="rId51" Type="http://schemas.openxmlformats.org/officeDocument/2006/relationships/hyperlink" Target="https://ovidsp.ovid.com/ovidweb.cgi?T=JS&amp;NEWS=n&amp;CSC=Y&amp;PAGE=booktext&amp;D=books&amp;AN=02070877/1st_Edition&amp;XPATH=/PG(0)&amp;EPUB=N" TargetMode="External"/><Relationship Id="rId3" Type="http://schemas.openxmlformats.org/officeDocument/2006/relationships/hyperlink" Target="https://ovidsp.ovid.com/ovidweb.cgi?T=JS&amp;NEWS=n&amp;CSC=Y&amp;PAGE=booktext&amp;D=books&amp;AN=02200469/1st_Edition&amp;XPATH=/PG(0)&amp;EPUB=N" TargetMode="External"/><Relationship Id="rId12" Type="http://schemas.openxmlformats.org/officeDocument/2006/relationships/hyperlink" Target="https://ovidsp.ovid.com/ovidweb.cgi?T=JS&amp;NEWS=n&amp;CSC=Y&amp;PAGE=booktext&amp;D=books&amp;AN=02200470/1st_Edition&amp;XPATH=/PG(0)&amp;EPUB=N" TargetMode="External"/><Relationship Id="rId17" Type="http://schemas.openxmlformats.org/officeDocument/2006/relationships/hyperlink" Target="https://ovidsp.ovid.com/ovidweb.cgi?T=JS&amp;NEWS=n&amp;CSC=Y&amp;PAGE=booktext&amp;D=books&amp;AN=02118604/5th_Edition&amp;XPATH=/PG(0)&amp;EPUB=N" TargetMode="External"/><Relationship Id="rId25" Type="http://schemas.openxmlformats.org/officeDocument/2006/relationships/hyperlink" Target="https://ovidsp.ovid.com/ovidweb.cgi?T=JS&amp;NEWS=n&amp;CSC=Y&amp;PAGE=booktext&amp;D=books&amp;AN=02200475/1st_Edition&amp;XPATH=/PG(0)&amp;EPUB=N" TargetMode="External"/><Relationship Id="rId33" Type="http://schemas.openxmlformats.org/officeDocument/2006/relationships/hyperlink" Target="https://ovidsp.ovid.com/ovidweb.cgi?T=JS&amp;NEWS=n&amp;CSC=Y&amp;PAGE=booktext&amp;D=books&amp;AN=02168255/4th_Edition&amp;XPATH=/PG(0)&amp;EPUB=N" TargetMode="External"/><Relationship Id="rId38" Type="http://schemas.openxmlformats.org/officeDocument/2006/relationships/hyperlink" Target="https://ovidsp.ovid.com/ovidweb.cgi?T=JS&amp;NEWS=n&amp;CSC=Y&amp;PAGE=booktext&amp;D=books&amp;AN=02070875/1st_Edition&amp;XPATH=/PG(0)&amp;EPUB=N" TargetMode="External"/><Relationship Id="rId46" Type="http://schemas.openxmlformats.org/officeDocument/2006/relationships/hyperlink" Target="https://ovidsp.ovid.com/ovidweb.cgi?T=JS&amp;NEWS=n&amp;CSC=Y&amp;PAGE=booktext&amp;D=books&amp;AN=02200471/1st_Edition&amp;XPATH=/PG(0)&amp;EPUB=N" TargetMode="External"/><Relationship Id="rId20" Type="http://schemas.openxmlformats.org/officeDocument/2006/relationships/hyperlink" Target="https://ovidsp.ovid.com/ovidweb.cgi?T=JS&amp;NEWS=n&amp;CSC=Y&amp;PAGE=booktext&amp;D=books&amp;AN=02200474/1st_Edition&amp;XPATH=/PG(0)&amp;EPUB=N" TargetMode="External"/><Relationship Id="rId41" Type="http://schemas.openxmlformats.org/officeDocument/2006/relationships/hyperlink" Target="https://ovidsp.ovid.com/ovidweb.cgi?T=JS&amp;NEWS=n&amp;CSC=Y&amp;PAGE=booktext&amp;D=books&amp;AN=02196140/6th_Edition&amp;XPATH=/PG(0)&amp;EPUB=N" TargetMode="External"/><Relationship Id="rId54" Type="http://schemas.openxmlformats.org/officeDocument/2006/relationships/hyperlink" Target="https://ovidsp.ovid.com/ovidweb.cgi?T=JS&amp;NEWS=n&amp;CSC=Y&amp;PAGE=booktext&amp;D=books&amp;AN=02211190/5th_Edition&amp;XPATH=/PG(0)&amp;EPUB=N" TargetMode="External"/><Relationship Id="rId1" Type="http://schemas.openxmlformats.org/officeDocument/2006/relationships/hyperlink" Target="https://ovidsp.ovid.com/ovidweb.cgi?T=JS&amp;NEWS=n&amp;CSC=Y&amp;PAGE=booktext&amp;D=books&amp;AN=02205970/3rd_Edition&amp;XPATH=/PG(0)&amp;EPUB=N" TargetMode="External"/><Relationship Id="rId6" Type="http://schemas.openxmlformats.org/officeDocument/2006/relationships/hyperlink" Target="https://ovidsp.ovid.com/ovidweb.cgi?T=JS&amp;NEWS=n&amp;CSC=Y&amp;PAGE=booktext&amp;D=books&amp;AN=02158043/6th_Edition&amp;XPATH=/PG(0)&amp;EPUB=N" TargetMode="External"/><Relationship Id="rId15" Type="http://schemas.openxmlformats.org/officeDocument/2006/relationships/hyperlink" Target="https://ovidsp.ovid.com/ovidweb.cgi?T=JS&amp;NEWS=n&amp;CSC=Y&amp;PAGE=booktext&amp;D=books&amp;AN=02181733/7th_Edition&amp;XPATH=/PG(0)&amp;EPUB=N" TargetMode="External"/><Relationship Id="rId23" Type="http://schemas.openxmlformats.org/officeDocument/2006/relationships/hyperlink" Target="https://ovidsp.ovid.com/ovidweb.cgi?T=JS&amp;NEWS=n&amp;CSC=Y&amp;PAGE=booktext&amp;D=books&amp;AN=02196141/1st_Edition&amp;XPATH=/PG(0)&amp;EPUB=N" TargetMode="External"/><Relationship Id="rId28" Type="http://schemas.openxmlformats.org/officeDocument/2006/relationships/hyperlink" Target="https://ovidsp.ovid.com/ovidweb.cgi?T=JS&amp;NEWS=n&amp;CSC=Y&amp;PAGE=booktext&amp;D=books&amp;AN=02158046/1st_Edition&amp;XPATH=/PG(0)&amp;EPUB=N" TargetMode="External"/><Relationship Id="rId36" Type="http://schemas.openxmlformats.org/officeDocument/2006/relationships/hyperlink" Target="https://ovidsp.ovid.com/ovidweb.cgi?T=JS&amp;NEWS=n&amp;CSC=Y&amp;PAGE=booktext&amp;D=books&amp;AN=02205974/2nd_Edition&amp;XPATH=/PG(0)&amp;EPUB=N" TargetMode="External"/><Relationship Id="rId49" Type="http://schemas.openxmlformats.org/officeDocument/2006/relationships/hyperlink" Target="https://ovidsp.ovid.com/ovidweb.cgi?T=JS&amp;NEWS=n&amp;CSC=Y&amp;PAGE=booktext&amp;D=books&amp;AN=02211194/2nd_Edition&amp;XPATH=/PG(0)&amp;EPUB=N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ovidsp.ovid.com/ovidweb.cgi?T=JS&amp;NEWS=n&amp;CSC=Y&amp;PAGE=booktext&amp;D=books&amp;AN=02272765/2nd_Edition&amp;XPATH=/PG(0)&amp;EPUB=N" TargetMode="External"/><Relationship Id="rId13" Type="http://schemas.openxmlformats.org/officeDocument/2006/relationships/hyperlink" Target="https://ovidsp.ovid.com/ovidweb.cgi?T=JS&amp;NEWS=n&amp;CSC=Y&amp;PAGE=booktext&amp;D=books&amp;AN=02191037/6th_Edition&amp;XPATH=/PG(0)&amp;EPUB=N" TargetMode="External"/><Relationship Id="rId3" Type="http://schemas.openxmlformats.org/officeDocument/2006/relationships/hyperlink" Target="https://ovidsp.ovid.com/ovidweb.cgi?T=JS&amp;NEWS=n&amp;CSC=Y&amp;PAGE=booktext&amp;D=books&amp;AN=02273569/5th_Edition&amp;XPATH=/PG(0)&amp;EPUB=N" TargetMode="External"/><Relationship Id="rId7" Type="http://schemas.openxmlformats.org/officeDocument/2006/relationships/hyperlink" Target="https://ovidsp.ovid.com/ovidweb.cgi?T=JS&amp;NEWS=n&amp;CSC=Y&amp;PAGE=booktext&amp;D=books&amp;AN=02211184/1st_Edition&amp;XPATH=/PG(0)&amp;EPUB=N" TargetMode="External"/><Relationship Id="rId12" Type="http://schemas.openxmlformats.org/officeDocument/2006/relationships/hyperlink" Target="https://ovidsp.ovid.com/ovidweb.cgi?T=JS&amp;NEWS=n&amp;CSC=Y&amp;PAGE=booktext&amp;D=books&amp;AN=02272994/1st_Edition&amp;XPATH=/PG(0)&amp;EPUB=N" TargetMode="External"/><Relationship Id="rId2" Type="http://schemas.openxmlformats.org/officeDocument/2006/relationships/hyperlink" Target="https://ovidsp.ovid.com/ovidweb.cgi?T=JS&amp;NEWS=n&amp;CSC=Y&amp;PAGE=booktext&amp;D=books&amp;AN=02250078/8th_Edition&amp;XPATH=/PG(0)&amp;EPUB=N" TargetMode="External"/><Relationship Id="rId1" Type="http://schemas.openxmlformats.org/officeDocument/2006/relationships/hyperlink" Target="https://ovidsp.ovid.com/ovidweb.cgi?T=JS&amp;NEWS=n&amp;CSC=Y&amp;PAGE=booktext&amp;D=books&amp;AN=02273977/1st_Edition&amp;XPATH=/PG(0)&amp;EPUB=N" TargetMode="External"/><Relationship Id="rId6" Type="http://schemas.openxmlformats.org/officeDocument/2006/relationships/hyperlink" Target="https://ovidsp.ovid.com/ovidweb.cgi?T=JS&amp;NEWS=n&amp;CSC=Y&amp;PAGE=booktext&amp;D=books&amp;AN=02272412/1st_Edition&amp;XPATH=/PG(0)&amp;EPUB=N" TargetMode="External"/><Relationship Id="rId11" Type="http://schemas.openxmlformats.org/officeDocument/2006/relationships/hyperlink" Target="https://ovidsp.ovid.com/ovidweb.cgi?T=JS&amp;NEWS=n&amp;CSC=Y&amp;PAGE=booktext&amp;D=books&amp;AN=02274031/10th_Edition&amp;XPATH=/PG(0)&amp;EPUB=N" TargetMode="External"/><Relationship Id="rId5" Type="http://schemas.openxmlformats.org/officeDocument/2006/relationships/hyperlink" Target="https://ovidsp.ovid.com/ovidweb.cgi?T=JS&amp;NEWS=n&amp;CSC=Y&amp;PAGE=booktext&amp;D=books&amp;AN=02274064/3rd_Edition&amp;XPATH=/PG(0)&amp;EPUB=N" TargetMode="External"/><Relationship Id="rId10" Type="http://schemas.openxmlformats.org/officeDocument/2006/relationships/hyperlink" Target="https://ovidsp.ovid.com/ovidweb.cgi?T=JS&amp;NEWS=n&amp;CSC=Y&amp;PAGE=booktext&amp;D=books&amp;AN=02272413/6th_Edition&amp;XPATH=/PG(0)&amp;EPUB=N" TargetMode="External"/><Relationship Id="rId4" Type="http://schemas.openxmlformats.org/officeDocument/2006/relationships/hyperlink" Target="https://ovidsp.ovid.com/ovidweb.cgi?T=JS&amp;NEWS=n&amp;CSC=Y&amp;PAGE=booktext&amp;D=books&amp;AN=02174555/5th_Edition&amp;XPATH=/PG(0)&amp;EPUB=N" TargetMode="External"/><Relationship Id="rId9" Type="http://schemas.openxmlformats.org/officeDocument/2006/relationships/hyperlink" Target="https://ovidsp.ovid.com/ovidweb.cgi?T=JS&amp;NEWS=n&amp;CSC=Y&amp;PAGE=booktext&amp;D=books&amp;AN=02273953/1st_Edition&amp;XPATH=/PG(0)&amp;EPUB=N" TargetMode="External"/><Relationship Id="rId14" Type="http://schemas.openxmlformats.org/officeDocument/2006/relationships/hyperlink" Target="https://ovidsp.ovid.com/ovidweb.cgi?T=JS&amp;NEWS=n&amp;CSC=Y&amp;PAGE=booktext&amp;D=books&amp;AN=02274177/13th_Edition&amp;XPATH=/PG(0)&amp;EPUB=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4"/>
  <sheetViews>
    <sheetView topLeftCell="B1" workbookViewId="0">
      <selection activeCell="I1" sqref="I1"/>
    </sheetView>
  </sheetViews>
  <sheetFormatPr defaultColWidth="9" defaultRowHeight="20.100000000000001" customHeight="1"/>
  <cols>
    <col min="1" max="1" width="6.21875" style="109" hidden="1" customWidth="1"/>
    <col min="2" max="2" width="9" style="110" customWidth="1"/>
    <col min="3" max="3" width="17.109375" style="110" hidden="1" customWidth="1"/>
    <col min="4" max="4" width="17.6640625" style="110" hidden="1" customWidth="1"/>
    <col min="5" max="5" width="18.33203125" style="110" hidden="1" customWidth="1"/>
    <col min="6" max="6" width="52.21875" style="110" customWidth="1"/>
    <col min="7" max="7" width="9" style="110" customWidth="1"/>
    <col min="8" max="8" width="38.77734375" style="110" customWidth="1"/>
    <col min="9" max="9" width="3.6640625" style="110" hidden="1" customWidth="1"/>
    <col min="10" max="10" width="8.21875" style="110" customWidth="1"/>
    <col min="11" max="11" width="115.6640625" style="108" bestFit="1" customWidth="1"/>
    <col min="12" max="12" width="28.33203125" style="108" customWidth="1"/>
    <col min="13" max="16384" width="9" style="108"/>
  </cols>
  <sheetData>
    <row r="1" spans="1:12" ht="20.100000000000001" customHeight="1">
      <c r="A1" s="106" t="s">
        <v>5874</v>
      </c>
      <c r="B1" s="106" t="s">
        <v>5875</v>
      </c>
      <c r="C1" s="106" t="s">
        <v>5876</v>
      </c>
      <c r="D1" s="106" t="s">
        <v>1310</v>
      </c>
      <c r="E1" s="106" t="s">
        <v>1443</v>
      </c>
      <c r="F1" s="107" t="s">
        <v>1444</v>
      </c>
      <c r="G1" s="106" t="s">
        <v>1445</v>
      </c>
      <c r="H1" s="106" t="s">
        <v>1446</v>
      </c>
      <c r="I1" s="106" t="s">
        <v>1447</v>
      </c>
      <c r="J1" s="106" t="s">
        <v>1448</v>
      </c>
      <c r="K1" s="112" t="s">
        <v>1450</v>
      </c>
    </row>
    <row r="2" spans="1:12" ht="20.100000000000001" customHeight="1">
      <c r="A2" s="113" t="s">
        <v>5877</v>
      </c>
      <c r="B2" s="114" t="s">
        <v>5878</v>
      </c>
      <c r="C2" s="114" t="s">
        <v>5879</v>
      </c>
      <c r="D2" s="114" t="s">
        <v>5880</v>
      </c>
      <c r="E2" s="114" t="s">
        <v>5881</v>
      </c>
      <c r="F2" s="114" t="s">
        <v>5882</v>
      </c>
      <c r="G2" s="114" t="s">
        <v>5883</v>
      </c>
      <c r="H2" s="114" t="s">
        <v>5884</v>
      </c>
      <c r="I2" s="114" t="s">
        <v>128</v>
      </c>
      <c r="J2" s="114" t="s">
        <v>2550</v>
      </c>
      <c r="K2" s="115" t="s">
        <v>5885</v>
      </c>
    </row>
    <row r="3" spans="1:12" ht="20.100000000000001" customHeight="1">
      <c r="A3" s="113" t="s">
        <v>5877</v>
      </c>
      <c r="B3" s="114" t="s">
        <v>5886</v>
      </c>
      <c r="C3" s="114" t="s">
        <v>5887</v>
      </c>
      <c r="D3" s="114" t="s">
        <v>5888</v>
      </c>
      <c r="E3" s="114" t="s">
        <v>5889</v>
      </c>
      <c r="F3" s="114" t="s">
        <v>5890</v>
      </c>
      <c r="G3" s="114" t="s">
        <v>5891</v>
      </c>
      <c r="H3" s="114" t="s">
        <v>134</v>
      </c>
      <c r="I3" s="114" t="s">
        <v>128</v>
      </c>
      <c r="J3" s="114" t="s">
        <v>2480</v>
      </c>
      <c r="K3" s="115" t="s">
        <v>5892</v>
      </c>
    </row>
    <row r="4" spans="1:12" ht="20.100000000000001" customHeight="1">
      <c r="A4" s="113" t="s">
        <v>5877</v>
      </c>
      <c r="B4" s="114" t="s">
        <v>5893</v>
      </c>
      <c r="C4" s="114" t="s">
        <v>1194</v>
      </c>
      <c r="D4" s="114" t="s">
        <v>5894</v>
      </c>
      <c r="E4" s="114" t="s">
        <v>5895</v>
      </c>
      <c r="F4" s="114" t="s">
        <v>5896</v>
      </c>
      <c r="G4" s="114" t="s">
        <v>5844</v>
      </c>
      <c r="H4" s="114" t="s">
        <v>5897</v>
      </c>
      <c r="I4" s="114" t="s">
        <v>128</v>
      </c>
      <c r="J4" s="114" t="s">
        <v>2536</v>
      </c>
      <c r="K4" s="115" t="s">
        <v>5898</v>
      </c>
    </row>
    <row r="5" spans="1:12" ht="20.100000000000001" customHeight="1">
      <c r="A5" s="113" t="s">
        <v>5877</v>
      </c>
      <c r="B5" s="114" t="s">
        <v>1398</v>
      </c>
      <c r="C5" s="114" t="s">
        <v>1139</v>
      </c>
      <c r="D5" s="114" t="s">
        <v>5899</v>
      </c>
      <c r="E5" s="114" t="s">
        <v>5900</v>
      </c>
      <c r="F5" s="114" t="s">
        <v>5901</v>
      </c>
      <c r="G5" s="114" t="s">
        <v>5844</v>
      </c>
      <c r="H5" s="114" t="s">
        <v>5902</v>
      </c>
      <c r="I5" s="114" t="s">
        <v>128</v>
      </c>
      <c r="J5" s="114" t="s">
        <v>5903</v>
      </c>
      <c r="K5" s="115" t="s">
        <v>5904</v>
      </c>
      <c r="L5" s="111"/>
    </row>
    <row r="6" spans="1:12" ht="20.100000000000001" customHeight="1">
      <c r="A6" s="113" t="s">
        <v>5877</v>
      </c>
      <c r="B6" s="114" t="s">
        <v>5905</v>
      </c>
      <c r="C6" s="114" t="s">
        <v>1225</v>
      </c>
      <c r="D6" s="114" t="s">
        <v>5906</v>
      </c>
      <c r="E6" s="114" t="s">
        <v>5907</v>
      </c>
      <c r="F6" s="114" t="s">
        <v>5908</v>
      </c>
      <c r="G6" s="114" t="s">
        <v>5909</v>
      </c>
      <c r="H6" s="114" t="s">
        <v>5910</v>
      </c>
      <c r="I6" s="114" t="s">
        <v>128</v>
      </c>
      <c r="J6" s="114" t="s">
        <v>2480</v>
      </c>
      <c r="K6" s="115" t="s">
        <v>5911</v>
      </c>
      <c r="L6" s="111"/>
    </row>
    <row r="7" spans="1:12" ht="20.100000000000001" customHeight="1">
      <c r="A7" s="113" t="s">
        <v>5877</v>
      </c>
      <c r="B7" s="114" t="s">
        <v>5912</v>
      </c>
      <c r="C7" s="114" t="s">
        <v>5913</v>
      </c>
      <c r="D7" s="114" t="s">
        <v>5914</v>
      </c>
      <c r="E7" s="114" t="s">
        <v>5915</v>
      </c>
      <c r="F7" s="114" t="s">
        <v>5916</v>
      </c>
      <c r="G7" s="114" t="s">
        <v>5844</v>
      </c>
      <c r="H7" s="114" t="s">
        <v>5917</v>
      </c>
      <c r="I7" s="114" t="s">
        <v>128</v>
      </c>
      <c r="J7" s="114" t="s">
        <v>2536</v>
      </c>
      <c r="K7" s="115" t="s">
        <v>5918</v>
      </c>
      <c r="L7" s="111"/>
    </row>
    <row r="8" spans="1:12" ht="20.100000000000001" customHeight="1">
      <c r="A8" s="113" t="s">
        <v>5877</v>
      </c>
      <c r="B8" s="114" t="s">
        <v>5919</v>
      </c>
      <c r="C8" s="114" t="s">
        <v>955</v>
      </c>
      <c r="D8" s="114" t="s">
        <v>5920</v>
      </c>
      <c r="E8" s="114" t="s">
        <v>5921</v>
      </c>
      <c r="F8" s="114" t="s">
        <v>5922</v>
      </c>
      <c r="G8" s="114" t="s">
        <v>5923</v>
      </c>
      <c r="H8" s="114" t="s">
        <v>5924</v>
      </c>
      <c r="I8" s="114" t="s">
        <v>128</v>
      </c>
      <c r="J8" s="114" t="s">
        <v>2489</v>
      </c>
      <c r="K8" s="115" t="s">
        <v>5925</v>
      </c>
      <c r="L8" s="111"/>
    </row>
    <row r="9" spans="1:12" ht="20.100000000000001" customHeight="1">
      <c r="A9" s="113" t="s">
        <v>5877</v>
      </c>
      <c r="B9" s="114" t="s">
        <v>5926</v>
      </c>
      <c r="C9" s="114" t="s">
        <v>5927</v>
      </c>
      <c r="D9" s="114" t="s">
        <v>5928</v>
      </c>
      <c r="E9" s="114" t="s">
        <v>5929</v>
      </c>
      <c r="F9" s="114" t="s">
        <v>1469</v>
      </c>
      <c r="G9" s="114" t="s">
        <v>5844</v>
      </c>
      <c r="H9" s="114" t="s">
        <v>5930</v>
      </c>
      <c r="I9" s="114" t="s">
        <v>128</v>
      </c>
      <c r="J9" s="114" t="s">
        <v>5903</v>
      </c>
      <c r="K9" s="115" t="s">
        <v>5931</v>
      </c>
      <c r="L9" s="111"/>
    </row>
    <row r="10" spans="1:12" ht="20.100000000000001" customHeight="1">
      <c r="A10" s="113" t="s">
        <v>5877</v>
      </c>
      <c r="B10" s="114" t="s">
        <v>5932</v>
      </c>
      <c r="C10" s="114" t="s">
        <v>1156</v>
      </c>
      <c r="D10" s="114" t="s">
        <v>5933</v>
      </c>
      <c r="E10" s="114" t="s">
        <v>5934</v>
      </c>
      <c r="F10" s="114" t="s">
        <v>5935</v>
      </c>
      <c r="G10" s="114" t="s">
        <v>5844</v>
      </c>
      <c r="H10" s="114" t="s">
        <v>5936</v>
      </c>
      <c r="I10" s="114" t="s">
        <v>128</v>
      </c>
      <c r="J10" s="114" t="s">
        <v>4086</v>
      </c>
      <c r="K10" s="115" t="s">
        <v>5937</v>
      </c>
      <c r="L10" s="111"/>
    </row>
    <row r="11" spans="1:12" ht="20.100000000000001" customHeight="1">
      <c r="A11" s="113" t="s">
        <v>5877</v>
      </c>
      <c r="B11" s="114" t="s">
        <v>5938</v>
      </c>
      <c r="C11" s="114" t="s">
        <v>4840</v>
      </c>
      <c r="D11" s="114" t="s">
        <v>5939</v>
      </c>
      <c r="E11" s="114" t="s">
        <v>5940</v>
      </c>
      <c r="F11" s="114" t="s">
        <v>5941</v>
      </c>
      <c r="G11" s="114" t="s">
        <v>5844</v>
      </c>
      <c r="H11" s="114" t="s">
        <v>5942</v>
      </c>
      <c r="I11" s="114" t="s">
        <v>128</v>
      </c>
      <c r="J11" s="114" t="s">
        <v>4086</v>
      </c>
      <c r="K11" s="115" t="s">
        <v>5943</v>
      </c>
      <c r="L11" s="111"/>
    </row>
    <row r="12" spans="1:12" ht="20.100000000000001" customHeight="1">
      <c r="A12" s="113" t="s">
        <v>5877</v>
      </c>
      <c r="B12" s="114" t="s">
        <v>5944</v>
      </c>
      <c r="C12" s="114" t="s">
        <v>5945</v>
      </c>
      <c r="D12" s="114" t="s">
        <v>5946</v>
      </c>
      <c r="E12" s="114" t="s">
        <v>5947</v>
      </c>
      <c r="F12" s="114" t="s">
        <v>5948</v>
      </c>
      <c r="G12" s="114" t="s">
        <v>5949</v>
      </c>
      <c r="H12" s="114" t="s">
        <v>5950</v>
      </c>
      <c r="I12" s="114" t="s">
        <v>128</v>
      </c>
      <c r="J12" s="114" t="s">
        <v>2480</v>
      </c>
      <c r="K12" s="115" t="s">
        <v>5951</v>
      </c>
      <c r="L12" s="111"/>
    </row>
    <row r="13" spans="1:12" ht="20.100000000000001" customHeight="1">
      <c r="A13" s="113" t="s">
        <v>5877</v>
      </c>
      <c r="B13" s="114" t="s">
        <v>5952</v>
      </c>
      <c r="C13" s="114" t="s">
        <v>5953</v>
      </c>
      <c r="D13" s="114" t="s">
        <v>5954</v>
      </c>
      <c r="E13" s="114" t="s">
        <v>5955</v>
      </c>
      <c r="F13" s="114" t="s">
        <v>5956</v>
      </c>
      <c r="G13" s="114" t="s">
        <v>5844</v>
      </c>
      <c r="H13" s="114" t="s">
        <v>5957</v>
      </c>
      <c r="I13" s="114" t="s">
        <v>128</v>
      </c>
      <c r="J13" s="114" t="s">
        <v>2480</v>
      </c>
      <c r="K13" s="115" t="s">
        <v>5958</v>
      </c>
      <c r="L13" s="111"/>
    </row>
    <row r="14" spans="1:12" ht="20.100000000000001" customHeight="1">
      <c r="A14" s="113" t="s">
        <v>5877</v>
      </c>
      <c r="B14" s="114" t="s">
        <v>1386</v>
      </c>
      <c r="C14" s="114" t="s">
        <v>5927</v>
      </c>
      <c r="D14" s="114" t="s">
        <v>5959</v>
      </c>
      <c r="E14" s="114" t="s">
        <v>5960</v>
      </c>
      <c r="F14" s="114" t="s">
        <v>5961</v>
      </c>
      <c r="G14" s="114" t="s">
        <v>5909</v>
      </c>
      <c r="H14" s="114" t="s">
        <v>5962</v>
      </c>
      <c r="I14" s="114" t="s">
        <v>128</v>
      </c>
      <c r="J14" s="114" t="s">
        <v>2480</v>
      </c>
      <c r="K14" s="115" t="s">
        <v>5963</v>
      </c>
      <c r="L14" s="111"/>
    </row>
    <row r="15" spans="1:12" ht="20.100000000000001" customHeight="1">
      <c r="A15" s="113" t="s">
        <v>5877</v>
      </c>
      <c r="B15" s="114" t="s">
        <v>5964</v>
      </c>
      <c r="C15" s="114" t="s">
        <v>3762</v>
      </c>
      <c r="D15" s="114" t="s">
        <v>5965</v>
      </c>
      <c r="E15" s="114" t="s">
        <v>5966</v>
      </c>
      <c r="F15" s="114" t="s">
        <v>5967</v>
      </c>
      <c r="G15" s="114" t="s">
        <v>5968</v>
      </c>
      <c r="H15" s="114" t="s">
        <v>5969</v>
      </c>
      <c r="I15" s="114" t="s">
        <v>128</v>
      </c>
      <c r="J15" s="114" t="s">
        <v>53</v>
      </c>
      <c r="K15" s="115" t="s">
        <v>5970</v>
      </c>
    </row>
    <row r="16" spans="1:12" ht="20.100000000000001" customHeight="1">
      <c r="A16" s="113" t="s">
        <v>5877</v>
      </c>
      <c r="B16" s="114" t="s">
        <v>5971</v>
      </c>
      <c r="C16" s="114" t="s">
        <v>5972</v>
      </c>
      <c r="D16" s="114" t="s">
        <v>5973</v>
      </c>
      <c r="E16" s="114" t="s">
        <v>5974</v>
      </c>
      <c r="F16" s="114" t="s">
        <v>5975</v>
      </c>
      <c r="G16" s="114" t="s">
        <v>5976</v>
      </c>
      <c r="H16" s="114" t="s">
        <v>5977</v>
      </c>
      <c r="I16" s="114" t="s">
        <v>128</v>
      </c>
      <c r="J16" s="114" t="s">
        <v>2581</v>
      </c>
      <c r="K16" s="115" t="s">
        <v>5978</v>
      </c>
    </row>
    <row r="17" spans="1:11" ht="20.100000000000001" customHeight="1">
      <c r="A17" s="113" t="s">
        <v>5877</v>
      </c>
      <c r="B17" s="114" t="s">
        <v>5979</v>
      </c>
      <c r="C17" s="114" t="s">
        <v>4840</v>
      </c>
      <c r="D17" s="114" t="s">
        <v>5980</v>
      </c>
      <c r="E17" s="114" t="s">
        <v>5981</v>
      </c>
      <c r="F17" s="114" t="s">
        <v>5982</v>
      </c>
      <c r="G17" s="114" t="s">
        <v>5923</v>
      </c>
      <c r="H17" s="114" t="s">
        <v>5983</v>
      </c>
      <c r="I17" s="114" t="s">
        <v>128</v>
      </c>
      <c r="J17" s="114" t="s">
        <v>5903</v>
      </c>
      <c r="K17" s="115" t="s">
        <v>5984</v>
      </c>
    </row>
    <row r="18" spans="1:11" ht="20.100000000000001" customHeight="1">
      <c r="A18" s="113" t="s">
        <v>5877</v>
      </c>
      <c r="B18" s="114" t="s">
        <v>5985</v>
      </c>
      <c r="C18" s="114" t="s">
        <v>5986</v>
      </c>
      <c r="D18" s="114" t="s">
        <v>5987</v>
      </c>
      <c r="E18" s="114" t="s">
        <v>5988</v>
      </c>
      <c r="F18" s="114" t="s">
        <v>5989</v>
      </c>
      <c r="G18" s="114" t="s">
        <v>5909</v>
      </c>
      <c r="H18" s="114" t="s">
        <v>5990</v>
      </c>
      <c r="I18" s="114" t="s">
        <v>128</v>
      </c>
      <c r="J18" s="114" t="s">
        <v>2536</v>
      </c>
      <c r="K18" s="115" t="s">
        <v>5991</v>
      </c>
    </row>
    <row r="19" spans="1:11" ht="20.100000000000001" customHeight="1">
      <c r="A19" s="113" t="s">
        <v>5877</v>
      </c>
      <c r="B19" s="114" t="s">
        <v>5992</v>
      </c>
      <c r="C19" s="114" t="s">
        <v>5993</v>
      </c>
      <c r="D19" s="114" t="s">
        <v>5994</v>
      </c>
      <c r="E19" s="114" t="s">
        <v>5995</v>
      </c>
      <c r="F19" s="114" t="s">
        <v>5996</v>
      </c>
      <c r="G19" s="114" t="s">
        <v>5844</v>
      </c>
      <c r="H19" s="114" t="s">
        <v>5997</v>
      </c>
      <c r="I19" s="114" t="s">
        <v>128</v>
      </c>
      <c r="J19" s="114" t="s">
        <v>2480</v>
      </c>
      <c r="K19" s="115" t="s">
        <v>5998</v>
      </c>
    </row>
    <row r="20" spans="1:11" ht="20.100000000000001" customHeight="1">
      <c r="A20" s="113" t="s">
        <v>5877</v>
      </c>
      <c r="B20" s="114" t="s">
        <v>5999</v>
      </c>
      <c r="C20" s="114" t="s">
        <v>6000</v>
      </c>
      <c r="D20" s="114" t="s">
        <v>6001</v>
      </c>
      <c r="E20" s="114" t="s">
        <v>6002</v>
      </c>
      <c r="F20" s="114" t="s">
        <v>163</v>
      </c>
      <c r="G20" s="114" t="s">
        <v>5844</v>
      </c>
      <c r="H20" s="114" t="s">
        <v>6003</v>
      </c>
      <c r="I20" s="114" t="s">
        <v>128</v>
      </c>
      <c r="J20" s="114" t="s">
        <v>2536</v>
      </c>
      <c r="K20" s="115" t="s">
        <v>6004</v>
      </c>
    </row>
    <row r="21" spans="1:11" ht="20.100000000000001" customHeight="1">
      <c r="A21" s="113" t="s">
        <v>5877</v>
      </c>
      <c r="B21" s="114" t="s">
        <v>6005</v>
      </c>
      <c r="C21" s="114" t="s">
        <v>6006</v>
      </c>
      <c r="D21" s="114" t="s">
        <v>6007</v>
      </c>
      <c r="E21" s="114" t="s">
        <v>6008</v>
      </c>
      <c r="F21" s="114" t="s">
        <v>6009</v>
      </c>
      <c r="G21" s="114" t="s">
        <v>5844</v>
      </c>
      <c r="H21" s="114" t="s">
        <v>6010</v>
      </c>
      <c r="I21" s="114" t="s">
        <v>128</v>
      </c>
      <c r="J21" s="114" t="s">
        <v>2480</v>
      </c>
      <c r="K21" s="115" t="s">
        <v>6011</v>
      </c>
    </row>
    <row r="22" spans="1:11" ht="20.100000000000001" customHeight="1">
      <c r="A22" s="113" t="s">
        <v>5877</v>
      </c>
      <c r="B22" s="114" t="s">
        <v>6012</v>
      </c>
      <c r="C22" s="114" t="s">
        <v>6013</v>
      </c>
      <c r="D22" s="114" t="s">
        <v>6014</v>
      </c>
      <c r="E22" s="114" t="s">
        <v>6015</v>
      </c>
      <c r="F22" s="114" t="s">
        <v>6016</v>
      </c>
      <c r="G22" s="114" t="s">
        <v>5909</v>
      </c>
      <c r="H22" s="114" t="s">
        <v>6017</v>
      </c>
      <c r="I22" s="114" t="s">
        <v>128</v>
      </c>
      <c r="J22" s="114" t="s">
        <v>2536</v>
      </c>
      <c r="K22" s="115" t="s">
        <v>6018</v>
      </c>
    </row>
    <row r="23" spans="1:11" ht="20.100000000000001" customHeight="1">
      <c r="A23" s="113" t="s">
        <v>5877</v>
      </c>
      <c r="B23" s="114" t="s">
        <v>6019</v>
      </c>
      <c r="C23" s="114" t="s">
        <v>6020</v>
      </c>
      <c r="D23" s="114" t="s">
        <v>6021</v>
      </c>
      <c r="E23" s="114" t="s">
        <v>6022</v>
      </c>
      <c r="F23" s="114" t="s">
        <v>6023</v>
      </c>
      <c r="G23" s="114" t="s">
        <v>5909</v>
      </c>
      <c r="H23" s="114" t="s">
        <v>6024</v>
      </c>
      <c r="I23" s="114" t="s">
        <v>128</v>
      </c>
      <c r="J23" s="114" t="s">
        <v>2480</v>
      </c>
      <c r="K23" s="115" t="s">
        <v>6025</v>
      </c>
    </row>
    <row r="24" spans="1:11" ht="20.100000000000001" customHeight="1">
      <c r="A24" s="113" t="s">
        <v>5877</v>
      </c>
      <c r="B24" s="114" t="s">
        <v>6026</v>
      </c>
      <c r="C24" s="114" t="s">
        <v>1022</v>
      </c>
      <c r="D24" s="114" t="s">
        <v>6027</v>
      </c>
      <c r="E24" s="114" t="s">
        <v>6028</v>
      </c>
      <c r="F24" s="114" t="s">
        <v>6029</v>
      </c>
      <c r="G24" s="114" t="s">
        <v>5968</v>
      </c>
      <c r="H24" s="114" t="s">
        <v>6030</v>
      </c>
      <c r="I24" s="114" t="s">
        <v>128</v>
      </c>
      <c r="J24" s="114" t="s">
        <v>2489</v>
      </c>
      <c r="K24" s="115" t="s">
        <v>6031</v>
      </c>
    </row>
    <row r="25" spans="1:11" ht="20.100000000000001" customHeight="1">
      <c r="A25" s="113" t="s">
        <v>5877</v>
      </c>
      <c r="B25" s="114" t="s">
        <v>6032</v>
      </c>
      <c r="C25" s="114" t="s">
        <v>6033</v>
      </c>
      <c r="D25" s="114" t="s">
        <v>6034</v>
      </c>
      <c r="E25" s="114" t="s">
        <v>6035</v>
      </c>
      <c r="F25" s="114" t="s">
        <v>6036</v>
      </c>
      <c r="G25" s="114" t="s">
        <v>6037</v>
      </c>
      <c r="H25" s="114" t="s">
        <v>6038</v>
      </c>
      <c r="I25" s="114" t="s">
        <v>128</v>
      </c>
      <c r="J25" s="114" t="s">
        <v>2489</v>
      </c>
      <c r="K25" s="115" t="s">
        <v>6039</v>
      </c>
    </row>
    <row r="26" spans="1:11" ht="20.100000000000001" customHeight="1">
      <c r="A26" s="113" t="s">
        <v>5877</v>
      </c>
      <c r="B26" s="114" t="s">
        <v>4102</v>
      </c>
      <c r="C26" s="114" t="s">
        <v>6040</v>
      </c>
      <c r="D26" s="114" t="s">
        <v>6041</v>
      </c>
      <c r="E26" s="114" t="s">
        <v>6042</v>
      </c>
      <c r="F26" s="114" t="s">
        <v>6043</v>
      </c>
      <c r="G26" s="114" t="s">
        <v>5909</v>
      </c>
      <c r="H26" s="114" t="s">
        <v>6044</v>
      </c>
      <c r="I26" s="114" t="s">
        <v>128</v>
      </c>
      <c r="J26" s="114" t="s">
        <v>2536</v>
      </c>
      <c r="K26" s="115" t="s">
        <v>6045</v>
      </c>
    </row>
    <row r="27" spans="1:11" ht="20.100000000000001" customHeight="1">
      <c r="A27" s="113" t="s">
        <v>5877</v>
      </c>
      <c r="B27" s="114" t="s">
        <v>6046</v>
      </c>
      <c r="C27" s="114" t="s">
        <v>6047</v>
      </c>
      <c r="D27" s="114" t="s">
        <v>6048</v>
      </c>
      <c r="E27" s="114" t="s">
        <v>6049</v>
      </c>
      <c r="F27" s="114" t="s">
        <v>6050</v>
      </c>
      <c r="G27" s="114" t="s">
        <v>5844</v>
      </c>
      <c r="H27" s="114" t="s">
        <v>6051</v>
      </c>
      <c r="I27" s="114" t="s">
        <v>128</v>
      </c>
      <c r="J27" s="114" t="s">
        <v>2536</v>
      </c>
      <c r="K27" s="115" t="s">
        <v>6052</v>
      </c>
    </row>
    <row r="28" spans="1:11" ht="20.100000000000001" customHeight="1">
      <c r="A28" s="113" t="s">
        <v>5877</v>
      </c>
      <c r="B28" s="114" t="s">
        <v>6053</v>
      </c>
      <c r="C28" s="114" t="s">
        <v>6054</v>
      </c>
      <c r="D28" s="114" t="s">
        <v>6055</v>
      </c>
      <c r="E28" s="114" t="s">
        <v>6056</v>
      </c>
      <c r="F28" s="114" t="s">
        <v>6057</v>
      </c>
      <c r="G28" s="114" t="s">
        <v>5976</v>
      </c>
      <c r="H28" s="114" t="s">
        <v>6058</v>
      </c>
      <c r="I28" s="114" t="s">
        <v>128</v>
      </c>
      <c r="J28" s="114" t="s">
        <v>2480</v>
      </c>
      <c r="K28" s="115" t="s">
        <v>6059</v>
      </c>
    </row>
    <row r="29" spans="1:11" ht="20.100000000000001" customHeight="1">
      <c r="A29" s="113" t="s">
        <v>5877</v>
      </c>
      <c r="B29" s="114" t="s">
        <v>6060</v>
      </c>
      <c r="C29" s="114" t="s">
        <v>951</v>
      </c>
      <c r="D29" s="114" t="s">
        <v>6061</v>
      </c>
      <c r="E29" s="114" t="s">
        <v>6062</v>
      </c>
      <c r="F29" s="114" t="s">
        <v>6063</v>
      </c>
      <c r="G29" s="114" t="s">
        <v>5844</v>
      </c>
      <c r="H29" s="114" t="s">
        <v>6064</v>
      </c>
      <c r="I29" s="114" t="s">
        <v>128</v>
      </c>
      <c r="J29" s="114" t="s">
        <v>2581</v>
      </c>
      <c r="K29" s="115" t="s">
        <v>6065</v>
      </c>
    </row>
    <row r="30" spans="1:11" ht="20.100000000000001" customHeight="1">
      <c r="A30" s="113" t="s">
        <v>5877</v>
      </c>
      <c r="B30" s="114" t="s">
        <v>6066</v>
      </c>
      <c r="C30" s="114" t="s">
        <v>6067</v>
      </c>
      <c r="D30" s="114" t="s">
        <v>6068</v>
      </c>
      <c r="E30" s="114" t="s">
        <v>6069</v>
      </c>
      <c r="F30" s="114" t="s">
        <v>208</v>
      </c>
      <c r="G30" s="114" t="s">
        <v>5923</v>
      </c>
      <c r="H30" s="114" t="s">
        <v>6070</v>
      </c>
      <c r="I30" s="114" t="s">
        <v>128</v>
      </c>
      <c r="J30" s="114" t="s">
        <v>2480</v>
      </c>
      <c r="K30" s="115" t="s">
        <v>6071</v>
      </c>
    </row>
    <row r="31" spans="1:11" ht="20.100000000000001" customHeight="1">
      <c r="A31" s="113" t="s">
        <v>5877</v>
      </c>
      <c r="B31" s="114" t="s">
        <v>6072</v>
      </c>
      <c r="C31" s="114" t="s">
        <v>6073</v>
      </c>
      <c r="D31" s="114" t="s">
        <v>6074</v>
      </c>
      <c r="E31" s="114" t="s">
        <v>6075</v>
      </c>
      <c r="F31" s="114" t="s">
        <v>6076</v>
      </c>
      <c r="G31" s="114" t="s">
        <v>5909</v>
      </c>
      <c r="H31" s="114" t="s">
        <v>6077</v>
      </c>
      <c r="I31" s="114" t="s">
        <v>128</v>
      </c>
      <c r="J31" s="114" t="s">
        <v>2536</v>
      </c>
      <c r="K31" s="115" t="s">
        <v>6078</v>
      </c>
    </row>
    <row r="32" spans="1:11" ht="20.100000000000001" customHeight="1">
      <c r="A32" s="113" t="s">
        <v>5877</v>
      </c>
      <c r="B32" s="114" t="s">
        <v>6079</v>
      </c>
      <c r="C32" s="114" t="s">
        <v>6080</v>
      </c>
      <c r="D32" s="114" t="s">
        <v>6081</v>
      </c>
      <c r="E32" s="114" t="s">
        <v>6082</v>
      </c>
      <c r="F32" s="114" t="s">
        <v>6083</v>
      </c>
      <c r="G32" s="114" t="s">
        <v>5844</v>
      </c>
      <c r="H32" s="114" t="s">
        <v>6084</v>
      </c>
      <c r="I32" s="114" t="s">
        <v>128</v>
      </c>
      <c r="J32" s="114" t="s">
        <v>2536</v>
      </c>
      <c r="K32" s="115" t="s">
        <v>6085</v>
      </c>
    </row>
    <row r="33" spans="1:11" ht="20.100000000000001" customHeight="1">
      <c r="A33" s="113" t="s">
        <v>5877</v>
      </c>
      <c r="B33" s="114" t="s">
        <v>6086</v>
      </c>
      <c r="C33" s="114" t="s">
        <v>6087</v>
      </c>
      <c r="D33" s="114" t="s">
        <v>6088</v>
      </c>
      <c r="E33" s="114" t="s">
        <v>6089</v>
      </c>
      <c r="F33" s="114" t="s">
        <v>6090</v>
      </c>
      <c r="G33" s="114" t="s">
        <v>5909</v>
      </c>
      <c r="H33" s="114" t="s">
        <v>6091</v>
      </c>
      <c r="I33" s="114" t="s">
        <v>128</v>
      </c>
      <c r="J33" s="114" t="s">
        <v>2536</v>
      </c>
      <c r="K33" s="115" t="s">
        <v>6092</v>
      </c>
    </row>
    <row r="34" spans="1:11" ht="20.100000000000001" customHeight="1">
      <c r="A34" s="113" t="s">
        <v>5877</v>
      </c>
      <c r="B34" s="114" t="s">
        <v>6093</v>
      </c>
      <c r="C34" s="114" t="s">
        <v>6067</v>
      </c>
      <c r="D34" s="114" t="s">
        <v>6094</v>
      </c>
      <c r="E34" s="114" t="s">
        <v>6095</v>
      </c>
      <c r="F34" s="114" t="s">
        <v>6096</v>
      </c>
      <c r="G34" s="114" t="s">
        <v>5949</v>
      </c>
      <c r="H34" s="114" t="s">
        <v>6097</v>
      </c>
      <c r="I34" s="114" t="s">
        <v>128</v>
      </c>
      <c r="J34" s="114" t="s">
        <v>2489</v>
      </c>
      <c r="K34" s="115" t="s">
        <v>6098</v>
      </c>
    </row>
    <row r="35" spans="1:11" ht="20.100000000000001" customHeight="1">
      <c r="A35" s="113" t="s">
        <v>5877</v>
      </c>
      <c r="B35" s="114" t="s">
        <v>6099</v>
      </c>
      <c r="C35" s="114" t="s">
        <v>6100</v>
      </c>
      <c r="D35" s="114" t="s">
        <v>6101</v>
      </c>
      <c r="E35" s="114" t="s">
        <v>6102</v>
      </c>
      <c r="F35" s="114" t="s">
        <v>6103</v>
      </c>
      <c r="G35" s="114" t="s">
        <v>5844</v>
      </c>
      <c r="H35" s="114" t="s">
        <v>6104</v>
      </c>
      <c r="I35" s="114" t="s">
        <v>128</v>
      </c>
      <c r="J35" s="114" t="s">
        <v>2536</v>
      </c>
      <c r="K35" s="115" t="s">
        <v>6105</v>
      </c>
    </row>
    <row r="36" spans="1:11" ht="20.100000000000001" customHeight="1">
      <c r="A36" s="113" t="s">
        <v>5877</v>
      </c>
      <c r="B36" s="114" t="s">
        <v>6106</v>
      </c>
      <c r="C36" s="114" t="s">
        <v>6107</v>
      </c>
      <c r="D36" s="114" t="s">
        <v>6108</v>
      </c>
      <c r="E36" s="114" t="s">
        <v>6109</v>
      </c>
      <c r="F36" s="114" t="s">
        <v>6110</v>
      </c>
      <c r="G36" s="114" t="s">
        <v>5976</v>
      </c>
      <c r="H36" s="114" t="s">
        <v>6111</v>
      </c>
      <c r="I36" s="114" t="s">
        <v>128</v>
      </c>
      <c r="J36" s="114" t="s">
        <v>53</v>
      </c>
      <c r="K36" s="115" t="s">
        <v>6112</v>
      </c>
    </row>
    <row r="37" spans="1:11" ht="20.100000000000001" customHeight="1">
      <c r="A37" s="113" t="s">
        <v>5877</v>
      </c>
      <c r="B37" s="114" t="s">
        <v>6113</v>
      </c>
      <c r="C37" s="114" t="s">
        <v>6114</v>
      </c>
      <c r="D37" s="114" t="s">
        <v>6115</v>
      </c>
      <c r="E37" s="114" t="s">
        <v>6116</v>
      </c>
      <c r="F37" s="114" t="s">
        <v>6117</v>
      </c>
      <c r="G37" s="114" t="s">
        <v>6118</v>
      </c>
      <c r="H37" s="114" t="s">
        <v>6119</v>
      </c>
      <c r="I37" s="114" t="s">
        <v>128</v>
      </c>
      <c r="J37" s="114" t="s">
        <v>2480</v>
      </c>
      <c r="K37" s="115" t="s">
        <v>6120</v>
      </c>
    </row>
    <row r="38" spans="1:11" ht="20.100000000000001" customHeight="1">
      <c r="A38" s="113" t="s">
        <v>5877</v>
      </c>
      <c r="B38" s="114" t="s">
        <v>6121</v>
      </c>
      <c r="C38" s="114" t="s">
        <v>6122</v>
      </c>
      <c r="D38" s="114" t="s">
        <v>6123</v>
      </c>
      <c r="E38" s="114" t="s">
        <v>6124</v>
      </c>
      <c r="F38" s="114" t="s">
        <v>6125</v>
      </c>
      <c r="G38" s="114" t="s">
        <v>5844</v>
      </c>
      <c r="H38" s="114" t="s">
        <v>6126</v>
      </c>
      <c r="I38" s="114" t="s">
        <v>128</v>
      </c>
      <c r="J38" s="114" t="s">
        <v>2581</v>
      </c>
      <c r="K38" s="115" t="s">
        <v>6127</v>
      </c>
    </row>
    <row r="39" spans="1:11" ht="20.100000000000001" customHeight="1">
      <c r="A39" s="113" t="s">
        <v>5877</v>
      </c>
      <c r="B39" s="114" t="s">
        <v>6128</v>
      </c>
      <c r="C39" s="114" t="s">
        <v>6129</v>
      </c>
      <c r="D39" s="114" t="s">
        <v>6130</v>
      </c>
      <c r="E39" s="114" t="s">
        <v>6131</v>
      </c>
      <c r="F39" s="114" t="s">
        <v>6132</v>
      </c>
      <c r="G39" s="114" t="s">
        <v>5968</v>
      </c>
      <c r="H39" s="114" t="s">
        <v>6133</v>
      </c>
      <c r="I39" s="114" t="s">
        <v>128</v>
      </c>
      <c r="J39" s="114" t="s">
        <v>2480</v>
      </c>
      <c r="K39" s="115" t="s">
        <v>6134</v>
      </c>
    </row>
    <row r="40" spans="1:11" ht="20.100000000000001" customHeight="1">
      <c r="A40" s="113" t="s">
        <v>5877</v>
      </c>
      <c r="B40" s="114" t="s">
        <v>6135</v>
      </c>
      <c r="C40" s="114" t="s">
        <v>1070</v>
      </c>
      <c r="D40" s="114" t="s">
        <v>6136</v>
      </c>
      <c r="E40" s="114" t="s">
        <v>6137</v>
      </c>
      <c r="F40" s="114" t="s">
        <v>6138</v>
      </c>
      <c r="G40" s="114" t="s">
        <v>6139</v>
      </c>
      <c r="H40" s="114" t="s">
        <v>6140</v>
      </c>
      <c r="I40" s="114" t="s">
        <v>128</v>
      </c>
      <c r="J40" s="114" t="s">
        <v>2536</v>
      </c>
      <c r="K40" s="115" t="s">
        <v>6141</v>
      </c>
    </row>
    <row r="41" spans="1:11" ht="20.100000000000001" customHeight="1">
      <c r="A41" s="113" t="s">
        <v>5877</v>
      </c>
      <c r="B41" s="114" t="s">
        <v>6142</v>
      </c>
      <c r="C41" s="114" t="s">
        <v>6143</v>
      </c>
      <c r="D41" s="114" t="s">
        <v>6144</v>
      </c>
      <c r="E41" s="114" t="s">
        <v>6145</v>
      </c>
      <c r="F41" s="114" t="s">
        <v>6146</v>
      </c>
      <c r="G41" s="114" t="s">
        <v>5909</v>
      </c>
      <c r="H41" s="114" t="s">
        <v>6147</v>
      </c>
      <c r="I41" s="114" t="s">
        <v>128</v>
      </c>
      <c r="J41" s="114" t="s">
        <v>2489</v>
      </c>
      <c r="K41" s="115" t="s">
        <v>6148</v>
      </c>
    </row>
    <row r="42" spans="1:11" ht="20.100000000000001" customHeight="1">
      <c r="A42" s="113" t="s">
        <v>5877</v>
      </c>
      <c r="B42" s="114" t="s">
        <v>6149</v>
      </c>
      <c r="C42" s="114" t="s">
        <v>5913</v>
      </c>
      <c r="D42" s="114" t="s">
        <v>6150</v>
      </c>
      <c r="E42" s="114" t="s">
        <v>6151</v>
      </c>
      <c r="F42" s="114" t="s">
        <v>6152</v>
      </c>
      <c r="G42" s="114" t="s">
        <v>5976</v>
      </c>
      <c r="H42" s="114" t="s">
        <v>6153</v>
      </c>
      <c r="I42" s="114" t="s">
        <v>128</v>
      </c>
      <c r="J42" s="114" t="s">
        <v>5903</v>
      </c>
      <c r="K42" s="115" t="s">
        <v>6154</v>
      </c>
    </row>
    <row r="43" spans="1:11" ht="20.100000000000001" customHeight="1">
      <c r="A43" s="113" t="s">
        <v>5877</v>
      </c>
      <c r="B43" s="114" t="s">
        <v>4868</v>
      </c>
      <c r="C43" s="114" t="s">
        <v>6155</v>
      </c>
      <c r="D43" s="114" t="s">
        <v>6156</v>
      </c>
      <c r="E43" s="114" t="s">
        <v>6157</v>
      </c>
      <c r="F43" s="114" t="s">
        <v>6158</v>
      </c>
      <c r="G43" s="114" t="s">
        <v>5844</v>
      </c>
      <c r="H43" s="114" t="s">
        <v>6159</v>
      </c>
      <c r="I43" s="114" t="s">
        <v>128</v>
      </c>
      <c r="J43" s="114" t="s">
        <v>2536</v>
      </c>
      <c r="K43" s="115" t="s">
        <v>6160</v>
      </c>
    </row>
    <row r="44" spans="1:11" ht="20.100000000000001" customHeight="1">
      <c r="A44" s="113" t="s">
        <v>5877</v>
      </c>
      <c r="B44" s="114" t="s">
        <v>6161</v>
      </c>
      <c r="C44" s="114" t="s">
        <v>1034</v>
      </c>
      <c r="D44" s="114" t="s">
        <v>6162</v>
      </c>
      <c r="E44" s="114" t="s">
        <v>6163</v>
      </c>
      <c r="F44" s="114" t="s">
        <v>217</v>
      </c>
      <c r="G44" s="114" t="s">
        <v>5976</v>
      </c>
      <c r="H44" s="114" t="s">
        <v>6164</v>
      </c>
      <c r="I44" s="114" t="s">
        <v>128</v>
      </c>
      <c r="J44" s="114" t="s">
        <v>2480</v>
      </c>
      <c r="K44" s="115" t="s">
        <v>6165</v>
      </c>
    </row>
    <row r="45" spans="1:11" ht="20.100000000000001" customHeight="1">
      <c r="A45" s="113" t="s">
        <v>5877</v>
      </c>
      <c r="B45" s="114" t="s">
        <v>6166</v>
      </c>
      <c r="C45" s="114" t="s">
        <v>6167</v>
      </c>
      <c r="D45" s="114" t="s">
        <v>6168</v>
      </c>
      <c r="E45" s="114" t="s">
        <v>6169</v>
      </c>
      <c r="F45" s="114" t="s">
        <v>6170</v>
      </c>
      <c r="G45" s="114" t="s">
        <v>5976</v>
      </c>
      <c r="H45" s="114" t="s">
        <v>6171</v>
      </c>
      <c r="I45" s="114" t="s">
        <v>128</v>
      </c>
      <c r="J45" s="114" t="s">
        <v>2536</v>
      </c>
      <c r="K45" s="115" t="s">
        <v>6172</v>
      </c>
    </row>
    <row r="46" spans="1:11" ht="20.100000000000001" customHeight="1">
      <c r="A46" s="113" t="s">
        <v>5877</v>
      </c>
      <c r="B46" s="114" t="s">
        <v>6173</v>
      </c>
      <c r="C46" s="114" t="s">
        <v>6174</v>
      </c>
      <c r="D46" s="114" t="s">
        <v>6175</v>
      </c>
      <c r="E46" s="114" t="s">
        <v>6176</v>
      </c>
      <c r="F46" s="114" t="s">
        <v>6177</v>
      </c>
      <c r="G46" s="114" t="s">
        <v>5844</v>
      </c>
      <c r="H46" s="114" t="s">
        <v>6178</v>
      </c>
      <c r="I46" s="114" t="s">
        <v>128</v>
      </c>
      <c r="J46" s="114" t="s">
        <v>2536</v>
      </c>
      <c r="K46" s="115" t="s">
        <v>6179</v>
      </c>
    </row>
    <row r="47" spans="1:11" ht="20.100000000000001" customHeight="1">
      <c r="A47" s="113" t="s">
        <v>5877</v>
      </c>
      <c r="B47" s="114" t="s">
        <v>6180</v>
      </c>
      <c r="C47" s="114" t="s">
        <v>6181</v>
      </c>
      <c r="D47" s="114" t="s">
        <v>6182</v>
      </c>
      <c r="E47" s="114" t="s">
        <v>6183</v>
      </c>
      <c r="F47" s="114" t="s">
        <v>6184</v>
      </c>
      <c r="G47" s="114" t="s">
        <v>5923</v>
      </c>
      <c r="H47" s="114" t="s">
        <v>6185</v>
      </c>
      <c r="I47" s="114" t="s">
        <v>128</v>
      </c>
      <c r="J47" s="114" t="s">
        <v>5903</v>
      </c>
      <c r="K47" s="115" t="s">
        <v>6186</v>
      </c>
    </row>
    <row r="48" spans="1:11" ht="20.100000000000001" customHeight="1">
      <c r="A48" s="113" t="s">
        <v>5877</v>
      </c>
      <c r="B48" s="114" t="s">
        <v>6187</v>
      </c>
      <c r="C48" s="114" t="s">
        <v>6188</v>
      </c>
      <c r="D48" s="114" t="s">
        <v>6189</v>
      </c>
      <c r="E48" s="114" t="s">
        <v>6190</v>
      </c>
      <c r="F48" s="114" t="s">
        <v>6191</v>
      </c>
      <c r="G48" s="114" t="s">
        <v>6118</v>
      </c>
      <c r="H48" s="114" t="s">
        <v>6192</v>
      </c>
      <c r="I48" s="114" t="s">
        <v>128</v>
      </c>
      <c r="J48" s="114" t="s">
        <v>2489</v>
      </c>
      <c r="K48" s="115" t="s">
        <v>6193</v>
      </c>
    </row>
    <row r="49" spans="1:11" ht="20.100000000000001" customHeight="1">
      <c r="A49" s="113" t="s">
        <v>5877</v>
      </c>
      <c r="B49" s="114" t="s">
        <v>6194</v>
      </c>
      <c r="C49" s="114" t="s">
        <v>6195</v>
      </c>
      <c r="D49" s="114" t="s">
        <v>6196</v>
      </c>
      <c r="E49" s="114" t="s">
        <v>6197</v>
      </c>
      <c r="F49" s="114" t="s">
        <v>2923</v>
      </c>
      <c r="G49" s="114" t="s">
        <v>5968</v>
      </c>
      <c r="H49" s="114" t="s">
        <v>6198</v>
      </c>
      <c r="I49" s="114" t="s">
        <v>128</v>
      </c>
      <c r="J49" s="114" t="s">
        <v>2489</v>
      </c>
      <c r="K49" s="115" t="s">
        <v>6199</v>
      </c>
    </row>
    <row r="50" spans="1:11" ht="20.100000000000001" customHeight="1">
      <c r="A50" s="113" t="s">
        <v>5877</v>
      </c>
      <c r="B50" s="114" t="s">
        <v>6200</v>
      </c>
      <c r="C50" s="114" t="s">
        <v>5993</v>
      </c>
      <c r="D50" s="114" t="s">
        <v>6201</v>
      </c>
      <c r="E50" s="114" t="s">
        <v>6202</v>
      </c>
      <c r="F50" s="114" t="s">
        <v>6203</v>
      </c>
      <c r="G50" s="114" t="s">
        <v>5976</v>
      </c>
      <c r="H50" s="114" t="s">
        <v>6204</v>
      </c>
      <c r="I50" s="114" t="s">
        <v>128</v>
      </c>
      <c r="J50" s="114" t="s">
        <v>4086</v>
      </c>
      <c r="K50" s="115" t="s">
        <v>6205</v>
      </c>
    </row>
    <row r="51" spans="1:11" ht="20.100000000000001" customHeight="1">
      <c r="A51" s="113" t="s">
        <v>5877</v>
      </c>
      <c r="B51" s="114" t="s">
        <v>6180</v>
      </c>
      <c r="C51" s="114" t="s">
        <v>6181</v>
      </c>
      <c r="D51" s="114" t="s">
        <v>6206</v>
      </c>
      <c r="E51" s="114" t="s">
        <v>6207</v>
      </c>
      <c r="F51" s="114" t="s">
        <v>3000</v>
      </c>
      <c r="G51" s="114" t="s">
        <v>5976</v>
      </c>
      <c r="H51" s="114" t="s">
        <v>6208</v>
      </c>
      <c r="I51" s="114" t="s">
        <v>128</v>
      </c>
      <c r="J51" s="114" t="s">
        <v>5903</v>
      </c>
      <c r="K51" s="115" t="s">
        <v>6209</v>
      </c>
    </row>
    <row r="52" spans="1:11" ht="20.100000000000001" customHeight="1">
      <c r="A52" s="113" t="s">
        <v>5877</v>
      </c>
      <c r="B52" s="114" t="s">
        <v>6210</v>
      </c>
      <c r="C52" s="114" t="s">
        <v>6211</v>
      </c>
      <c r="D52" s="114" t="s">
        <v>6212</v>
      </c>
      <c r="E52" s="114" t="s">
        <v>6213</v>
      </c>
      <c r="F52" s="114" t="s">
        <v>6214</v>
      </c>
      <c r="G52" s="114" t="s">
        <v>5968</v>
      </c>
      <c r="H52" s="114" t="s">
        <v>6215</v>
      </c>
      <c r="I52" s="114" t="s">
        <v>128</v>
      </c>
      <c r="J52" s="114" t="s">
        <v>4086</v>
      </c>
      <c r="K52" s="115" t="s">
        <v>6216</v>
      </c>
    </row>
    <row r="53" spans="1:11" ht="20.100000000000001" customHeight="1">
      <c r="A53" s="113" t="s">
        <v>5877</v>
      </c>
      <c r="B53" s="114" t="s">
        <v>6217</v>
      </c>
      <c r="C53" s="114" t="s">
        <v>6218</v>
      </c>
      <c r="D53" s="114" t="s">
        <v>6219</v>
      </c>
      <c r="E53" s="114" t="s">
        <v>6220</v>
      </c>
      <c r="F53" s="114" t="s">
        <v>6221</v>
      </c>
      <c r="G53" s="114" t="s">
        <v>5909</v>
      </c>
      <c r="H53" s="114" t="s">
        <v>6222</v>
      </c>
      <c r="I53" s="114" t="s">
        <v>128</v>
      </c>
      <c r="J53" s="114" t="s">
        <v>2480</v>
      </c>
      <c r="K53" s="115" t="s">
        <v>6223</v>
      </c>
    </row>
    <row r="54" spans="1:11" ht="20.100000000000001" customHeight="1">
      <c r="A54" s="113" t="s">
        <v>5877</v>
      </c>
      <c r="B54" s="114" t="s">
        <v>6224</v>
      </c>
      <c r="C54" s="114" t="s">
        <v>6225</v>
      </c>
      <c r="D54" s="114" t="s">
        <v>6226</v>
      </c>
      <c r="E54" s="114" t="s">
        <v>6227</v>
      </c>
      <c r="F54" s="114" t="s">
        <v>6228</v>
      </c>
      <c r="G54" s="114" t="s">
        <v>5923</v>
      </c>
      <c r="H54" s="114" t="s">
        <v>6229</v>
      </c>
      <c r="I54" s="114" t="s">
        <v>128</v>
      </c>
      <c r="J54" s="114" t="s">
        <v>2536</v>
      </c>
      <c r="K54" s="115" t="s">
        <v>6230</v>
      </c>
    </row>
    <row r="55" spans="1:11" ht="20.100000000000001" customHeight="1">
      <c r="A55" s="113" t="s">
        <v>5877</v>
      </c>
      <c r="B55" s="114" t="s">
        <v>6231</v>
      </c>
      <c r="C55" s="114" t="s">
        <v>6232</v>
      </c>
      <c r="D55" s="114" t="s">
        <v>6233</v>
      </c>
      <c r="E55" s="114" t="s">
        <v>6234</v>
      </c>
      <c r="F55" s="114" t="s">
        <v>6235</v>
      </c>
      <c r="G55" s="114" t="s">
        <v>5844</v>
      </c>
      <c r="H55" s="114" t="s">
        <v>6236</v>
      </c>
      <c r="I55" s="114" t="s">
        <v>128</v>
      </c>
      <c r="J55" s="114" t="s">
        <v>2536</v>
      </c>
      <c r="K55" s="115" t="s">
        <v>6237</v>
      </c>
    </row>
    <row r="56" spans="1:11" ht="20.100000000000001" customHeight="1">
      <c r="A56" s="113" t="s">
        <v>5877</v>
      </c>
      <c r="B56" s="114" t="s">
        <v>6238</v>
      </c>
      <c r="C56" s="114" t="s">
        <v>6239</v>
      </c>
      <c r="D56" s="114" t="s">
        <v>6240</v>
      </c>
      <c r="E56" s="114" t="s">
        <v>6241</v>
      </c>
      <c r="F56" s="114" t="s">
        <v>6242</v>
      </c>
      <c r="G56" s="114" t="s">
        <v>6118</v>
      </c>
      <c r="H56" s="114" t="s">
        <v>6243</v>
      </c>
      <c r="I56" s="114" t="s">
        <v>128</v>
      </c>
      <c r="J56" s="114" t="s">
        <v>2489</v>
      </c>
      <c r="K56" s="115" t="s">
        <v>6244</v>
      </c>
    </row>
    <row r="57" spans="1:11" ht="20.100000000000001" customHeight="1">
      <c r="A57" s="113" t="s">
        <v>5877</v>
      </c>
      <c r="B57" s="114" t="s">
        <v>6245</v>
      </c>
      <c r="C57" s="114" t="s">
        <v>6246</v>
      </c>
      <c r="D57" s="114" t="s">
        <v>6247</v>
      </c>
      <c r="E57" s="114" t="s">
        <v>6248</v>
      </c>
      <c r="F57" s="114" t="s">
        <v>3043</v>
      </c>
      <c r="G57" s="114" t="s">
        <v>5968</v>
      </c>
      <c r="H57" s="114" t="s">
        <v>6249</v>
      </c>
      <c r="I57" s="114" t="s">
        <v>128</v>
      </c>
      <c r="J57" s="114" t="s">
        <v>2489</v>
      </c>
      <c r="K57" s="115" t="s">
        <v>6250</v>
      </c>
    </row>
    <row r="58" spans="1:11" ht="20.100000000000001" customHeight="1">
      <c r="A58" s="113" t="s">
        <v>5877</v>
      </c>
      <c r="B58" s="114" t="s">
        <v>6251</v>
      </c>
      <c r="C58" s="114" t="s">
        <v>6246</v>
      </c>
      <c r="D58" s="114" t="s">
        <v>6252</v>
      </c>
      <c r="E58" s="114" t="s">
        <v>6253</v>
      </c>
      <c r="F58" s="114" t="s">
        <v>6254</v>
      </c>
      <c r="G58" s="114" t="s">
        <v>6118</v>
      </c>
      <c r="H58" s="114" t="s">
        <v>6255</v>
      </c>
      <c r="I58" s="114" t="s">
        <v>128</v>
      </c>
      <c r="J58" s="114" t="s">
        <v>2536</v>
      </c>
      <c r="K58" s="115" t="s">
        <v>6256</v>
      </c>
    </row>
    <row r="59" spans="1:11" ht="20.100000000000001" customHeight="1">
      <c r="A59" s="113" t="s">
        <v>5877</v>
      </c>
      <c r="B59" s="114" t="s">
        <v>6257</v>
      </c>
      <c r="C59" s="114" t="s">
        <v>6258</v>
      </c>
      <c r="D59" s="114" t="s">
        <v>6259</v>
      </c>
      <c r="E59" s="114" t="s">
        <v>6260</v>
      </c>
      <c r="F59" s="114" t="s">
        <v>6261</v>
      </c>
      <c r="G59" s="114" t="s">
        <v>5844</v>
      </c>
      <c r="H59" s="114" t="s">
        <v>2890</v>
      </c>
      <c r="I59" s="114" t="s">
        <v>128</v>
      </c>
      <c r="J59" s="114" t="s">
        <v>2536</v>
      </c>
      <c r="K59" s="115" t="s">
        <v>6262</v>
      </c>
    </row>
    <row r="60" spans="1:11" ht="20.100000000000001" customHeight="1">
      <c r="A60" s="113" t="s">
        <v>5877</v>
      </c>
      <c r="B60" s="114" t="s">
        <v>1403</v>
      </c>
      <c r="C60" s="114" t="s">
        <v>6263</v>
      </c>
      <c r="D60" s="114" t="s">
        <v>6264</v>
      </c>
      <c r="E60" s="114" t="s">
        <v>6265</v>
      </c>
      <c r="F60" s="114" t="s">
        <v>1625</v>
      </c>
      <c r="G60" s="114" t="s">
        <v>5976</v>
      </c>
      <c r="H60" s="114" t="s">
        <v>6266</v>
      </c>
      <c r="I60" s="114" t="s">
        <v>128</v>
      </c>
      <c r="J60" s="114" t="s">
        <v>2489</v>
      </c>
      <c r="K60" s="115" t="s">
        <v>6267</v>
      </c>
    </row>
    <row r="61" spans="1:11" ht="20.100000000000001" customHeight="1">
      <c r="A61" s="113" t="s">
        <v>5877</v>
      </c>
      <c r="B61" s="114" t="s">
        <v>3046</v>
      </c>
      <c r="C61" s="114" t="s">
        <v>6268</v>
      </c>
      <c r="D61" s="114" t="s">
        <v>6269</v>
      </c>
      <c r="E61" s="114" t="s">
        <v>6270</v>
      </c>
      <c r="F61" s="114" t="s">
        <v>6271</v>
      </c>
      <c r="G61" s="114" t="s">
        <v>5976</v>
      </c>
      <c r="H61" s="114" t="s">
        <v>6272</v>
      </c>
      <c r="I61" s="114" t="s">
        <v>128</v>
      </c>
      <c r="J61" s="114" t="s">
        <v>2651</v>
      </c>
      <c r="K61" s="115" t="s">
        <v>6273</v>
      </c>
    </row>
    <row r="62" spans="1:11" ht="20.100000000000001" customHeight="1">
      <c r="A62" s="113" t="s">
        <v>5877</v>
      </c>
      <c r="B62" s="114" t="s">
        <v>6274</v>
      </c>
      <c r="C62" s="114" t="s">
        <v>1279</v>
      </c>
      <c r="D62" s="114" t="s">
        <v>6275</v>
      </c>
      <c r="E62" s="114" t="s">
        <v>6276</v>
      </c>
      <c r="F62" s="114" t="s">
        <v>6277</v>
      </c>
      <c r="G62" s="114" t="s">
        <v>5976</v>
      </c>
      <c r="H62" s="114" t="s">
        <v>6278</v>
      </c>
      <c r="I62" s="114" t="s">
        <v>128</v>
      </c>
      <c r="J62" s="114" t="s">
        <v>2536</v>
      </c>
      <c r="K62" s="115" t="s">
        <v>6279</v>
      </c>
    </row>
    <row r="63" spans="1:11" ht="20.100000000000001" customHeight="1">
      <c r="A63" s="113" t="s">
        <v>5877</v>
      </c>
      <c r="B63" s="114" t="s">
        <v>6280</v>
      </c>
      <c r="C63" s="114" t="s">
        <v>6281</v>
      </c>
      <c r="D63" s="114" t="s">
        <v>6282</v>
      </c>
      <c r="E63" s="114" t="s">
        <v>6283</v>
      </c>
      <c r="F63" s="114" t="s">
        <v>6284</v>
      </c>
      <c r="G63" s="114" t="s">
        <v>5844</v>
      </c>
      <c r="H63" s="114" t="s">
        <v>6285</v>
      </c>
      <c r="I63" s="114" t="s">
        <v>128</v>
      </c>
      <c r="J63" s="114" t="s">
        <v>2550</v>
      </c>
      <c r="K63" s="115" t="s">
        <v>6286</v>
      </c>
    </row>
    <row r="64" spans="1:11" ht="20.100000000000001" customHeight="1">
      <c r="A64" s="113" t="s">
        <v>5877</v>
      </c>
      <c r="B64" s="114" t="s">
        <v>6287</v>
      </c>
      <c r="C64" s="114" t="s">
        <v>6288</v>
      </c>
      <c r="D64" s="114" t="s">
        <v>6289</v>
      </c>
      <c r="E64" s="114" t="s">
        <v>6290</v>
      </c>
      <c r="F64" s="114" t="s">
        <v>6291</v>
      </c>
      <c r="G64" s="114" t="s">
        <v>5844</v>
      </c>
      <c r="H64" s="114" t="s">
        <v>6292</v>
      </c>
      <c r="I64" s="114" t="s">
        <v>128</v>
      </c>
      <c r="J64" s="114" t="s">
        <v>2536</v>
      </c>
      <c r="K64" s="115" t="s">
        <v>6293</v>
      </c>
    </row>
    <row r="65" spans="1:11" ht="20.100000000000001" customHeight="1">
      <c r="A65" s="113" t="s">
        <v>5877</v>
      </c>
      <c r="B65" s="114" t="s">
        <v>6294</v>
      </c>
      <c r="C65" s="114" t="s">
        <v>1298</v>
      </c>
      <c r="D65" s="114" t="s">
        <v>6295</v>
      </c>
      <c r="E65" s="114" t="s">
        <v>6296</v>
      </c>
      <c r="F65" s="114" t="s">
        <v>6297</v>
      </c>
      <c r="G65" s="114" t="s">
        <v>5968</v>
      </c>
      <c r="H65" s="114" t="s">
        <v>6298</v>
      </c>
      <c r="I65" s="114" t="s">
        <v>128</v>
      </c>
      <c r="J65" s="114" t="s">
        <v>2489</v>
      </c>
      <c r="K65" s="115" t="s">
        <v>6299</v>
      </c>
    </row>
    <row r="66" spans="1:11" ht="20.100000000000001" customHeight="1">
      <c r="A66" s="113" t="s">
        <v>5877</v>
      </c>
      <c r="B66" s="114" t="s">
        <v>6300</v>
      </c>
      <c r="C66" s="114" t="s">
        <v>1070</v>
      </c>
      <c r="D66" s="114" t="s">
        <v>6301</v>
      </c>
      <c r="E66" s="114" t="s">
        <v>6302</v>
      </c>
      <c r="F66" s="114" t="s">
        <v>6303</v>
      </c>
      <c r="G66" s="114" t="s">
        <v>6118</v>
      </c>
      <c r="H66" s="114" t="s">
        <v>6304</v>
      </c>
      <c r="I66" s="114" t="s">
        <v>128</v>
      </c>
      <c r="J66" s="114" t="s">
        <v>2550</v>
      </c>
      <c r="K66" s="115" t="s">
        <v>6305</v>
      </c>
    </row>
    <row r="67" spans="1:11" ht="20.100000000000001" customHeight="1">
      <c r="A67" s="113" t="s">
        <v>5877</v>
      </c>
      <c r="B67" s="114" t="s">
        <v>6306</v>
      </c>
      <c r="C67" s="114" t="s">
        <v>6307</v>
      </c>
      <c r="D67" s="114" t="s">
        <v>6308</v>
      </c>
      <c r="E67" s="114" t="s">
        <v>6309</v>
      </c>
      <c r="F67" s="114" t="s">
        <v>6310</v>
      </c>
      <c r="G67" s="114" t="s">
        <v>5923</v>
      </c>
      <c r="H67" s="114" t="s">
        <v>6311</v>
      </c>
      <c r="I67" s="114" t="s">
        <v>128</v>
      </c>
      <c r="J67" s="114" t="s">
        <v>2480</v>
      </c>
      <c r="K67" s="115" t="s">
        <v>6312</v>
      </c>
    </row>
    <row r="68" spans="1:11" ht="20.100000000000001" customHeight="1">
      <c r="A68" s="113" t="s">
        <v>5877</v>
      </c>
      <c r="B68" s="114" t="s">
        <v>6313</v>
      </c>
      <c r="C68" s="114" t="s">
        <v>6314</v>
      </c>
      <c r="D68" s="114" t="s">
        <v>6315</v>
      </c>
      <c r="E68" s="114" t="s">
        <v>6316</v>
      </c>
      <c r="F68" s="114" t="s">
        <v>6317</v>
      </c>
      <c r="G68" s="114" t="s">
        <v>5923</v>
      </c>
      <c r="H68" s="114" t="s">
        <v>6318</v>
      </c>
      <c r="I68" s="114" t="s">
        <v>128</v>
      </c>
      <c r="J68" s="114" t="s">
        <v>2651</v>
      </c>
      <c r="K68" s="115" t="s">
        <v>6319</v>
      </c>
    </row>
    <row r="69" spans="1:11" ht="20.100000000000001" customHeight="1">
      <c r="A69" s="113" t="s">
        <v>5877</v>
      </c>
      <c r="B69" s="114" t="s">
        <v>6320</v>
      </c>
      <c r="C69" s="114" t="s">
        <v>6321</v>
      </c>
      <c r="D69" s="114" t="s">
        <v>6322</v>
      </c>
      <c r="E69" s="114" t="s">
        <v>6323</v>
      </c>
      <c r="F69" s="114" t="s">
        <v>6324</v>
      </c>
      <c r="G69" s="114" t="s">
        <v>5909</v>
      </c>
      <c r="H69" s="114" t="s">
        <v>6325</v>
      </c>
      <c r="I69" s="114" t="s">
        <v>128</v>
      </c>
      <c r="J69" s="114" t="s">
        <v>2651</v>
      </c>
      <c r="K69" s="115" t="s">
        <v>6326</v>
      </c>
    </row>
    <row r="70" spans="1:11" ht="20.100000000000001" customHeight="1">
      <c r="A70" s="113" t="s">
        <v>5877</v>
      </c>
      <c r="B70" s="114" t="s">
        <v>6194</v>
      </c>
      <c r="C70" s="114" t="s">
        <v>6327</v>
      </c>
      <c r="D70" s="114" t="s">
        <v>6328</v>
      </c>
      <c r="E70" s="114" t="s">
        <v>6329</v>
      </c>
      <c r="F70" s="114" t="s">
        <v>3102</v>
      </c>
      <c r="G70" s="114" t="s">
        <v>5968</v>
      </c>
      <c r="H70" s="114" t="s">
        <v>6330</v>
      </c>
      <c r="I70" s="114" t="s">
        <v>128</v>
      </c>
      <c r="J70" s="114" t="s">
        <v>2651</v>
      </c>
      <c r="K70" s="115" t="s">
        <v>6331</v>
      </c>
    </row>
    <row r="71" spans="1:11" ht="20.100000000000001" customHeight="1">
      <c r="A71" s="113" t="s">
        <v>5877</v>
      </c>
      <c r="B71" s="114" t="s">
        <v>6332</v>
      </c>
      <c r="C71" s="114" t="s">
        <v>6333</v>
      </c>
      <c r="D71" s="114" t="s">
        <v>6334</v>
      </c>
      <c r="E71" s="114" t="s">
        <v>6335</v>
      </c>
      <c r="F71" s="114" t="s">
        <v>6336</v>
      </c>
      <c r="G71" s="114" t="s">
        <v>5844</v>
      </c>
      <c r="H71" s="114" t="s">
        <v>6337</v>
      </c>
      <c r="I71" s="114" t="s">
        <v>128</v>
      </c>
      <c r="J71" s="114" t="s">
        <v>2581</v>
      </c>
      <c r="K71" s="115" t="s">
        <v>6338</v>
      </c>
    </row>
    <row r="72" spans="1:11" ht="20.100000000000001" customHeight="1">
      <c r="A72" s="113" t="s">
        <v>5877</v>
      </c>
      <c r="B72" s="114" t="s">
        <v>6121</v>
      </c>
      <c r="C72" s="114" t="s">
        <v>6339</v>
      </c>
      <c r="D72" s="114" t="s">
        <v>6340</v>
      </c>
      <c r="E72" s="114" t="s">
        <v>6341</v>
      </c>
      <c r="F72" s="114" t="s">
        <v>6342</v>
      </c>
      <c r="G72" s="114" t="s">
        <v>5844</v>
      </c>
      <c r="H72" s="114" t="s">
        <v>6343</v>
      </c>
      <c r="I72" s="114" t="s">
        <v>128</v>
      </c>
      <c r="J72" s="114" t="s">
        <v>2536</v>
      </c>
      <c r="K72" s="115" t="s">
        <v>6344</v>
      </c>
    </row>
    <row r="73" spans="1:11" ht="20.100000000000001" customHeight="1">
      <c r="A73" s="113" t="s">
        <v>5877</v>
      </c>
      <c r="B73" s="114" t="s">
        <v>6121</v>
      </c>
      <c r="C73" s="114" t="s">
        <v>6345</v>
      </c>
      <c r="D73" s="114" t="s">
        <v>6346</v>
      </c>
      <c r="E73" s="114" t="s">
        <v>6347</v>
      </c>
      <c r="F73" s="114" t="s">
        <v>6348</v>
      </c>
      <c r="G73" s="114" t="s">
        <v>5844</v>
      </c>
      <c r="H73" s="114" t="s">
        <v>6349</v>
      </c>
      <c r="I73" s="114" t="s">
        <v>128</v>
      </c>
      <c r="J73" s="114" t="s">
        <v>2536</v>
      </c>
      <c r="K73" s="115" t="s">
        <v>6350</v>
      </c>
    </row>
    <row r="74" spans="1:11" ht="20.100000000000001" customHeight="1">
      <c r="A74" s="113" t="s">
        <v>5877</v>
      </c>
      <c r="B74" s="114" t="s">
        <v>6351</v>
      </c>
      <c r="C74" s="114" t="s">
        <v>6352</v>
      </c>
      <c r="D74" s="114" t="s">
        <v>6353</v>
      </c>
      <c r="E74" s="114" t="s">
        <v>6354</v>
      </c>
      <c r="F74" s="114" t="s">
        <v>6355</v>
      </c>
      <c r="G74" s="114" t="s">
        <v>5968</v>
      </c>
      <c r="H74" s="114" t="s">
        <v>6356</v>
      </c>
      <c r="I74" s="114" t="s">
        <v>128</v>
      </c>
      <c r="J74" s="114" t="s">
        <v>2550</v>
      </c>
      <c r="K74" s="115" t="s">
        <v>6357</v>
      </c>
    </row>
    <row r="75" spans="1:11" ht="20.100000000000001" customHeight="1">
      <c r="A75" s="113" t="s">
        <v>5877</v>
      </c>
      <c r="B75" s="114" t="s">
        <v>6358</v>
      </c>
      <c r="C75" s="114" t="s">
        <v>6359</v>
      </c>
      <c r="D75" s="114" t="s">
        <v>6360</v>
      </c>
      <c r="E75" s="114" t="s">
        <v>6361</v>
      </c>
      <c r="F75" s="114" t="s">
        <v>6362</v>
      </c>
      <c r="G75" s="114" t="s">
        <v>5844</v>
      </c>
      <c r="H75" s="114" t="s">
        <v>6363</v>
      </c>
      <c r="I75" s="114" t="s">
        <v>128</v>
      </c>
      <c r="J75" s="114" t="s">
        <v>2536</v>
      </c>
      <c r="K75" s="115" t="s">
        <v>6364</v>
      </c>
    </row>
    <row r="76" spans="1:11" ht="20.100000000000001" customHeight="1">
      <c r="A76" s="113" t="s">
        <v>5877</v>
      </c>
      <c r="B76" s="114" t="s">
        <v>1319</v>
      </c>
      <c r="C76" s="114" t="s">
        <v>6365</v>
      </c>
      <c r="D76" s="114" t="s">
        <v>6366</v>
      </c>
      <c r="E76" s="114" t="s">
        <v>6367</v>
      </c>
      <c r="F76" s="114" t="s">
        <v>6368</v>
      </c>
      <c r="G76" s="114" t="s">
        <v>5923</v>
      </c>
      <c r="H76" s="114" t="s">
        <v>6369</v>
      </c>
      <c r="I76" s="114" t="s">
        <v>128</v>
      </c>
      <c r="J76" s="114" t="s">
        <v>2489</v>
      </c>
      <c r="K76" s="115" t="s">
        <v>6370</v>
      </c>
    </row>
    <row r="77" spans="1:11" ht="20.100000000000001" customHeight="1">
      <c r="A77" s="113" t="s">
        <v>5877</v>
      </c>
      <c r="B77" s="114" t="s">
        <v>6371</v>
      </c>
      <c r="C77" s="114" t="s">
        <v>6372</v>
      </c>
      <c r="D77" s="114" t="s">
        <v>6373</v>
      </c>
      <c r="E77" s="114" t="s">
        <v>6374</v>
      </c>
      <c r="F77" s="114" t="s">
        <v>6375</v>
      </c>
      <c r="G77" s="114" t="s">
        <v>5923</v>
      </c>
      <c r="H77" s="114" t="s">
        <v>6376</v>
      </c>
      <c r="I77" s="114" t="s">
        <v>128</v>
      </c>
      <c r="J77" s="114" t="s">
        <v>2480</v>
      </c>
      <c r="K77" s="115" t="s">
        <v>6377</v>
      </c>
    </row>
    <row r="78" spans="1:11" ht="20.100000000000001" customHeight="1">
      <c r="A78" s="113" t="s">
        <v>5877</v>
      </c>
      <c r="B78" s="114" t="s">
        <v>6378</v>
      </c>
      <c r="C78" s="114" t="s">
        <v>6379</v>
      </c>
      <c r="D78" s="114" t="s">
        <v>6380</v>
      </c>
      <c r="E78" s="114" t="s">
        <v>6381</v>
      </c>
      <c r="F78" s="114" t="s">
        <v>6382</v>
      </c>
      <c r="G78" s="114" t="s">
        <v>5844</v>
      </c>
      <c r="H78" s="114" t="s">
        <v>6383</v>
      </c>
      <c r="I78" s="114" t="s">
        <v>128</v>
      </c>
      <c r="J78" s="114" t="s">
        <v>2536</v>
      </c>
      <c r="K78" s="115" t="s">
        <v>6384</v>
      </c>
    </row>
    <row r="79" spans="1:11" ht="20.100000000000001" customHeight="1">
      <c r="A79" s="113" t="s">
        <v>5877</v>
      </c>
      <c r="B79" s="114" t="s">
        <v>3046</v>
      </c>
      <c r="C79" s="114" t="s">
        <v>6385</v>
      </c>
      <c r="D79" s="114" t="s">
        <v>6386</v>
      </c>
      <c r="E79" s="114" t="s">
        <v>6387</v>
      </c>
      <c r="F79" s="114" t="s">
        <v>6388</v>
      </c>
      <c r="G79" s="114" t="s">
        <v>5976</v>
      </c>
      <c r="H79" s="114" t="s">
        <v>6389</v>
      </c>
      <c r="I79" s="114" t="s">
        <v>128</v>
      </c>
      <c r="J79" s="114" t="s">
        <v>2536</v>
      </c>
      <c r="K79" s="115" t="s">
        <v>6390</v>
      </c>
    </row>
    <row r="80" spans="1:11" ht="20.100000000000001" customHeight="1">
      <c r="A80" s="113" t="s">
        <v>5877</v>
      </c>
      <c r="B80" s="114" t="s">
        <v>6072</v>
      </c>
      <c r="C80" s="114" t="s">
        <v>6391</v>
      </c>
      <c r="D80" s="114" t="s">
        <v>6392</v>
      </c>
      <c r="E80" s="114" t="s">
        <v>6393</v>
      </c>
      <c r="F80" s="114" t="s">
        <v>6394</v>
      </c>
      <c r="G80" s="114" t="s">
        <v>5844</v>
      </c>
      <c r="H80" s="114" t="s">
        <v>6395</v>
      </c>
      <c r="I80" s="114" t="s">
        <v>128</v>
      </c>
      <c r="J80" s="114" t="s">
        <v>2581</v>
      </c>
      <c r="K80" s="115" t="s">
        <v>6396</v>
      </c>
    </row>
    <row r="81" spans="1:11" ht="20.100000000000001" customHeight="1">
      <c r="A81" s="113" t="s">
        <v>5877</v>
      </c>
      <c r="B81" s="114" t="s">
        <v>1319</v>
      </c>
      <c r="C81" s="114" t="s">
        <v>6397</v>
      </c>
      <c r="D81" s="114" t="s">
        <v>6398</v>
      </c>
      <c r="E81" s="114" t="s">
        <v>6399</v>
      </c>
      <c r="F81" s="114" t="s">
        <v>6400</v>
      </c>
      <c r="G81" s="114" t="s">
        <v>5844</v>
      </c>
      <c r="H81" s="114" t="s">
        <v>6401</v>
      </c>
      <c r="I81" s="114" t="s">
        <v>128</v>
      </c>
      <c r="J81" s="114" t="s">
        <v>5903</v>
      </c>
      <c r="K81" s="115" t="s">
        <v>6402</v>
      </c>
    </row>
    <row r="82" spans="1:11" ht="20.100000000000001" customHeight="1">
      <c r="A82" s="113" t="s">
        <v>5877</v>
      </c>
      <c r="B82" s="114" t="s">
        <v>1323</v>
      </c>
      <c r="C82" s="114" t="s">
        <v>6013</v>
      </c>
      <c r="D82" s="114" t="s">
        <v>6403</v>
      </c>
      <c r="E82" s="114" t="s">
        <v>6404</v>
      </c>
      <c r="F82" s="114" t="s">
        <v>6405</v>
      </c>
      <c r="G82" s="114" t="s">
        <v>5844</v>
      </c>
      <c r="H82" s="114" t="s">
        <v>6406</v>
      </c>
      <c r="I82" s="114" t="s">
        <v>128</v>
      </c>
      <c r="J82" s="114" t="s">
        <v>5903</v>
      </c>
      <c r="K82" s="115" t="s">
        <v>6407</v>
      </c>
    </row>
    <row r="83" spans="1:11" ht="20.100000000000001" customHeight="1">
      <c r="A83" s="113" t="s">
        <v>5877</v>
      </c>
      <c r="B83" s="114" t="s">
        <v>6408</v>
      </c>
      <c r="C83" s="114" t="s">
        <v>6409</v>
      </c>
      <c r="D83" s="114" t="s">
        <v>6410</v>
      </c>
      <c r="E83" s="114" t="s">
        <v>6411</v>
      </c>
      <c r="F83" s="114" t="s">
        <v>6412</v>
      </c>
      <c r="G83" s="114" t="s">
        <v>5909</v>
      </c>
      <c r="H83" s="114" t="s">
        <v>6413</v>
      </c>
      <c r="I83" s="114" t="s">
        <v>128</v>
      </c>
      <c r="J83" s="114" t="s">
        <v>2536</v>
      </c>
      <c r="K83" s="115" t="s">
        <v>6414</v>
      </c>
    </row>
    <row r="84" spans="1:11" ht="20.100000000000001" customHeight="1">
      <c r="A84" s="113" t="s">
        <v>5877</v>
      </c>
      <c r="B84" s="114" t="s">
        <v>1319</v>
      </c>
      <c r="C84" s="114" t="s">
        <v>6415</v>
      </c>
      <c r="D84" s="114" t="s">
        <v>6416</v>
      </c>
      <c r="E84" s="114" t="s">
        <v>6417</v>
      </c>
      <c r="F84" s="114" t="s">
        <v>6418</v>
      </c>
      <c r="G84" s="114" t="s">
        <v>5909</v>
      </c>
      <c r="H84" s="114" t="s">
        <v>6419</v>
      </c>
      <c r="I84" s="114" t="s">
        <v>128</v>
      </c>
      <c r="J84" s="114" t="s">
        <v>2480</v>
      </c>
      <c r="K84" s="115" t="s">
        <v>6420</v>
      </c>
    </row>
    <row r="85" spans="1:11" ht="20.100000000000001" customHeight="1">
      <c r="A85" s="113" t="s">
        <v>5877</v>
      </c>
      <c r="B85" s="114" t="s">
        <v>6421</v>
      </c>
      <c r="C85" s="114" t="s">
        <v>6422</v>
      </c>
      <c r="D85" s="114" t="s">
        <v>6423</v>
      </c>
      <c r="E85" s="114" t="s">
        <v>6424</v>
      </c>
      <c r="F85" s="114" t="s">
        <v>6425</v>
      </c>
      <c r="G85" s="114" t="s">
        <v>5844</v>
      </c>
      <c r="H85" s="114" t="s">
        <v>6426</v>
      </c>
      <c r="I85" s="114" t="s">
        <v>128</v>
      </c>
      <c r="J85" s="114" t="s">
        <v>2536</v>
      </c>
      <c r="K85" s="115" t="s">
        <v>6427</v>
      </c>
    </row>
    <row r="86" spans="1:11" ht="20.100000000000001" customHeight="1">
      <c r="A86" s="113" t="s">
        <v>5877</v>
      </c>
      <c r="B86" s="114" t="s">
        <v>6428</v>
      </c>
      <c r="C86" s="114" t="s">
        <v>2467</v>
      </c>
      <c r="D86" s="114" t="s">
        <v>6429</v>
      </c>
      <c r="E86" s="114" t="s">
        <v>6430</v>
      </c>
      <c r="F86" s="114" t="s">
        <v>3277</v>
      </c>
      <c r="G86" s="114" t="s">
        <v>6431</v>
      </c>
      <c r="H86" s="114" t="s">
        <v>6432</v>
      </c>
      <c r="I86" s="114" t="s">
        <v>128</v>
      </c>
      <c r="J86" s="114" t="s">
        <v>2581</v>
      </c>
      <c r="K86" s="115" t="s">
        <v>6433</v>
      </c>
    </row>
    <row r="87" spans="1:11" ht="20.100000000000001" customHeight="1">
      <c r="A87" s="113" t="s">
        <v>5877</v>
      </c>
      <c r="B87" s="114" t="s">
        <v>6434</v>
      </c>
      <c r="C87" s="114" t="s">
        <v>1062</v>
      </c>
      <c r="D87" s="114" t="s">
        <v>6435</v>
      </c>
      <c r="E87" s="114" t="s">
        <v>6436</v>
      </c>
      <c r="F87" s="114" t="s">
        <v>6437</v>
      </c>
      <c r="G87" s="114" t="s">
        <v>5976</v>
      </c>
      <c r="H87" s="114" t="s">
        <v>6438</v>
      </c>
      <c r="I87" s="114" t="s">
        <v>128</v>
      </c>
      <c r="J87" s="114" t="s">
        <v>2536</v>
      </c>
      <c r="K87" s="115" t="s">
        <v>6439</v>
      </c>
    </row>
    <row r="88" spans="1:11" ht="20.100000000000001" customHeight="1">
      <c r="A88" s="113" t="s">
        <v>5877</v>
      </c>
      <c r="B88" s="114" t="s">
        <v>6440</v>
      </c>
      <c r="C88" s="114" t="s">
        <v>6441</v>
      </c>
      <c r="D88" s="114" t="s">
        <v>6442</v>
      </c>
      <c r="E88" s="114" t="s">
        <v>6443</v>
      </c>
      <c r="F88" s="114" t="s">
        <v>6444</v>
      </c>
      <c r="G88" s="114" t="s">
        <v>5844</v>
      </c>
      <c r="H88" s="114" t="s">
        <v>332</v>
      </c>
      <c r="I88" s="114" t="s">
        <v>128</v>
      </c>
      <c r="J88" s="114" t="s">
        <v>2480</v>
      </c>
      <c r="K88" s="115" t="s">
        <v>6445</v>
      </c>
    </row>
    <row r="89" spans="1:11" ht="20.100000000000001" customHeight="1">
      <c r="A89" s="113" t="s">
        <v>5877</v>
      </c>
      <c r="B89" s="114" t="s">
        <v>6446</v>
      </c>
      <c r="C89" s="114" t="s">
        <v>6441</v>
      </c>
      <c r="D89" s="114" t="s">
        <v>6447</v>
      </c>
      <c r="E89" s="114" t="s">
        <v>6448</v>
      </c>
      <c r="F89" s="114" t="s">
        <v>6449</v>
      </c>
      <c r="G89" s="114" t="s">
        <v>5976</v>
      </c>
      <c r="H89" s="114" t="s">
        <v>6450</v>
      </c>
      <c r="I89" s="114" t="s">
        <v>128</v>
      </c>
      <c r="J89" s="114" t="s">
        <v>2581</v>
      </c>
      <c r="K89" s="115" t="s">
        <v>6451</v>
      </c>
    </row>
    <row r="90" spans="1:11" ht="20.100000000000001" customHeight="1">
      <c r="A90" s="113" t="s">
        <v>5877</v>
      </c>
      <c r="B90" s="114" t="s">
        <v>6452</v>
      </c>
      <c r="C90" s="114" t="s">
        <v>6453</v>
      </c>
      <c r="D90" s="114" t="s">
        <v>6454</v>
      </c>
      <c r="E90" s="114" t="s">
        <v>6455</v>
      </c>
      <c r="F90" s="114" t="s">
        <v>6456</v>
      </c>
      <c r="G90" s="114" t="s">
        <v>5844</v>
      </c>
      <c r="H90" s="114" t="s">
        <v>6457</v>
      </c>
      <c r="I90" s="114" t="s">
        <v>128</v>
      </c>
      <c r="J90" s="114" t="s">
        <v>2536</v>
      </c>
      <c r="K90" s="115" t="s">
        <v>6458</v>
      </c>
    </row>
    <row r="91" spans="1:11" ht="20.100000000000001" customHeight="1">
      <c r="A91" s="113" t="s">
        <v>5877</v>
      </c>
      <c r="B91" s="114" t="s">
        <v>6459</v>
      </c>
      <c r="C91" s="114" t="s">
        <v>2665</v>
      </c>
      <c r="D91" s="114" t="s">
        <v>6460</v>
      </c>
      <c r="E91" s="114" t="s">
        <v>6461</v>
      </c>
      <c r="F91" s="114" t="s">
        <v>6462</v>
      </c>
      <c r="G91" s="114" t="s">
        <v>5923</v>
      </c>
      <c r="H91" s="114" t="s">
        <v>6463</v>
      </c>
      <c r="I91" s="114" t="s">
        <v>128</v>
      </c>
      <c r="J91" s="114" t="s">
        <v>2480</v>
      </c>
      <c r="K91" s="115" t="s">
        <v>6464</v>
      </c>
    </row>
    <row r="92" spans="1:11" ht="20.100000000000001" customHeight="1">
      <c r="A92" s="113" t="s">
        <v>5877</v>
      </c>
      <c r="B92" s="114" t="s">
        <v>6465</v>
      </c>
      <c r="C92" s="114" t="s">
        <v>6466</v>
      </c>
      <c r="D92" s="114" t="s">
        <v>6467</v>
      </c>
      <c r="E92" s="114" t="s">
        <v>6468</v>
      </c>
      <c r="F92" s="114" t="s">
        <v>6469</v>
      </c>
      <c r="G92" s="114" t="s">
        <v>5909</v>
      </c>
      <c r="H92" s="114" t="s">
        <v>6470</v>
      </c>
      <c r="I92" s="114" t="s">
        <v>128</v>
      </c>
      <c r="J92" s="114" t="s">
        <v>2536</v>
      </c>
      <c r="K92" s="115" t="s">
        <v>6471</v>
      </c>
    </row>
    <row r="93" spans="1:11" ht="20.100000000000001" customHeight="1">
      <c r="A93" s="113" t="s">
        <v>5877</v>
      </c>
      <c r="B93" s="114" t="s">
        <v>6472</v>
      </c>
      <c r="C93" s="114" t="s">
        <v>6473</v>
      </c>
      <c r="D93" s="114" t="s">
        <v>6474</v>
      </c>
      <c r="E93" s="114" t="s">
        <v>6475</v>
      </c>
      <c r="F93" s="114" t="s">
        <v>6476</v>
      </c>
      <c r="G93" s="114" t="s">
        <v>5909</v>
      </c>
      <c r="H93" s="114" t="s">
        <v>6477</v>
      </c>
      <c r="I93" s="114" t="s">
        <v>128</v>
      </c>
      <c r="J93" s="114" t="s">
        <v>2480</v>
      </c>
      <c r="K93" s="115" t="s">
        <v>6478</v>
      </c>
    </row>
    <row r="94" spans="1:11" ht="20.100000000000001" customHeight="1">
      <c r="A94" s="113" t="s">
        <v>5877</v>
      </c>
      <c r="B94" s="114" t="s">
        <v>6479</v>
      </c>
      <c r="C94" s="114" t="s">
        <v>6480</v>
      </c>
      <c r="D94" s="114" t="s">
        <v>6481</v>
      </c>
      <c r="E94" s="114" t="s">
        <v>6482</v>
      </c>
      <c r="F94" s="114" t="s">
        <v>3362</v>
      </c>
      <c r="G94" s="114" t="s">
        <v>5976</v>
      </c>
      <c r="H94" s="114" t="s">
        <v>6483</v>
      </c>
      <c r="I94" s="114" t="s">
        <v>128</v>
      </c>
      <c r="J94" s="114" t="s">
        <v>2550</v>
      </c>
      <c r="K94" s="115" t="s">
        <v>6484</v>
      </c>
    </row>
    <row r="95" spans="1:11" ht="20.100000000000001" customHeight="1">
      <c r="A95" s="113" t="s">
        <v>5877</v>
      </c>
      <c r="B95" s="114" t="s">
        <v>6485</v>
      </c>
      <c r="C95" s="114" t="s">
        <v>6486</v>
      </c>
      <c r="D95" s="114" t="s">
        <v>6487</v>
      </c>
      <c r="E95" s="114" t="s">
        <v>6488</v>
      </c>
      <c r="F95" s="114" t="s">
        <v>6489</v>
      </c>
      <c r="G95" s="114" t="s">
        <v>6490</v>
      </c>
      <c r="H95" s="114" t="s">
        <v>6491</v>
      </c>
      <c r="I95" s="114" t="s">
        <v>128</v>
      </c>
      <c r="J95" s="114" t="s">
        <v>2536</v>
      </c>
      <c r="K95" s="115" t="s">
        <v>6492</v>
      </c>
    </row>
    <row r="96" spans="1:11" ht="20.100000000000001" customHeight="1">
      <c r="A96" s="113" t="s">
        <v>5877</v>
      </c>
      <c r="B96" s="114" t="s">
        <v>6493</v>
      </c>
      <c r="C96" s="114" t="s">
        <v>6494</v>
      </c>
      <c r="D96" s="114" t="s">
        <v>6495</v>
      </c>
      <c r="E96" s="114" t="s">
        <v>6496</v>
      </c>
      <c r="F96" s="114" t="s">
        <v>6497</v>
      </c>
      <c r="G96" s="114" t="s">
        <v>5909</v>
      </c>
      <c r="H96" s="114" t="s">
        <v>6498</v>
      </c>
      <c r="I96" s="114" t="s">
        <v>128</v>
      </c>
      <c r="J96" s="114" t="s">
        <v>2651</v>
      </c>
      <c r="K96" s="115" t="s">
        <v>6499</v>
      </c>
    </row>
    <row r="97" spans="1:11" ht="20.100000000000001" customHeight="1">
      <c r="A97" s="113" t="s">
        <v>5877</v>
      </c>
      <c r="B97" s="114" t="s">
        <v>6500</v>
      </c>
      <c r="C97" s="114" t="s">
        <v>951</v>
      </c>
      <c r="D97" s="114" t="s">
        <v>6501</v>
      </c>
      <c r="E97" s="114" t="s">
        <v>6502</v>
      </c>
      <c r="F97" s="114" t="s">
        <v>6503</v>
      </c>
      <c r="G97" s="114" t="s">
        <v>5923</v>
      </c>
      <c r="H97" s="114" t="s">
        <v>6504</v>
      </c>
      <c r="I97" s="114" t="s">
        <v>128</v>
      </c>
      <c r="J97" s="114" t="s">
        <v>2536</v>
      </c>
      <c r="K97" s="115" t="s">
        <v>6505</v>
      </c>
    </row>
    <row r="98" spans="1:11" ht="20.100000000000001" customHeight="1">
      <c r="A98" s="113" t="s">
        <v>5877</v>
      </c>
      <c r="B98" s="114" t="s">
        <v>6173</v>
      </c>
      <c r="C98" s="114" t="s">
        <v>6506</v>
      </c>
      <c r="D98" s="114" t="s">
        <v>6507</v>
      </c>
      <c r="E98" s="114" t="s">
        <v>6508</v>
      </c>
      <c r="F98" s="114" t="s">
        <v>6509</v>
      </c>
      <c r="G98" s="114" t="s">
        <v>5909</v>
      </c>
      <c r="H98" s="114" t="s">
        <v>6510</v>
      </c>
      <c r="I98" s="114" t="s">
        <v>128</v>
      </c>
      <c r="J98" s="114" t="s">
        <v>2536</v>
      </c>
      <c r="K98" s="115" t="s">
        <v>6511</v>
      </c>
    </row>
    <row r="99" spans="1:11" ht="20.100000000000001" customHeight="1">
      <c r="A99" s="113" t="s">
        <v>5877</v>
      </c>
      <c r="B99" s="114" t="s">
        <v>6512</v>
      </c>
      <c r="C99" s="114" t="s">
        <v>3418</v>
      </c>
      <c r="D99" s="114" t="s">
        <v>6513</v>
      </c>
      <c r="E99" s="114" t="s">
        <v>3420</v>
      </c>
      <c r="F99" s="114" t="s">
        <v>6514</v>
      </c>
      <c r="G99" s="114" t="s">
        <v>6118</v>
      </c>
      <c r="H99" s="114" t="s">
        <v>6515</v>
      </c>
      <c r="I99" s="114" t="s">
        <v>128</v>
      </c>
      <c r="J99" s="114" t="s">
        <v>2489</v>
      </c>
      <c r="K99" s="115" t="s">
        <v>6516</v>
      </c>
    </row>
    <row r="100" spans="1:11" ht="20.100000000000001" customHeight="1">
      <c r="A100" s="113" t="s">
        <v>5877</v>
      </c>
      <c r="B100" s="114" t="s">
        <v>1362</v>
      </c>
      <c r="C100" s="114" t="s">
        <v>5887</v>
      </c>
      <c r="D100" s="114" t="s">
        <v>5887</v>
      </c>
      <c r="E100" s="114" t="s">
        <v>6517</v>
      </c>
      <c r="F100" s="114" t="s">
        <v>6518</v>
      </c>
      <c r="G100" s="114" t="s">
        <v>6519</v>
      </c>
      <c r="H100" s="114" t="s">
        <v>6520</v>
      </c>
      <c r="I100" s="114" t="s">
        <v>128</v>
      </c>
      <c r="J100" s="114" t="s">
        <v>53</v>
      </c>
      <c r="K100" s="115" t="s">
        <v>6521</v>
      </c>
    </row>
    <row r="101" spans="1:11" ht="20.100000000000001" customHeight="1">
      <c r="A101" s="113" t="s">
        <v>5877</v>
      </c>
      <c r="B101" s="114" t="s">
        <v>6522</v>
      </c>
      <c r="C101" s="114" t="s">
        <v>6523</v>
      </c>
      <c r="D101" s="114" t="s">
        <v>6524</v>
      </c>
      <c r="E101" s="114" t="s">
        <v>6525</v>
      </c>
      <c r="F101" s="114" t="s">
        <v>6526</v>
      </c>
      <c r="G101" s="114" t="s">
        <v>6118</v>
      </c>
      <c r="H101" s="114" t="s">
        <v>6527</v>
      </c>
      <c r="I101" s="114" t="s">
        <v>128</v>
      </c>
      <c r="J101" s="114" t="s">
        <v>2480</v>
      </c>
      <c r="K101" s="115" t="s">
        <v>6528</v>
      </c>
    </row>
    <row r="102" spans="1:11" ht="20.100000000000001" customHeight="1">
      <c r="A102" s="113" t="s">
        <v>5877</v>
      </c>
      <c r="B102" s="114" t="s">
        <v>6529</v>
      </c>
      <c r="C102" s="114" t="s">
        <v>6530</v>
      </c>
      <c r="D102" s="114" t="s">
        <v>6531</v>
      </c>
      <c r="E102" s="114" t="s">
        <v>6532</v>
      </c>
      <c r="F102" s="114" t="s">
        <v>6533</v>
      </c>
      <c r="G102" s="114" t="s">
        <v>5976</v>
      </c>
      <c r="H102" s="114" t="s">
        <v>6534</v>
      </c>
      <c r="I102" s="114" t="s">
        <v>128</v>
      </c>
      <c r="J102" s="114" t="s">
        <v>2651</v>
      </c>
      <c r="K102" s="115" t="s">
        <v>6535</v>
      </c>
    </row>
    <row r="103" spans="1:11" ht="20.100000000000001" customHeight="1">
      <c r="A103" s="113" t="s">
        <v>5877</v>
      </c>
      <c r="B103" s="114" t="s">
        <v>6072</v>
      </c>
      <c r="C103" s="114" t="s">
        <v>6073</v>
      </c>
      <c r="D103" s="114" t="s">
        <v>6536</v>
      </c>
      <c r="E103" s="114" t="s">
        <v>6537</v>
      </c>
      <c r="F103" s="114" t="s">
        <v>6538</v>
      </c>
      <c r="G103" s="114" t="s">
        <v>5976</v>
      </c>
      <c r="H103" s="114" t="s">
        <v>6539</v>
      </c>
      <c r="I103" s="114" t="s">
        <v>128</v>
      </c>
      <c r="J103" s="114" t="s">
        <v>2536</v>
      </c>
      <c r="K103" s="115" t="s">
        <v>6540</v>
      </c>
    </row>
    <row r="104" spans="1:11" ht="20.100000000000001" customHeight="1">
      <c r="A104" s="113" t="s">
        <v>5877</v>
      </c>
      <c r="B104" s="114" t="s">
        <v>1328</v>
      </c>
      <c r="C104" s="114" t="s">
        <v>6541</v>
      </c>
      <c r="D104" s="114" t="s">
        <v>6542</v>
      </c>
      <c r="E104" s="114" t="s">
        <v>6543</v>
      </c>
      <c r="F104" s="114" t="s">
        <v>6544</v>
      </c>
      <c r="G104" s="114" t="s">
        <v>5968</v>
      </c>
      <c r="H104" s="114" t="s">
        <v>6545</v>
      </c>
      <c r="I104" s="114" t="s">
        <v>128</v>
      </c>
      <c r="J104" s="114" t="s">
        <v>2550</v>
      </c>
      <c r="K104" s="115" t="s">
        <v>6546</v>
      </c>
    </row>
    <row r="105" spans="1:11" ht="20.100000000000001" customHeight="1">
      <c r="A105" s="113" t="s">
        <v>5877</v>
      </c>
      <c r="B105" s="114" t="s">
        <v>6547</v>
      </c>
      <c r="C105" s="114" t="s">
        <v>6548</v>
      </c>
      <c r="D105" s="114" t="s">
        <v>6549</v>
      </c>
      <c r="E105" s="114" t="s">
        <v>6550</v>
      </c>
      <c r="F105" s="114" t="s">
        <v>6551</v>
      </c>
      <c r="G105" s="114" t="s">
        <v>5923</v>
      </c>
      <c r="H105" s="114" t="s">
        <v>6552</v>
      </c>
      <c r="I105" s="114" t="s">
        <v>128</v>
      </c>
      <c r="J105" s="114" t="s">
        <v>2480</v>
      </c>
      <c r="K105" s="115" t="s">
        <v>6553</v>
      </c>
    </row>
    <row r="106" spans="1:11" ht="20.100000000000001" customHeight="1">
      <c r="A106" s="113" t="s">
        <v>5877</v>
      </c>
      <c r="B106" s="114" t="s">
        <v>6554</v>
      </c>
      <c r="C106" s="114" t="s">
        <v>6555</v>
      </c>
      <c r="D106" s="114" t="s">
        <v>6556</v>
      </c>
      <c r="E106" s="114" t="s">
        <v>6557</v>
      </c>
      <c r="F106" s="114" t="s">
        <v>6558</v>
      </c>
      <c r="G106" s="114" t="s">
        <v>5844</v>
      </c>
      <c r="H106" s="114" t="s">
        <v>6559</v>
      </c>
      <c r="I106" s="114" t="s">
        <v>128</v>
      </c>
      <c r="J106" s="114" t="s">
        <v>6560</v>
      </c>
      <c r="K106" s="115" t="s">
        <v>6561</v>
      </c>
    </row>
    <row r="107" spans="1:11" ht="20.100000000000001" customHeight="1">
      <c r="A107" s="113" t="s">
        <v>5877</v>
      </c>
      <c r="B107" s="114" t="s">
        <v>2100</v>
      </c>
      <c r="C107" s="114" t="s">
        <v>6562</v>
      </c>
      <c r="D107" s="114" t="s">
        <v>6563</v>
      </c>
      <c r="E107" s="114" t="s">
        <v>6564</v>
      </c>
      <c r="F107" s="114" t="s">
        <v>6565</v>
      </c>
      <c r="G107" s="114" t="s">
        <v>5844</v>
      </c>
      <c r="H107" s="114" t="s">
        <v>6566</v>
      </c>
      <c r="I107" s="114" t="s">
        <v>128</v>
      </c>
      <c r="J107" s="114" t="s">
        <v>5903</v>
      </c>
      <c r="K107" s="115" t="s">
        <v>6567</v>
      </c>
    </row>
    <row r="108" spans="1:11" ht="20.100000000000001" customHeight="1">
      <c r="A108" s="113" t="s">
        <v>5877</v>
      </c>
      <c r="B108" s="114" t="s">
        <v>6568</v>
      </c>
      <c r="C108" s="114" t="s">
        <v>1095</v>
      </c>
      <c r="D108" s="114" t="s">
        <v>6569</v>
      </c>
      <c r="E108" s="114" t="s">
        <v>6570</v>
      </c>
      <c r="F108" s="114" t="s">
        <v>380</v>
      </c>
      <c r="G108" s="114" t="s">
        <v>5909</v>
      </c>
      <c r="H108" s="114" t="s">
        <v>6571</v>
      </c>
      <c r="I108" s="114" t="s">
        <v>128</v>
      </c>
      <c r="J108" s="114" t="s">
        <v>2536</v>
      </c>
      <c r="K108" s="115" t="s">
        <v>6572</v>
      </c>
    </row>
    <row r="109" spans="1:11" ht="20.100000000000001" customHeight="1">
      <c r="A109" s="113" t="s">
        <v>5877</v>
      </c>
      <c r="B109" s="114" t="s">
        <v>1362</v>
      </c>
      <c r="C109" s="114" t="s">
        <v>1064</v>
      </c>
      <c r="D109" s="114" t="s">
        <v>6573</v>
      </c>
      <c r="E109" s="114" t="s">
        <v>6574</v>
      </c>
      <c r="F109" s="114" t="s">
        <v>6575</v>
      </c>
      <c r="G109" s="114" t="s">
        <v>5844</v>
      </c>
      <c r="H109" s="114" t="s">
        <v>6576</v>
      </c>
      <c r="I109" s="114" t="s">
        <v>128</v>
      </c>
      <c r="J109" s="114" t="s">
        <v>2536</v>
      </c>
      <c r="K109" s="115" t="s">
        <v>6577</v>
      </c>
    </row>
    <row r="110" spans="1:11" ht="20.100000000000001" customHeight="1">
      <c r="A110" s="113" t="s">
        <v>5877</v>
      </c>
      <c r="B110" s="114" t="s">
        <v>6578</v>
      </c>
      <c r="C110" s="114" t="s">
        <v>6579</v>
      </c>
      <c r="D110" s="114" t="s">
        <v>6580</v>
      </c>
      <c r="E110" s="114" t="s">
        <v>6581</v>
      </c>
      <c r="F110" s="114" t="s">
        <v>6582</v>
      </c>
      <c r="G110" s="114" t="s">
        <v>5844</v>
      </c>
      <c r="H110" s="114" t="s">
        <v>6583</v>
      </c>
      <c r="I110" s="114" t="s">
        <v>128</v>
      </c>
      <c r="J110" s="114" t="s">
        <v>2550</v>
      </c>
      <c r="K110" s="115" t="s">
        <v>6584</v>
      </c>
    </row>
    <row r="111" spans="1:11" ht="20.100000000000001" customHeight="1">
      <c r="A111" s="113" t="s">
        <v>5877</v>
      </c>
      <c r="B111" s="114" t="s">
        <v>1315</v>
      </c>
      <c r="C111" s="114" t="s">
        <v>1034</v>
      </c>
      <c r="D111" s="114" t="s">
        <v>6585</v>
      </c>
      <c r="E111" s="114" t="s">
        <v>6586</v>
      </c>
      <c r="F111" s="114" t="s">
        <v>6587</v>
      </c>
      <c r="G111" s="114" t="s">
        <v>5909</v>
      </c>
      <c r="H111" s="114" t="s">
        <v>6588</v>
      </c>
      <c r="I111" s="114" t="s">
        <v>128</v>
      </c>
      <c r="J111" s="114" t="s">
        <v>2480</v>
      </c>
      <c r="K111" s="115" t="s">
        <v>6589</v>
      </c>
    </row>
    <row r="112" spans="1:11" ht="20.100000000000001" customHeight="1">
      <c r="A112" s="113" t="s">
        <v>5877</v>
      </c>
      <c r="B112" s="114" t="s">
        <v>6332</v>
      </c>
      <c r="C112" s="114" t="s">
        <v>6590</v>
      </c>
      <c r="D112" s="114" t="s">
        <v>6591</v>
      </c>
      <c r="E112" s="114" t="s">
        <v>6592</v>
      </c>
      <c r="F112" s="114" t="s">
        <v>6593</v>
      </c>
      <c r="G112" s="114" t="s">
        <v>5844</v>
      </c>
      <c r="H112" s="114" t="s">
        <v>6594</v>
      </c>
      <c r="I112" s="114" t="s">
        <v>128</v>
      </c>
      <c r="J112" s="114" t="s">
        <v>5903</v>
      </c>
      <c r="K112" s="115" t="s">
        <v>6595</v>
      </c>
    </row>
    <row r="113" spans="1:11" ht="20.100000000000001" customHeight="1">
      <c r="A113" s="113" t="s">
        <v>5877</v>
      </c>
      <c r="B113" s="114" t="s">
        <v>3046</v>
      </c>
      <c r="C113" s="114" t="s">
        <v>6073</v>
      </c>
      <c r="D113" s="114" t="s">
        <v>6596</v>
      </c>
      <c r="E113" s="114" t="s">
        <v>6597</v>
      </c>
      <c r="F113" s="114" t="s">
        <v>6598</v>
      </c>
      <c r="G113" s="114" t="s">
        <v>5949</v>
      </c>
      <c r="H113" s="114" t="s">
        <v>6599</v>
      </c>
      <c r="I113" s="114" t="s">
        <v>128</v>
      </c>
      <c r="J113" s="114" t="s">
        <v>2550</v>
      </c>
      <c r="K113" s="115" t="s">
        <v>6600</v>
      </c>
    </row>
    <row r="114" spans="1:11" ht="20.100000000000001" customHeight="1">
      <c r="A114" s="113" t="s">
        <v>5877</v>
      </c>
      <c r="B114" s="114" t="s">
        <v>6601</v>
      </c>
      <c r="C114" s="114" t="s">
        <v>6602</v>
      </c>
      <c r="D114" s="114" t="s">
        <v>6603</v>
      </c>
      <c r="E114" s="114" t="s">
        <v>6604</v>
      </c>
      <c r="F114" s="114" t="s">
        <v>6605</v>
      </c>
      <c r="G114" s="114" t="s">
        <v>5976</v>
      </c>
      <c r="H114" s="114" t="s">
        <v>6606</v>
      </c>
      <c r="I114" s="114" t="s">
        <v>128</v>
      </c>
      <c r="J114" s="114" t="s">
        <v>2581</v>
      </c>
      <c r="K114" s="115" t="s">
        <v>6607</v>
      </c>
    </row>
    <row r="115" spans="1:11" ht="20.100000000000001" customHeight="1">
      <c r="A115" s="113" t="s">
        <v>5877</v>
      </c>
      <c r="B115" s="114" t="s">
        <v>6459</v>
      </c>
      <c r="C115" s="114" t="s">
        <v>6608</v>
      </c>
      <c r="D115" s="114" t="s">
        <v>6609</v>
      </c>
      <c r="E115" s="114" t="s">
        <v>6610</v>
      </c>
      <c r="F115" s="114" t="s">
        <v>6611</v>
      </c>
      <c r="G115" s="114" t="s">
        <v>5909</v>
      </c>
      <c r="H115" s="114" t="s">
        <v>6612</v>
      </c>
      <c r="I115" s="114" t="s">
        <v>128</v>
      </c>
      <c r="J115" s="114" t="s">
        <v>2536</v>
      </c>
      <c r="K115" s="115" t="s">
        <v>6613</v>
      </c>
    </row>
    <row r="116" spans="1:11" ht="20.100000000000001" customHeight="1">
      <c r="A116" s="113" t="s">
        <v>5877</v>
      </c>
      <c r="B116" s="114" t="s">
        <v>6614</v>
      </c>
      <c r="C116" s="114" t="s">
        <v>949</v>
      </c>
      <c r="D116" s="114" t="s">
        <v>6615</v>
      </c>
      <c r="E116" s="114" t="s">
        <v>6616</v>
      </c>
      <c r="F116" s="114" t="s">
        <v>6617</v>
      </c>
      <c r="G116" s="114" t="s">
        <v>5909</v>
      </c>
      <c r="H116" s="114" t="s">
        <v>6618</v>
      </c>
      <c r="I116" s="114" t="s">
        <v>128</v>
      </c>
      <c r="J116" s="114" t="s">
        <v>2536</v>
      </c>
      <c r="K116" s="115" t="s">
        <v>6619</v>
      </c>
    </row>
    <row r="117" spans="1:11" ht="20.100000000000001" customHeight="1">
      <c r="A117" s="113" t="s">
        <v>5877</v>
      </c>
      <c r="B117" s="114" t="s">
        <v>6620</v>
      </c>
      <c r="C117" s="114" t="s">
        <v>6621</v>
      </c>
      <c r="D117" s="114" t="s">
        <v>6622</v>
      </c>
      <c r="E117" s="114" t="s">
        <v>6623</v>
      </c>
      <c r="F117" s="114" t="s">
        <v>6624</v>
      </c>
      <c r="G117" s="114" t="s">
        <v>5844</v>
      </c>
      <c r="H117" s="114" t="s">
        <v>6625</v>
      </c>
      <c r="I117" s="114" t="s">
        <v>128</v>
      </c>
      <c r="J117" s="114" t="s">
        <v>5903</v>
      </c>
      <c r="K117" s="115" t="s">
        <v>6626</v>
      </c>
    </row>
    <row r="118" spans="1:11" ht="20.100000000000001" customHeight="1">
      <c r="A118" s="113" t="s">
        <v>5877</v>
      </c>
      <c r="B118" s="114" t="s">
        <v>6627</v>
      </c>
      <c r="C118" s="114" t="s">
        <v>6628</v>
      </c>
      <c r="D118" s="114" t="s">
        <v>6629</v>
      </c>
      <c r="E118" s="114" t="s">
        <v>6630</v>
      </c>
      <c r="F118" s="114" t="s">
        <v>6631</v>
      </c>
      <c r="G118" s="114" t="s">
        <v>5968</v>
      </c>
      <c r="H118" s="114" t="s">
        <v>6632</v>
      </c>
      <c r="I118" s="114" t="s">
        <v>128</v>
      </c>
      <c r="J118" s="114" t="s">
        <v>2480</v>
      </c>
      <c r="K118" s="115" t="s">
        <v>6633</v>
      </c>
    </row>
    <row r="119" spans="1:11" ht="20.100000000000001" customHeight="1">
      <c r="A119" s="113" t="s">
        <v>5877</v>
      </c>
      <c r="B119" s="114" t="s">
        <v>1335</v>
      </c>
      <c r="C119" s="114" t="s">
        <v>6634</v>
      </c>
      <c r="D119" s="114" t="s">
        <v>6635</v>
      </c>
      <c r="E119" s="114" t="s">
        <v>6636</v>
      </c>
      <c r="F119" s="114" t="s">
        <v>6637</v>
      </c>
      <c r="G119" s="114" t="s">
        <v>5923</v>
      </c>
      <c r="H119" s="114" t="s">
        <v>6638</v>
      </c>
      <c r="I119" s="114" t="s">
        <v>128</v>
      </c>
      <c r="J119" s="114" t="s">
        <v>4086</v>
      </c>
      <c r="K119" s="115" t="s">
        <v>6639</v>
      </c>
    </row>
    <row r="120" spans="1:11" ht="20.100000000000001" customHeight="1">
      <c r="A120" s="113" t="s">
        <v>5877</v>
      </c>
      <c r="B120" s="114" t="s">
        <v>1364</v>
      </c>
      <c r="C120" s="114" t="s">
        <v>6640</v>
      </c>
      <c r="D120" s="114" t="s">
        <v>6641</v>
      </c>
      <c r="E120" s="114" t="s">
        <v>6642</v>
      </c>
      <c r="F120" s="114" t="s">
        <v>6643</v>
      </c>
      <c r="G120" s="114" t="s">
        <v>5909</v>
      </c>
      <c r="H120" s="114" t="s">
        <v>6644</v>
      </c>
      <c r="I120" s="114" t="s">
        <v>128</v>
      </c>
      <c r="J120" s="114" t="s">
        <v>2536</v>
      </c>
      <c r="K120" s="115" t="s">
        <v>6645</v>
      </c>
    </row>
    <row r="121" spans="1:11" ht="20.100000000000001" customHeight="1">
      <c r="A121" s="113" t="s">
        <v>5877</v>
      </c>
      <c r="B121" s="114" t="s">
        <v>6646</v>
      </c>
      <c r="C121" s="114" t="s">
        <v>6647</v>
      </c>
      <c r="D121" s="114" t="s">
        <v>6648</v>
      </c>
      <c r="E121" s="114" t="s">
        <v>6649</v>
      </c>
      <c r="F121" s="114" t="s">
        <v>3665</v>
      </c>
      <c r="G121" s="114" t="s">
        <v>5968</v>
      </c>
      <c r="H121" s="114" t="s">
        <v>6650</v>
      </c>
      <c r="I121" s="114" t="s">
        <v>128</v>
      </c>
      <c r="J121" s="114" t="s">
        <v>2581</v>
      </c>
      <c r="K121" s="115" t="s">
        <v>6651</v>
      </c>
    </row>
    <row r="122" spans="1:11" ht="20.100000000000001" customHeight="1">
      <c r="A122" s="113" t="s">
        <v>5877</v>
      </c>
      <c r="B122" s="114" t="s">
        <v>1328</v>
      </c>
      <c r="C122" s="114" t="s">
        <v>6365</v>
      </c>
      <c r="D122" s="114" t="s">
        <v>6652</v>
      </c>
      <c r="E122" s="114" t="s">
        <v>6653</v>
      </c>
      <c r="F122" s="114" t="s">
        <v>6654</v>
      </c>
      <c r="G122" s="114" t="s">
        <v>5976</v>
      </c>
      <c r="H122" s="114" t="s">
        <v>6655</v>
      </c>
      <c r="I122" s="114" t="s">
        <v>128</v>
      </c>
      <c r="J122" s="114" t="s">
        <v>2536</v>
      </c>
      <c r="K122" s="115" t="s">
        <v>6656</v>
      </c>
    </row>
    <row r="123" spans="1:11" ht="20.100000000000001" customHeight="1">
      <c r="A123" s="113" t="s">
        <v>5877</v>
      </c>
      <c r="B123" s="114" t="s">
        <v>6657</v>
      </c>
      <c r="C123" s="114" t="s">
        <v>6658</v>
      </c>
      <c r="D123" s="114" t="s">
        <v>6659</v>
      </c>
      <c r="E123" s="114" t="s">
        <v>6660</v>
      </c>
      <c r="F123" s="114" t="s">
        <v>6661</v>
      </c>
      <c r="G123" s="114" t="s">
        <v>5844</v>
      </c>
      <c r="H123" s="114" t="s">
        <v>6662</v>
      </c>
      <c r="I123" s="114" t="s">
        <v>128</v>
      </c>
      <c r="J123" s="114" t="s">
        <v>2536</v>
      </c>
      <c r="K123" s="115" t="s">
        <v>6663</v>
      </c>
    </row>
    <row r="124" spans="1:11" ht="20.100000000000001" customHeight="1">
      <c r="A124" s="113" t="s">
        <v>5877</v>
      </c>
      <c r="B124" s="114" t="s">
        <v>1328</v>
      </c>
      <c r="C124" s="114" t="s">
        <v>6664</v>
      </c>
      <c r="D124" s="114" t="s">
        <v>6665</v>
      </c>
      <c r="E124" s="114" t="s">
        <v>6666</v>
      </c>
      <c r="F124" s="114" t="s">
        <v>6667</v>
      </c>
      <c r="G124" s="114" t="s">
        <v>5844</v>
      </c>
      <c r="H124" s="114" t="s">
        <v>6668</v>
      </c>
      <c r="I124" s="114" t="s">
        <v>128</v>
      </c>
      <c r="J124" s="114" t="s">
        <v>2480</v>
      </c>
      <c r="K124" s="115" t="s">
        <v>6669</v>
      </c>
    </row>
    <row r="125" spans="1:11" ht="20.100000000000001" customHeight="1">
      <c r="A125" s="113" t="s">
        <v>5877</v>
      </c>
      <c r="B125" s="114" t="s">
        <v>6670</v>
      </c>
      <c r="C125" s="114" t="s">
        <v>6671</v>
      </c>
      <c r="D125" s="114" t="s">
        <v>6672</v>
      </c>
      <c r="E125" s="114" t="s">
        <v>6673</v>
      </c>
      <c r="F125" s="114" t="s">
        <v>6674</v>
      </c>
      <c r="G125" s="114" t="s">
        <v>5909</v>
      </c>
      <c r="H125" s="114" t="s">
        <v>6675</v>
      </c>
      <c r="I125" s="114" t="s">
        <v>128</v>
      </c>
      <c r="J125" s="114" t="s">
        <v>2480</v>
      </c>
      <c r="K125" s="115" t="s">
        <v>6676</v>
      </c>
    </row>
    <row r="126" spans="1:11" ht="20.100000000000001" customHeight="1">
      <c r="A126" s="113" t="s">
        <v>5877</v>
      </c>
      <c r="B126" s="114" t="s">
        <v>1336</v>
      </c>
      <c r="C126" s="114" t="s">
        <v>6677</v>
      </c>
      <c r="D126" s="114" t="s">
        <v>6678</v>
      </c>
      <c r="E126" s="114" t="s">
        <v>6679</v>
      </c>
      <c r="F126" s="114" t="s">
        <v>3704</v>
      </c>
      <c r="G126" s="114" t="s">
        <v>5949</v>
      </c>
      <c r="H126" s="114" t="s">
        <v>6680</v>
      </c>
      <c r="I126" s="114" t="s">
        <v>128</v>
      </c>
      <c r="J126" s="114" t="s">
        <v>2550</v>
      </c>
      <c r="K126" s="115" t="s">
        <v>6681</v>
      </c>
    </row>
    <row r="127" spans="1:11" ht="20.100000000000001" customHeight="1">
      <c r="A127" s="113" t="s">
        <v>5877</v>
      </c>
      <c r="B127" s="114" t="s">
        <v>6682</v>
      </c>
      <c r="C127" s="114" t="s">
        <v>1070</v>
      </c>
      <c r="D127" s="114" t="s">
        <v>6683</v>
      </c>
      <c r="E127" s="114" t="s">
        <v>6684</v>
      </c>
      <c r="F127" s="114" t="s">
        <v>6685</v>
      </c>
      <c r="G127" s="114" t="s">
        <v>5949</v>
      </c>
      <c r="H127" s="114" t="s">
        <v>6686</v>
      </c>
      <c r="I127" s="114" t="s">
        <v>128</v>
      </c>
      <c r="J127" s="114" t="s">
        <v>2489</v>
      </c>
      <c r="K127" s="115" t="s">
        <v>6687</v>
      </c>
    </row>
    <row r="128" spans="1:11" ht="20.100000000000001" customHeight="1">
      <c r="A128" s="113" t="s">
        <v>5877</v>
      </c>
      <c r="B128" s="114" t="s">
        <v>5979</v>
      </c>
      <c r="C128" s="114" t="s">
        <v>6688</v>
      </c>
      <c r="D128" s="114" t="s">
        <v>6689</v>
      </c>
      <c r="E128" s="114" t="s">
        <v>6690</v>
      </c>
      <c r="F128" s="114" t="s">
        <v>6691</v>
      </c>
      <c r="G128" s="114" t="s">
        <v>5949</v>
      </c>
      <c r="H128" s="114" t="s">
        <v>6692</v>
      </c>
      <c r="I128" s="114" t="s">
        <v>128</v>
      </c>
      <c r="J128" s="114" t="s">
        <v>2550</v>
      </c>
      <c r="K128" s="115" t="s">
        <v>6693</v>
      </c>
    </row>
    <row r="129" spans="1:11" ht="20.100000000000001" customHeight="1">
      <c r="A129" s="113" t="s">
        <v>5877</v>
      </c>
      <c r="B129" s="114" t="s">
        <v>5276</v>
      </c>
      <c r="C129" s="114" t="s">
        <v>6006</v>
      </c>
      <c r="D129" s="114" t="s">
        <v>6694</v>
      </c>
      <c r="E129" s="114" t="s">
        <v>6695</v>
      </c>
      <c r="F129" s="114" t="s">
        <v>6696</v>
      </c>
      <c r="G129" s="114" t="s">
        <v>5949</v>
      </c>
      <c r="H129" s="114" t="s">
        <v>6697</v>
      </c>
      <c r="I129" s="114" t="s">
        <v>128</v>
      </c>
      <c r="J129" s="114" t="s">
        <v>2536</v>
      </c>
      <c r="K129" s="115" t="s">
        <v>6698</v>
      </c>
    </row>
    <row r="130" spans="1:11" ht="20.100000000000001" customHeight="1">
      <c r="A130" s="113" t="s">
        <v>5877</v>
      </c>
      <c r="B130" s="114" t="s">
        <v>6699</v>
      </c>
      <c r="C130" s="114" t="s">
        <v>1055</v>
      </c>
      <c r="D130" s="114" t="s">
        <v>6700</v>
      </c>
      <c r="E130" s="114" t="s">
        <v>6701</v>
      </c>
      <c r="F130" s="114" t="s">
        <v>6702</v>
      </c>
      <c r="G130" s="114" t="s">
        <v>5923</v>
      </c>
      <c r="H130" s="114" t="s">
        <v>6703</v>
      </c>
      <c r="I130" s="114" t="s">
        <v>128</v>
      </c>
      <c r="J130" s="114" t="s">
        <v>2489</v>
      </c>
      <c r="K130" s="115" t="s">
        <v>6704</v>
      </c>
    </row>
    <row r="131" spans="1:11" ht="20.100000000000001" customHeight="1">
      <c r="A131" s="113" t="s">
        <v>5877</v>
      </c>
      <c r="B131" s="114" t="s">
        <v>6705</v>
      </c>
      <c r="C131" s="114" t="s">
        <v>6706</v>
      </c>
      <c r="D131" s="114" t="s">
        <v>6707</v>
      </c>
      <c r="E131" s="114" t="s">
        <v>6708</v>
      </c>
      <c r="F131" s="114" t="s">
        <v>6709</v>
      </c>
      <c r="G131" s="114" t="s">
        <v>6118</v>
      </c>
      <c r="H131" s="114" t="s">
        <v>6710</v>
      </c>
      <c r="I131" s="114" t="s">
        <v>128</v>
      </c>
      <c r="J131" s="114" t="s">
        <v>2489</v>
      </c>
      <c r="K131" s="115" t="s">
        <v>6711</v>
      </c>
    </row>
    <row r="132" spans="1:11" ht="20.100000000000001" customHeight="1">
      <c r="A132" s="113" t="s">
        <v>5877</v>
      </c>
      <c r="B132" s="114" t="s">
        <v>6712</v>
      </c>
      <c r="C132" s="114" t="s">
        <v>1072</v>
      </c>
      <c r="D132" s="114" t="s">
        <v>6713</v>
      </c>
      <c r="E132" s="114" t="s">
        <v>6714</v>
      </c>
      <c r="F132" s="114" t="s">
        <v>6715</v>
      </c>
      <c r="G132" s="114" t="s">
        <v>5844</v>
      </c>
      <c r="H132" s="114" t="s">
        <v>6716</v>
      </c>
      <c r="I132" s="114" t="s">
        <v>128</v>
      </c>
      <c r="J132" s="114" t="s">
        <v>2480</v>
      </c>
      <c r="K132" s="115" t="s">
        <v>6717</v>
      </c>
    </row>
    <row r="133" spans="1:11" ht="20.100000000000001" customHeight="1">
      <c r="A133" s="113" t="s">
        <v>5877</v>
      </c>
      <c r="B133" s="114" t="s">
        <v>6200</v>
      </c>
      <c r="C133" s="114" t="s">
        <v>6562</v>
      </c>
      <c r="D133" s="114" t="s">
        <v>6718</v>
      </c>
      <c r="E133" s="114" t="s">
        <v>6719</v>
      </c>
      <c r="F133" s="114" t="s">
        <v>6720</v>
      </c>
      <c r="G133" s="114" t="s">
        <v>5844</v>
      </c>
      <c r="H133" s="114" t="s">
        <v>6721</v>
      </c>
      <c r="I133" s="114" t="s">
        <v>128</v>
      </c>
      <c r="J133" s="114" t="s">
        <v>2581</v>
      </c>
      <c r="K133" s="115" t="s">
        <v>6722</v>
      </c>
    </row>
    <row r="134" spans="1:11" ht="20.100000000000001" customHeight="1">
      <c r="A134" s="113" t="s">
        <v>5877</v>
      </c>
      <c r="B134" s="114" t="s">
        <v>6723</v>
      </c>
      <c r="C134" s="114" t="s">
        <v>6181</v>
      </c>
      <c r="D134" s="114" t="s">
        <v>6724</v>
      </c>
      <c r="E134" s="114" t="s">
        <v>6725</v>
      </c>
      <c r="F134" s="114" t="s">
        <v>6726</v>
      </c>
      <c r="G134" s="114" t="s">
        <v>6118</v>
      </c>
      <c r="H134" s="114" t="s">
        <v>6727</v>
      </c>
      <c r="I134" s="114" t="s">
        <v>128</v>
      </c>
      <c r="J134" s="114" t="s">
        <v>2480</v>
      </c>
      <c r="K134" s="115" t="s">
        <v>6728</v>
      </c>
    </row>
    <row r="135" spans="1:11" ht="20.100000000000001" customHeight="1">
      <c r="A135" s="113" t="s">
        <v>5877</v>
      </c>
      <c r="B135" s="114" t="s">
        <v>6729</v>
      </c>
      <c r="C135" s="114" t="s">
        <v>6730</v>
      </c>
      <c r="D135" s="114" t="s">
        <v>6731</v>
      </c>
      <c r="E135" s="114" t="s">
        <v>6732</v>
      </c>
      <c r="F135" s="114" t="s">
        <v>6733</v>
      </c>
      <c r="G135" s="114" t="s">
        <v>5844</v>
      </c>
      <c r="H135" s="114" t="s">
        <v>6734</v>
      </c>
      <c r="I135" s="114" t="s">
        <v>128</v>
      </c>
      <c r="J135" s="114" t="s">
        <v>2480</v>
      </c>
      <c r="K135" s="115" t="s">
        <v>6735</v>
      </c>
    </row>
    <row r="136" spans="1:11" ht="20.100000000000001" customHeight="1">
      <c r="A136" s="113" t="s">
        <v>5877</v>
      </c>
      <c r="B136" s="114" t="s">
        <v>6736</v>
      </c>
      <c r="C136" s="114" t="s">
        <v>5879</v>
      </c>
      <c r="D136" s="114" t="s">
        <v>6737</v>
      </c>
      <c r="E136" s="114" t="s">
        <v>6738</v>
      </c>
      <c r="F136" s="114" t="s">
        <v>6739</v>
      </c>
      <c r="G136" s="114" t="s">
        <v>5976</v>
      </c>
      <c r="H136" s="114" t="s">
        <v>6740</v>
      </c>
      <c r="I136" s="114" t="s">
        <v>128</v>
      </c>
      <c r="J136" s="114" t="s">
        <v>2536</v>
      </c>
      <c r="K136" s="115" t="s">
        <v>6741</v>
      </c>
    </row>
    <row r="137" spans="1:11" ht="20.100000000000001" customHeight="1">
      <c r="A137" s="113" t="s">
        <v>5877</v>
      </c>
      <c r="B137" s="114" t="s">
        <v>6485</v>
      </c>
      <c r="C137" s="114" t="s">
        <v>6742</v>
      </c>
      <c r="D137" s="114" t="s">
        <v>6743</v>
      </c>
      <c r="E137" s="114" t="s">
        <v>6744</v>
      </c>
      <c r="F137" s="114" t="s">
        <v>6745</v>
      </c>
      <c r="G137" s="114" t="s">
        <v>5923</v>
      </c>
      <c r="H137" s="114" t="s">
        <v>6746</v>
      </c>
      <c r="I137" s="114" t="s">
        <v>128</v>
      </c>
      <c r="J137" s="114" t="s">
        <v>2536</v>
      </c>
      <c r="K137" s="115" t="s">
        <v>6747</v>
      </c>
    </row>
    <row r="138" spans="1:11" ht="20.100000000000001" customHeight="1">
      <c r="A138" s="113" t="s">
        <v>5877</v>
      </c>
      <c r="B138" s="114" t="s">
        <v>6748</v>
      </c>
      <c r="C138" s="114" t="s">
        <v>6749</v>
      </c>
      <c r="D138" s="114" t="s">
        <v>6750</v>
      </c>
      <c r="E138" s="114" t="s">
        <v>6751</v>
      </c>
      <c r="F138" s="114" t="s">
        <v>6752</v>
      </c>
      <c r="G138" s="114" t="s">
        <v>5976</v>
      </c>
      <c r="H138" s="114" t="s">
        <v>6753</v>
      </c>
      <c r="I138" s="114" t="s">
        <v>128</v>
      </c>
      <c r="J138" s="114" t="s">
        <v>2536</v>
      </c>
      <c r="K138" s="115" t="s">
        <v>6754</v>
      </c>
    </row>
    <row r="139" spans="1:11" ht="20.100000000000001" customHeight="1">
      <c r="A139" s="113" t="s">
        <v>5877</v>
      </c>
      <c r="B139" s="114" t="s">
        <v>6755</v>
      </c>
      <c r="C139" s="114" t="s">
        <v>6756</v>
      </c>
      <c r="D139" s="114" t="s">
        <v>6757</v>
      </c>
      <c r="E139" s="114" t="s">
        <v>6758</v>
      </c>
      <c r="F139" s="114" t="s">
        <v>6759</v>
      </c>
      <c r="G139" s="114" t="s">
        <v>5909</v>
      </c>
      <c r="H139" s="114" t="s">
        <v>6504</v>
      </c>
      <c r="I139" s="114" t="s">
        <v>128</v>
      </c>
      <c r="J139" s="114" t="s">
        <v>2581</v>
      </c>
      <c r="K139" s="115" t="s">
        <v>6760</v>
      </c>
    </row>
    <row r="140" spans="1:11" ht="20.100000000000001" customHeight="1">
      <c r="A140" s="113" t="s">
        <v>5877</v>
      </c>
      <c r="B140" s="114" t="s">
        <v>6761</v>
      </c>
      <c r="C140" s="114" t="s">
        <v>6762</v>
      </c>
      <c r="D140" s="114" t="s">
        <v>6763</v>
      </c>
      <c r="E140" s="114" t="s">
        <v>6764</v>
      </c>
      <c r="F140" s="114" t="s">
        <v>6765</v>
      </c>
      <c r="G140" s="114" t="s">
        <v>5923</v>
      </c>
      <c r="H140" s="114" t="s">
        <v>6766</v>
      </c>
      <c r="I140" s="114" t="s">
        <v>128</v>
      </c>
      <c r="J140" s="114" t="s">
        <v>2550</v>
      </c>
      <c r="K140" s="115" t="s">
        <v>6767</v>
      </c>
    </row>
    <row r="141" spans="1:11" ht="20.100000000000001" customHeight="1">
      <c r="A141" s="113" t="s">
        <v>5877</v>
      </c>
      <c r="B141" s="114" t="s">
        <v>1335</v>
      </c>
      <c r="C141" s="114" t="s">
        <v>1007</v>
      </c>
      <c r="D141" s="114" t="s">
        <v>6768</v>
      </c>
      <c r="E141" s="114" t="s">
        <v>6769</v>
      </c>
      <c r="F141" s="114" t="s">
        <v>6770</v>
      </c>
      <c r="G141" s="114" t="s">
        <v>5923</v>
      </c>
      <c r="H141" s="114" t="s">
        <v>6771</v>
      </c>
      <c r="I141" s="114" t="s">
        <v>128</v>
      </c>
      <c r="J141" s="114" t="s">
        <v>2489</v>
      </c>
      <c r="K141" s="115" t="s">
        <v>6772</v>
      </c>
    </row>
    <row r="142" spans="1:11" ht="20.100000000000001" customHeight="1">
      <c r="A142" s="113" t="s">
        <v>5877</v>
      </c>
      <c r="B142" s="114" t="s">
        <v>6773</v>
      </c>
      <c r="C142" s="114" t="s">
        <v>6774</v>
      </c>
      <c r="D142" s="114" t="s">
        <v>6775</v>
      </c>
      <c r="E142" s="114" t="s">
        <v>6776</v>
      </c>
      <c r="F142" s="114" t="s">
        <v>6777</v>
      </c>
      <c r="G142" s="114" t="s">
        <v>5923</v>
      </c>
      <c r="H142" s="114" t="s">
        <v>6778</v>
      </c>
      <c r="I142" s="114" t="s">
        <v>128</v>
      </c>
      <c r="J142" s="114" t="s">
        <v>2536</v>
      </c>
      <c r="K142" s="115" t="s">
        <v>6779</v>
      </c>
    </row>
    <row r="143" spans="1:11" ht="20.100000000000001" customHeight="1">
      <c r="A143" s="113" t="s">
        <v>5877</v>
      </c>
      <c r="B143" s="114" t="s">
        <v>6780</v>
      </c>
      <c r="C143" s="114" t="s">
        <v>1205</v>
      </c>
      <c r="D143" s="114" t="s">
        <v>6781</v>
      </c>
      <c r="E143" s="114" t="s">
        <v>6782</v>
      </c>
      <c r="F143" s="114" t="s">
        <v>6783</v>
      </c>
      <c r="G143" s="114" t="s">
        <v>5976</v>
      </c>
      <c r="H143" s="114" t="s">
        <v>6784</v>
      </c>
      <c r="I143" s="114" t="s">
        <v>128</v>
      </c>
      <c r="J143" s="114" t="s">
        <v>2536</v>
      </c>
      <c r="K143" s="115" t="s">
        <v>6785</v>
      </c>
    </row>
    <row r="144" spans="1:11" ht="20.100000000000001" customHeight="1">
      <c r="A144" s="113" t="s">
        <v>5877</v>
      </c>
      <c r="B144" s="114" t="s">
        <v>6786</v>
      </c>
      <c r="C144" s="114" t="s">
        <v>6787</v>
      </c>
      <c r="D144" s="114" t="s">
        <v>6788</v>
      </c>
      <c r="E144" s="114" t="s">
        <v>6789</v>
      </c>
      <c r="F144" s="114" t="s">
        <v>6790</v>
      </c>
      <c r="G144" s="114" t="s">
        <v>5844</v>
      </c>
      <c r="H144" s="114" t="s">
        <v>6791</v>
      </c>
      <c r="I144" s="114" t="s">
        <v>128</v>
      </c>
      <c r="J144" s="114" t="s">
        <v>2536</v>
      </c>
      <c r="K144" s="115" t="s">
        <v>6792</v>
      </c>
    </row>
    <row r="145" spans="1:11" ht="20.100000000000001" customHeight="1">
      <c r="A145" s="113" t="s">
        <v>5877</v>
      </c>
      <c r="B145" s="114" t="s">
        <v>6793</v>
      </c>
      <c r="C145" s="114" t="s">
        <v>6794</v>
      </c>
      <c r="D145" s="114" t="s">
        <v>6795</v>
      </c>
      <c r="E145" s="114" t="s">
        <v>6796</v>
      </c>
      <c r="F145" s="114" t="s">
        <v>6797</v>
      </c>
      <c r="G145" s="114" t="s">
        <v>5909</v>
      </c>
      <c r="H145" s="114" t="s">
        <v>6798</v>
      </c>
      <c r="I145" s="114" t="s">
        <v>128</v>
      </c>
      <c r="J145" s="114" t="s">
        <v>2536</v>
      </c>
      <c r="K145" s="115" t="s">
        <v>6799</v>
      </c>
    </row>
    <row r="146" spans="1:11" ht="20.100000000000001" customHeight="1">
      <c r="A146" s="113" t="s">
        <v>5877</v>
      </c>
      <c r="B146" s="114" t="s">
        <v>6800</v>
      </c>
      <c r="C146" s="114" t="s">
        <v>4840</v>
      </c>
      <c r="D146" s="114" t="s">
        <v>6801</v>
      </c>
      <c r="E146" s="114" t="s">
        <v>6802</v>
      </c>
      <c r="F146" s="114" t="s">
        <v>6803</v>
      </c>
      <c r="G146" s="114" t="s">
        <v>5976</v>
      </c>
      <c r="H146" s="114" t="s">
        <v>6804</v>
      </c>
      <c r="I146" s="114" t="s">
        <v>128</v>
      </c>
      <c r="J146" s="114" t="s">
        <v>2550</v>
      </c>
      <c r="K146" s="115" t="s">
        <v>6805</v>
      </c>
    </row>
    <row r="147" spans="1:11" ht="20.100000000000001" customHeight="1">
      <c r="A147" s="113" t="s">
        <v>5877</v>
      </c>
      <c r="B147" s="114" t="s">
        <v>6806</v>
      </c>
      <c r="C147" s="114" t="s">
        <v>6621</v>
      </c>
      <c r="D147" s="114" t="s">
        <v>6807</v>
      </c>
      <c r="E147" s="114" t="s">
        <v>6808</v>
      </c>
      <c r="F147" s="114" t="s">
        <v>3862</v>
      </c>
      <c r="G147" s="114" t="s">
        <v>5923</v>
      </c>
      <c r="H147" s="114" t="s">
        <v>6809</v>
      </c>
      <c r="I147" s="114" t="s">
        <v>128</v>
      </c>
      <c r="J147" s="114" t="s">
        <v>2489</v>
      </c>
      <c r="K147" s="115" t="s">
        <v>6810</v>
      </c>
    </row>
    <row r="148" spans="1:11" ht="20.100000000000001" customHeight="1">
      <c r="A148" s="113" t="s">
        <v>5877</v>
      </c>
      <c r="B148" s="114" t="s">
        <v>6811</v>
      </c>
      <c r="C148" s="114" t="s">
        <v>6812</v>
      </c>
      <c r="D148" s="114" t="s">
        <v>6813</v>
      </c>
      <c r="E148" s="114" t="s">
        <v>6814</v>
      </c>
      <c r="F148" s="114" t="s">
        <v>6815</v>
      </c>
      <c r="G148" s="114" t="s">
        <v>5923</v>
      </c>
      <c r="H148" s="114" t="s">
        <v>6816</v>
      </c>
      <c r="I148" s="114" t="s">
        <v>128</v>
      </c>
      <c r="J148" s="114" t="s">
        <v>2536</v>
      </c>
      <c r="K148" s="115" t="s">
        <v>6817</v>
      </c>
    </row>
    <row r="149" spans="1:11" ht="20.100000000000001" customHeight="1">
      <c r="A149" s="113" t="s">
        <v>5877</v>
      </c>
      <c r="B149" s="114" t="s">
        <v>6818</v>
      </c>
      <c r="C149" s="114" t="s">
        <v>6819</v>
      </c>
      <c r="D149" s="114" t="s">
        <v>6820</v>
      </c>
      <c r="E149" s="114" t="s">
        <v>6821</v>
      </c>
      <c r="F149" s="114" t="s">
        <v>6822</v>
      </c>
      <c r="G149" s="114" t="s">
        <v>5909</v>
      </c>
      <c r="H149" s="114" t="s">
        <v>6823</v>
      </c>
      <c r="I149" s="114" t="s">
        <v>128</v>
      </c>
      <c r="J149" s="114" t="s">
        <v>2550</v>
      </c>
      <c r="K149" s="115" t="s">
        <v>6824</v>
      </c>
    </row>
    <row r="150" spans="1:11" ht="20.100000000000001" customHeight="1">
      <c r="A150" s="113" t="s">
        <v>5877</v>
      </c>
      <c r="B150" s="114" t="s">
        <v>6825</v>
      </c>
      <c r="C150" s="114" t="s">
        <v>6826</v>
      </c>
      <c r="D150" s="114" t="s">
        <v>6827</v>
      </c>
      <c r="E150" s="114" t="s">
        <v>6828</v>
      </c>
      <c r="F150" s="114" t="s">
        <v>6829</v>
      </c>
      <c r="G150" s="114" t="s">
        <v>5844</v>
      </c>
      <c r="H150" s="114" t="s">
        <v>6830</v>
      </c>
      <c r="I150" s="114" t="s">
        <v>128</v>
      </c>
      <c r="J150" s="114" t="s">
        <v>4086</v>
      </c>
      <c r="K150" s="115" t="s">
        <v>6831</v>
      </c>
    </row>
    <row r="151" spans="1:11" ht="20.100000000000001" customHeight="1">
      <c r="A151" s="113" t="s">
        <v>5877</v>
      </c>
      <c r="B151" s="114" t="s">
        <v>6832</v>
      </c>
      <c r="C151" s="114" t="s">
        <v>6833</v>
      </c>
      <c r="D151" s="114" t="s">
        <v>6834</v>
      </c>
      <c r="E151" s="114" t="s">
        <v>6835</v>
      </c>
      <c r="F151" s="114" t="s">
        <v>6836</v>
      </c>
      <c r="G151" s="114" t="s">
        <v>5968</v>
      </c>
      <c r="H151" s="114" t="s">
        <v>6837</v>
      </c>
      <c r="I151" s="114" t="s">
        <v>128</v>
      </c>
      <c r="J151" s="114" t="s">
        <v>2489</v>
      </c>
      <c r="K151" s="115" t="s">
        <v>6838</v>
      </c>
    </row>
    <row r="152" spans="1:11" ht="20.100000000000001" customHeight="1">
      <c r="A152" s="113" t="s">
        <v>5877</v>
      </c>
      <c r="B152" s="114" t="s">
        <v>6493</v>
      </c>
      <c r="C152" s="114" t="s">
        <v>6839</v>
      </c>
      <c r="D152" s="114" t="s">
        <v>6840</v>
      </c>
      <c r="E152" s="114" t="s">
        <v>6841</v>
      </c>
      <c r="F152" s="114" t="s">
        <v>6842</v>
      </c>
      <c r="G152" s="114" t="s">
        <v>5923</v>
      </c>
      <c r="H152" s="114" t="s">
        <v>6843</v>
      </c>
      <c r="I152" s="114" t="s">
        <v>128</v>
      </c>
      <c r="J152" s="114" t="s">
        <v>2536</v>
      </c>
      <c r="K152" s="115" t="s">
        <v>6844</v>
      </c>
    </row>
    <row r="153" spans="1:11" ht="20.100000000000001" customHeight="1">
      <c r="A153" s="113" t="s">
        <v>5877</v>
      </c>
      <c r="B153" s="114" t="s">
        <v>6845</v>
      </c>
      <c r="C153" s="114" t="s">
        <v>6846</v>
      </c>
      <c r="D153" s="114" t="s">
        <v>6847</v>
      </c>
      <c r="E153" s="114" t="s">
        <v>6848</v>
      </c>
      <c r="F153" s="114" t="s">
        <v>6849</v>
      </c>
      <c r="G153" s="114" t="s">
        <v>5949</v>
      </c>
      <c r="H153" s="114" t="s">
        <v>6850</v>
      </c>
      <c r="I153" s="114" t="s">
        <v>128</v>
      </c>
      <c r="J153" s="114" t="s">
        <v>2536</v>
      </c>
      <c r="K153" s="115" t="s">
        <v>6851</v>
      </c>
    </row>
    <row r="154" spans="1:11" ht="20.100000000000001" customHeight="1">
      <c r="A154" s="113" t="s">
        <v>5877</v>
      </c>
      <c r="B154" s="114" t="s">
        <v>6180</v>
      </c>
      <c r="C154" s="114" t="s">
        <v>6181</v>
      </c>
      <c r="D154" s="114" t="s">
        <v>6852</v>
      </c>
      <c r="E154" s="114" t="s">
        <v>6853</v>
      </c>
      <c r="F154" s="114" t="s">
        <v>6854</v>
      </c>
      <c r="G154" s="114" t="s">
        <v>5976</v>
      </c>
      <c r="H154" s="114" t="s">
        <v>6855</v>
      </c>
      <c r="I154" s="114" t="s">
        <v>128</v>
      </c>
      <c r="J154" s="114" t="s">
        <v>6560</v>
      </c>
      <c r="K154" s="115" t="s">
        <v>6856</v>
      </c>
    </row>
    <row r="155" spans="1:11" ht="20.100000000000001" customHeight="1">
      <c r="A155" s="113" t="s">
        <v>5877</v>
      </c>
      <c r="B155" s="114" t="s">
        <v>6857</v>
      </c>
      <c r="C155" s="114" t="s">
        <v>6858</v>
      </c>
      <c r="D155" s="114" t="s">
        <v>6859</v>
      </c>
      <c r="E155" s="114" t="s">
        <v>6860</v>
      </c>
      <c r="F155" s="114" t="s">
        <v>3895</v>
      </c>
      <c r="G155" s="114" t="s">
        <v>5976</v>
      </c>
      <c r="H155" s="114" t="s">
        <v>6861</v>
      </c>
      <c r="I155" s="114" t="s">
        <v>128</v>
      </c>
      <c r="J155" s="114" t="s">
        <v>4086</v>
      </c>
      <c r="K155" s="115" t="s">
        <v>6862</v>
      </c>
    </row>
    <row r="156" spans="1:11" ht="20.100000000000001" customHeight="1">
      <c r="A156" s="113" t="s">
        <v>5877</v>
      </c>
      <c r="B156" s="114" t="s">
        <v>6863</v>
      </c>
      <c r="C156" s="114" t="s">
        <v>6864</v>
      </c>
      <c r="D156" s="114" t="s">
        <v>6865</v>
      </c>
      <c r="E156" s="114" t="s">
        <v>6866</v>
      </c>
      <c r="F156" s="114" t="s">
        <v>6867</v>
      </c>
      <c r="G156" s="114" t="s">
        <v>5976</v>
      </c>
      <c r="H156" s="114" t="s">
        <v>6868</v>
      </c>
      <c r="I156" s="114" t="s">
        <v>128</v>
      </c>
      <c r="J156" s="114" t="s">
        <v>2480</v>
      </c>
      <c r="K156" s="115" t="s">
        <v>6869</v>
      </c>
    </row>
    <row r="157" spans="1:11" ht="20.100000000000001" customHeight="1">
      <c r="A157" s="113" t="s">
        <v>5877</v>
      </c>
      <c r="B157" s="114" t="s">
        <v>6870</v>
      </c>
      <c r="C157" s="114" t="s">
        <v>6871</v>
      </c>
      <c r="D157" s="114" t="s">
        <v>6872</v>
      </c>
      <c r="E157" s="114" t="s">
        <v>6873</v>
      </c>
      <c r="F157" s="114" t="s">
        <v>6874</v>
      </c>
      <c r="G157" s="114" t="s">
        <v>5909</v>
      </c>
      <c r="H157" s="114" t="s">
        <v>6875</v>
      </c>
      <c r="I157" s="114" t="s">
        <v>128</v>
      </c>
      <c r="J157" s="114" t="s">
        <v>2480</v>
      </c>
      <c r="K157" s="115" t="s">
        <v>6876</v>
      </c>
    </row>
    <row r="158" spans="1:11" ht="20.100000000000001" customHeight="1">
      <c r="A158" s="113" t="s">
        <v>5877</v>
      </c>
      <c r="B158" s="114" t="s">
        <v>6877</v>
      </c>
      <c r="C158" s="114" t="s">
        <v>6129</v>
      </c>
      <c r="D158" s="114" t="s">
        <v>6878</v>
      </c>
      <c r="E158" s="114" t="s">
        <v>6879</v>
      </c>
      <c r="F158" s="114" t="s">
        <v>6880</v>
      </c>
      <c r="G158" s="114" t="s">
        <v>5976</v>
      </c>
      <c r="H158" s="114" t="s">
        <v>6881</v>
      </c>
      <c r="I158" s="114" t="s">
        <v>128</v>
      </c>
      <c r="J158" s="114" t="s">
        <v>2550</v>
      </c>
      <c r="K158" s="115" t="s">
        <v>6882</v>
      </c>
    </row>
    <row r="159" spans="1:11" ht="20.100000000000001" customHeight="1">
      <c r="A159" s="113" t="s">
        <v>5877</v>
      </c>
      <c r="B159" s="114" t="s">
        <v>6883</v>
      </c>
      <c r="C159" s="114" t="s">
        <v>6884</v>
      </c>
      <c r="D159" s="114" t="s">
        <v>6885</v>
      </c>
      <c r="E159" s="114" t="s">
        <v>6886</v>
      </c>
      <c r="F159" s="114" t="s">
        <v>6887</v>
      </c>
      <c r="G159" s="114" t="s">
        <v>5968</v>
      </c>
      <c r="H159" s="114" t="s">
        <v>6888</v>
      </c>
      <c r="I159" s="114" t="s">
        <v>128</v>
      </c>
      <c r="J159" s="114" t="s">
        <v>2489</v>
      </c>
      <c r="K159" s="115" t="s">
        <v>6889</v>
      </c>
    </row>
    <row r="160" spans="1:11" ht="20.100000000000001" customHeight="1">
      <c r="A160" s="113" t="s">
        <v>5877</v>
      </c>
      <c r="B160" s="114" t="s">
        <v>6428</v>
      </c>
      <c r="C160" s="114" t="s">
        <v>1287</v>
      </c>
      <c r="D160" s="114" t="s">
        <v>6890</v>
      </c>
      <c r="E160" s="114" t="s">
        <v>6891</v>
      </c>
      <c r="F160" s="114" t="s">
        <v>6892</v>
      </c>
      <c r="G160" s="114" t="s">
        <v>5909</v>
      </c>
      <c r="H160" s="114" t="s">
        <v>6893</v>
      </c>
      <c r="I160" s="114" t="s">
        <v>128</v>
      </c>
      <c r="J160" s="114" t="s">
        <v>2489</v>
      </c>
      <c r="K160" s="115" t="s">
        <v>6894</v>
      </c>
    </row>
    <row r="161" spans="1:11" ht="20.100000000000001" customHeight="1">
      <c r="A161" s="113" t="s">
        <v>5877</v>
      </c>
      <c r="B161" s="114" t="s">
        <v>6012</v>
      </c>
      <c r="C161" s="114" t="s">
        <v>6895</v>
      </c>
      <c r="D161" s="114" t="s">
        <v>6896</v>
      </c>
      <c r="E161" s="114" t="s">
        <v>6897</v>
      </c>
      <c r="F161" s="114" t="s">
        <v>6898</v>
      </c>
      <c r="G161" s="114" t="s">
        <v>5923</v>
      </c>
      <c r="H161" s="114" t="s">
        <v>6899</v>
      </c>
      <c r="I161" s="114" t="s">
        <v>128</v>
      </c>
      <c r="J161" s="114" t="s">
        <v>2480</v>
      </c>
      <c r="K161" s="115" t="s">
        <v>6900</v>
      </c>
    </row>
    <row r="162" spans="1:11" ht="20.100000000000001" customHeight="1">
      <c r="A162" s="113" t="s">
        <v>5877</v>
      </c>
      <c r="B162" s="114" t="s">
        <v>1366</v>
      </c>
      <c r="C162" s="114" t="s">
        <v>6901</v>
      </c>
      <c r="D162" s="114" t="s">
        <v>6902</v>
      </c>
      <c r="E162" s="114" t="s">
        <v>6903</v>
      </c>
      <c r="F162" s="114" t="s">
        <v>6904</v>
      </c>
      <c r="G162" s="114" t="s">
        <v>5976</v>
      </c>
      <c r="H162" s="114" t="s">
        <v>6905</v>
      </c>
      <c r="I162" s="114" t="s">
        <v>128</v>
      </c>
      <c r="J162" s="114" t="s">
        <v>2480</v>
      </c>
      <c r="K162" s="115" t="s">
        <v>6906</v>
      </c>
    </row>
    <row r="163" spans="1:11" ht="20.100000000000001" customHeight="1">
      <c r="A163" s="113" t="s">
        <v>5877</v>
      </c>
      <c r="B163" s="114" t="s">
        <v>6251</v>
      </c>
      <c r="C163" s="114" t="s">
        <v>6907</v>
      </c>
      <c r="D163" s="114" t="s">
        <v>6908</v>
      </c>
      <c r="E163" s="114" t="s">
        <v>6909</v>
      </c>
      <c r="F163" s="114" t="s">
        <v>6910</v>
      </c>
      <c r="G163" s="114" t="s">
        <v>5976</v>
      </c>
      <c r="H163" s="114" t="s">
        <v>6911</v>
      </c>
      <c r="I163" s="114" t="s">
        <v>128</v>
      </c>
      <c r="J163" s="114" t="s">
        <v>2536</v>
      </c>
      <c r="K163" s="115" t="s">
        <v>6912</v>
      </c>
    </row>
    <row r="164" spans="1:11" ht="20.100000000000001" customHeight="1">
      <c r="A164" s="113" t="s">
        <v>5877</v>
      </c>
      <c r="B164" s="114" t="s">
        <v>6217</v>
      </c>
      <c r="C164" s="114" t="s">
        <v>6913</v>
      </c>
      <c r="D164" s="114" t="s">
        <v>6914</v>
      </c>
      <c r="E164" s="114" t="s">
        <v>6915</v>
      </c>
      <c r="F164" s="114" t="s">
        <v>6916</v>
      </c>
      <c r="G164" s="114" t="s">
        <v>5844</v>
      </c>
      <c r="H164" s="114" t="s">
        <v>6917</v>
      </c>
      <c r="I164" s="114" t="s">
        <v>128</v>
      </c>
      <c r="J164" s="114" t="s">
        <v>2536</v>
      </c>
      <c r="K164" s="115" t="s">
        <v>6918</v>
      </c>
    </row>
    <row r="165" spans="1:11" ht="20.100000000000001" customHeight="1">
      <c r="A165" s="113" t="s">
        <v>5877</v>
      </c>
      <c r="B165" s="114" t="s">
        <v>6465</v>
      </c>
      <c r="C165" s="114" t="s">
        <v>6919</v>
      </c>
      <c r="D165" s="114" t="s">
        <v>6920</v>
      </c>
      <c r="E165" s="114" t="s">
        <v>6921</v>
      </c>
      <c r="F165" s="114" t="s">
        <v>6922</v>
      </c>
      <c r="G165" s="114" t="s">
        <v>5909</v>
      </c>
      <c r="H165" s="114" t="s">
        <v>6923</v>
      </c>
      <c r="I165" s="114" t="s">
        <v>128</v>
      </c>
      <c r="J165" s="114" t="s">
        <v>2536</v>
      </c>
      <c r="K165" s="115" t="s">
        <v>6924</v>
      </c>
    </row>
    <row r="166" spans="1:11" ht="20.100000000000001" customHeight="1">
      <c r="A166" s="113" t="s">
        <v>5877</v>
      </c>
      <c r="B166" s="114" t="s">
        <v>6925</v>
      </c>
      <c r="C166" s="114" t="s">
        <v>1139</v>
      </c>
      <c r="D166" s="114" t="s">
        <v>6926</v>
      </c>
      <c r="E166" s="114" t="s">
        <v>6927</v>
      </c>
      <c r="F166" s="114" t="s">
        <v>6928</v>
      </c>
      <c r="G166" s="114" t="s">
        <v>5976</v>
      </c>
      <c r="H166" s="114" t="s">
        <v>6929</v>
      </c>
      <c r="I166" s="114" t="s">
        <v>128</v>
      </c>
      <c r="J166" s="114" t="s">
        <v>2581</v>
      </c>
      <c r="K166" s="115" t="s">
        <v>6930</v>
      </c>
    </row>
    <row r="167" spans="1:11" ht="20.100000000000001" customHeight="1">
      <c r="A167" s="113" t="s">
        <v>5877</v>
      </c>
      <c r="B167" s="114" t="s">
        <v>6428</v>
      </c>
      <c r="C167" s="114" t="s">
        <v>1070</v>
      </c>
      <c r="D167" s="114" t="s">
        <v>6931</v>
      </c>
      <c r="E167" s="114" t="s">
        <v>6932</v>
      </c>
      <c r="F167" s="114" t="s">
        <v>6933</v>
      </c>
      <c r="G167" s="114" t="s">
        <v>5923</v>
      </c>
      <c r="H167" s="114" t="s">
        <v>6934</v>
      </c>
      <c r="I167" s="114" t="s">
        <v>128</v>
      </c>
      <c r="J167" s="114" t="s">
        <v>5903</v>
      </c>
      <c r="K167" s="115" t="s">
        <v>6935</v>
      </c>
    </row>
    <row r="168" spans="1:11" ht="20.100000000000001" customHeight="1">
      <c r="A168" s="113" t="s">
        <v>5877</v>
      </c>
      <c r="B168" s="114" t="s">
        <v>6936</v>
      </c>
      <c r="C168" s="114" t="s">
        <v>6321</v>
      </c>
      <c r="D168" s="114" t="s">
        <v>6937</v>
      </c>
      <c r="E168" s="114" t="s">
        <v>6938</v>
      </c>
      <c r="F168" s="114" t="s">
        <v>6939</v>
      </c>
      <c r="G168" s="114" t="s">
        <v>6490</v>
      </c>
      <c r="H168" s="114" t="s">
        <v>6940</v>
      </c>
      <c r="I168" s="114" t="s">
        <v>128</v>
      </c>
      <c r="J168" s="114" t="s">
        <v>2480</v>
      </c>
      <c r="K168" s="115" t="s">
        <v>6941</v>
      </c>
    </row>
    <row r="169" spans="1:11" ht="20.100000000000001" customHeight="1">
      <c r="A169" s="113" t="s">
        <v>5877</v>
      </c>
      <c r="B169" s="114" t="s">
        <v>6942</v>
      </c>
      <c r="C169" s="114" t="s">
        <v>6913</v>
      </c>
      <c r="D169" s="114" t="s">
        <v>6943</v>
      </c>
      <c r="E169" s="114" t="s">
        <v>6944</v>
      </c>
      <c r="F169" s="114" t="s">
        <v>3991</v>
      </c>
      <c r="G169" s="114" t="s">
        <v>5909</v>
      </c>
      <c r="H169" s="114" t="s">
        <v>6945</v>
      </c>
      <c r="I169" s="114" t="s">
        <v>128</v>
      </c>
      <c r="J169" s="114" t="s">
        <v>2581</v>
      </c>
      <c r="K169" s="115" t="s">
        <v>6946</v>
      </c>
    </row>
    <row r="170" spans="1:11" ht="20.100000000000001" customHeight="1">
      <c r="A170" s="113" t="s">
        <v>5877</v>
      </c>
      <c r="B170" s="114" t="s">
        <v>6947</v>
      </c>
      <c r="C170" s="114" t="s">
        <v>6907</v>
      </c>
      <c r="D170" s="114" t="s">
        <v>6948</v>
      </c>
      <c r="E170" s="114" t="s">
        <v>6949</v>
      </c>
      <c r="F170" s="114" t="s">
        <v>6950</v>
      </c>
      <c r="G170" s="114" t="s">
        <v>5949</v>
      </c>
      <c r="H170" s="114" t="s">
        <v>6951</v>
      </c>
      <c r="I170" s="114" t="s">
        <v>128</v>
      </c>
      <c r="J170" s="114" t="s">
        <v>53</v>
      </c>
      <c r="K170" s="115" t="s">
        <v>6952</v>
      </c>
    </row>
    <row r="171" spans="1:11" ht="20.100000000000001" customHeight="1">
      <c r="A171" s="113" t="s">
        <v>5877</v>
      </c>
      <c r="B171" s="114" t="s">
        <v>6925</v>
      </c>
      <c r="C171" s="114" t="s">
        <v>6953</v>
      </c>
      <c r="D171" s="114" t="s">
        <v>6954</v>
      </c>
      <c r="E171" s="114" t="s">
        <v>6955</v>
      </c>
      <c r="F171" s="114" t="s">
        <v>6956</v>
      </c>
      <c r="G171" s="114" t="s">
        <v>5883</v>
      </c>
      <c r="H171" s="114" t="s">
        <v>6957</v>
      </c>
      <c r="I171" s="114" t="s">
        <v>128</v>
      </c>
      <c r="J171" s="114" t="s">
        <v>2489</v>
      </c>
      <c r="K171" s="115" t="s">
        <v>6958</v>
      </c>
    </row>
    <row r="172" spans="1:11" ht="20.100000000000001" customHeight="1">
      <c r="A172" s="113" t="s">
        <v>5877</v>
      </c>
      <c r="B172" s="114" t="s">
        <v>6135</v>
      </c>
      <c r="C172" s="114" t="s">
        <v>2467</v>
      </c>
      <c r="D172" s="114" t="s">
        <v>6959</v>
      </c>
      <c r="E172" s="114" t="s">
        <v>6960</v>
      </c>
      <c r="F172" s="114" t="s">
        <v>6961</v>
      </c>
      <c r="G172" s="114" t="s">
        <v>5976</v>
      </c>
      <c r="H172" s="114" t="s">
        <v>6962</v>
      </c>
      <c r="I172" s="114" t="s">
        <v>128</v>
      </c>
      <c r="J172" s="114" t="s">
        <v>2480</v>
      </c>
      <c r="K172" s="115" t="s">
        <v>6963</v>
      </c>
    </row>
    <row r="173" spans="1:11" ht="20.100000000000001" customHeight="1">
      <c r="A173" s="113" t="s">
        <v>5877</v>
      </c>
      <c r="B173" s="114" t="s">
        <v>6964</v>
      </c>
      <c r="C173" s="114" t="s">
        <v>6965</v>
      </c>
      <c r="D173" s="114" t="s">
        <v>6966</v>
      </c>
      <c r="E173" s="114" t="s">
        <v>6967</v>
      </c>
      <c r="F173" s="114" t="s">
        <v>6968</v>
      </c>
      <c r="G173" s="114" t="s">
        <v>5923</v>
      </c>
      <c r="H173" s="114" t="s">
        <v>6969</v>
      </c>
      <c r="I173" s="114" t="s">
        <v>128</v>
      </c>
      <c r="J173" s="114" t="s">
        <v>2536</v>
      </c>
      <c r="K173" s="115" t="s">
        <v>6970</v>
      </c>
    </row>
    <row r="174" spans="1:11" ht="20.100000000000001" customHeight="1">
      <c r="A174" s="113" t="s">
        <v>5877</v>
      </c>
      <c r="B174" s="114" t="s">
        <v>6971</v>
      </c>
      <c r="C174" s="114" t="s">
        <v>6441</v>
      </c>
      <c r="D174" s="114" t="s">
        <v>6972</v>
      </c>
      <c r="E174" s="114" t="s">
        <v>6973</v>
      </c>
      <c r="F174" s="114" t="s">
        <v>6974</v>
      </c>
      <c r="G174" s="114" t="s">
        <v>6139</v>
      </c>
      <c r="H174" s="114" t="s">
        <v>6975</v>
      </c>
      <c r="I174" s="114" t="s">
        <v>128</v>
      </c>
      <c r="J174" s="114" t="s">
        <v>2489</v>
      </c>
      <c r="K174" s="115" t="s">
        <v>6976</v>
      </c>
    </row>
    <row r="175" spans="1:11" ht="20.100000000000001" customHeight="1">
      <c r="A175" s="113" t="s">
        <v>5877</v>
      </c>
      <c r="B175" s="114" t="s">
        <v>6977</v>
      </c>
      <c r="C175" s="114" t="s">
        <v>1170</v>
      </c>
      <c r="D175" s="114" t="s">
        <v>6978</v>
      </c>
      <c r="E175" s="114" t="s">
        <v>6979</v>
      </c>
      <c r="F175" s="114" t="s">
        <v>6980</v>
      </c>
      <c r="G175" s="114" t="s">
        <v>6490</v>
      </c>
      <c r="H175" s="114" t="s">
        <v>6981</v>
      </c>
      <c r="I175" s="114" t="s">
        <v>128</v>
      </c>
      <c r="J175" s="114" t="s">
        <v>2480</v>
      </c>
      <c r="K175" s="115" t="s">
        <v>6982</v>
      </c>
    </row>
    <row r="176" spans="1:11" ht="20.100000000000001" customHeight="1">
      <c r="A176" s="113" t="s">
        <v>5877</v>
      </c>
      <c r="B176" s="114" t="s">
        <v>6983</v>
      </c>
      <c r="C176" s="114" t="s">
        <v>6895</v>
      </c>
      <c r="D176" s="114" t="s">
        <v>6984</v>
      </c>
      <c r="E176" s="114" t="s">
        <v>6985</v>
      </c>
      <c r="F176" s="114" t="s">
        <v>6986</v>
      </c>
      <c r="G176" s="114" t="s">
        <v>6431</v>
      </c>
      <c r="H176" s="114" t="s">
        <v>6987</v>
      </c>
      <c r="I176" s="114" t="s">
        <v>128</v>
      </c>
      <c r="J176" s="114" t="s">
        <v>2489</v>
      </c>
      <c r="K176" s="115" t="s">
        <v>6988</v>
      </c>
    </row>
    <row r="177" spans="1:11" ht="20.100000000000001" customHeight="1">
      <c r="A177" s="113" t="s">
        <v>5877</v>
      </c>
      <c r="B177" s="114" t="s">
        <v>6989</v>
      </c>
      <c r="C177" s="114" t="s">
        <v>6990</v>
      </c>
      <c r="D177" s="114" t="s">
        <v>6991</v>
      </c>
      <c r="E177" s="114" t="s">
        <v>6992</v>
      </c>
      <c r="F177" s="114" t="s">
        <v>4106</v>
      </c>
      <c r="G177" s="114" t="s">
        <v>6431</v>
      </c>
      <c r="H177" s="114" t="s">
        <v>6993</v>
      </c>
      <c r="I177" s="114" t="s">
        <v>128</v>
      </c>
      <c r="J177" s="114" t="s">
        <v>2489</v>
      </c>
      <c r="K177" s="115" t="s">
        <v>6994</v>
      </c>
    </row>
    <row r="178" spans="1:11" ht="20.100000000000001" customHeight="1">
      <c r="A178" s="113" t="s">
        <v>5877</v>
      </c>
      <c r="B178" s="114" t="s">
        <v>6995</v>
      </c>
      <c r="C178" s="114" t="s">
        <v>1007</v>
      </c>
      <c r="D178" s="114" t="s">
        <v>6996</v>
      </c>
      <c r="E178" s="114" t="s">
        <v>6997</v>
      </c>
      <c r="F178" s="114" t="s">
        <v>4119</v>
      </c>
      <c r="G178" s="114" t="s">
        <v>6490</v>
      </c>
      <c r="H178" s="114" t="s">
        <v>6998</v>
      </c>
      <c r="I178" s="114" t="s">
        <v>128</v>
      </c>
      <c r="J178" s="114" t="s">
        <v>2489</v>
      </c>
      <c r="K178" s="115" t="s">
        <v>6999</v>
      </c>
    </row>
    <row r="179" spans="1:11" ht="20.100000000000001" customHeight="1">
      <c r="A179" s="113" t="s">
        <v>5877</v>
      </c>
      <c r="B179" s="114" t="s">
        <v>7000</v>
      </c>
      <c r="C179" s="114" t="s">
        <v>6181</v>
      </c>
      <c r="D179" s="114" t="s">
        <v>7001</v>
      </c>
      <c r="E179" s="114" t="s">
        <v>7002</v>
      </c>
      <c r="F179" s="114" t="s">
        <v>7003</v>
      </c>
      <c r="G179" s="114" t="s">
        <v>5909</v>
      </c>
      <c r="H179" s="114" t="s">
        <v>7004</v>
      </c>
      <c r="I179" s="114" t="s">
        <v>128</v>
      </c>
      <c r="J179" s="114" t="s">
        <v>5903</v>
      </c>
      <c r="K179" s="115" t="s">
        <v>7005</v>
      </c>
    </row>
    <row r="180" spans="1:11" ht="20.100000000000001" customHeight="1">
      <c r="A180" s="113" t="s">
        <v>5877</v>
      </c>
      <c r="B180" s="114" t="s">
        <v>1389</v>
      </c>
      <c r="C180" s="114" t="s">
        <v>7006</v>
      </c>
      <c r="D180" s="114" t="s">
        <v>7007</v>
      </c>
      <c r="E180" s="114" t="s">
        <v>7008</v>
      </c>
      <c r="F180" s="114" t="s">
        <v>4182</v>
      </c>
      <c r="G180" s="114" t="s">
        <v>6118</v>
      </c>
      <c r="H180" s="114" t="s">
        <v>7009</v>
      </c>
      <c r="I180" s="114" t="s">
        <v>128</v>
      </c>
      <c r="J180" s="114" t="s">
        <v>2550</v>
      </c>
      <c r="K180" s="115" t="s">
        <v>7010</v>
      </c>
    </row>
    <row r="181" spans="1:11" ht="20.100000000000001" customHeight="1">
      <c r="A181" s="113" t="s">
        <v>5877</v>
      </c>
      <c r="B181" s="114" t="s">
        <v>7011</v>
      </c>
      <c r="C181" s="114" t="s">
        <v>1289</v>
      </c>
      <c r="D181" s="114" t="s">
        <v>7012</v>
      </c>
      <c r="E181" s="114" t="s">
        <v>7013</v>
      </c>
      <c r="F181" s="114" t="s">
        <v>4190</v>
      </c>
      <c r="G181" s="114" t="s">
        <v>5891</v>
      </c>
      <c r="H181" s="114" t="s">
        <v>7014</v>
      </c>
      <c r="I181" s="114" t="s">
        <v>128</v>
      </c>
      <c r="J181" s="114" t="s">
        <v>2480</v>
      </c>
      <c r="K181" s="115" t="s">
        <v>7015</v>
      </c>
    </row>
    <row r="182" spans="1:11" ht="20.100000000000001" customHeight="1">
      <c r="A182" s="113" t="s">
        <v>5877</v>
      </c>
      <c r="B182" s="114" t="s">
        <v>7016</v>
      </c>
      <c r="C182" s="114" t="s">
        <v>7017</v>
      </c>
      <c r="D182" s="114" t="s">
        <v>7018</v>
      </c>
      <c r="E182" s="114" t="s">
        <v>7019</v>
      </c>
      <c r="F182" s="114" t="s">
        <v>7020</v>
      </c>
      <c r="G182" s="114" t="s">
        <v>5968</v>
      </c>
      <c r="H182" s="114" t="s">
        <v>7021</v>
      </c>
      <c r="I182" s="114" t="s">
        <v>128</v>
      </c>
      <c r="J182" s="114" t="s">
        <v>2536</v>
      </c>
      <c r="K182" s="115" t="s">
        <v>7022</v>
      </c>
    </row>
    <row r="183" spans="1:11" ht="20.100000000000001" customHeight="1">
      <c r="A183" s="113" t="s">
        <v>5877</v>
      </c>
      <c r="B183" s="114" t="s">
        <v>7023</v>
      </c>
      <c r="C183" s="114" t="s">
        <v>7024</v>
      </c>
      <c r="D183" s="114" t="s">
        <v>7025</v>
      </c>
      <c r="E183" s="114" t="s">
        <v>7026</v>
      </c>
      <c r="F183" s="114" t="s">
        <v>7027</v>
      </c>
      <c r="G183" s="114" t="s">
        <v>5949</v>
      </c>
      <c r="H183" s="114" t="s">
        <v>7028</v>
      </c>
      <c r="I183" s="114" t="s">
        <v>128</v>
      </c>
      <c r="J183" s="114" t="s">
        <v>2489</v>
      </c>
      <c r="K183" s="115" t="s">
        <v>7029</v>
      </c>
    </row>
    <row r="184" spans="1:11" ht="20.100000000000001" customHeight="1">
      <c r="A184" s="113" t="s">
        <v>5877</v>
      </c>
      <c r="B184" s="114" t="s">
        <v>7030</v>
      </c>
      <c r="C184" s="114" t="s">
        <v>7031</v>
      </c>
      <c r="D184" s="114" t="s">
        <v>7032</v>
      </c>
      <c r="E184" s="114" t="s">
        <v>7033</v>
      </c>
      <c r="F184" s="114" t="s">
        <v>7034</v>
      </c>
      <c r="G184" s="114" t="s">
        <v>5976</v>
      </c>
      <c r="H184" s="114" t="s">
        <v>7035</v>
      </c>
      <c r="I184" s="114" t="s">
        <v>128</v>
      </c>
      <c r="J184" s="114" t="s">
        <v>2550</v>
      </c>
      <c r="K184" s="115" t="s">
        <v>7036</v>
      </c>
    </row>
    <row r="185" spans="1:11" ht="20.100000000000001" customHeight="1">
      <c r="A185" s="113" t="s">
        <v>5877</v>
      </c>
      <c r="B185" s="114" t="s">
        <v>7037</v>
      </c>
      <c r="C185" s="114" t="s">
        <v>6188</v>
      </c>
      <c r="D185" s="114" t="s">
        <v>7038</v>
      </c>
      <c r="E185" s="114" t="s">
        <v>7039</v>
      </c>
      <c r="F185" s="114" t="s">
        <v>7040</v>
      </c>
      <c r="G185" s="114" t="s">
        <v>5976</v>
      </c>
      <c r="H185" s="114" t="s">
        <v>7041</v>
      </c>
      <c r="I185" s="114" t="s">
        <v>128</v>
      </c>
      <c r="J185" s="114" t="s">
        <v>2489</v>
      </c>
      <c r="K185" s="115" t="s">
        <v>7042</v>
      </c>
    </row>
    <row r="186" spans="1:11" ht="20.100000000000001" customHeight="1">
      <c r="A186" s="113" t="s">
        <v>5877</v>
      </c>
      <c r="B186" s="114" t="s">
        <v>7043</v>
      </c>
      <c r="C186" s="114" t="s">
        <v>7044</v>
      </c>
      <c r="D186" s="114" t="s">
        <v>7045</v>
      </c>
      <c r="E186" s="114" t="s">
        <v>7046</v>
      </c>
      <c r="F186" s="114" t="s">
        <v>7047</v>
      </c>
      <c r="G186" s="114" t="s">
        <v>5923</v>
      </c>
      <c r="H186" s="114" t="s">
        <v>7048</v>
      </c>
      <c r="I186" s="114" t="s">
        <v>128</v>
      </c>
      <c r="J186" s="114" t="s">
        <v>2536</v>
      </c>
      <c r="K186" s="115" t="s">
        <v>7049</v>
      </c>
    </row>
    <row r="187" spans="1:11" ht="20.100000000000001" customHeight="1">
      <c r="A187" s="113" t="s">
        <v>5877</v>
      </c>
      <c r="B187" s="114" t="s">
        <v>7050</v>
      </c>
      <c r="C187" s="114" t="s">
        <v>7051</v>
      </c>
      <c r="D187" s="114" t="s">
        <v>7052</v>
      </c>
      <c r="E187" s="114" t="s">
        <v>7053</v>
      </c>
      <c r="F187" s="114" t="s">
        <v>7054</v>
      </c>
      <c r="G187" s="114" t="s">
        <v>5976</v>
      </c>
      <c r="H187" s="114" t="s">
        <v>7055</v>
      </c>
      <c r="I187" s="114" t="s">
        <v>128</v>
      </c>
      <c r="J187" s="114" t="s">
        <v>2480</v>
      </c>
      <c r="K187" s="115" t="s">
        <v>7056</v>
      </c>
    </row>
    <row r="188" spans="1:11" ht="20.100000000000001" customHeight="1">
      <c r="A188" s="113" t="s">
        <v>5877</v>
      </c>
      <c r="B188" s="114" t="s">
        <v>7057</v>
      </c>
      <c r="C188" s="114" t="s">
        <v>4882</v>
      </c>
      <c r="D188" s="114" t="s">
        <v>7058</v>
      </c>
      <c r="E188" s="114" t="s">
        <v>7059</v>
      </c>
      <c r="F188" s="114" t="s">
        <v>7060</v>
      </c>
      <c r="G188" s="114" t="s">
        <v>5923</v>
      </c>
      <c r="H188" s="114" t="s">
        <v>7061</v>
      </c>
      <c r="I188" s="114" t="s">
        <v>128</v>
      </c>
      <c r="J188" s="114" t="s">
        <v>2651</v>
      </c>
      <c r="K188" s="115" t="s">
        <v>7062</v>
      </c>
    </row>
    <row r="189" spans="1:11" ht="20.100000000000001" customHeight="1">
      <c r="A189" s="113" t="s">
        <v>5877</v>
      </c>
      <c r="B189" s="114" t="s">
        <v>7063</v>
      </c>
      <c r="C189" s="114" t="s">
        <v>7064</v>
      </c>
      <c r="D189" s="114" t="s">
        <v>7065</v>
      </c>
      <c r="E189" s="114" t="s">
        <v>7066</v>
      </c>
      <c r="F189" s="114" t="s">
        <v>7067</v>
      </c>
      <c r="G189" s="114" t="s">
        <v>5976</v>
      </c>
      <c r="H189" s="114" t="s">
        <v>7068</v>
      </c>
      <c r="I189" s="114" t="s">
        <v>128</v>
      </c>
      <c r="J189" s="114" t="s">
        <v>5903</v>
      </c>
      <c r="K189" s="115" t="s">
        <v>7069</v>
      </c>
    </row>
    <row r="190" spans="1:11" ht="20.100000000000001" customHeight="1">
      <c r="A190" s="113" t="s">
        <v>5877</v>
      </c>
      <c r="B190" s="114" t="s">
        <v>7070</v>
      </c>
      <c r="C190" s="114" t="s">
        <v>6143</v>
      </c>
      <c r="D190" s="114" t="s">
        <v>7071</v>
      </c>
      <c r="E190" s="114" t="s">
        <v>7072</v>
      </c>
      <c r="F190" s="114" t="s">
        <v>539</v>
      </c>
      <c r="G190" s="114" t="s">
        <v>5968</v>
      </c>
      <c r="H190" s="114" t="s">
        <v>7073</v>
      </c>
      <c r="I190" s="114" t="s">
        <v>128</v>
      </c>
      <c r="J190" s="114" t="s">
        <v>2550</v>
      </c>
      <c r="K190" s="115" t="s">
        <v>7074</v>
      </c>
    </row>
    <row r="191" spans="1:11" ht="20.100000000000001" customHeight="1">
      <c r="A191" s="113" t="s">
        <v>5877</v>
      </c>
      <c r="B191" s="114" t="s">
        <v>6925</v>
      </c>
      <c r="C191" s="114" t="s">
        <v>1139</v>
      </c>
      <c r="D191" s="114" t="s">
        <v>7075</v>
      </c>
      <c r="E191" s="114" t="s">
        <v>7076</v>
      </c>
      <c r="F191" s="114" t="s">
        <v>7077</v>
      </c>
      <c r="G191" s="114" t="s">
        <v>5968</v>
      </c>
      <c r="H191" s="114" t="s">
        <v>7078</v>
      </c>
      <c r="I191" s="114" t="s">
        <v>128</v>
      </c>
      <c r="J191" s="114" t="s">
        <v>2489</v>
      </c>
      <c r="K191" s="115" t="s">
        <v>7079</v>
      </c>
    </row>
    <row r="192" spans="1:11" ht="20.100000000000001" customHeight="1">
      <c r="A192" s="113" t="s">
        <v>5877</v>
      </c>
      <c r="B192" s="114" t="s">
        <v>6332</v>
      </c>
      <c r="C192" s="114" t="s">
        <v>955</v>
      </c>
      <c r="D192" s="114" t="s">
        <v>7080</v>
      </c>
      <c r="E192" s="114" t="s">
        <v>7081</v>
      </c>
      <c r="F192" s="114" t="s">
        <v>7082</v>
      </c>
      <c r="G192" s="114" t="s">
        <v>5968</v>
      </c>
      <c r="H192" s="114" t="s">
        <v>7083</v>
      </c>
      <c r="I192" s="114" t="s">
        <v>128</v>
      </c>
      <c r="J192" s="114" t="s">
        <v>5903</v>
      </c>
      <c r="K192" s="115" t="s">
        <v>7084</v>
      </c>
    </row>
    <row r="193" spans="1:11" ht="20.100000000000001" customHeight="1">
      <c r="A193" s="113" t="s">
        <v>5877</v>
      </c>
      <c r="B193" s="114" t="s">
        <v>7085</v>
      </c>
      <c r="C193" s="114" t="s">
        <v>7086</v>
      </c>
      <c r="D193" s="114" t="s">
        <v>7087</v>
      </c>
      <c r="E193" s="114" t="s">
        <v>7088</v>
      </c>
      <c r="F193" s="114" t="s">
        <v>7089</v>
      </c>
      <c r="G193" s="114" t="s">
        <v>5909</v>
      </c>
      <c r="H193" s="114" t="s">
        <v>7090</v>
      </c>
      <c r="I193" s="114" t="s">
        <v>128</v>
      </c>
      <c r="J193" s="114" t="s">
        <v>4086</v>
      </c>
      <c r="K193" s="115" t="s">
        <v>7091</v>
      </c>
    </row>
    <row r="194" spans="1:11" ht="20.100000000000001" customHeight="1">
      <c r="A194" s="113" t="s">
        <v>5877</v>
      </c>
      <c r="B194" s="114" t="s">
        <v>7092</v>
      </c>
      <c r="C194" s="114" t="s">
        <v>949</v>
      </c>
      <c r="D194" s="114" t="s">
        <v>7093</v>
      </c>
      <c r="E194" s="114" t="s">
        <v>7094</v>
      </c>
      <c r="F194" s="114" t="s">
        <v>7095</v>
      </c>
      <c r="G194" s="114" t="s">
        <v>6118</v>
      </c>
      <c r="H194" s="114" t="s">
        <v>7096</v>
      </c>
      <c r="I194" s="114" t="s">
        <v>128</v>
      </c>
      <c r="J194" s="114" t="s">
        <v>2480</v>
      </c>
      <c r="K194" s="115" t="s">
        <v>7097</v>
      </c>
    </row>
    <row r="195" spans="1:11" ht="20.100000000000001" customHeight="1">
      <c r="A195" s="113" t="s">
        <v>5877</v>
      </c>
      <c r="B195" s="114" t="s">
        <v>7098</v>
      </c>
      <c r="C195" s="114" t="s">
        <v>7099</v>
      </c>
      <c r="D195" s="114" t="s">
        <v>7100</v>
      </c>
      <c r="E195" s="114" t="s">
        <v>7101</v>
      </c>
      <c r="F195" s="114" t="s">
        <v>543</v>
      </c>
      <c r="G195" s="114" t="s">
        <v>5909</v>
      </c>
      <c r="H195" s="114" t="s">
        <v>7102</v>
      </c>
      <c r="I195" s="114" t="s">
        <v>128</v>
      </c>
      <c r="J195" s="114" t="s">
        <v>2550</v>
      </c>
      <c r="K195" s="115" t="s">
        <v>7103</v>
      </c>
    </row>
    <row r="196" spans="1:11" ht="20.100000000000001" customHeight="1">
      <c r="A196" s="113" t="s">
        <v>5877</v>
      </c>
      <c r="B196" s="114" t="s">
        <v>7104</v>
      </c>
      <c r="C196" s="114" t="s">
        <v>951</v>
      </c>
      <c r="D196" s="114" t="s">
        <v>7105</v>
      </c>
      <c r="E196" s="114" t="s">
        <v>7106</v>
      </c>
      <c r="F196" s="114" t="s">
        <v>7107</v>
      </c>
      <c r="G196" s="114" t="s">
        <v>5909</v>
      </c>
      <c r="H196" s="114" t="s">
        <v>7108</v>
      </c>
      <c r="I196" s="114" t="s">
        <v>128</v>
      </c>
      <c r="J196" s="114" t="s">
        <v>2651</v>
      </c>
      <c r="K196" s="115" t="s">
        <v>7109</v>
      </c>
    </row>
    <row r="197" spans="1:11" ht="20.100000000000001" customHeight="1">
      <c r="A197" s="113" t="s">
        <v>5877</v>
      </c>
      <c r="B197" s="114" t="s">
        <v>6925</v>
      </c>
      <c r="C197" s="114" t="s">
        <v>7110</v>
      </c>
      <c r="D197" s="114" t="s">
        <v>7111</v>
      </c>
      <c r="E197" s="114" t="s">
        <v>7112</v>
      </c>
      <c r="F197" s="114" t="s">
        <v>4294</v>
      </c>
      <c r="G197" s="114" t="s">
        <v>5976</v>
      </c>
      <c r="H197" s="114" t="s">
        <v>7113</v>
      </c>
      <c r="I197" s="114" t="s">
        <v>128</v>
      </c>
      <c r="J197" s="114" t="s">
        <v>2651</v>
      </c>
      <c r="K197" s="115" t="s">
        <v>7114</v>
      </c>
    </row>
    <row r="198" spans="1:11" ht="20.100000000000001" customHeight="1">
      <c r="A198" s="113" t="s">
        <v>5877</v>
      </c>
      <c r="B198" s="114" t="s">
        <v>7115</v>
      </c>
      <c r="C198" s="114" t="s">
        <v>7116</v>
      </c>
      <c r="D198" s="114" t="s">
        <v>7117</v>
      </c>
      <c r="E198" s="114" t="s">
        <v>7118</v>
      </c>
      <c r="F198" s="114" t="s">
        <v>4301</v>
      </c>
      <c r="G198" s="114" t="s">
        <v>5923</v>
      </c>
      <c r="H198" s="114" t="s">
        <v>6951</v>
      </c>
      <c r="I198" s="114" t="s">
        <v>128</v>
      </c>
      <c r="J198" s="114" t="s">
        <v>2489</v>
      </c>
      <c r="K198" s="115" t="s">
        <v>7119</v>
      </c>
    </row>
    <row r="199" spans="1:11" ht="20.100000000000001" customHeight="1">
      <c r="A199" s="113" t="s">
        <v>5877</v>
      </c>
      <c r="B199" s="114" t="s">
        <v>7120</v>
      </c>
      <c r="C199" s="114" t="s">
        <v>6608</v>
      </c>
      <c r="D199" s="114" t="s">
        <v>7121</v>
      </c>
      <c r="E199" s="114" t="s">
        <v>7122</v>
      </c>
      <c r="F199" s="114" t="s">
        <v>7123</v>
      </c>
      <c r="G199" s="114" t="s">
        <v>6118</v>
      </c>
      <c r="H199" s="114" t="s">
        <v>7124</v>
      </c>
      <c r="I199" s="114" t="s">
        <v>128</v>
      </c>
      <c r="J199" s="114" t="s">
        <v>2550</v>
      </c>
      <c r="K199" s="115" t="s">
        <v>7125</v>
      </c>
    </row>
    <row r="200" spans="1:11" ht="20.100000000000001" customHeight="1">
      <c r="A200" s="113" t="s">
        <v>5877</v>
      </c>
      <c r="B200" s="114" t="s">
        <v>6485</v>
      </c>
      <c r="C200" s="114" t="s">
        <v>6486</v>
      </c>
      <c r="D200" s="114" t="s">
        <v>7126</v>
      </c>
      <c r="E200" s="114" t="s">
        <v>7127</v>
      </c>
      <c r="F200" s="114" t="s">
        <v>4327</v>
      </c>
      <c r="G200" s="114" t="s">
        <v>5949</v>
      </c>
      <c r="H200" s="114" t="s">
        <v>6491</v>
      </c>
      <c r="I200" s="114" t="s">
        <v>128</v>
      </c>
      <c r="J200" s="114" t="s">
        <v>2489</v>
      </c>
      <c r="K200" s="115" t="s">
        <v>7128</v>
      </c>
    </row>
    <row r="201" spans="1:11" ht="20.100000000000001" customHeight="1">
      <c r="A201" s="113" t="s">
        <v>5877</v>
      </c>
      <c r="B201" s="114" t="s">
        <v>7129</v>
      </c>
      <c r="C201" s="114" t="s">
        <v>1000</v>
      </c>
      <c r="D201" s="114" t="s">
        <v>7130</v>
      </c>
      <c r="E201" s="114" t="s">
        <v>7131</v>
      </c>
      <c r="F201" s="114" t="s">
        <v>7132</v>
      </c>
      <c r="G201" s="114" t="s">
        <v>6118</v>
      </c>
      <c r="H201" s="114" t="s">
        <v>7133</v>
      </c>
      <c r="I201" s="114" t="s">
        <v>128</v>
      </c>
      <c r="J201" s="114" t="s">
        <v>2550</v>
      </c>
      <c r="K201" s="115" t="s">
        <v>7134</v>
      </c>
    </row>
    <row r="202" spans="1:11" ht="20.100000000000001" customHeight="1">
      <c r="A202" s="113" t="s">
        <v>5877</v>
      </c>
      <c r="B202" s="114" t="s">
        <v>7135</v>
      </c>
      <c r="C202" s="114" t="s">
        <v>7136</v>
      </c>
      <c r="D202" s="114" t="s">
        <v>7137</v>
      </c>
      <c r="E202" s="114" t="s">
        <v>7138</v>
      </c>
      <c r="F202" s="114" t="s">
        <v>7139</v>
      </c>
      <c r="G202" s="114" t="s">
        <v>6118</v>
      </c>
      <c r="H202" s="114" t="s">
        <v>7140</v>
      </c>
      <c r="I202" s="114" t="s">
        <v>128</v>
      </c>
      <c r="J202" s="114" t="s">
        <v>2480</v>
      </c>
      <c r="K202" s="115" t="s">
        <v>7141</v>
      </c>
    </row>
    <row r="203" spans="1:11" ht="20.100000000000001" customHeight="1">
      <c r="A203" s="113" t="s">
        <v>5877</v>
      </c>
      <c r="B203" s="114" t="s">
        <v>7142</v>
      </c>
      <c r="C203" s="114" t="s">
        <v>1064</v>
      </c>
      <c r="D203" s="114" t="s">
        <v>7143</v>
      </c>
      <c r="E203" s="114" t="s">
        <v>7144</v>
      </c>
      <c r="F203" s="114" t="s">
        <v>7145</v>
      </c>
      <c r="G203" s="114" t="s">
        <v>5949</v>
      </c>
      <c r="H203" s="114" t="s">
        <v>7146</v>
      </c>
      <c r="I203" s="114" t="s">
        <v>128</v>
      </c>
      <c r="J203" s="114" t="s">
        <v>2480</v>
      </c>
      <c r="K203" s="115" t="s">
        <v>7147</v>
      </c>
    </row>
    <row r="204" spans="1:11" ht="20.100000000000001" customHeight="1">
      <c r="A204" s="113" t="s">
        <v>5877</v>
      </c>
      <c r="B204" s="114" t="s">
        <v>7148</v>
      </c>
      <c r="C204" s="114" t="s">
        <v>1225</v>
      </c>
      <c r="D204" s="114" t="s">
        <v>7149</v>
      </c>
      <c r="E204" s="114" t="s">
        <v>7150</v>
      </c>
      <c r="F204" s="114" t="s">
        <v>7151</v>
      </c>
      <c r="G204" s="114" t="s">
        <v>5949</v>
      </c>
      <c r="H204" s="114" t="s">
        <v>7152</v>
      </c>
      <c r="I204" s="114" t="s">
        <v>128</v>
      </c>
      <c r="J204" s="114" t="s">
        <v>2489</v>
      </c>
      <c r="K204" s="115" t="s">
        <v>7153</v>
      </c>
    </row>
    <row r="205" spans="1:11" ht="20.100000000000001" customHeight="1">
      <c r="A205" s="113" t="s">
        <v>5877</v>
      </c>
      <c r="B205" s="114" t="s">
        <v>1366</v>
      </c>
      <c r="C205" s="114" t="s">
        <v>1070</v>
      </c>
      <c r="D205" s="114" t="s">
        <v>7154</v>
      </c>
      <c r="E205" s="114" t="s">
        <v>7155</v>
      </c>
      <c r="F205" s="114" t="s">
        <v>7156</v>
      </c>
      <c r="G205" s="114" t="s">
        <v>5923</v>
      </c>
      <c r="H205" s="114" t="s">
        <v>7157</v>
      </c>
      <c r="I205" s="114" t="s">
        <v>128</v>
      </c>
      <c r="J205" s="114" t="s">
        <v>2651</v>
      </c>
      <c r="K205" s="115" t="s">
        <v>7158</v>
      </c>
    </row>
    <row r="206" spans="1:11" ht="20.100000000000001" customHeight="1">
      <c r="A206" s="113" t="s">
        <v>5877</v>
      </c>
      <c r="B206" s="114" t="s">
        <v>7159</v>
      </c>
      <c r="C206" s="114" t="s">
        <v>955</v>
      </c>
      <c r="D206" s="114" t="s">
        <v>7160</v>
      </c>
      <c r="E206" s="114" t="s">
        <v>7161</v>
      </c>
      <c r="F206" s="114" t="s">
        <v>7162</v>
      </c>
      <c r="G206" s="114" t="s">
        <v>6118</v>
      </c>
      <c r="H206" s="114" t="s">
        <v>7163</v>
      </c>
      <c r="I206" s="114" t="s">
        <v>128</v>
      </c>
      <c r="J206" s="114" t="s">
        <v>2480</v>
      </c>
      <c r="K206" s="115" t="s">
        <v>7164</v>
      </c>
    </row>
    <row r="207" spans="1:11" ht="20.100000000000001" customHeight="1">
      <c r="A207" s="113" t="s">
        <v>5877</v>
      </c>
      <c r="B207" s="114" t="s">
        <v>7165</v>
      </c>
      <c r="C207" s="114" t="s">
        <v>7166</v>
      </c>
      <c r="D207" s="114" t="s">
        <v>7167</v>
      </c>
      <c r="E207" s="114" t="s">
        <v>7168</v>
      </c>
      <c r="F207" s="114" t="s">
        <v>7169</v>
      </c>
      <c r="G207" s="114" t="s">
        <v>5976</v>
      </c>
      <c r="H207" s="114" t="s">
        <v>7170</v>
      </c>
      <c r="I207" s="114" t="s">
        <v>128</v>
      </c>
      <c r="J207" s="114" t="s">
        <v>2581</v>
      </c>
      <c r="K207" s="115" t="s">
        <v>7171</v>
      </c>
    </row>
    <row r="208" spans="1:11" ht="20.100000000000001" customHeight="1">
      <c r="A208" s="113" t="s">
        <v>5877</v>
      </c>
      <c r="B208" s="114" t="s">
        <v>1319</v>
      </c>
      <c r="C208" s="114" t="s">
        <v>6365</v>
      </c>
      <c r="D208" s="114" t="s">
        <v>7172</v>
      </c>
      <c r="E208" s="114" t="s">
        <v>7173</v>
      </c>
      <c r="F208" s="114" t="s">
        <v>7174</v>
      </c>
      <c r="G208" s="114" t="s">
        <v>5909</v>
      </c>
      <c r="H208" s="114" t="s">
        <v>7175</v>
      </c>
      <c r="I208" s="114" t="s">
        <v>128</v>
      </c>
      <c r="J208" s="114" t="s">
        <v>2480</v>
      </c>
      <c r="K208" s="115" t="s">
        <v>7176</v>
      </c>
    </row>
    <row r="209" spans="1:11" ht="20.100000000000001" customHeight="1">
      <c r="A209" s="113" t="s">
        <v>5877</v>
      </c>
      <c r="B209" s="114" t="s">
        <v>6012</v>
      </c>
      <c r="C209" s="114" t="s">
        <v>6268</v>
      </c>
      <c r="D209" s="114" t="s">
        <v>7177</v>
      </c>
      <c r="E209" s="114" t="s">
        <v>7178</v>
      </c>
      <c r="F209" s="114" t="s">
        <v>7179</v>
      </c>
      <c r="G209" s="114" t="s">
        <v>7180</v>
      </c>
      <c r="H209" s="114" t="s">
        <v>7181</v>
      </c>
      <c r="I209" s="114" t="s">
        <v>128</v>
      </c>
      <c r="J209" s="114" t="s">
        <v>2480</v>
      </c>
      <c r="K209" s="115" t="s">
        <v>7182</v>
      </c>
    </row>
    <row r="210" spans="1:11" ht="20.100000000000001" customHeight="1">
      <c r="A210" s="113" t="s">
        <v>5877</v>
      </c>
      <c r="B210" s="114" t="s">
        <v>7183</v>
      </c>
      <c r="C210" s="114" t="s">
        <v>5913</v>
      </c>
      <c r="D210" s="114" t="s">
        <v>7184</v>
      </c>
      <c r="E210" s="114" t="s">
        <v>7185</v>
      </c>
      <c r="F210" s="114" t="s">
        <v>7186</v>
      </c>
      <c r="G210" s="114" t="s">
        <v>5976</v>
      </c>
      <c r="H210" s="114" t="s">
        <v>7187</v>
      </c>
      <c r="I210" s="114" t="s">
        <v>128</v>
      </c>
      <c r="J210" s="114" t="s">
        <v>2489</v>
      </c>
      <c r="K210" s="115" t="s">
        <v>7188</v>
      </c>
    </row>
    <row r="211" spans="1:11" ht="20.100000000000001" customHeight="1">
      <c r="A211" s="113" t="s">
        <v>5877</v>
      </c>
      <c r="B211" s="114" t="s">
        <v>2100</v>
      </c>
      <c r="C211" s="114" t="s">
        <v>6749</v>
      </c>
      <c r="D211" s="114" t="s">
        <v>7189</v>
      </c>
      <c r="E211" s="114" t="s">
        <v>7190</v>
      </c>
      <c r="F211" s="114" t="s">
        <v>7191</v>
      </c>
      <c r="G211" s="114" t="s">
        <v>5909</v>
      </c>
      <c r="H211" s="114" t="s">
        <v>7192</v>
      </c>
      <c r="I211" s="114" t="s">
        <v>128</v>
      </c>
      <c r="J211" s="114" t="s">
        <v>2536</v>
      </c>
      <c r="K211" s="115" t="s">
        <v>7193</v>
      </c>
    </row>
    <row r="212" spans="1:11" ht="20.100000000000001" customHeight="1">
      <c r="A212" s="113" t="s">
        <v>5877</v>
      </c>
      <c r="B212" s="114" t="s">
        <v>2100</v>
      </c>
      <c r="C212" s="114" t="s">
        <v>7194</v>
      </c>
      <c r="D212" s="114" t="s">
        <v>7195</v>
      </c>
      <c r="E212" s="114" t="s">
        <v>7196</v>
      </c>
      <c r="F212" s="114" t="s">
        <v>7197</v>
      </c>
      <c r="G212" s="114" t="s">
        <v>5909</v>
      </c>
      <c r="H212" s="114" t="s">
        <v>7198</v>
      </c>
      <c r="I212" s="114" t="s">
        <v>128</v>
      </c>
      <c r="J212" s="114" t="s">
        <v>5903</v>
      </c>
      <c r="K212" s="115" t="s">
        <v>7199</v>
      </c>
    </row>
    <row r="213" spans="1:11" ht="20.100000000000001" customHeight="1">
      <c r="A213" s="113" t="s">
        <v>5877</v>
      </c>
      <c r="B213" s="114" t="s">
        <v>2933</v>
      </c>
      <c r="C213" s="114" t="s">
        <v>7200</v>
      </c>
      <c r="D213" s="114" t="s">
        <v>7201</v>
      </c>
      <c r="E213" s="114" t="s">
        <v>7202</v>
      </c>
      <c r="F213" s="114" t="s">
        <v>7203</v>
      </c>
      <c r="G213" s="114" t="s">
        <v>5844</v>
      </c>
      <c r="H213" s="114" t="s">
        <v>7204</v>
      </c>
      <c r="I213" s="114" t="s">
        <v>128</v>
      </c>
      <c r="J213" s="114" t="s">
        <v>2536</v>
      </c>
      <c r="K213" s="115" t="s">
        <v>7205</v>
      </c>
    </row>
    <row r="214" spans="1:11" ht="20.100000000000001" customHeight="1">
      <c r="A214" s="113" t="s">
        <v>5877</v>
      </c>
      <c r="B214" s="114" t="s">
        <v>7206</v>
      </c>
      <c r="C214" s="114" t="s">
        <v>7207</v>
      </c>
      <c r="D214" s="114" t="s">
        <v>7208</v>
      </c>
      <c r="E214" s="114" t="s">
        <v>7209</v>
      </c>
      <c r="F214" s="114" t="s">
        <v>7210</v>
      </c>
      <c r="G214" s="114" t="s">
        <v>5909</v>
      </c>
      <c r="H214" s="114" t="s">
        <v>7211</v>
      </c>
      <c r="I214" s="114" t="s">
        <v>128</v>
      </c>
      <c r="J214" s="114" t="s">
        <v>2536</v>
      </c>
      <c r="K214" s="115" t="s">
        <v>7212</v>
      </c>
    </row>
    <row r="215" spans="1:11" ht="20.100000000000001" customHeight="1">
      <c r="A215" s="113" t="s">
        <v>5877</v>
      </c>
      <c r="B215" s="114" t="s">
        <v>6699</v>
      </c>
      <c r="C215" s="114" t="s">
        <v>1055</v>
      </c>
      <c r="D215" s="114" t="s">
        <v>7213</v>
      </c>
      <c r="E215" s="114" t="s">
        <v>7214</v>
      </c>
      <c r="F215" s="114" t="s">
        <v>7215</v>
      </c>
      <c r="G215" s="114" t="s">
        <v>5968</v>
      </c>
      <c r="H215" s="114" t="s">
        <v>7216</v>
      </c>
      <c r="I215" s="114" t="s">
        <v>128</v>
      </c>
      <c r="J215" s="114" t="s">
        <v>2536</v>
      </c>
      <c r="K215" s="115" t="s">
        <v>7217</v>
      </c>
    </row>
    <row r="216" spans="1:11" ht="20.100000000000001" customHeight="1">
      <c r="A216" s="113" t="s">
        <v>5877</v>
      </c>
      <c r="B216" s="114" t="s">
        <v>7218</v>
      </c>
      <c r="C216" s="114" t="s">
        <v>7219</v>
      </c>
      <c r="D216" s="114" t="s">
        <v>7220</v>
      </c>
      <c r="E216" s="114" t="s">
        <v>7221</v>
      </c>
      <c r="F216" s="115" t="s">
        <v>7222</v>
      </c>
      <c r="G216" s="114" t="s">
        <v>5923</v>
      </c>
      <c r="H216" s="114" t="s">
        <v>7223</v>
      </c>
      <c r="I216" s="114" t="s">
        <v>128</v>
      </c>
      <c r="J216" s="114" t="s">
        <v>2536</v>
      </c>
      <c r="K216" s="115" t="s">
        <v>7224</v>
      </c>
    </row>
    <row r="217" spans="1:11" ht="20.100000000000001" customHeight="1">
      <c r="A217" s="113" t="s">
        <v>5877</v>
      </c>
      <c r="B217" s="114" t="s">
        <v>7225</v>
      </c>
      <c r="C217" s="114" t="s">
        <v>6473</v>
      </c>
      <c r="D217" s="114" t="s">
        <v>7226</v>
      </c>
      <c r="E217" s="114" t="s">
        <v>7227</v>
      </c>
      <c r="F217" s="114" t="s">
        <v>7228</v>
      </c>
      <c r="G217" s="114" t="s">
        <v>5844</v>
      </c>
      <c r="H217" s="114" t="s">
        <v>7229</v>
      </c>
      <c r="I217" s="114" t="s">
        <v>128</v>
      </c>
      <c r="J217" s="114" t="s">
        <v>2550</v>
      </c>
      <c r="K217" s="115" t="s">
        <v>7230</v>
      </c>
    </row>
    <row r="218" spans="1:11" ht="20.100000000000001" customHeight="1">
      <c r="A218" s="113" t="s">
        <v>5877</v>
      </c>
      <c r="B218" s="114" t="s">
        <v>7231</v>
      </c>
      <c r="C218" s="114" t="s">
        <v>1000</v>
      </c>
      <c r="D218" s="114" t="s">
        <v>7232</v>
      </c>
      <c r="E218" s="114" t="s">
        <v>7233</v>
      </c>
      <c r="F218" s="114" t="s">
        <v>7234</v>
      </c>
      <c r="G218" s="114" t="s">
        <v>7180</v>
      </c>
      <c r="H218" s="114" t="s">
        <v>7235</v>
      </c>
      <c r="I218" s="114" t="s">
        <v>128</v>
      </c>
      <c r="J218" s="114" t="s">
        <v>2489</v>
      </c>
      <c r="K218" s="115" t="s">
        <v>7236</v>
      </c>
    </row>
    <row r="219" spans="1:11" ht="20.100000000000001" customHeight="1">
      <c r="A219" s="113" t="s">
        <v>5877</v>
      </c>
      <c r="B219" s="114" t="s">
        <v>7237</v>
      </c>
      <c r="C219" s="114" t="s">
        <v>1000</v>
      </c>
      <c r="D219" s="114" t="s">
        <v>7238</v>
      </c>
      <c r="E219" s="114" t="s">
        <v>7239</v>
      </c>
      <c r="F219" s="114" t="s">
        <v>7240</v>
      </c>
      <c r="G219" s="114" t="s">
        <v>5909</v>
      </c>
      <c r="H219" s="114" t="s">
        <v>7241</v>
      </c>
      <c r="I219" s="114" t="s">
        <v>128</v>
      </c>
      <c r="J219" s="114" t="s">
        <v>2536</v>
      </c>
      <c r="K219" s="115" t="s">
        <v>7242</v>
      </c>
    </row>
    <row r="220" spans="1:11" ht="20.100000000000001" customHeight="1">
      <c r="A220" s="113" t="s">
        <v>5877</v>
      </c>
      <c r="B220" s="114" t="s">
        <v>6925</v>
      </c>
      <c r="C220" s="114" t="s">
        <v>7243</v>
      </c>
      <c r="D220" s="114" t="s">
        <v>7244</v>
      </c>
      <c r="E220" s="114" t="s">
        <v>7245</v>
      </c>
      <c r="F220" s="114" t="s">
        <v>7246</v>
      </c>
      <c r="G220" s="114" t="s">
        <v>7247</v>
      </c>
      <c r="H220" s="114" t="s">
        <v>7248</v>
      </c>
      <c r="I220" s="114" t="s">
        <v>128</v>
      </c>
      <c r="J220" s="114" t="s">
        <v>2489</v>
      </c>
      <c r="K220" s="115" t="s">
        <v>7249</v>
      </c>
    </row>
    <row r="221" spans="1:11" ht="20.100000000000001" customHeight="1">
      <c r="A221" s="113" t="s">
        <v>5877</v>
      </c>
      <c r="B221" s="114" t="s">
        <v>7250</v>
      </c>
      <c r="C221" s="114" t="s">
        <v>7251</v>
      </c>
      <c r="D221" s="114" t="s">
        <v>7252</v>
      </c>
      <c r="E221" s="114" t="s">
        <v>7253</v>
      </c>
      <c r="F221" s="114" t="s">
        <v>7254</v>
      </c>
      <c r="G221" s="114" t="s">
        <v>5923</v>
      </c>
      <c r="H221" s="114" t="s">
        <v>7255</v>
      </c>
      <c r="I221" s="114" t="s">
        <v>128</v>
      </c>
      <c r="J221" s="114" t="s">
        <v>2550</v>
      </c>
      <c r="K221" s="115" t="s">
        <v>7256</v>
      </c>
    </row>
    <row r="222" spans="1:11" ht="20.100000000000001" customHeight="1">
      <c r="A222" s="113" t="s">
        <v>5877</v>
      </c>
      <c r="B222" s="114" t="s">
        <v>7257</v>
      </c>
      <c r="C222" s="114" t="s">
        <v>7258</v>
      </c>
      <c r="D222" s="114" t="s">
        <v>7259</v>
      </c>
      <c r="E222" s="114" t="s">
        <v>7260</v>
      </c>
      <c r="F222" s="114" t="s">
        <v>7261</v>
      </c>
      <c r="G222" s="114" t="s">
        <v>5909</v>
      </c>
      <c r="H222" s="114" t="s">
        <v>7262</v>
      </c>
      <c r="I222" s="114" t="s">
        <v>128</v>
      </c>
      <c r="J222" s="114" t="s">
        <v>2480</v>
      </c>
      <c r="K222" s="115" t="s">
        <v>7263</v>
      </c>
    </row>
    <row r="223" spans="1:11" ht="20.100000000000001" customHeight="1">
      <c r="A223" s="113" t="s">
        <v>5877</v>
      </c>
      <c r="B223" s="114" t="s">
        <v>7264</v>
      </c>
      <c r="C223" s="114" t="s">
        <v>6658</v>
      </c>
      <c r="D223" s="114" t="s">
        <v>7265</v>
      </c>
      <c r="E223" s="114" t="s">
        <v>7266</v>
      </c>
      <c r="F223" s="114" t="s">
        <v>7267</v>
      </c>
      <c r="G223" s="114" t="s">
        <v>6118</v>
      </c>
      <c r="H223" s="114" t="s">
        <v>7268</v>
      </c>
      <c r="I223" s="114" t="s">
        <v>128</v>
      </c>
      <c r="J223" s="114" t="s">
        <v>2480</v>
      </c>
      <c r="K223" s="115" t="s">
        <v>7269</v>
      </c>
    </row>
    <row r="224" spans="1:11" ht="20.100000000000001" customHeight="1">
      <c r="A224" s="113" t="s">
        <v>5877</v>
      </c>
      <c r="B224" s="114" t="s">
        <v>7270</v>
      </c>
      <c r="C224" s="114" t="s">
        <v>7271</v>
      </c>
      <c r="D224" s="114" t="s">
        <v>7272</v>
      </c>
      <c r="E224" s="114" t="s">
        <v>7273</v>
      </c>
      <c r="F224" s="114" t="s">
        <v>7274</v>
      </c>
      <c r="G224" s="114" t="s">
        <v>5909</v>
      </c>
      <c r="H224" s="114" t="s">
        <v>7275</v>
      </c>
      <c r="I224" s="114" t="s">
        <v>128</v>
      </c>
      <c r="J224" s="114" t="s">
        <v>2536</v>
      </c>
      <c r="K224" s="115" t="s">
        <v>7276</v>
      </c>
    </row>
    <row r="225" spans="1:11" ht="20.100000000000001" customHeight="1">
      <c r="A225" s="113" t="s">
        <v>5877</v>
      </c>
      <c r="B225" s="114" t="s">
        <v>7277</v>
      </c>
      <c r="C225" s="114" t="s">
        <v>1000</v>
      </c>
      <c r="D225" s="114" t="s">
        <v>7278</v>
      </c>
      <c r="E225" s="114" t="s">
        <v>7279</v>
      </c>
      <c r="F225" s="114" t="s">
        <v>7280</v>
      </c>
      <c r="G225" s="114" t="s">
        <v>5909</v>
      </c>
      <c r="H225" s="114" t="s">
        <v>7281</v>
      </c>
      <c r="I225" s="114" t="s">
        <v>128</v>
      </c>
      <c r="J225" s="114" t="s">
        <v>2581</v>
      </c>
      <c r="K225" s="115" t="s">
        <v>7282</v>
      </c>
    </row>
    <row r="226" spans="1:11" ht="20.100000000000001" customHeight="1">
      <c r="A226" s="113" t="s">
        <v>5877</v>
      </c>
      <c r="B226" s="114" t="s">
        <v>7283</v>
      </c>
      <c r="C226" s="114" t="s">
        <v>7284</v>
      </c>
      <c r="D226" s="114" t="s">
        <v>7285</v>
      </c>
      <c r="E226" s="114" t="s">
        <v>7286</v>
      </c>
      <c r="F226" s="114" t="s">
        <v>7287</v>
      </c>
      <c r="G226" s="114" t="s">
        <v>5968</v>
      </c>
      <c r="H226" s="114" t="s">
        <v>7288</v>
      </c>
      <c r="I226" s="114" t="s">
        <v>128</v>
      </c>
      <c r="J226" s="114" t="s">
        <v>2651</v>
      </c>
      <c r="K226" s="115" t="s">
        <v>7289</v>
      </c>
    </row>
    <row r="227" spans="1:11" ht="20.100000000000001" customHeight="1">
      <c r="A227" s="113" t="s">
        <v>5877</v>
      </c>
      <c r="B227" s="114" t="s">
        <v>6729</v>
      </c>
      <c r="C227" s="114" t="s">
        <v>1072</v>
      </c>
      <c r="D227" s="114" t="s">
        <v>7290</v>
      </c>
      <c r="E227" s="114" t="s">
        <v>7291</v>
      </c>
      <c r="F227" s="114" t="s">
        <v>7292</v>
      </c>
      <c r="G227" s="114" t="s">
        <v>5844</v>
      </c>
      <c r="H227" s="114" t="s">
        <v>7293</v>
      </c>
      <c r="I227" s="114" t="s">
        <v>128</v>
      </c>
      <c r="J227" s="114" t="s">
        <v>2480</v>
      </c>
      <c r="K227" s="115" t="s">
        <v>7294</v>
      </c>
    </row>
    <row r="228" spans="1:11" ht="20.100000000000001" customHeight="1">
      <c r="A228" s="113" t="s">
        <v>5877</v>
      </c>
      <c r="B228" s="114" t="s">
        <v>7295</v>
      </c>
      <c r="C228" s="114" t="s">
        <v>7296</v>
      </c>
      <c r="D228" s="114" t="s">
        <v>7297</v>
      </c>
      <c r="E228" s="116" t="s">
        <v>7298</v>
      </c>
      <c r="F228" s="114" t="s">
        <v>7299</v>
      </c>
      <c r="G228" s="114" t="s">
        <v>5844</v>
      </c>
      <c r="H228" s="114" t="s">
        <v>7300</v>
      </c>
      <c r="I228" s="114" t="s">
        <v>128</v>
      </c>
      <c r="J228" s="114" t="s">
        <v>2536</v>
      </c>
      <c r="K228" s="115" t="s">
        <v>7301</v>
      </c>
    </row>
    <row r="229" spans="1:11" ht="20.100000000000001" customHeight="1">
      <c r="A229" s="113" t="s">
        <v>5877</v>
      </c>
      <c r="B229" s="114" t="s">
        <v>7302</v>
      </c>
      <c r="C229" s="114" t="s">
        <v>1007</v>
      </c>
      <c r="D229" s="114" t="s">
        <v>7303</v>
      </c>
      <c r="E229" s="114" t="s">
        <v>7304</v>
      </c>
      <c r="F229" s="114" t="s">
        <v>7305</v>
      </c>
      <c r="G229" s="114" t="s">
        <v>5968</v>
      </c>
      <c r="H229" s="114" t="s">
        <v>7306</v>
      </c>
      <c r="I229" s="114" t="s">
        <v>128</v>
      </c>
      <c r="J229" s="114" t="s">
        <v>2536</v>
      </c>
      <c r="K229" s="115" t="s">
        <v>7307</v>
      </c>
    </row>
    <row r="230" spans="1:11" ht="20.100000000000001" customHeight="1">
      <c r="A230" s="113" t="s">
        <v>5877</v>
      </c>
      <c r="B230" s="114" t="s">
        <v>7308</v>
      </c>
      <c r="C230" s="114" t="s">
        <v>7309</v>
      </c>
      <c r="D230" s="114" t="s">
        <v>7310</v>
      </c>
      <c r="E230" s="114" t="s">
        <v>7311</v>
      </c>
      <c r="F230" s="114" t="s">
        <v>7312</v>
      </c>
      <c r="G230" s="114" t="s">
        <v>5968</v>
      </c>
      <c r="H230" s="114" t="s">
        <v>7313</v>
      </c>
      <c r="I230" s="114" t="s">
        <v>128</v>
      </c>
      <c r="J230" s="114" t="s">
        <v>2550</v>
      </c>
      <c r="K230" s="115" t="s">
        <v>7314</v>
      </c>
    </row>
    <row r="231" spans="1:11" ht="20.100000000000001" customHeight="1">
      <c r="A231" s="113" t="s">
        <v>5877</v>
      </c>
      <c r="B231" s="114" t="s">
        <v>7315</v>
      </c>
      <c r="C231" s="114" t="s">
        <v>1007</v>
      </c>
      <c r="D231" s="114" t="s">
        <v>7316</v>
      </c>
      <c r="E231" s="114" t="s">
        <v>7317</v>
      </c>
      <c r="F231" s="114" t="s">
        <v>7318</v>
      </c>
      <c r="G231" s="114" t="s">
        <v>5923</v>
      </c>
      <c r="H231" s="114" t="s">
        <v>7319</v>
      </c>
      <c r="I231" s="114" t="s">
        <v>128</v>
      </c>
      <c r="J231" s="114" t="s">
        <v>2581</v>
      </c>
      <c r="K231" s="115" t="s">
        <v>7320</v>
      </c>
    </row>
    <row r="232" spans="1:11" ht="20.100000000000001" customHeight="1">
      <c r="A232" s="113" t="s">
        <v>5877</v>
      </c>
      <c r="B232" s="114" t="s">
        <v>7315</v>
      </c>
      <c r="C232" s="114" t="s">
        <v>6608</v>
      </c>
      <c r="D232" s="114" t="s">
        <v>7321</v>
      </c>
      <c r="E232" s="114" t="s">
        <v>7322</v>
      </c>
      <c r="F232" s="114" t="s">
        <v>4714</v>
      </c>
      <c r="G232" s="114" t="s">
        <v>7180</v>
      </c>
      <c r="H232" s="114" t="s">
        <v>7319</v>
      </c>
      <c r="I232" s="114" t="s">
        <v>128</v>
      </c>
      <c r="J232" s="114" t="s">
        <v>2536</v>
      </c>
      <c r="K232" s="115" t="s">
        <v>7323</v>
      </c>
    </row>
    <row r="233" spans="1:11" ht="20.100000000000001" customHeight="1">
      <c r="A233" s="113" t="s">
        <v>5877</v>
      </c>
      <c r="B233" s="114" t="s">
        <v>1403</v>
      </c>
      <c r="C233" s="114" t="s">
        <v>5158</v>
      </c>
      <c r="D233" s="114" t="s">
        <v>7324</v>
      </c>
      <c r="E233" s="114" t="s">
        <v>7325</v>
      </c>
      <c r="F233" s="114" t="s">
        <v>7326</v>
      </c>
      <c r="G233" s="114" t="s">
        <v>5976</v>
      </c>
      <c r="H233" s="114" t="s">
        <v>7327</v>
      </c>
      <c r="I233" s="114" t="s">
        <v>128</v>
      </c>
      <c r="J233" s="114" t="s">
        <v>2536</v>
      </c>
      <c r="K233" s="115" t="s">
        <v>7328</v>
      </c>
    </row>
    <row r="234" spans="1:11" ht="20.100000000000001" customHeight="1">
      <c r="A234" s="113" t="s">
        <v>5877</v>
      </c>
      <c r="B234" s="114" t="s">
        <v>4193</v>
      </c>
      <c r="C234" s="114" t="s">
        <v>1007</v>
      </c>
      <c r="D234" s="114" t="s">
        <v>7329</v>
      </c>
      <c r="E234" s="114" t="s">
        <v>7330</v>
      </c>
      <c r="F234" s="114" t="s">
        <v>7331</v>
      </c>
      <c r="G234" s="114" t="s">
        <v>5923</v>
      </c>
      <c r="H234" s="114" t="s">
        <v>6771</v>
      </c>
      <c r="I234" s="114" t="s">
        <v>128</v>
      </c>
      <c r="J234" s="114" t="s">
        <v>2550</v>
      </c>
      <c r="K234" s="115" t="s">
        <v>7332</v>
      </c>
    </row>
    <row r="235" spans="1:11" ht="20.100000000000001" customHeight="1">
      <c r="A235" s="113" t="s">
        <v>5877</v>
      </c>
      <c r="B235" s="114" t="s">
        <v>7333</v>
      </c>
      <c r="C235" s="114" t="s">
        <v>7334</v>
      </c>
      <c r="D235" s="114" t="s">
        <v>7335</v>
      </c>
      <c r="E235" s="114" t="s">
        <v>7336</v>
      </c>
      <c r="F235" s="114" t="s">
        <v>7337</v>
      </c>
      <c r="G235" s="114" t="s">
        <v>5968</v>
      </c>
      <c r="H235" s="114" t="s">
        <v>7338</v>
      </c>
      <c r="I235" s="114" t="s">
        <v>128</v>
      </c>
      <c r="J235" s="114" t="s">
        <v>2536</v>
      </c>
      <c r="K235" s="115" t="s">
        <v>7339</v>
      </c>
    </row>
    <row r="236" spans="1:11" ht="20.100000000000001" customHeight="1">
      <c r="A236" s="113" t="s">
        <v>5877</v>
      </c>
      <c r="B236" s="114" t="s">
        <v>7340</v>
      </c>
      <c r="C236" s="114" t="s">
        <v>7334</v>
      </c>
      <c r="D236" s="114" t="s">
        <v>7341</v>
      </c>
      <c r="E236" s="114" t="s">
        <v>7342</v>
      </c>
      <c r="F236" s="114" t="s">
        <v>7343</v>
      </c>
      <c r="G236" s="114" t="s">
        <v>5909</v>
      </c>
      <c r="H236" s="114" t="s">
        <v>7344</v>
      </c>
      <c r="I236" s="114" t="s">
        <v>128</v>
      </c>
      <c r="J236" s="114" t="s">
        <v>53</v>
      </c>
      <c r="K236" s="115" t="s">
        <v>7345</v>
      </c>
    </row>
    <row r="237" spans="1:11" ht="20.100000000000001" customHeight="1">
      <c r="A237" s="113" t="s">
        <v>5877</v>
      </c>
      <c r="B237" s="114" t="s">
        <v>7346</v>
      </c>
      <c r="C237" s="114" t="s">
        <v>7347</v>
      </c>
      <c r="D237" s="114" t="s">
        <v>7348</v>
      </c>
      <c r="E237" s="114" t="s">
        <v>7349</v>
      </c>
      <c r="F237" s="114" t="s">
        <v>7350</v>
      </c>
      <c r="G237" s="114" t="s">
        <v>6118</v>
      </c>
      <c r="H237" s="114" t="s">
        <v>7351</v>
      </c>
      <c r="I237" s="114" t="s">
        <v>128</v>
      </c>
      <c r="J237" s="114" t="s">
        <v>2651</v>
      </c>
      <c r="K237" s="115" t="s">
        <v>7352</v>
      </c>
    </row>
    <row r="238" spans="1:11" ht="20.100000000000001" customHeight="1">
      <c r="A238" s="113" t="s">
        <v>5877</v>
      </c>
      <c r="B238" s="114" t="s">
        <v>2100</v>
      </c>
      <c r="C238" s="114" t="s">
        <v>6143</v>
      </c>
      <c r="D238" s="114" t="s">
        <v>7353</v>
      </c>
      <c r="E238" s="114" t="s">
        <v>7354</v>
      </c>
      <c r="F238" s="114" t="s">
        <v>7355</v>
      </c>
      <c r="G238" s="114" t="s">
        <v>6118</v>
      </c>
      <c r="H238" s="114" t="s">
        <v>7356</v>
      </c>
      <c r="I238" s="114" t="s">
        <v>128</v>
      </c>
      <c r="J238" s="114" t="s">
        <v>2480</v>
      </c>
      <c r="K238" s="115" t="s">
        <v>7357</v>
      </c>
    </row>
    <row r="239" spans="1:11" ht="20.100000000000001" customHeight="1">
      <c r="A239" s="113" t="s">
        <v>5877</v>
      </c>
      <c r="B239" s="114" t="s">
        <v>1336</v>
      </c>
      <c r="C239" s="114" t="s">
        <v>5887</v>
      </c>
      <c r="D239" s="114" t="s">
        <v>7358</v>
      </c>
      <c r="E239" s="114" t="s">
        <v>7359</v>
      </c>
      <c r="F239" s="114" t="s">
        <v>7360</v>
      </c>
      <c r="G239" s="114" t="s">
        <v>5844</v>
      </c>
      <c r="H239" s="114" t="s">
        <v>7361</v>
      </c>
      <c r="I239" s="114" t="s">
        <v>128</v>
      </c>
      <c r="J239" s="114" t="s">
        <v>2480</v>
      </c>
      <c r="K239" s="115" t="s">
        <v>7362</v>
      </c>
    </row>
    <row r="240" spans="1:11" ht="20.100000000000001" customHeight="1">
      <c r="A240" s="113" t="s">
        <v>5877</v>
      </c>
      <c r="B240" s="114" t="s">
        <v>2100</v>
      </c>
      <c r="C240" s="114" t="s">
        <v>5993</v>
      </c>
      <c r="D240" s="114" t="s">
        <v>7363</v>
      </c>
      <c r="E240" s="114" t="s">
        <v>7364</v>
      </c>
      <c r="F240" s="114" t="s">
        <v>7365</v>
      </c>
      <c r="G240" s="114" t="s">
        <v>5844</v>
      </c>
      <c r="H240" s="114" t="s">
        <v>7366</v>
      </c>
      <c r="I240" s="114" t="s">
        <v>128</v>
      </c>
      <c r="J240" s="114" t="s">
        <v>2480</v>
      </c>
      <c r="K240" s="115" t="s">
        <v>7367</v>
      </c>
    </row>
    <row r="241" spans="1:11" ht="20.100000000000001" customHeight="1">
      <c r="A241" s="113" t="s">
        <v>5877</v>
      </c>
      <c r="B241" s="114" t="s">
        <v>7368</v>
      </c>
      <c r="C241" s="114" t="s">
        <v>7369</v>
      </c>
      <c r="D241" s="114" t="s">
        <v>7370</v>
      </c>
      <c r="E241" s="114" t="s">
        <v>7371</v>
      </c>
      <c r="F241" s="114" t="s">
        <v>7372</v>
      </c>
      <c r="G241" s="114" t="s">
        <v>5923</v>
      </c>
      <c r="H241" s="114" t="s">
        <v>7373</v>
      </c>
      <c r="I241" s="114" t="s">
        <v>128</v>
      </c>
      <c r="J241" s="114" t="s">
        <v>2550</v>
      </c>
      <c r="K241" s="115" t="s">
        <v>7374</v>
      </c>
    </row>
    <row r="242" spans="1:11" ht="20.100000000000001" customHeight="1">
      <c r="A242" s="113" t="s">
        <v>5877</v>
      </c>
      <c r="B242" s="114" t="s">
        <v>7375</v>
      </c>
      <c r="C242" s="114" t="s">
        <v>7296</v>
      </c>
      <c r="D242" s="114" t="s">
        <v>7376</v>
      </c>
      <c r="E242" s="114" t="s">
        <v>7377</v>
      </c>
      <c r="F242" s="114" t="s">
        <v>7378</v>
      </c>
      <c r="G242" s="114" t="s">
        <v>5844</v>
      </c>
      <c r="H242" s="114" t="s">
        <v>7379</v>
      </c>
      <c r="I242" s="114" t="s">
        <v>128</v>
      </c>
      <c r="J242" s="114" t="s">
        <v>2480</v>
      </c>
      <c r="K242" s="115" t="s">
        <v>7380</v>
      </c>
    </row>
    <row r="243" spans="1:11" ht="20.100000000000001" customHeight="1">
      <c r="A243" s="113" t="s">
        <v>5877</v>
      </c>
      <c r="B243" s="114" t="s">
        <v>7381</v>
      </c>
      <c r="C243" s="114" t="s">
        <v>955</v>
      </c>
      <c r="D243" s="114" t="s">
        <v>7382</v>
      </c>
      <c r="E243" s="114" t="s">
        <v>7383</v>
      </c>
      <c r="F243" s="114" t="s">
        <v>7384</v>
      </c>
      <c r="G243" s="114" t="s">
        <v>5923</v>
      </c>
      <c r="H243" s="114" t="s">
        <v>7385</v>
      </c>
      <c r="I243" s="114" t="s">
        <v>128</v>
      </c>
      <c r="J243" s="114" t="s">
        <v>2536</v>
      </c>
      <c r="K243" s="115" t="s">
        <v>7386</v>
      </c>
    </row>
    <row r="244" spans="1:11" ht="20.100000000000001" customHeight="1">
      <c r="A244" s="113" t="s">
        <v>5877</v>
      </c>
      <c r="B244" s="114" t="s">
        <v>7387</v>
      </c>
      <c r="C244" s="114" t="s">
        <v>6033</v>
      </c>
      <c r="D244" s="114" t="s">
        <v>7388</v>
      </c>
      <c r="E244" s="114" t="s">
        <v>7389</v>
      </c>
      <c r="F244" s="114" t="s">
        <v>7390</v>
      </c>
      <c r="G244" s="114" t="s">
        <v>5923</v>
      </c>
      <c r="H244" s="114" t="s">
        <v>7391</v>
      </c>
      <c r="I244" s="114" t="s">
        <v>128</v>
      </c>
      <c r="J244" s="114" t="s">
        <v>2480</v>
      </c>
      <c r="K244" s="115" t="s">
        <v>7392</v>
      </c>
    </row>
    <row r="245" spans="1:11" ht="20.100000000000001" customHeight="1">
      <c r="A245" s="113" t="s">
        <v>5877</v>
      </c>
      <c r="B245" s="114" t="s">
        <v>1324</v>
      </c>
      <c r="C245" s="114" t="s">
        <v>7393</v>
      </c>
      <c r="D245" s="114" t="s">
        <v>7394</v>
      </c>
      <c r="E245" s="114" t="s">
        <v>7395</v>
      </c>
      <c r="F245" s="114" t="s">
        <v>7396</v>
      </c>
      <c r="G245" s="114" t="s">
        <v>5844</v>
      </c>
      <c r="H245" s="114" t="s">
        <v>7397</v>
      </c>
      <c r="I245" s="114" t="s">
        <v>128</v>
      </c>
      <c r="J245" s="114" t="s">
        <v>2480</v>
      </c>
      <c r="K245" s="115" t="s">
        <v>7398</v>
      </c>
    </row>
    <row r="246" spans="1:11" ht="20.100000000000001" customHeight="1">
      <c r="A246" s="113" t="s">
        <v>5877</v>
      </c>
      <c r="B246" s="114" t="s">
        <v>7399</v>
      </c>
      <c r="C246" s="114" t="s">
        <v>7400</v>
      </c>
      <c r="D246" s="114" t="s">
        <v>7401</v>
      </c>
      <c r="E246" s="114" t="s">
        <v>7402</v>
      </c>
      <c r="F246" s="114" t="s">
        <v>7403</v>
      </c>
      <c r="G246" s="114" t="s">
        <v>5909</v>
      </c>
      <c r="H246" s="114" t="s">
        <v>7404</v>
      </c>
      <c r="I246" s="114" t="s">
        <v>128</v>
      </c>
      <c r="J246" s="114" t="s">
        <v>5903</v>
      </c>
      <c r="K246" s="115" t="s">
        <v>7405</v>
      </c>
    </row>
    <row r="247" spans="1:11" ht="20.100000000000001" customHeight="1">
      <c r="A247" s="113" t="s">
        <v>5877</v>
      </c>
      <c r="B247" s="114" t="s">
        <v>7406</v>
      </c>
      <c r="C247" s="114" t="s">
        <v>955</v>
      </c>
      <c r="D247" s="114" t="s">
        <v>7407</v>
      </c>
      <c r="E247" s="114" t="s">
        <v>7408</v>
      </c>
      <c r="F247" s="114" t="s">
        <v>7409</v>
      </c>
      <c r="G247" s="114" t="s">
        <v>5909</v>
      </c>
      <c r="H247" s="114" t="s">
        <v>7410</v>
      </c>
      <c r="I247" s="114" t="s">
        <v>128</v>
      </c>
      <c r="J247" s="114" t="s">
        <v>2651</v>
      </c>
      <c r="K247" s="115" t="s">
        <v>7411</v>
      </c>
    </row>
    <row r="248" spans="1:11" ht="20.100000000000001" customHeight="1">
      <c r="A248" s="113" t="s">
        <v>5877</v>
      </c>
      <c r="B248" s="114" t="s">
        <v>7412</v>
      </c>
      <c r="C248" s="114" t="s">
        <v>7413</v>
      </c>
      <c r="D248" s="114" t="s">
        <v>7414</v>
      </c>
      <c r="E248" s="114" t="s">
        <v>7415</v>
      </c>
      <c r="F248" s="114" t="s">
        <v>7416</v>
      </c>
      <c r="G248" s="114" t="s">
        <v>5968</v>
      </c>
      <c r="H248" s="114" t="s">
        <v>7417</v>
      </c>
      <c r="I248" s="114" t="s">
        <v>128</v>
      </c>
      <c r="J248" s="114" t="s">
        <v>2536</v>
      </c>
      <c r="K248" s="115" t="s">
        <v>7418</v>
      </c>
    </row>
    <row r="249" spans="1:11" ht="20.100000000000001" customHeight="1">
      <c r="A249" s="113" t="s">
        <v>5877</v>
      </c>
      <c r="B249" s="114" t="s">
        <v>7419</v>
      </c>
      <c r="C249" s="114" t="s">
        <v>4882</v>
      </c>
      <c r="D249" s="114" t="s">
        <v>7420</v>
      </c>
      <c r="E249" s="114" t="s">
        <v>7421</v>
      </c>
      <c r="F249" s="114" t="s">
        <v>4885</v>
      </c>
      <c r="G249" s="114" t="s">
        <v>5949</v>
      </c>
      <c r="H249" s="114" t="s">
        <v>7422</v>
      </c>
      <c r="I249" s="114" t="s">
        <v>128</v>
      </c>
      <c r="J249" s="114" t="s">
        <v>2651</v>
      </c>
      <c r="K249" s="115" t="s">
        <v>7423</v>
      </c>
    </row>
    <row r="250" spans="1:11" ht="20.100000000000001" customHeight="1">
      <c r="A250" s="113" t="s">
        <v>5877</v>
      </c>
      <c r="B250" s="114" t="s">
        <v>7424</v>
      </c>
      <c r="C250" s="114" t="s">
        <v>6365</v>
      </c>
      <c r="D250" s="114" t="s">
        <v>7425</v>
      </c>
      <c r="E250" s="114" t="s">
        <v>7426</v>
      </c>
      <c r="F250" s="114" t="s">
        <v>7427</v>
      </c>
      <c r="G250" s="114" t="s">
        <v>6118</v>
      </c>
      <c r="H250" s="114" t="s">
        <v>7428</v>
      </c>
      <c r="I250" s="114" t="s">
        <v>128</v>
      </c>
      <c r="J250" s="114" t="s">
        <v>7429</v>
      </c>
      <c r="K250" s="115" t="s">
        <v>7430</v>
      </c>
    </row>
    <row r="251" spans="1:11" ht="20.100000000000001" customHeight="1">
      <c r="A251" s="113" t="s">
        <v>5877</v>
      </c>
      <c r="B251" s="114" t="s">
        <v>7431</v>
      </c>
      <c r="C251" s="114" t="s">
        <v>7432</v>
      </c>
      <c r="D251" s="114" t="s">
        <v>7433</v>
      </c>
      <c r="E251" s="114" t="s">
        <v>7434</v>
      </c>
      <c r="F251" s="114" t="s">
        <v>7435</v>
      </c>
      <c r="G251" s="114" t="s">
        <v>5968</v>
      </c>
      <c r="H251" s="114" t="s">
        <v>7436</v>
      </c>
      <c r="I251" s="114" t="s">
        <v>128</v>
      </c>
      <c r="J251" s="114" t="s">
        <v>2550</v>
      </c>
      <c r="K251" s="115" t="s">
        <v>7437</v>
      </c>
    </row>
    <row r="252" spans="1:11" ht="20.100000000000001" customHeight="1">
      <c r="A252" s="113" t="s">
        <v>5877</v>
      </c>
      <c r="B252" s="114" t="s">
        <v>7431</v>
      </c>
      <c r="C252" s="114" t="s">
        <v>7432</v>
      </c>
      <c r="D252" s="114" t="s">
        <v>7438</v>
      </c>
      <c r="E252" s="114" t="s">
        <v>7439</v>
      </c>
      <c r="F252" s="114" t="s">
        <v>7435</v>
      </c>
      <c r="G252" s="114" t="s">
        <v>5909</v>
      </c>
      <c r="H252" s="114" t="s">
        <v>7440</v>
      </c>
      <c r="I252" s="114" t="s">
        <v>128</v>
      </c>
      <c r="J252" s="114" t="s">
        <v>4086</v>
      </c>
      <c r="K252" s="115" t="s">
        <v>7437</v>
      </c>
    </row>
    <row r="253" spans="1:11" ht="20.100000000000001" customHeight="1">
      <c r="A253" s="113" t="s">
        <v>5877</v>
      </c>
      <c r="B253" s="114" t="s">
        <v>7441</v>
      </c>
      <c r="C253" s="114" t="s">
        <v>7442</v>
      </c>
      <c r="D253" s="114" t="s">
        <v>7443</v>
      </c>
      <c r="E253" s="114" t="s">
        <v>7444</v>
      </c>
      <c r="F253" s="114" t="s">
        <v>7445</v>
      </c>
      <c r="G253" s="114" t="s">
        <v>5976</v>
      </c>
      <c r="H253" s="114" t="s">
        <v>7446</v>
      </c>
      <c r="I253" s="114" t="s">
        <v>128</v>
      </c>
      <c r="J253" s="114" t="s">
        <v>6560</v>
      </c>
      <c r="K253" s="115" t="s">
        <v>7447</v>
      </c>
    </row>
    <row r="254" spans="1:11" ht="20.100000000000001" customHeight="1">
      <c r="A254" s="113" t="s">
        <v>5877</v>
      </c>
      <c r="B254" s="114" t="s">
        <v>7448</v>
      </c>
      <c r="C254" s="114" t="s">
        <v>7449</v>
      </c>
      <c r="D254" s="114" t="s">
        <v>7450</v>
      </c>
      <c r="E254" s="114" t="s">
        <v>7451</v>
      </c>
      <c r="F254" s="114" t="s">
        <v>7452</v>
      </c>
      <c r="G254" s="114" t="s">
        <v>5844</v>
      </c>
      <c r="H254" s="114" t="s">
        <v>7453</v>
      </c>
      <c r="I254" s="114" t="s">
        <v>128</v>
      </c>
      <c r="J254" s="114" t="s">
        <v>2536</v>
      </c>
      <c r="K254" s="115" t="s">
        <v>7454</v>
      </c>
    </row>
    <row r="255" spans="1:11" ht="20.100000000000001" customHeight="1">
      <c r="A255" s="113" t="s">
        <v>5877</v>
      </c>
      <c r="B255" s="114" t="s">
        <v>6761</v>
      </c>
      <c r="C255" s="114" t="s">
        <v>7455</v>
      </c>
      <c r="D255" s="114" t="s">
        <v>7456</v>
      </c>
      <c r="E255" s="114" t="s">
        <v>7457</v>
      </c>
      <c r="F255" s="114" t="s">
        <v>7458</v>
      </c>
      <c r="G255" s="114" t="s">
        <v>5968</v>
      </c>
      <c r="H255" s="114" t="s">
        <v>7459</v>
      </c>
      <c r="I255" s="114" t="s">
        <v>128</v>
      </c>
      <c r="J255" s="114" t="s">
        <v>2550</v>
      </c>
      <c r="K255" s="115" t="s">
        <v>7460</v>
      </c>
    </row>
    <row r="256" spans="1:11" ht="20.100000000000001" customHeight="1">
      <c r="A256" s="113" t="s">
        <v>5877</v>
      </c>
      <c r="B256" s="114" t="s">
        <v>7461</v>
      </c>
      <c r="C256" s="114" t="s">
        <v>6239</v>
      </c>
      <c r="D256" s="114" t="s">
        <v>7462</v>
      </c>
      <c r="E256" s="114" t="s">
        <v>7463</v>
      </c>
      <c r="F256" s="114" t="s">
        <v>7464</v>
      </c>
      <c r="G256" s="114" t="s">
        <v>5844</v>
      </c>
      <c r="H256" s="114" t="s">
        <v>7465</v>
      </c>
      <c r="I256" s="114" t="s">
        <v>128</v>
      </c>
      <c r="J256" s="114" t="s">
        <v>2536</v>
      </c>
      <c r="K256" s="115" t="s">
        <v>7466</v>
      </c>
    </row>
    <row r="257" spans="1:11" ht="20.100000000000001" customHeight="1">
      <c r="A257" s="113" t="s">
        <v>5877</v>
      </c>
      <c r="B257" s="114" t="s">
        <v>7467</v>
      </c>
      <c r="C257" s="114" t="s">
        <v>6239</v>
      </c>
      <c r="D257" s="114" t="s">
        <v>7468</v>
      </c>
      <c r="E257" s="114" t="s">
        <v>7469</v>
      </c>
      <c r="F257" s="114" t="s">
        <v>7470</v>
      </c>
      <c r="G257" s="114" t="s">
        <v>5844</v>
      </c>
      <c r="H257" s="114" t="s">
        <v>7471</v>
      </c>
      <c r="I257" s="114" t="s">
        <v>128</v>
      </c>
      <c r="J257" s="114" t="s">
        <v>2536</v>
      </c>
      <c r="K257" s="115" t="s">
        <v>7472</v>
      </c>
    </row>
    <row r="258" spans="1:11" ht="20.100000000000001" customHeight="1">
      <c r="A258" s="113" t="s">
        <v>5877</v>
      </c>
      <c r="B258" s="114" t="s">
        <v>7473</v>
      </c>
      <c r="C258" s="114" t="s">
        <v>7474</v>
      </c>
      <c r="D258" s="114" t="s">
        <v>7475</v>
      </c>
      <c r="E258" s="114" t="s">
        <v>7476</v>
      </c>
      <c r="F258" s="114" t="s">
        <v>7477</v>
      </c>
      <c r="G258" s="114" t="s">
        <v>5909</v>
      </c>
      <c r="H258" s="114" t="s">
        <v>7478</v>
      </c>
      <c r="I258" s="114" t="s">
        <v>128</v>
      </c>
      <c r="J258" s="114" t="s">
        <v>4086</v>
      </c>
      <c r="K258" s="115" t="s">
        <v>7479</v>
      </c>
    </row>
    <row r="259" spans="1:11" ht="20.100000000000001" customHeight="1">
      <c r="A259" s="113" t="s">
        <v>5877</v>
      </c>
      <c r="B259" s="114" t="s">
        <v>7480</v>
      </c>
      <c r="C259" s="114" t="s">
        <v>5887</v>
      </c>
      <c r="D259" s="114" t="s">
        <v>7481</v>
      </c>
      <c r="E259" s="114" t="s">
        <v>7482</v>
      </c>
      <c r="F259" s="114" t="s">
        <v>7483</v>
      </c>
      <c r="G259" s="114" t="s">
        <v>5844</v>
      </c>
      <c r="H259" s="114" t="s">
        <v>7484</v>
      </c>
      <c r="I259" s="114" t="s">
        <v>128</v>
      </c>
      <c r="J259" s="114" t="s">
        <v>5903</v>
      </c>
      <c r="K259" s="115" t="s">
        <v>7485</v>
      </c>
    </row>
    <row r="260" spans="1:11" ht="20.100000000000001" customHeight="1">
      <c r="A260" s="113" t="s">
        <v>5877</v>
      </c>
      <c r="B260" s="114" t="s">
        <v>7480</v>
      </c>
      <c r="C260" s="114" t="s">
        <v>955</v>
      </c>
      <c r="D260" s="114" t="s">
        <v>7486</v>
      </c>
      <c r="E260" s="114" t="s">
        <v>7487</v>
      </c>
      <c r="F260" s="114" t="s">
        <v>7488</v>
      </c>
      <c r="G260" s="114" t="s">
        <v>5844</v>
      </c>
      <c r="H260" s="114" t="s">
        <v>7484</v>
      </c>
      <c r="I260" s="114" t="s">
        <v>128</v>
      </c>
      <c r="J260" s="114" t="s">
        <v>5903</v>
      </c>
      <c r="K260" s="115" t="s">
        <v>7489</v>
      </c>
    </row>
    <row r="261" spans="1:11" ht="20.100000000000001" customHeight="1">
      <c r="A261" s="113" t="s">
        <v>5877</v>
      </c>
      <c r="B261" s="114" t="s">
        <v>7490</v>
      </c>
      <c r="C261" s="114" t="s">
        <v>7491</v>
      </c>
      <c r="D261" s="114" t="s">
        <v>7492</v>
      </c>
      <c r="E261" s="114" t="s">
        <v>7493</v>
      </c>
      <c r="F261" s="114" t="s">
        <v>2146</v>
      </c>
      <c r="G261" s="114" t="s">
        <v>5923</v>
      </c>
      <c r="H261" s="114" t="s">
        <v>7494</v>
      </c>
      <c r="I261" s="114" t="s">
        <v>128</v>
      </c>
      <c r="J261" s="114" t="s">
        <v>2489</v>
      </c>
      <c r="K261" s="115" t="s">
        <v>7495</v>
      </c>
    </row>
    <row r="262" spans="1:11" ht="20.100000000000001" customHeight="1">
      <c r="A262" s="113" t="s">
        <v>5877</v>
      </c>
      <c r="B262" s="114" t="s">
        <v>5971</v>
      </c>
      <c r="C262" s="114" t="s">
        <v>7496</v>
      </c>
      <c r="D262" s="114" t="s">
        <v>7497</v>
      </c>
      <c r="E262" s="114" t="s">
        <v>7498</v>
      </c>
      <c r="F262" s="114" t="s">
        <v>7499</v>
      </c>
      <c r="G262" s="114" t="s">
        <v>5909</v>
      </c>
      <c r="H262" s="114" t="s">
        <v>7500</v>
      </c>
      <c r="I262" s="114" t="s">
        <v>128</v>
      </c>
      <c r="J262" s="114" t="s">
        <v>5903</v>
      </c>
      <c r="K262" s="115" t="s">
        <v>7501</v>
      </c>
    </row>
    <row r="263" spans="1:11" ht="20.100000000000001" customHeight="1">
      <c r="A263" s="113" t="s">
        <v>5877</v>
      </c>
      <c r="B263" s="114" t="s">
        <v>7502</v>
      </c>
      <c r="C263" s="114" t="s">
        <v>7503</v>
      </c>
      <c r="D263" s="114" t="s">
        <v>7504</v>
      </c>
      <c r="E263" s="114" t="s">
        <v>7505</v>
      </c>
      <c r="F263" s="114" t="s">
        <v>7506</v>
      </c>
      <c r="G263" s="114" t="s">
        <v>5968</v>
      </c>
      <c r="H263" s="114" t="s">
        <v>7507</v>
      </c>
      <c r="I263" s="114" t="s">
        <v>128</v>
      </c>
      <c r="J263" s="114" t="s">
        <v>2550</v>
      </c>
      <c r="K263" s="115" t="s">
        <v>7508</v>
      </c>
    </row>
    <row r="264" spans="1:11" ht="20.100000000000001" customHeight="1">
      <c r="A264" s="113" t="s">
        <v>5877</v>
      </c>
      <c r="B264" s="114" t="s">
        <v>7509</v>
      </c>
      <c r="C264" s="114" t="s">
        <v>7510</v>
      </c>
      <c r="D264" s="114" t="s">
        <v>7511</v>
      </c>
      <c r="E264" s="114" t="s">
        <v>7512</v>
      </c>
      <c r="F264" s="114" t="s">
        <v>7513</v>
      </c>
      <c r="G264" s="114" t="s">
        <v>5909</v>
      </c>
      <c r="H264" s="114" t="s">
        <v>7514</v>
      </c>
      <c r="I264" s="114" t="s">
        <v>128</v>
      </c>
      <c r="J264" s="114" t="s">
        <v>2489</v>
      </c>
      <c r="K264" s="115" t="s">
        <v>7515</v>
      </c>
    </row>
    <row r="265" spans="1:11" ht="20.100000000000001" customHeight="1">
      <c r="A265" s="113" t="s">
        <v>5877</v>
      </c>
      <c r="B265" s="114" t="s">
        <v>7516</v>
      </c>
      <c r="C265" s="114" t="s">
        <v>7517</v>
      </c>
      <c r="D265" s="114" t="s">
        <v>7518</v>
      </c>
      <c r="E265" s="114" t="s">
        <v>7519</v>
      </c>
      <c r="F265" s="114" t="s">
        <v>4964</v>
      </c>
      <c r="G265" s="114" t="s">
        <v>5909</v>
      </c>
      <c r="H265" s="114" t="s">
        <v>7520</v>
      </c>
      <c r="I265" s="114" t="s">
        <v>128</v>
      </c>
      <c r="J265" s="114" t="s">
        <v>2550</v>
      </c>
      <c r="K265" s="115" t="s">
        <v>7521</v>
      </c>
    </row>
    <row r="266" spans="1:11" ht="20.100000000000001" customHeight="1">
      <c r="A266" s="113" t="s">
        <v>5877</v>
      </c>
      <c r="B266" s="114" t="s">
        <v>7522</v>
      </c>
      <c r="C266" s="114" t="s">
        <v>7523</v>
      </c>
      <c r="D266" s="114" t="s">
        <v>7524</v>
      </c>
      <c r="E266" s="114" t="s">
        <v>7525</v>
      </c>
      <c r="F266" s="114" t="s">
        <v>7526</v>
      </c>
      <c r="G266" s="114" t="s">
        <v>5923</v>
      </c>
      <c r="H266" s="114" t="s">
        <v>7527</v>
      </c>
      <c r="I266" s="114" t="s">
        <v>128</v>
      </c>
      <c r="J266" s="114" t="s">
        <v>2489</v>
      </c>
      <c r="K266" s="115" t="s">
        <v>7528</v>
      </c>
    </row>
    <row r="267" spans="1:11" ht="20.100000000000001" customHeight="1">
      <c r="A267" s="113" t="s">
        <v>5877</v>
      </c>
      <c r="B267" s="114" t="s">
        <v>7529</v>
      </c>
      <c r="C267" s="114" t="s">
        <v>7530</v>
      </c>
      <c r="D267" s="114" t="s">
        <v>7531</v>
      </c>
      <c r="E267" s="114" t="s">
        <v>7532</v>
      </c>
      <c r="F267" s="114" t="s">
        <v>7533</v>
      </c>
      <c r="G267" s="114" t="s">
        <v>7534</v>
      </c>
      <c r="H267" s="114" t="s">
        <v>7535</v>
      </c>
      <c r="I267" s="114" t="s">
        <v>128</v>
      </c>
      <c r="J267" s="114" t="s">
        <v>4086</v>
      </c>
      <c r="K267" s="115" t="s">
        <v>7536</v>
      </c>
    </row>
    <row r="268" spans="1:11" ht="20.100000000000001" customHeight="1">
      <c r="A268" s="113" t="s">
        <v>5877</v>
      </c>
      <c r="B268" s="114" t="s">
        <v>7537</v>
      </c>
      <c r="C268" s="114" t="s">
        <v>7538</v>
      </c>
      <c r="D268" s="114" t="s">
        <v>7539</v>
      </c>
      <c r="E268" s="114" t="s">
        <v>7540</v>
      </c>
      <c r="F268" s="114" t="s">
        <v>7541</v>
      </c>
      <c r="G268" s="114" t="s">
        <v>5976</v>
      </c>
      <c r="H268" s="114" t="s">
        <v>7542</v>
      </c>
      <c r="I268" s="114" t="s">
        <v>128</v>
      </c>
      <c r="J268" s="114" t="s">
        <v>2581</v>
      </c>
      <c r="K268" s="115" t="s">
        <v>7543</v>
      </c>
    </row>
    <row r="269" spans="1:11" ht="20.100000000000001" customHeight="1">
      <c r="A269" s="113" t="s">
        <v>5877</v>
      </c>
      <c r="B269" s="114" t="s">
        <v>7544</v>
      </c>
      <c r="C269" s="114" t="s">
        <v>7545</v>
      </c>
      <c r="D269" s="114" t="s">
        <v>7546</v>
      </c>
      <c r="E269" s="114" t="s">
        <v>7547</v>
      </c>
      <c r="F269" s="114" t="s">
        <v>7548</v>
      </c>
      <c r="G269" s="114" t="s">
        <v>5968</v>
      </c>
      <c r="H269" s="114" t="s">
        <v>7549</v>
      </c>
      <c r="I269" s="114" t="s">
        <v>128</v>
      </c>
      <c r="J269" s="114" t="s">
        <v>2480</v>
      </c>
      <c r="K269" s="115" t="s">
        <v>7550</v>
      </c>
    </row>
    <row r="270" spans="1:11" ht="20.100000000000001" customHeight="1">
      <c r="A270" s="113" t="s">
        <v>5877</v>
      </c>
      <c r="B270" s="114" t="s">
        <v>7551</v>
      </c>
      <c r="C270" s="114" t="s">
        <v>7552</v>
      </c>
      <c r="D270" s="114" t="s">
        <v>7553</v>
      </c>
      <c r="E270" s="114" t="s">
        <v>7554</v>
      </c>
      <c r="F270" s="114" t="s">
        <v>7555</v>
      </c>
      <c r="G270" s="114" t="s">
        <v>6490</v>
      </c>
      <c r="H270" s="114" t="s">
        <v>7556</v>
      </c>
      <c r="I270" s="114" t="s">
        <v>128</v>
      </c>
      <c r="J270" s="114" t="s">
        <v>2536</v>
      </c>
      <c r="K270" s="115" t="s">
        <v>7557</v>
      </c>
    </row>
    <row r="271" spans="1:11" ht="20.100000000000001" customHeight="1">
      <c r="A271" s="113" t="s">
        <v>5877</v>
      </c>
      <c r="B271" s="114" t="s">
        <v>6479</v>
      </c>
      <c r="C271" s="114" t="s">
        <v>7400</v>
      </c>
      <c r="D271" s="114" t="s">
        <v>7558</v>
      </c>
      <c r="E271" s="114" t="s">
        <v>7559</v>
      </c>
      <c r="F271" s="114" t="s">
        <v>7560</v>
      </c>
      <c r="G271" s="114" t="s">
        <v>5923</v>
      </c>
      <c r="H271" s="114" t="s">
        <v>7561</v>
      </c>
      <c r="I271" s="114" t="s">
        <v>128</v>
      </c>
      <c r="J271" s="114" t="s">
        <v>2550</v>
      </c>
      <c r="K271" s="115" t="s">
        <v>7562</v>
      </c>
    </row>
    <row r="272" spans="1:11" ht="20.100000000000001" customHeight="1">
      <c r="A272" s="113" t="s">
        <v>5877</v>
      </c>
      <c r="B272" s="114" t="s">
        <v>7563</v>
      </c>
      <c r="C272" s="114" t="s">
        <v>7564</v>
      </c>
      <c r="D272" s="114" t="s">
        <v>7565</v>
      </c>
      <c r="E272" s="114" t="s">
        <v>7566</v>
      </c>
      <c r="F272" s="114" t="s">
        <v>7567</v>
      </c>
      <c r="G272" s="114" t="s">
        <v>5909</v>
      </c>
      <c r="H272" s="114" t="s">
        <v>7568</v>
      </c>
      <c r="I272" s="114" t="s">
        <v>128</v>
      </c>
      <c r="J272" s="114" t="s">
        <v>2536</v>
      </c>
      <c r="K272" s="115" t="s">
        <v>7569</v>
      </c>
    </row>
    <row r="273" spans="1:11" ht="20.100000000000001" customHeight="1">
      <c r="A273" s="113" t="s">
        <v>5877</v>
      </c>
      <c r="B273" s="114" t="s">
        <v>5624</v>
      </c>
      <c r="C273" s="114" t="s">
        <v>5927</v>
      </c>
      <c r="D273" s="114" t="s">
        <v>7570</v>
      </c>
      <c r="E273" s="114" t="s">
        <v>7571</v>
      </c>
      <c r="F273" s="114" t="s">
        <v>7572</v>
      </c>
      <c r="G273" s="114" t="s">
        <v>5844</v>
      </c>
      <c r="H273" s="114" t="s">
        <v>7573</v>
      </c>
      <c r="I273" s="114" t="s">
        <v>128</v>
      </c>
      <c r="J273" s="114" t="s">
        <v>2480</v>
      </c>
      <c r="K273" s="115" t="s">
        <v>7574</v>
      </c>
    </row>
    <row r="274" spans="1:11" ht="20.100000000000001" customHeight="1">
      <c r="A274" s="113" t="s">
        <v>5877</v>
      </c>
      <c r="B274" s="114" t="s">
        <v>7023</v>
      </c>
      <c r="C274" s="114" t="s">
        <v>7024</v>
      </c>
      <c r="D274" s="114" t="s">
        <v>7575</v>
      </c>
      <c r="E274" s="114" t="s">
        <v>7576</v>
      </c>
      <c r="F274" s="114" t="s">
        <v>7577</v>
      </c>
      <c r="G274" s="114" t="s">
        <v>5909</v>
      </c>
      <c r="H274" s="114" t="s">
        <v>7578</v>
      </c>
      <c r="I274" s="114" t="s">
        <v>128</v>
      </c>
      <c r="J274" s="114" t="s">
        <v>2536</v>
      </c>
      <c r="K274" s="115" t="s">
        <v>7579</v>
      </c>
    </row>
    <row r="275" spans="1:11" ht="20.100000000000001" customHeight="1">
      <c r="A275" s="113" t="s">
        <v>5877</v>
      </c>
      <c r="B275" s="114" t="s">
        <v>7580</v>
      </c>
      <c r="C275" s="114" t="s">
        <v>951</v>
      </c>
      <c r="D275" s="114" t="s">
        <v>7581</v>
      </c>
      <c r="E275" s="114" t="s">
        <v>7582</v>
      </c>
      <c r="F275" s="114" t="s">
        <v>7583</v>
      </c>
      <c r="G275" s="114" t="s">
        <v>5844</v>
      </c>
      <c r="H275" s="114" t="s">
        <v>7584</v>
      </c>
      <c r="I275" s="114" t="s">
        <v>128</v>
      </c>
      <c r="J275" s="114" t="s">
        <v>6560</v>
      </c>
      <c r="K275" s="115" t="s">
        <v>7585</v>
      </c>
    </row>
    <row r="276" spans="1:11" ht="20.100000000000001" customHeight="1">
      <c r="A276" s="113" t="s">
        <v>5877</v>
      </c>
      <c r="B276" s="114" t="s">
        <v>7586</v>
      </c>
      <c r="C276" s="114" t="s">
        <v>951</v>
      </c>
      <c r="D276" s="114" t="s">
        <v>7587</v>
      </c>
      <c r="E276" s="114" t="s">
        <v>7588</v>
      </c>
      <c r="F276" s="114" t="s">
        <v>7589</v>
      </c>
      <c r="G276" s="114" t="s">
        <v>5844</v>
      </c>
      <c r="H276" s="114" t="s">
        <v>7590</v>
      </c>
      <c r="I276" s="114" t="s">
        <v>128</v>
      </c>
      <c r="J276" s="114" t="s">
        <v>5903</v>
      </c>
      <c r="K276" s="115" t="s">
        <v>7591</v>
      </c>
    </row>
    <row r="277" spans="1:11" ht="20.100000000000001" customHeight="1">
      <c r="A277" s="113" t="s">
        <v>5877</v>
      </c>
      <c r="B277" s="114" t="s">
        <v>7592</v>
      </c>
      <c r="C277" s="114" t="s">
        <v>955</v>
      </c>
      <c r="D277" s="114" t="s">
        <v>7593</v>
      </c>
      <c r="E277" s="114" t="s">
        <v>7594</v>
      </c>
      <c r="F277" s="114" t="s">
        <v>7595</v>
      </c>
      <c r="G277" s="114" t="s">
        <v>5844</v>
      </c>
      <c r="H277" s="114" t="s">
        <v>7596</v>
      </c>
      <c r="I277" s="114" t="s">
        <v>128</v>
      </c>
      <c r="J277" s="114" t="s">
        <v>5903</v>
      </c>
      <c r="K277" s="115" t="s">
        <v>7597</v>
      </c>
    </row>
    <row r="278" spans="1:11" ht="20.100000000000001" customHeight="1">
      <c r="A278" s="113" t="s">
        <v>5877</v>
      </c>
      <c r="B278" s="114" t="s">
        <v>7598</v>
      </c>
      <c r="C278" s="114" t="s">
        <v>7599</v>
      </c>
      <c r="D278" s="114" t="s">
        <v>7600</v>
      </c>
      <c r="E278" s="114" t="s">
        <v>7601</v>
      </c>
      <c r="F278" s="114" t="s">
        <v>7602</v>
      </c>
      <c r="G278" s="114" t="s">
        <v>5976</v>
      </c>
      <c r="H278" s="114" t="s">
        <v>7603</v>
      </c>
      <c r="I278" s="114" t="s">
        <v>128</v>
      </c>
      <c r="J278" s="114" t="s">
        <v>4086</v>
      </c>
      <c r="K278" s="115" t="s">
        <v>7604</v>
      </c>
    </row>
    <row r="279" spans="1:11" ht="20.100000000000001" customHeight="1">
      <c r="A279" s="113" t="s">
        <v>5877</v>
      </c>
      <c r="B279" s="114" t="s">
        <v>6806</v>
      </c>
      <c r="C279" s="114" t="s">
        <v>1087</v>
      </c>
      <c r="D279" s="114" t="s">
        <v>7605</v>
      </c>
      <c r="E279" s="114" t="s">
        <v>7606</v>
      </c>
      <c r="F279" s="114" t="s">
        <v>7607</v>
      </c>
      <c r="G279" s="114" t="s">
        <v>5923</v>
      </c>
      <c r="H279" s="114" t="s">
        <v>7608</v>
      </c>
      <c r="I279" s="114" t="s">
        <v>128</v>
      </c>
      <c r="J279" s="114" t="s">
        <v>6560</v>
      </c>
      <c r="K279" s="115" t="s">
        <v>7609</v>
      </c>
    </row>
    <row r="280" spans="1:11" ht="20.100000000000001" customHeight="1">
      <c r="A280" s="113" t="s">
        <v>5877</v>
      </c>
      <c r="B280" s="114" t="s">
        <v>7610</v>
      </c>
      <c r="C280" s="114" t="s">
        <v>7611</v>
      </c>
      <c r="D280" s="114" t="s">
        <v>7612</v>
      </c>
      <c r="E280" s="114" t="s">
        <v>7613</v>
      </c>
      <c r="F280" s="114" t="s">
        <v>7614</v>
      </c>
      <c r="G280" s="114" t="s">
        <v>5976</v>
      </c>
      <c r="H280" s="114" t="s">
        <v>7615</v>
      </c>
      <c r="I280" s="114" t="s">
        <v>128</v>
      </c>
      <c r="J280" s="114" t="s">
        <v>2536</v>
      </c>
      <c r="K280" s="115" t="s">
        <v>7616</v>
      </c>
    </row>
    <row r="281" spans="1:11" ht="20.100000000000001" customHeight="1">
      <c r="A281" s="113" t="s">
        <v>5877</v>
      </c>
      <c r="B281" s="114" t="s">
        <v>7617</v>
      </c>
      <c r="C281" s="114" t="s">
        <v>7618</v>
      </c>
      <c r="D281" s="114" t="s">
        <v>7619</v>
      </c>
      <c r="E281" s="114" t="s">
        <v>7620</v>
      </c>
      <c r="F281" s="114" t="s">
        <v>7621</v>
      </c>
      <c r="G281" s="114" t="s">
        <v>5968</v>
      </c>
      <c r="H281" s="114" t="s">
        <v>7622</v>
      </c>
      <c r="I281" s="114" t="s">
        <v>128</v>
      </c>
      <c r="J281" s="114" t="s">
        <v>2489</v>
      </c>
      <c r="K281" s="115" t="s">
        <v>7623</v>
      </c>
    </row>
    <row r="282" spans="1:11" ht="20.100000000000001" customHeight="1">
      <c r="A282" s="113" t="s">
        <v>5877</v>
      </c>
      <c r="B282" s="114" t="s">
        <v>7624</v>
      </c>
      <c r="C282" s="114" t="s">
        <v>7625</v>
      </c>
      <c r="D282" s="114" t="s">
        <v>7626</v>
      </c>
      <c r="E282" s="114" t="s">
        <v>7627</v>
      </c>
      <c r="F282" s="114" t="s">
        <v>7628</v>
      </c>
      <c r="G282" s="114" t="s">
        <v>5923</v>
      </c>
      <c r="H282" s="114" t="s">
        <v>7629</v>
      </c>
      <c r="I282" s="114" t="s">
        <v>128</v>
      </c>
      <c r="J282" s="114" t="s">
        <v>2536</v>
      </c>
      <c r="K282" s="115" t="s">
        <v>7630</v>
      </c>
    </row>
    <row r="283" spans="1:11" ht="20.100000000000001" customHeight="1">
      <c r="A283" s="113" t="s">
        <v>5877</v>
      </c>
      <c r="B283" s="114" t="s">
        <v>7631</v>
      </c>
      <c r="C283" s="114" t="s">
        <v>7503</v>
      </c>
      <c r="D283" s="114" t="s">
        <v>7632</v>
      </c>
      <c r="E283" s="114" t="s">
        <v>7633</v>
      </c>
      <c r="F283" s="114" t="s">
        <v>7634</v>
      </c>
      <c r="G283" s="114" t="s">
        <v>5923</v>
      </c>
      <c r="H283" s="114" t="s">
        <v>7635</v>
      </c>
      <c r="I283" s="114" t="s">
        <v>128</v>
      </c>
      <c r="J283" s="114" t="s">
        <v>2489</v>
      </c>
      <c r="K283" s="115" t="s">
        <v>7508</v>
      </c>
    </row>
    <row r="284" spans="1:11" ht="20.100000000000001" customHeight="1">
      <c r="A284" s="113" t="s">
        <v>5877</v>
      </c>
      <c r="B284" s="114" t="s">
        <v>7636</v>
      </c>
      <c r="C284" s="114" t="s">
        <v>1095</v>
      </c>
      <c r="D284" s="114" t="s">
        <v>7637</v>
      </c>
      <c r="E284" s="114" t="s">
        <v>7638</v>
      </c>
      <c r="F284" s="114" t="s">
        <v>7639</v>
      </c>
      <c r="G284" s="114" t="s">
        <v>5976</v>
      </c>
      <c r="H284" s="114" t="s">
        <v>7640</v>
      </c>
      <c r="I284" s="114" t="s">
        <v>128</v>
      </c>
      <c r="J284" s="114" t="s">
        <v>5903</v>
      </c>
      <c r="K284" s="115" t="s">
        <v>7641</v>
      </c>
    </row>
    <row r="285" spans="1:11" ht="20.100000000000001" customHeight="1">
      <c r="A285" s="113" t="s">
        <v>5877</v>
      </c>
      <c r="B285" s="114" t="s">
        <v>7399</v>
      </c>
      <c r="C285" s="114" t="s">
        <v>7400</v>
      </c>
      <c r="D285" s="114" t="s">
        <v>7642</v>
      </c>
      <c r="E285" s="114" t="s">
        <v>7643</v>
      </c>
      <c r="F285" s="114" t="s">
        <v>5123</v>
      </c>
      <c r="G285" s="114" t="s">
        <v>5923</v>
      </c>
      <c r="H285" s="114" t="s">
        <v>7644</v>
      </c>
      <c r="I285" s="114" t="s">
        <v>128</v>
      </c>
      <c r="J285" s="114" t="s">
        <v>2550</v>
      </c>
      <c r="K285" s="115" t="s">
        <v>7645</v>
      </c>
    </row>
    <row r="286" spans="1:11" ht="20.100000000000001" customHeight="1">
      <c r="A286" s="113" t="s">
        <v>5877</v>
      </c>
      <c r="B286" s="114" t="s">
        <v>7646</v>
      </c>
      <c r="C286" s="114" t="s">
        <v>7647</v>
      </c>
      <c r="D286" s="114" t="s">
        <v>7648</v>
      </c>
      <c r="E286" s="114" t="s">
        <v>7649</v>
      </c>
      <c r="F286" s="114" t="s">
        <v>7650</v>
      </c>
      <c r="G286" s="114" t="s">
        <v>5923</v>
      </c>
      <c r="H286" s="114" t="s">
        <v>7651</v>
      </c>
      <c r="I286" s="114" t="s">
        <v>128</v>
      </c>
      <c r="J286" s="114" t="s">
        <v>2550</v>
      </c>
      <c r="K286" s="115" t="s">
        <v>7652</v>
      </c>
    </row>
    <row r="287" spans="1:11" ht="20.100000000000001" customHeight="1">
      <c r="A287" s="113" t="s">
        <v>5877</v>
      </c>
      <c r="B287" s="114" t="s">
        <v>7653</v>
      </c>
      <c r="C287" s="114" t="s">
        <v>951</v>
      </c>
      <c r="D287" s="114" t="s">
        <v>7654</v>
      </c>
      <c r="E287" s="114" t="s">
        <v>7655</v>
      </c>
      <c r="F287" s="114" t="s">
        <v>7656</v>
      </c>
      <c r="G287" s="114" t="s">
        <v>6118</v>
      </c>
      <c r="H287" s="114" t="s">
        <v>7657</v>
      </c>
      <c r="I287" s="114" t="s">
        <v>128</v>
      </c>
      <c r="J287" s="114" t="s">
        <v>2536</v>
      </c>
      <c r="K287" s="115" t="s">
        <v>7658</v>
      </c>
    </row>
    <row r="288" spans="1:11" ht="20.100000000000001" customHeight="1">
      <c r="A288" s="113" t="s">
        <v>5877</v>
      </c>
      <c r="B288" s="114" t="s">
        <v>7659</v>
      </c>
      <c r="C288" s="114" t="s">
        <v>6907</v>
      </c>
      <c r="D288" s="114" t="s">
        <v>7660</v>
      </c>
      <c r="E288" s="114" t="s">
        <v>7661</v>
      </c>
      <c r="F288" s="114" t="s">
        <v>7662</v>
      </c>
      <c r="G288" s="114" t="s">
        <v>5923</v>
      </c>
      <c r="H288" s="114" t="s">
        <v>7663</v>
      </c>
      <c r="I288" s="114" t="s">
        <v>128</v>
      </c>
      <c r="J288" s="114" t="s">
        <v>2480</v>
      </c>
      <c r="K288" s="115" t="s">
        <v>7664</v>
      </c>
    </row>
    <row r="289" spans="1:11" ht="20.100000000000001" customHeight="1">
      <c r="A289" s="113" t="s">
        <v>5877</v>
      </c>
      <c r="B289" s="114" t="s">
        <v>7665</v>
      </c>
      <c r="C289" s="114" t="s">
        <v>7666</v>
      </c>
      <c r="D289" s="114" t="s">
        <v>7667</v>
      </c>
      <c r="E289" s="114" t="s">
        <v>7668</v>
      </c>
      <c r="F289" s="114" t="s">
        <v>7669</v>
      </c>
      <c r="G289" s="114" t="s">
        <v>5968</v>
      </c>
      <c r="H289" s="114" t="s">
        <v>6504</v>
      </c>
      <c r="I289" s="114" t="s">
        <v>128</v>
      </c>
      <c r="J289" s="114" t="s">
        <v>2536</v>
      </c>
      <c r="K289" s="115" t="s">
        <v>7670</v>
      </c>
    </row>
    <row r="290" spans="1:11" ht="20.100000000000001" customHeight="1">
      <c r="A290" s="113" t="s">
        <v>5877</v>
      </c>
      <c r="B290" s="114" t="s">
        <v>7671</v>
      </c>
      <c r="C290" s="114" t="s">
        <v>7672</v>
      </c>
      <c r="D290" s="114" t="s">
        <v>7673</v>
      </c>
      <c r="E290" s="114" t="s">
        <v>7674</v>
      </c>
      <c r="F290" s="114" t="s">
        <v>7675</v>
      </c>
      <c r="G290" s="114" t="s">
        <v>5844</v>
      </c>
      <c r="H290" s="114" t="s">
        <v>7676</v>
      </c>
      <c r="I290" s="114" t="s">
        <v>128</v>
      </c>
      <c r="J290" s="114" t="s">
        <v>5903</v>
      </c>
      <c r="K290" s="115" t="s">
        <v>7677</v>
      </c>
    </row>
    <row r="291" spans="1:11" ht="20.100000000000001" customHeight="1">
      <c r="A291" s="113" t="s">
        <v>5877</v>
      </c>
      <c r="B291" s="114" t="s">
        <v>7678</v>
      </c>
      <c r="C291" s="114" t="s">
        <v>7679</v>
      </c>
      <c r="D291" s="114" t="s">
        <v>7680</v>
      </c>
      <c r="E291" s="114" t="s">
        <v>7681</v>
      </c>
      <c r="F291" s="114" t="s">
        <v>7682</v>
      </c>
      <c r="G291" s="114" t="s">
        <v>5844</v>
      </c>
      <c r="H291" s="114" t="s">
        <v>7683</v>
      </c>
      <c r="I291" s="114" t="s">
        <v>128</v>
      </c>
      <c r="J291" s="114" t="s">
        <v>2536</v>
      </c>
      <c r="K291" s="115" t="s">
        <v>7684</v>
      </c>
    </row>
    <row r="292" spans="1:11" ht="20.100000000000001" customHeight="1">
      <c r="A292" s="113" t="s">
        <v>5877</v>
      </c>
      <c r="B292" s="114" t="s">
        <v>7685</v>
      </c>
      <c r="C292" s="114" t="s">
        <v>7686</v>
      </c>
      <c r="D292" s="114" t="s">
        <v>7687</v>
      </c>
      <c r="E292" s="114" t="s">
        <v>7688</v>
      </c>
      <c r="F292" s="114" t="s">
        <v>7689</v>
      </c>
      <c r="G292" s="114" t="s">
        <v>5909</v>
      </c>
      <c r="H292" s="114" t="s">
        <v>7690</v>
      </c>
      <c r="I292" s="114" t="s">
        <v>128</v>
      </c>
      <c r="J292" s="114" t="s">
        <v>2550</v>
      </c>
      <c r="K292" s="115" t="s">
        <v>7691</v>
      </c>
    </row>
    <row r="293" spans="1:11" ht="20.100000000000001" customHeight="1">
      <c r="A293" s="113" t="s">
        <v>5877</v>
      </c>
      <c r="B293" s="114" t="s">
        <v>7692</v>
      </c>
      <c r="C293" s="114" t="s">
        <v>7693</v>
      </c>
      <c r="D293" s="114" t="s">
        <v>7694</v>
      </c>
      <c r="E293" s="114" t="s">
        <v>7695</v>
      </c>
      <c r="F293" s="114" t="s">
        <v>7696</v>
      </c>
      <c r="G293" s="114" t="s">
        <v>5909</v>
      </c>
      <c r="H293" s="114" t="s">
        <v>7697</v>
      </c>
      <c r="I293" s="114" t="s">
        <v>128</v>
      </c>
      <c r="J293" s="114" t="s">
        <v>2480</v>
      </c>
      <c r="K293" s="115" t="s">
        <v>7698</v>
      </c>
    </row>
    <row r="294" spans="1:11" ht="20.100000000000001" customHeight="1">
      <c r="A294" s="113" t="s">
        <v>5877</v>
      </c>
      <c r="B294" s="114" t="s">
        <v>7699</v>
      </c>
      <c r="C294" s="114" t="s">
        <v>7700</v>
      </c>
      <c r="D294" s="114" t="s">
        <v>7701</v>
      </c>
      <c r="E294" s="114" t="s">
        <v>7702</v>
      </c>
      <c r="F294" s="114" t="s">
        <v>5213</v>
      </c>
      <c r="G294" s="114" t="s">
        <v>5844</v>
      </c>
      <c r="H294" s="114" t="s">
        <v>7703</v>
      </c>
      <c r="I294" s="114" t="s">
        <v>128</v>
      </c>
      <c r="J294" s="114" t="s">
        <v>2536</v>
      </c>
      <c r="K294" s="115" t="s">
        <v>7704</v>
      </c>
    </row>
    <row r="295" spans="1:11" ht="20.100000000000001" customHeight="1">
      <c r="A295" s="113" t="s">
        <v>5877</v>
      </c>
      <c r="B295" s="114" t="s">
        <v>7631</v>
      </c>
      <c r="C295" s="114" t="s">
        <v>7503</v>
      </c>
      <c r="D295" s="114" t="s">
        <v>7705</v>
      </c>
      <c r="E295" s="114" t="s">
        <v>7706</v>
      </c>
      <c r="F295" s="114" t="s">
        <v>7707</v>
      </c>
      <c r="G295" s="114" t="s">
        <v>5909</v>
      </c>
      <c r="H295" s="114" t="s">
        <v>7708</v>
      </c>
      <c r="I295" s="114" t="s">
        <v>128</v>
      </c>
      <c r="J295" s="114" t="s">
        <v>5903</v>
      </c>
      <c r="K295" s="115" t="s">
        <v>7709</v>
      </c>
    </row>
    <row r="296" spans="1:11" ht="20.100000000000001" customHeight="1">
      <c r="A296" s="113" t="s">
        <v>5877</v>
      </c>
      <c r="B296" s="114" t="s">
        <v>7710</v>
      </c>
      <c r="C296" s="114" t="s">
        <v>6365</v>
      </c>
      <c r="D296" s="114" t="s">
        <v>7711</v>
      </c>
      <c r="E296" s="114" t="s">
        <v>7712</v>
      </c>
      <c r="F296" s="114" t="s">
        <v>7713</v>
      </c>
      <c r="G296" s="114" t="s">
        <v>5949</v>
      </c>
      <c r="H296" s="114" t="s">
        <v>7714</v>
      </c>
      <c r="I296" s="114" t="s">
        <v>128</v>
      </c>
      <c r="J296" s="114" t="s">
        <v>2480</v>
      </c>
      <c r="K296" s="115" t="s">
        <v>7715</v>
      </c>
    </row>
    <row r="297" spans="1:11" ht="20.100000000000001" customHeight="1">
      <c r="A297" s="113" t="s">
        <v>5877</v>
      </c>
      <c r="B297" s="114" t="s">
        <v>6925</v>
      </c>
      <c r="C297" s="114" t="s">
        <v>1139</v>
      </c>
      <c r="D297" s="114" t="s">
        <v>7716</v>
      </c>
      <c r="E297" s="114" t="s">
        <v>7717</v>
      </c>
      <c r="F297" s="114" t="s">
        <v>7718</v>
      </c>
      <c r="G297" s="114" t="s">
        <v>5968</v>
      </c>
      <c r="H297" s="114" t="s">
        <v>7719</v>
      </c>
      <c r="I297" s="114" t="s">
        <v>128</v>
      </c>
      <c r="J297" s="114" t="s">
        <v>2651</v>
      </c>
      <c r="K297" s="115" t="s">
        <v>7720</v>
      </c>
    </row>
    <row r="298" spans="1:11" ht="20.100000000000001" customHeight="1">
      <c r="A298" s="113" t="s">
        <v>5877</v>
      </c>
      <c r="B298" s="114" t="s">
        <v>7721</v>
      </c>
      <c r="C298" s="114" t="s">
        <v>4821</v>
      </c>
      <c r="D298" s="114" t="s">
        <v>7722</v>
      </c>
      <c r="E298" s="114" t="s">
        <v>7723</v>
      </c>
      <c r="F298" s="114" t="s">
        <v>7724</v>
      </c>
      <c r="G298" s="114" t="s">
        <v>5968</v>
      </c>
      <c r="H298" s="114" t="s">
        <v>7725</v>
      </c>
      <c r="I298" s="114" t="s">
        <v>128</v>
      </c>
      <c r="J298" s="114" t="s">
        <v>6560</v>
      </c>
      <c r="K298" s="115" t="s">
        <v>7726</v>
      </c>
    </row>
    <row r="299" spans="1:11" ht="20.100000000000001" customHeight="1">
      <c r="A299" s="113" t="s">
        <v>5877</v>
      </c>
      <c r="B299" s="114" t="s">
        <v>7727</v>
      </c>
      <c r="C299" s="114" t="s">
        <v>3573</v>
      </c>
      <c r="D299" s="114" t="s">
        <v>7728</v>
      </c>
      <c r="E299" s="114" t="s">
        <v>7729</v>
      </c>
      <c r="F299" s="114" t="s">
        <v>7730</v>
      </c>
      <c r="G299" s="114" t="s">
        <v>5976</v>
      </c>
      <c r="H299" s="114" t="s">
        <v>7731</v>
      </c>
      <c r="I299" s="114" t="s">
        <v>128</v>
      </c>
      <c r="J299" s="114" t="s">
        <v>2489</v>
      </c>
      <c r="K299" s="115" t="s">
        <v>7732</v>
      </c>
    </row>
    <row r="300" spans="1:11" ht="20.100000000000001" customHeight="1">
      <c r="A300" s="113" t="s">
        <v>5877</v>
      </c>
      <c r="B300" s="114" t="s">
        <v>7387</v>
      </c>
      <c r="C300" s="114" t="s">
        <v>7733</v>
      </c>
      <c r="D300" s="114" t="s">
        <v>7734</v>
      </c>
      <c r="E300" s="114" t="s">
        <v>7735</v>
      </c>
      <c r="F300" s="114" t="s">
        <v>7736</v>
      </c>
      <c r="G300" s="114" t="s">
        <v>5844</v>
      </c>
      <c r="H300" s="114" t="s">
        <v>7737</v>
      </c>
      <c r="I300" s="114" t="s">
        <v>128</v>
      </c>
      <c r="J300" s="114" t="s">
        <v>2550</v>
      </c>
      <c r="K300" s="115" t="s">
        <v>7738</v>
      </c>
    </row>
    <row r="301" spans="1:11" ht="20.100000000000001" customHeight="1">
      <c r="A301" s="113" t="s">
        <v>5877</v>
      </c>
      <c r="B301" s="114" t="s">
        <v>2100</v>
      </c>
      <c r="C301" s="114" t="s">
        <v>6749</v>
      </c>
      <c r="D301" s="114" t="s">
        <v>7739</v>
      </c>
      <c r="E301" s="114" t="s">
        <v>7740</v>
      </c>
      <c r="F301" s="114" t="s">
        <v>7741</v>
      </c>
      <c r="G301" s="114" t="s">
        <v>5949</v>
      </c>
      <c r="H301" s="114" t="s">
        <v>7742</v>
      </c>
      <c r="I301" s="114" t="s">
        <v>128</v>
      </c>
      <c r="J301" s="114" t="s">
        <v>2489</v>
      </c>
      <c r="K301" s="115" t="s">
        <v>7743</v>
      </c>
    </row>
    <row r="302" spans="1:11" ht="20.100000000000001" customHeight="1">
      <c r="A302" s="113" t="s">
        <v>5877</v>
      </c>
      <c r="B302" s="114" t="s">
        <v>7023</v>
      </c>
      <c r="C302" s="114" t="s">
        <v>6749</v>
      </c>
      <c r="D302" s="114" t="s">
        <v>7744</v>
      </c>
      <c r="E302" s="114" t="s">
        <v>7745</v>
      </c>
      <c r="F302" s="114" t="s">
        <v>7746</v>
      </c>
      <c r="G302" s="114" t="s">
        <v>5949</v>
      </c>
      <c r="H302" s="114" t="s">
        <v>7747</v>
      </c>
      <c r="I302" s="114" t="s">
        <v>128</v>
      </c>
      <c r="J302" s="114" t="s">
        <v>2489</v>
      </c>
      <c r="K302" s="115" t="s">
        <v>7748</v>
      </c>
    </row>
    <row r="303" spans="1:11" ht="20.100000000000001" customHeight="1">
      <c r="A303" s="113" t="s">
        <v>5877</v>
      </c>
      <c r="B303" s="114" t="s">
        <v>7749</v>
      </c>
      <c r="C303" s="114" t="s">
        <v>6621</v>
      </c>
      <c r="D303" s="114" t="s">
        <v>7750</v>
      </c>
      <c r="E303" s="114" t="s">
        <v>7751</v>
      </c>
      <c r="F303" s="114" t="s">
        <v>7752</v>
      </c>
      <c r="G303" s="114" t="s">
        <v>5976</v>
      </c>
      <c r="H303" s="114" t="s">
        <v>7753</v>
      </c>
      <c r="I303" s="114" t="s">
        <v>128</v>
      </c>
      <c r="J303" s="114" t="s">
        <v>2480</v>
      </c>
      <c r="K303" s="115" t="s">
        <v>7754</v>
      </c>
    </row>
    <row r="304" spans="1:11" ht="20.100000000000001" customHeight="1">
      <c r="A304" s="113" t="s">
        <v>5877</v>
      </c>
      <c r="B304" s="114" t="s">
        <v>6479</v>
      </c>
      <c r="C304" s="114" t="s">
        <v>7755</v>
      </c>
      <c r="D304" s="114" t="s">
        <v>7756</v>
      </c>
      <c r="E304" s="114" t="s">
        <v>7757</v>
      </c>
      <c r="F304" s="114" t="s">
        <v>5318</v>
      </c>
      <c r="G304" s="114" t="s">
        <v>5909</v>
      </c>
      <c r="H304" s="114" t="s">
        <v>7758</v>
      </c>
      <c r="I304" s="114" t="s">
        <v>128</v>
      </c>
      <c r="J304" s="114" t="s">
        <v>5903</v>
      </c>
      <c r="K304" s="115" t="s">
        <v>7759</v>
      </c>
    </row>
    <row r="305" spans="1:11" ht="20.100000000000001" customHeight="1">
      <c r="A305" s="113" t="s">
        <v>5877</v>
      </c>
      <c r="B305" s="114" t="s">
        <v>7760</v>
      </c>
      <c r="C305" s="114" t="s">
        <v>4882</v>
      </c>
      <c r="D305" s="114" t="s">
        <v>7761</v>
      </c>
      <c r="E305" s="114" t="s">
        <v>7762</v>
      </c>
      <c r="F305" s="114" t="s">
        <v>7763</v>
      </c>
      <c r="G305" s="114" t="s">
        <v>5949</v>
      </c>
      <c r="H305" s="114" t="s">
        <v>7764</v>
      </c>
      <c r="I305" s="114" t="s">
        <v>128</v>
      </c>
      <c r="J305" s="114" t="s">
        <v>5903</v>
      </c>
      <c r="K305" s="115" t="s">
        <v>7765</v>
      </c>
    </row>
    <row r="306" spans="1:11" ht="20.100000000000001" customHeight="1">
      <c r="A306" s="113" t="s">
        <v>5877</v>
      </c>
      <c r="B306" s="114" t="s">
        <v>7766</v>
      </c>
      <c r="C306" s="114" t="s">
        <v>949</v>
      </c>
      <c r="D306" s="114" t="s">
        <v>7767</v>
      </c>
      <c r="E306" s="114" t="s">
        <v>7768</v>
      </c>
      <c r="F306" s="114" t="s">
        <v>7769</v>
      </c>
      <c r="G306" s="114" t="s">
        <v>6431</v>
      </c>
      <c r="H306" s="114" t="s">
        <v>7770</v>
      </c>
      <c r="I306" s="114" t="s">
        <v>128</v>
      </c>
      <c r="J306" s="114" t="s">
        <v>2536</v>
      </c>
      <c r="K306" s="115" t="s">
        <v>7771</v>
      </c>
    </row>
    <row r="307" spans="1:11" ht="20.100000000000001" customHeight="1">
      <c r="A307" s="113" t="s">
        <v>5877</v>
      </c>
      <c r="B307" s="114" t="s">
        <v>7772</v>
      </c>
      <c r="C307" s="114" t="s">
        <v>7773</v>
      </c>
      <c r="D307" s="114" t="s">
        <v>7774</v>
      </c>
      <c r="E307" s="114" t="s">
        <v>7775</v>
      </c>
      <c r="F307" s="114" t="s">
        <v>7776</v>
      </c>
      <c r="G307" s="114" t="s">
        <v>7247</v>
      </c>
      <c r="H307" s="114" t="s">
        <v>7777</v>
      </c>
      <c r="I307" s="114" t="s">
        <v>128</v>
      </c>
      <c r="J307" s="114" t="s">
        <v>2536</v>
      </c>
      <c r="K307" s="115" t="s">
        <v>7778</v>
      </c>
    </row>
    <row r="308" spans="1:11" ht="20.100000000000001" customHeight="1">
      <c r="A308" s="113" t="s">
        <v>5877</v>
      </c>
      <c r="B308" s="114" t="s">
        <v>7779</v>
      </c>
      <c r="C308" s="114" t="s">
        <v>7780</v>
      </c>
      <c r="D308" s="114" t="s">
        <v>7781</v>
      </c>
      <c r="E308" s="114" t="s">
        <v>7782</v>
      </c>
      <c r="F308" s="114" t="s">
        <v>7783</v>
      </c>
      <c r="G308" s="114" t="s">
        <v>5844</v>
      </c>
      <c r="H308" s="114" t="s">
        <v>7784</v>
      </c>
      <c r="I308" s="114" t="s">
        <v>128</v>
      </c>
      <c r="J308" s="114" t="s">
        <v>2536</v>
      </c>
      <c r="K308" s="115" t="s">
        <v>7785</v>
      </c>
    </row>
    <row r="309" spans="1:11" ht="20.100000000000001" customHeight="1">
      <c r="A309" s="113" t="s">
        <v>5877</v>
      </c>
      <c r="B309" s="114" t="s">
        <v>7786</v>
      </c>
      <c r="C309" s="114" t="s">
        <v>7787</v>
      </c>
      <c r="D309" s="114" t="s">
        <v>7788</v>
      </c>
      <c r="E309" s="114" t="s">
        <v>7789</v>
      </c>
      <c r="F309" s="114" t="s">
        <v>7790</v>
      </c>
      <c r="G309" s="114" t="s">
        <v>5844</v>
      </c>
      <c r="H309" s="114" t="s">
        <v>7791</v>
      </c>
      <c r="I309" s="114" t="s">
        <v>128</v>
      </c>
      <c r="J309" s="114" t="s">
        <v>2536</v>
      </c>
      <c r="K309" s="115" t="s">
        <v>7792</v>
      </c>
    </row>
    <row r="310" spans="1:11" ht="20.100000000000001" customHeight="1">
      <c r="A310" s="113" t="s">
        <v>5877</v>
      </c>
      <c r="B310" s="114" t="s">
        <v>7793</v>
      </c>
      <c r="C310" s="114" t="s">
        <v>5927</v>
      </c>
      <c r="D310" s="114" t="s">
        <v>7794</v>
      </c>
      <c r="E310" s="114" t="s">
        <v>7795</v>
      </c>
      <c r="F310" s="114" t="s">
        <v>7796</v>
      </c>
      <c r="G310" s="114" t="s">
        <v>5909</v>
      </c>
      <c r="H310" s="114" t="s">
        <v>7797</v>
      </c>
      <c r="I310" s="114" t="s">
        <v>128</v>
      </c>
      <c r="J310" s="114" t="s">
        <v>5903</v>
      </c>
      <c r="K310" s="115" t="s">
        <v>7798</v>
      </c>
    </row>
    <row r="311" spans="1:11" ht="20.100000000000001" customHeight="1">
      <c r="A311" s="113" t="s">
        <v>5877</v>
      </c>
      <c r="B311" s="114" t="s">
        <v>7799</v>
      </c>
      <c r="C311" s="114" t="s">
        <v>7800</v>
      </c>
      <c r="D311" s="114" t="s">
        <v>7801</v>
      </c>
      <c r="E311" s="114" t="s">
        <v>7802</v>
      </c>
      <c r="F311" s="114" t="s">
        <v>5427</v>
      </c>
      <c r="G311" s="114" t="s">
        <v>5923</v>
      </c>
      <c r="H311" s="114" t="s">
        <v>7803</v>
      </c>
      <c r="I311" s="114" t="s">
        <v>128</v>
      </c>
      <c r="J311" s="114" t="s">
        <v>2550</v>
      </c>
      <c r="K311" s="115" t="s">
        <v>7804</v>
      </c>
    </row>
    <row r="312" spans="1:11" ht="20.100000000000001" customHeight="1">
      <c r="A312" s="113" t="s">
        <v>5877</v>
      </c>
      <c r="B312" s="114" t="s">
        <v>7805</v>
      </c>
      <c r="C312" s="114" t="s">
        <v>1062</v>
      </c>
      <c r="D312" s="114" t="s">
        <v>7806</v>
      </c>
      <c r="E312" s="114" t="s">
        <v>7807</v>
      </c>
      <c r="F312" s="114" t="s">
        <v>7808</v>
      </c>
      <c r="G312" s="114" t="s">
        <v>5968</v>
      </c>
      <c r="H312" s="114" t="s">
        <v>7809</v>
      </c>
      <c r="I312" s="114" t="s">
        <v>128</v>
      </c>
      <c r="J312" s="114" t="s">
        <v>2550</v>
      </c>
      <c r="K312" s="115" t="s">
        <v>7810</v>
      </c>
    </row>
    <row r="313" spans="1:11" ht="20.100000000000001" customHeight="1">
      <c r="A313" s="113" t="s">
        <v>5877</v>
      </c>
      <c r="B313" s="114" t="s">
        <v>7685</v>
      </c>
      <c r="C313" s="114" t="s">
        <v>7811</v>
      </c>
      <c r="D313" s="114" t="s">
        <v>7812</v>
      </c>
      <c r="E313" s="114" t="s">
        <v>7813</v>
      </c>
      <c r="F313" s="114" t="s">
        <v>7814</v>
      </c>
      <c r="G313" s="114" t="s">
        <v>5923</v>
      </c>
      <c r="H313" s="114" t="s">
        <v>7815</v>
      </c>
      <c r="I313" s="114" t="s">
        <v>128</v>
      </c>
      <c r="J313" s="114" t="s">
        <v>2550</v>
      </c>
      <c r="K313" s="115" t="s">
        <v>7816</v>
      </c>
    </row>
    <row r="314" spans="1:11" ht="20.100000000000001" customHeight="1">
      <c r="A314" s="113" t="s">
        <v>5877</v>
      </c>
      <c r="B314" s="114" t="s">
        <v>7685</v>
      </c>
      <c r="C314" s="114" t="s">
        <v>2562</v>
      </c>
      <c r="D314" s="114" t="s">
        <v>7817</v>
      </c>
      <c r="E314" s="114" t="s">
        <v>7818</v>
      </c>
      <c r="F314" s="114" t="s">
        <v>7819</v>
      </c>
      <c r="G314" s="114" t="s">
        <v>5909</v>
      </c>
      <c r="H314" s="114" t="s">
        <v>7820</v>
      </c>
      <c r="I314" s="114" t="s">
        <v>128</v>
      </c>
      <c r="J314" s="114" t="s">
        <v>2536</v>
      </c>
      <c r="K314" s="115" t="s">
        <v>7821</v>
      </c>
    </row>
    <row r="315" spans="1:11" ht="20.100000000000001" customHeight="1">
      <c r="A315" s="113" t="s">
        <v>5877</v>
      </c>
      <c r="B315" s="114" t="s">
        <v>7822</v>
      </c>
      <c r="C315" s="114" t="s">
        <v>5993</v>
      </c>
      <c r="D315" s="114" t="s">
        <v>7823</v>
      </c>
      <c r="E315" s="114" t="s">
        <v>7824</v>
      </c>
      <c r="F315" s="114" t="s">
        <v>5535</v>
      </c>
      <c r="G315" s="114" t="s">
        <v>5976</v>
      </c>
      <c r="H315" s="114" t="s">
        <v>7825</v>
      </c>
      <c r="I315" s="114" t="s">
        <v>128</v>
      </c>
      <c r="J315" s="114" t="s">
        <v>2581</v>
      </c>
      <c r="K315" s="115" t="s">
        <v>7826</v>
      </c>
    </row>
    <row r="316" spans="1:11" ht="20.100000000000001" customHeight="1">
      <c r="A316" s="113" t="s">
        <v>5877</v>
      </c>
      <c r="B316" s="114" t="s">
        <v>7827</v>
      </c>
      <c r="C316" s="114" t="s">
        <v>5927</v>
      </c>
      <c r="D316" s="114" t="s">
        <v>7828</v>
      </c>
      <c r="E316" s="114" t="s">
        <v>7829</v>
      </c>
      <c r="F316" s="114" t="s">
        <v>7830</v>
      </c>
      <c r="G316" s="114" t="s">
        <v>5844</v>
      </c>
      <c r="H316" s="114" t="s">
        <v>7831</v>
      </c>
      <c r="I316" s="114" t="s">
        <v>128</v>
      </c>
      <c r="J316" s="114" t="s">
        <v>2480</v>
      </c>
      <c r="K316" s="115" t="s">
        <v>7832</v>
      </c>
    </row>
    <row r="317" spans="1:11" ht="20.100000000000001" customHeight="1">
      <c r="A317" s="113" t="s">
        <v>5877</v>
      </c>
      <c r="B317" s="114" t="s">
        <v>7833</v>
      </c>
      <c r="C317" s="114" t="s">
        <v>6608</v>
      </c>
      <c r="D317" s="114" t="s">
        <v>7834</v>
      </c>
      <c r="E317" s="114" t="s">
        <v>7835</v>
      </c>
      <c r="F317" s="114" t="s">
        <v>7836</v>
      </c>
      <c r="G317" s="114" t="s">
        <v>5909</v>
      </c>
      <c r="H317" s="114" t="s">
        <v>7837</v>
      </c>
      <c r="I317" s="114" t="s">
        <v>128</v>
      </c>
      <c r="J317" s="114" t="s">
        <v>2536</v>
      </c>
      <c r="K317" s="115" t="s">
        <v>7838</v>
      </c>
    </row>
    <row r="318" spans="1:11" ht="20.100000000000001" customHeight="1">
      <c r="A318" s="113" t="s">
        <v>5877</v>
      </c>
      <c r="B318" s="114" t="s">
        <v>7839</v>
      </c>
      <c r="C318" s="114" t="s">
        <v>7840</v>
      </c>
      <c r="D318" s="114" t="s">
        <v>7841</v>
      </c>
      <c r="E318" s="114" t="s">
        <v>7842</v>
      </c>
      <c r="F318" s="114" t="s">
        <v>5560</v>
      </c>
      <c r="G318" s="114" t="s">
        <v>6431</v>
      </c>
      <c r="H318" s="114" t="s">
        <v>7843</v>
      </c>
      <c r="I318" s="114" t="s">
        <v>128</v>
      </c>
      <c r="J318" s="114" t="s">
        <v>2581</v>
      </c>
      <c r="K318" s="115" t="s">
        <v>7844</v>
      </c>
    </row>
    <row r="319" spans="1:11" ht="20.100000000000001" customHeight="1">
      <c r="A319" s="113" t="s">
        <v>5877</v>
      </c>
      <c r="B319" s="114" t="s">
        <v>6012</v>
      </c>
      <c r="C319" s="114" t="s">
        <v>7845</v>
      </c>
      <c r="D319" s="114" t="s">
        <v>7846</v>
      </c>
      <c r="E319" s="114" t="s">
        <v>7847</v>
      </c>
      <c r="F319" s="114" t="s">
        <v>7848</v>
      </c>
      <c r="G319" s="114" t="s">
        <v>5844</v>
      </c>
      <c r="H319" s="114" t="s">
        <v>7849</v>
      </c>
      <c r="I319" s="114" t="s">
        <v>128</v>
      </c>
      <c r="J319" s="114" t="s">
        <v>2536</v>
      </c>
      <c r="K319" s="115" t="s">
        <v>7850</v>
      </c>
    </row>
    <row r="320" spans="1:11" ht="20.100000000000001" customHeight="1">
      <c r="A320" s="113" t="s">
        <v>5877</v>
      </c>
      <c r="B320" s="114" t="s">
        <v>7851</v>
      </c>
      <c r="C320" s="114" t="s">
        <v>7852</v>
      </c>
      <c r="D320" s="114" t="s">
        <v>7853</v>
      </c>
      <c r="E320" s="114" t="s">
        <v>7854</v>
      </c>
      <c r="F320" s="114" t="s">
        <v>7855</v>
      </c>
      <c r="G320" s="114" t="s">
        <v>5844</v>
      </c>
      <c r="H320" s="114" t="s">
        <v>7856</v>
      </c>
      <c r="I320" s="114" t="s">
        <v>128</v>
      </c>
      <c r="J320" s="114" t="s">
        <v>2536</v>
      </c>
      <c r="K320" s="115" t="s">
        <v>7857</v>
      </c>
    </row>
    <row r="321" spans="1:11" ht="20.100000000000001" customHeight="1">
      <c r="A321" s="113" t="s">
        <v>5877</v>
      </c>
      <c r="B321" s="114" t="s">
        <v>7858</v>
      </c>
      <c r="C321" s="114" t="s">
        <v>6013</v>
      </c>
      <c r="D321" s="114" t="s">
        <v>7859</v>
      </c>
      <c r="E321" s="114" t="s">
        <v>7860</v>
      </c>
      <c r="F321" s="114" t="s">
        <v>7861</v>
      </c>
      <c r="G321" s="114" t="s">
        <v>5909</v>
      </c>
      <c r="H321" s="114" t="s">
        <v>7862</v>
      </c>
      <c r="I321" s="114" t="s">
        <v>128</v>
      </c>
      <c r="J321" s="114" t="s">
        <v>2480</v>
      </c>
      <c r="K321" s="115" t="s">
        <v>7863</v>
      </c>
    </row>
    <row r="322" spans="1:11" ht="20.100000000000001" customHeight="1">
      <c r="A322" s="113" t="s">
        <v>5877</v>
      </c>
      <c r="B322" s="114" t="s">
        <v>7864</v>
      </c>
      <c r="C322" s="114" t="s">
        <v>7865</v>
      </c>
      <c r="D322" s="114" t="s">
        <v>7866</v>
      </c>
      <c r="E322" s="114" t="s">
        <v>7867</v>
      </c>
      <c r="F322" s="114" t="s">
        <v>7868</v>
      </c>
      <c r="G322" s="114" t="s">
        <v>5976</v>
      </c>
      <c r="H322" s="114" t="s">
        <v>7869</v>
      </c>
      <c r="I322" s="114" t="s">
        <v>128</v>
      </c>
      <c r="J322" s="114" t="s">
        <v>2480</v>
      </c>
      <c r="K322" s="115" t="s">
        <v>7870</v>
      </c>
    </row>
    <row r="323" spans="1:11" ht="20.100000000000001" customHeight="1">
      <c r="A323" s="113" t="s">
        <v>5877</v>
      </c>
      <c r="B323" s="114" t="s">
        <v>1362</v>
      </c>
      <c r="C323" s="114" t="s">
        <v>7871</v>
      </c>
      <c r="D323" s="114" t="s">
        <v>7872</v>
      </c>
      <c r="E323" s="114" t="s">
        <v>7873</v>
      </c>
      <c r="F323" s="114" t="s">
        <v>7874</v>
      </c>
      <c r="G323" s="114" t="s">
        <v>5844</v>
      </c>
      <c r="H323" s="114" t="s">
        <v>7875</v>
      </c>
      <c r="I323" s="114" t="s">
        <v>128</v>
      </c>
      <c r="J323" s="114" t="s">
        <v>2536</v>
      </c>
      <c r="K323" s="115" t="s">
        <v>7876</v>
      </c>
    </row>
    <row r="324" spans="1:11" ht="20.100000000000001" customHeight="1">
      <c r="A324" s="113" t="s">
        <v>5877</v>
      </c>
      <c r="B324" s="114" t="s">
        <v>7877</v>
      </c>
      <c r="C324" s="114" t="s">
        <v>1000</v>
      </c>
      <c r="D324" s="114" t="s">
        <v>7878</v>
      </c>
      <c r="E324" s="114" t="s">
        <v>7879</v>
      </c>
      <c r="F324" s="114" t="s">
        <v>7880</v>
      </c>
      <c r="G324" s="114" t="s">
        <v>5909</v>
      </c>
      <c r="H324" s="114" t="s">
        <v>7881</v>
      </c>
      <c r="I324" s="114" t="s">
        <v>128</v>
      </c>
      <c r="J324" s="114" t="s">
        <v>2480</v>
      </c>
      <c r="K324" s="115" t="s">
        <v>7882</v>
      </c>
    </row>
    <row r="325" spans="1:11" ht="20.100000000000001" customHeight="1">
      <c r="A325" s="113" t="s">
        <v>5877</v>
      </c>
      <c r="B325" s="114" t="s">
        <v>7883</v>
      </c>
      <c r="C325" s="114" t="s">
        <v>6268</v>
      </c>
      <c r="D325" s="114" t="s">
        <v>7884</v>
      </c>
      <c r="E325" s="114" t="s">
        <v>7885</v>
      </c>
      <c r="F325" s="114" t="s">
        <v>5651</v>
      </c>
      <c r="G325" s="114" t="s">
        <v>5968</v>
      </c>
      <c r="H325" s="114" t="s">
        <v>7886</v>
      </c>
      <c r="I325" s="114" t="s">
        <v>128</v>
      </c>
      <c r="J325" s="114" t="s">
        <v>2536</v>
      </c>
      <c r="K325" s="115" t="s">
        <v>7887</v>
      </c>
    </row>
    <row r="326" spans="1:11" ht="20.100000000000001" customHeight="1">
      <c r="A326" s="113" t="s">
        <v>5877</v>
      </c>
      <c r="B326" s="114" t="s">
        <v>7888</v>
      </c>
      <c r="C326" s="114" t="s">
        <v>2562</v>
      </c>
      <c r="D326" s="114" t="s">
        <v>7889</v>
      </c>
      <c r="E326" s="114" t="s">
        <v>7890</v>
      </c>
      <c r="F326" s="114" t="s">
        <v>7891</v>
      </c>
      <c r="G326" s="114" t="s">
        <v>5844</v>
      </c>
      <c r="H326" s="114" t="s">
        <v>7892</v>
      </c>
      <c r="I326" s="114" t="s">
        <v>128</v>
      </c>
      <c r="J326" s="114" t="s">
        <v>2480</v>
      </c>
      <c r="K326" s="115" t="s">
        <v>7893</v>
      </c>
    </row>
    <row r="327" spans="1:11" ht="20.100000000000001" customHeight="1">
      <c r="A327" s="113" t="s">
        <v>5877</v>
      </c>
      <c r="B327" s="114" t="s">
        <v>7894</v>
      </c>
      <c r="C327" s="114" t="s">
        <v>7895</v>
      </c>
      <c r="D327" s="114" t="s">
        <v>7896</v>
      </c>
      <c r="E327" s="114" t="s">
        <v>7897</v>
      </c>
      <c r="F327" s="114" t="s">
        <v>7898</v>
      </c>
      <c r="G327" s="114" t="s">
        <v>5844</v>
      </c>
      <c r="H327" s="114" t="s">
        <v>7899</v>
      </c>
      <c r="I327" s="114" t="s">
        <v>128</v>
      </c>
      <c r="J327" s="114" t="s">
        <v>2536</v>
      </c>
      <c r="K327" s="115" t="s">
        <v>7900</v>
      </c>
    </row>
    <row r="328" spans="1:11" ht="20.100000000000001" customHeight="1">
      <c r="A328" s="113" t="s">
        <v>5877</v>
      </c>
      <c r="B328" s="114" t="s">
        <v>7901</v>
      </c>
      <c r="C328" s="114" t="s">
        <v>1112</v>
      </c>
      <c r="D328" s="114" t="s">
        <v>7902</v>
      </c>
      <c r="E328" s="114" t="s">
        <v>7903</v>
      </c>
      <c r="F328" s="114" t="s">
        <v>7904</v>
      </c>
      <c r="G328" s="114" t="s">
        <v>5844</v>
      </c>
      <c r="H328" s="114" t="s">
        <v>7905</v>
      </c>
      <c r="I328" s="114" t="s">
        <v>128</v>
      </c>
      <c r="J328" s="114" t="s">
        <v>2536</v>
      </c>
      <c r="K328" s="115" t="s">
        <v>7906</v>
      </c>
    </row>
    <row r="329" spans="1:11" ht="20.100000000000001" customHeight="1">
      <c r="A329" s="113" t="s">
        <v>5877</v>
      </c>
      <c r="B329" s="114" t="s">
        <v>5932</v>
      </c>
      <c r="C329" s="114" t="s">
        <v>1298</v>
      </c>
      <c r="D329" s="114" t="s">
        <v>7907</v>
      </c>
      <c r="E329" s="114" t="s">
        <v>7908</v>
      </c>
      <c r="F329" s="114" t="s">
        <v>7909</v>
      </c>
      <c r="G329" s="114" t="s">
        <v>5909</v>
      </c>
      <c r="H329" s="114" t="s">
        <v>7910</v>
      </c>
      <c r="I329" s="114" t="s">
        <v>128</v>
      </c>
      <c r="J329" s="114" t="s">
        <v>2651</v>
      </c>
      <c r="K329" s="115" t="s">
        <v>7911</v>
      </c>
    </row>
    <row r="330" spans="1:11" ht="20.100000000000001" customHeight="1">
      <c r="A330" s="113" t="s">
        <v>5877</v>
      </c>
      <c r="B330" s="114" t="s">
        <v>7912</v>
      </c>
      <c r="C330" s="114" t="s">
        <v>1298</v>
      </c>
      <c r="D330" s="114" t="s">
        <v>7913</v>
      </c>
      <c r="E330" s="114" t="s">
        <v>7914</v>
      </c>
      <c r="F330" s="114" t="s">
        <v>7915</v>
      </c>
      <c r="G330" s="114" t="s">
        <v>5844</v>
      </c>
      <c r="H330" s="114" t="s">
        <v>7916</v>
      </c>
      <c r="I330" s="114" t="s">
        <v>128</v>
      </c>
      <c r="J330" s="114" t="s">
        <v>2480</v>
      </c>
      <c r="K330" s="115" t="s">
        <v>7917</v>
      </c>
    </row>
    <row r="331" spans="1:11" ht="20.100000000000001" customHeight="1">
      <c r="A331" s="113" t="s">
        <v>5877</v>
      </c>
      <c r="B331" s="114" t="s">
        <v>7918</v>
      </c>
      <c r="C331" s="114" t="s">
        <v>7503</v>
      </c>
      <c r="D331" s="114" t="s">
        <v>7919</v>
      </c>
      <c r="E331" s="114" t="s">
        <v>7920</v>
      </c>
      <c r="F331" s="114" t="s">
        <v>910</v>
      </c>
      <c r="G331" s="114" t="s">
        <v>5909</v>
      </c>
      <c r="H331" s="114" t="s">
        <v>7921</v>
      </c>
      <c r="I331" s="114" t="s">
        <v>128</v>
      </c>
      <c r="J331" s="114" t="s">
        <v>2536</v>
      </c>
      <c r="K331" s="115" t="s">
        <v>7922</v>
      </c>
    </row>
    <row r="332" spans="1:11" ht="20.100000000000001" customHeight="1">
      <c r="A332" s="113" t="s">
        <v>5877</v>
      </c>
      <c r="B332" s="114" t="s">
        <v>7923</v>
      </c>
      <c r="C332" s="114" t="s">
        <v>4840</v>
      </c>
      <c r="D332" s="114" t="s">
        <v>7924</v>
      </c>
      <c r="E332" s="114" t="s">
        <v>7925</v>
      </c>
      <c r="F332" s="114" t="s">
        <v>7926</v>
      </c>
      <c r="G332" s="114" t="s">
        <v>5923</v>
      </c>
      <c r="H332" s="114" t="s">
        <v>7927</v>
      </c>
      <c r="I332" s="114" t="s">
        <v>128</v>
      </c>
      <c r="J332" s="114" t="s">
        <v>2536</v>
      </c>
      <c r="K332" s="115" t="s">
        <v>7928</v>
      </c>
    </row>
    <row r="333" spans="1:11" ht="20.100000000000001" customHeight="1">
      <c r="A333" s="113" t="s">
        <v>5877</v>
      </c>
      <c r="B333" s="114" t="s">
        <v>7929</v>
      </c>
      <c r="C333" s="114" t="s">
        <v>7852</v>
      </c>
      <c r="D333" s="114" t="s">
        <v>7930</v>
      </c>
      <c r="E333" s="114" t="s">
        <v>7931</v>
      </c>
      <c r="F333" s="114" t="s">
        <v>7932</v>
      </c>
      <c r="G333" s="114" t="s">
        <v>5844</v>
      </c>
      <c r="H333" s="114" t="s">
        <v>7933</v>
      </c>
      <c r="I333" s="114" t="s">
        <v>128</v>
      </c>
      <c r="J333" s="114" t="s">
        <v>2536</v>
      </c>
      <c r="K333" s="115" t="s">
        <v>7934</v>
      </c>
    </row>
    <row r="334" spans="1:11" ht="20.100000000000001" customHeight="1">
      <c r="A334" s="113" t="s">
        <v>5877</v>
      </c>
      <c r="B334" s="114" t="s">
        <v>7935</v>
      </c>
      <c r="C334" s="114" t="s">
        <v>7936</v>
      </c>
      <c r="D334" s="114" t="s">
        <v>7937</v>
      </c>
      <c r="E334" s="114" t="s">
        <v>7938</v>
      </c>
      <c r="F334" s="114" t="s">
        <v>7939</v>
      </c>
      <c r="G334" s="114" t="s">
        <v>5844</v>
      </c>
      <c r="H334" s="114" t="s">
        <v>7940</v>
      </c>
      <c r="I334" s="114" t="s">
        <v>128</v>
      </c>
      <c r="J334" s="114" t="s">
        <v>2536</v>
      </c>
      <c r="K334" s="115" t="s">
        <v>7941</v>
      </c>
    </row>
    <row r="335" spans="1:11" ht="20.100000000000001" customHeight="1">
      <c r="A335" s="113" t="s">
        <v>5877</v>
      </c>
      <c r="B335" s="114" t="s">
        <v>7346</v>
      </c>
      <c r="C335" s="114" t="s">
        <v>7942</v>
      </c>
      <c r="D335" s="114" t="s">
        <v>7943</v>
      </c>
      <c r="E335" s="114" t="s">
        <v>7944</v>
      </c>
      <c r="F335" s="114" t="s">
        <v>2394</v>
      </c>
      <c r="G335" s="114" t="s">
        <v>5923</v>
      </c>
      <c r="H335" s="114" t="s">
        <v>2395</v>
      </c>
      <c r="I335" s="114" t="s">
        <v>128</v>
      </c>
      <c r="J335" s="114" t="s">
        <v>2536</v>
      </c>
      <c r="K335" s="115" t="s">
        <v>7945</v>
      </c>
    </row>
    <row r="336" spans="1:11" ht="20.100000000000001" customHeight="1">
      <c r="A336" s="113" t="s">
        <v>5877</v>
      </c>
      <c r="B336" s="114" t="s">
        <v>7946</v>
      </c>
      <c r="C336" s="114" t="s">
        <v>5887</v>
      </c>
      <c r="D336" s="114" t="s">
        <v>7947</v>
      </c>
      <c r="E336" s="116" t="s">
        <v>7948</v>
      </c>
      <c r="F336" s="114" t="s">
        <v>7949</v>
      </c>
      <c r="G336" s="114" t="s">
        <v>5949</v>
      </c>
      <c r="H336" s="114" t="s">
        <v>7950</v>
      </c>
      <c r="I336" s="114" t="s">
        <v>128</v>
      </c>
      <c r="J336" s="114" t="s">
        <v>2550</v>
      </c>
      <c r="K336" s="115" t="s">
        <v>7951</v>
      </c>
    </row>
    <row r="337" spans="1:11" ht="20.100000000000001" customHeight="1">
      <c r="A337" s="113" t="s">
        <v>5877</v>
      </c>
      <c r="B337" s="114" t="s">
        <v>7952</v>
      </c>
      <c r="C337" s="114" t="s">
        <v>7953</v>
      </c>
      <c r="D337" s="114" t="s">
        <v>7954</v>
      </c>
      <c r="E337" s="114" t="s">
        <v>7955</v>
      </c>
      <c r="F337" s="114" t="s">
        <v>7956</v>
      </c>
      <c r="G337" s="114" t="s">
        <v>5844</v>
      </c>
      <c r="H337" s="114" t="s">
        <v>7957</v>
      </c>
      <c r="I337" s="114" t="s">
        <v>128</v>
      </c>
      <c r="J337" s="114" t="s">
        <v>2651</v>
      </c>
      <c r="K337" s="115" t="s">
        <v>7958</v>
      </c>
    </row>
    <row r="338" spans="1:11" ht="20.100000000000001" customHeight="1">
      <c r="A338" s="113" t="s">
        <v>5877</v>
      </c>
      <c r="B338" s="114" t="s">
        <v>7959</v>
      </c>
      <c r="C338" s="114" t="s">
        <v>7960</v>
      </c>
      <c r="D338" s="114" t="s">
        <v>7961</v>
      </c>
      <c r="E338" s="114" t="s">
        <v>7962</v>
      </c>
      <c r="F338" s="114" t="s">
        <v>7963</v>
      </c>
      <c r="G338" s="114" t="s">
        <v>5923</v>
      </c>
      <c r="H338" s="114" t="s">
        <v>7964</v>
      </c>
      <c r="I338" s="114" t="s">
        <v>128</v>
      </c>
      <c r="J338" s="114" t="s">
        <v>2489</v>
      </c>
      <c r="K338" s="115" t="s">
        <v>7965</v>
      </c>
    </row>
    <row r="339" spans="1:11" ht="20.100000000000001" customHeight="1">
      <c r="A339" s="113" t="s">
        <v>5877</v>
      </c>
      <c r="B339" s="114" t="s">
        <v>5893</v>
      </c>
      <c r="C339" s="114" t="s">
        <v>7966</v>
      </c>
      <c r="D339" s="114" t="s">
        <v>7967</v>
      </c>
      <c r="E339" s="114" t="s">
        <v>7968</v>
      </c>
      <c r="F339" s="114" t="s">
        <v>7969</v>
      </c>
      <c r="G339" s="114" t="s">
        <v>6431</v>
      </c>
      <c r="H339" s="114" t="s">
        <v>7970</v>
      </c>
      <c r="I339" s="114" t="s">
        <v>128</v>
      </c>
      <c r="J339" s="114" t="s">
        <v>2489</v>
      </c>
      <c r="K339" s="115" t="s">
        <v>7971</v>
      </c>
    </row>
    <row r="340" spans="1:11" ht="20.100000000000001" customHeight="1">
      <c r="A340" s="113" t="s">
        <v>5877</v>
      </c>
      <c r="B340" s="114" t="s">
        <v>7424</v>
      </c>
      <c r="C340" s="114" t="s">
        <v>6314</v>
      </c>
      <c r="D340" s="114" t="s">
        <v>7972</v>
      </c>
      <c r="E340" s="114" t="s">
        <v>7973</v>
      </c>
      <c r="F340" s="114" t="s">
        <v>7974</v>
      </c>
      <c r="G340" s="114" t="s">
        <v>5909</v>
      </c>
      <c r="H340" s="114" t="s">
        <v>7975</v>
      </c>
      <c r="I340" s="114" t="s">
        <v>128</v>
      </c>
      <c r="J340" s="114" t="s">
        <v>4086</v>
      </c>
      <c r="K340" s="115" t="s">
        <v>7976</v>
      </c>
    </row>
    <row r="341" spans="1:11" ht="20.100000000000001" customHeight="1">
      <c r="A341" s="113" t="s">
        <v>5877</v>
      </c>
      <c r="B341" s="114" t="s">
        <v>7346</v>
      </c>
      <c r="C341" s="114" t="s">
        <v>7977</v>
      </c>
      <c r="D341" s="114" t="s">
        <v>7978</v>
      </c>
      <c r="E341" s="114" t="s">
        <v>7979</v>
      </c>
      <c r="F341" s="114" t="s">
        <v>7980</v>
      </c>
      <c r="G341" s="114" t="s">
        <v>5909</v>
      </c>
      <c r="H341" s="114" t="s">
        <v>6520</v>
      </c>
      <c r="I341" s="114" t="s">
        <v>128</v>
      </c>
      <c r="J341" s="114" t="s">
        <v>5903</v>
      </c>
      <c r="K341" s="115" t="s">
        <v>7981</v>
      </c>
    </row>
    <row r="342" spans="1:11" ht="20.100000000000001" customHeight="1">
      <c r="A342" s="113" t="s">
        <v>5877</v>
      </c>
      <c r="B342" s="114" t="s">
        <v>7982</v>
      </c>
      <c r="C342" s="114" t="s">
        <v>1064</v>
      </c>
      <c r="D342" s="114" t="s">
        <v>7983</v>
      </c>
      <c r="E342" s="114" t="s">
        <v>7984</v>
      </c>
      <c r="F342" s="114" t="s">
        <v>7985</v>
      </c>
      <c r="G342" s="114" t="s">
        <v>5923</v>
      </c>
      <c r="H342" s="114" t="s">
        <v>7986</v>
      </c>
      <c r="I342" s="114" t="s">
        <v>128</v>
      </c>
      <c r="J342" s="114" t="s">
        <v>2550</v>
      </c>
      <c r="K342" s="115" t="s">
        <v>7987</v>
      </c>
    </row>
    <row r="343" spans="1:11" ht="20.100000000000001" customHeight="1">
      <c r="A343" s="113" t="s">
        <v>5877</v>
      </c>
      <c r="B343" s="114" t="s">
        <v>7988</v>
      </c>
      <c r="C343" s="114" t="s">
        <v>7064</v>
      </c>
      <c r="D343" s="114" t="s">
        <v>7989</v>
      </c>
      <c r="E343" s="114" t="s">
        <v>7990</v>
      </c>
      <c r="F343" s="114" t="s">
        <v>7991</v>
      </c>
      <c r="G343" s="114" t="s">
        <v>5844</v>
      </c>
      <c r="H343" s="114" t="s">
        <v>7992</v>
      </c>
      <c r="I343" s="114" t="s">
        <v>128</v>
      </c>
      <c r="J343" s="114" t="s">
        <v>2480</v>
      </c>
      <c r="K343" s="115" t="s">
        <v>7993</v>
      </c>
    </row>
    <row r="344" spans="1:11" ht="20.100000000000001" customHeight="1">
      <c r="A344" s="113" t="s">
        <v>5877</v>
      </c>
      <c r="B344" s="114" t="s">
        <v>1321</v>
      </c>
      <c r="C344" s="114" t="s">
        <v>7064</v>
      </c>
      <c r="D344" s="114" t="s">
        <v>7994</v>
      </c>
      <c r="E344" s="114" t="s">
        <v>7995</v>
      </c>
      <c r="F344" s="114" t="s">
        <v>5796</v>
      </c>
      <c r="G344" s="114" t="s">
        <v>7180</v>
      </c>
      <c r="H344" s="114" t="s">
        <v>7996</v>
      </c>
      <c r="I344" s="114" t="s">
        <v>128</v>
      </c>
      <c r="J344" s="114" t="s">
        <v>2550</v>
      </c>
      <c r="K344" s="115" t="s">
        <v>7997</v>
      </c>
    </row>
  </sheetData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74"/>
  <sheetViews>
    <sheetView topLeftCell="C1" workbookViewId="0">
      <selection activeCell="C2" sqref="C2"/>
    </sheetView>
  </sheetViews>
  <sheetFormatPr defaultColWidth="9" defaultRowHeight="20.100000000000001" customHeight="1"/>
  <cols>
    <col min="1" max="1" width="6.44140625" style="101" hidden="1" customWidth="1"/>
    <col min="2" max="2" width="0" style="102" hidden="1" customWidth="1"/>
    <col min="3" max="3" width="19.88671875" style="102" customWidth="1"/>
    <col min="4" max="4" width="16.88671875" style="102" hidden="1" customWidth="1"/>
    <col min="5" max="5" width="13.6640625" style="102" hidden="1" customWidth="1"/>
    <col min="6" max="6" width="18.6640625" style="102" hidden="1" customWidth="1"/>
    <col min="7" max="7" width="55.109375" style="103" customWidth="1"/>
    <col min="8" max="8" width="6.21875" style="104" bestFit="1" customWidth="1"/>
    <col min="9" max="9" width="39.88671875" style="103" customWidth="1"/>
    <col min="10" max="10" width="28" style="103" hidden="1" customWidth="1"/>
    <col min="11" max="11" width="7.88671875" style="102" customWidth="1"/>
    <col min="12" max="12" width="54.44140625" style="100" hidden="1" customWidth="1"/>
    <col min="13" max="13" width="103.33203125" style="47" bestFit="1" customWidth="1"/>
    <col min="14" max="16384" width="9" style="47"/>
  </cols>
  <sheetData>
    <row r="1" spans="1:13" ht="20.100000000000001" customHeight="1">
      <c r="A1" s="44" t="s">
        <v>2434</v>
      </c>
      <c r="B1" s="44" t="s">
        <v>2435</v>
      </c>
      <c r="C1" s="44" t="s">
        <v>2436</v>
      </c>
      <c r="D1" s="44" t="s">
        <v>2437</v>
      </c>
      <c r="E1" s="44" t="s">
        <v>2438</v>
      </c>
      <c r="F1" s="44" t="s">
        <v>2439</v>
      </c>
      <c r="G1" s="45" t="s">
        <v>2440</v>
      </c>
      <c r="H1" s="45" t="s">
        <v>2441</v>
      </c>
      <c r="I1" s="45" t="s">
        <v>2442</v>
      </c>
      <c r="J1" s="45" t="s">
        <v>2443</v>
      </c>
      <c r="K1" s="44" t="s">
        <v>2444</v>
      </c>
      <c r="L1" s="46" t="s">
        <v>2445</v>
      </c>
      <c r="M1" s="46" t="s">
        <v>2446</v>
      </c>
    </row>
    <row r="2" spans="1:13" ht="20.100000000000001" customHeight="1">
      <c r="A2" s="48">
        <v>1</v>
      </c>
      <c r="B2" s="49" t="s">
        <v>2448</v>
      </c>
      <c r="C2" s="49" t="s">
        <v>2449</v>
      </c>
      <c r="D2" s="49">
        <v>616</v>
      </c>
      <c r="E2" s="49" t="s">
        <v>2450</v>
      </c>
      <c r="F2" s="49" t="s">
        <v>2451</v>
      </c>
      <c r="G2" s="50" t="s">
        <v>2452</v>
      </c>
      <c r="H2" s="51" t="s">
        <v>2453</v>
      </c>
      <c r="I2" s="50" t="s">
        <v>2454</v>
      </c>
      <c r="J2" s="50" t="s">
        <v>128</v>
      </c>
      <c r="K2" s="49" t="s">
        <v>2456</v>
      </c>
      <c r="L2" s="52" t="s">
        <v>2457</v>
      </c>
      <c r="M2" s="53" t="str">
        <f>HYPERLINK(L2)</f>
        <v>http://ovidsp.ovid.com/ovidweb.cgi?T=JS&amp;NEWS=n&amp;CSC=Y&amp;PAGE=booktext&amp;D=books&amp;AN=01337912$&amp;XPATH=/PG(0)</v>
      </c>
    </row>
    <row r="3" spans="1:13" ht="20.100000000000001" customHeight="1">
      <c r="A3" s="48">
        <v>2</v>
      </c>
      <c r="B3" s="49" t="s">
        <v>2448</v>
      </c>
      <c r="C3" s="49" t="s">
        <v>2458</v>
      </c>
      <c r="D3" s="49" t="s">
        <v>1000</v>
      </c>
      <c r="E3" s="49" t="s">
        <v>2459</v>
      </c>
      <c r="F3" s="49" t="s">
        <v>2460</v>
      </c>
      <c r="G3" s="50" t="s">
        <v>2461</v>
      </c>
      <c r="H3" s="51" t="s">
        <v>2462</v>
      </c>
      <c r="I3" s="50" t="s">
        <v>2463</v>
      </c>
      <c r="J3" s="50" t="s">
        <v>128</v>
      </c>
      <c r="K3" s="49" t="s">
        <v>53</v>
      </c>
      <c r="L3" s="52" t="s">
        <v>2464</v>
      </c>
      <c r="M3" s="53" t="str">
        <f t="shared" ref="M3:M66" si="0">HYPERLINK(L3)</f>
        <v>http://ovidsp.ovid.com/ovidweb.cgi?T=JS&amp;NEWS=n&amp;CSC=Y&amp;PAGE=booktext&amp;D=books&amp;AN=01337302$&amp;XPATH=/PG(0)</v>
      </c>
    </row>
    <row r="4" spans="1:13" ht="20.100000000000001" customHeight="1">
      <c r="A4" s="48">
        <v>3</v>
      </c>
      <c r="B4" s="49" t="s">
        <v>2465</v>
      </c>
      <c r="C4" s="49" t="s">
        <v>2466</v>
      </c>
      <c r="D4" s="49" t="s">
        <v>2467</v>
      </c>
      <c r="E4" s="49" t="s">
        <v>2468</v>
      </c>
      <c r="F4" s="49" t="s">
        <v>2469</v>
      </c>
      <c r="G4" s="50" t="s">
        <v>2470</v>
      </c>
      <c r="H4" s="51" t="s">
        <v>2471</v>
      </c>
      <c r="I4" s="50" t="s">
        <v>2472</v>
      </c>
      <c r="J4" s="50" t="s">
        <v>128</v>
      </c>
      <c r="K4" s="49" t="s">
        <v>53</v>
      </c>
      <c r="L4" s="52" t="s">
        <v>2473</v>
      </c>
      <c r="M4" s="53" t="str">
        <f t="shared" si="0"/>
        <v>http://ovidsp.ovid.com/ovidweb.cgi?T=JS&amp;NEWS=n&amp;CSC=Y&amp;PAGE=booktext&amp;D=books&amp;AN=01337157$&amp;XPATH=/PG(0)</v>
      </c>
    </row>
    <row r="5" spans="1:13" ht="20.100000000000001" customHeight="1">
      <c r="A5" s="48">
        <v>4</v>
      </c>
      <c r="B5" s="49" t="s">
        <v>2448</v>
      </c>
      <c r="C5" s="49" t="s">
        <v>1323</v>
      </c>
      <c r="D5" s="49" t="s">
        <v>2475</v>
      </c>
      <c r="E5" s="49" t="s">
        <v>2476</v>
      </c>
      <c r="F5" s="49" t="s">
        <v>2477</v>
      </c>
      <c r="G5" s="50" t="s">
        <v>2478</v>
      </c>
      <c r="H5" s="51" t="s">
        <v>2462</v>
      </c>
      <c r="I5" s="50" t="s">
        <v>2479</v>
      </c>
      <c r="J5" s="50" t="s">
        <v>128</v>
      </c>
      <c r="K5" s="49" t="s">
        <v>2480</v>
      </c>
      <c r="L5" s="52" t="s">
        <v>2481</v>
      </c>
      <c r="M5" s="53" t="str">
        <f t="shared" si="0"/>
        <v>http://ovidsp.ovid.com/ovidweb.cgi?T=JS&amp;NEWS=n&amp;CSC=Y&amp;PAGE=booktext&amp;D=books&amp;AN=01382578$&amp;XPATH=/PG(0)</v>
      </c>
    </row>
    <row r="6" spans="1:13" ht="20.100000000000001" customHeight="1">
      <c r="A6" s="48">
        <v>5</v>
      </c>
      <c r="B6" s="49" t="s">
        <v>2448</v>
      </c>
      <c r="C6" s="49" t="s">
        <v>2482</v>
      </c>
      <c r="D6" s="49" t="s">
        <v>2483</v>
      </c>
      <c r="E6" s="49" t="s">
        <v>2484</v>
      </c>
      <c r="F6" s="49" t="s">
        <v>2485</v>
      </c>
      <c r="G6" s="50" t="s">
        <v>2486</v>
      </c>
      <c r="H6" s="51" t="s">
        <v>2487</v>
      </c>
      <c r="I6" s="50" t="s">
        <v>2488</v>
      </c>
      <c r="J6" s="50" t="s">
        <v>128</v>
      </c>
      <c r="K6" s="49" t="s">
        <v>2489</v>
      </c>
      <c r="L6" s="52" t="s">
        <v>2490</v>
      </c>
      <c r="M6" s="53" t="str">
        <f t="shared" si="0"/>
        <v>http://ovidsp.ovid.com/ovidweb.cgi?T=JS&amp;NEWS=n&amp;CSC=Y&amp;PAGE=booktext&amp;D=books&amp;AN=01382414$&amp;XPATH=/PG(0)</v>
      </c>
    </row>
    <row r="7" spans="1:13" ht="20.100000000000001" customHeight="1">
      <c r="A7" s="48">
        <v>6</v>
      </c>
      <c r="B7" s="49" t="s">
        <v>2448</v>
      </c>
      <c r="C7" s="49" t="s">
        <v>2491</v>
      </c>
      <c r="D7" s="49" t="s">
        <v>2493</v>
      </c>
      <c r="E7" s="49" t="s">
        <v>2494</v>
      </c>
      <c r="F7" s="49" t="s">
        <v>2495</v>
      </c>
      <c r="G7" s="50" t="s">
        <v>2496</v>
      </c>
      <c r="H7" s="51" t="s">
        <v>2471</v>
      </c>
      <c r="I7" s="50" t="s">
        <v>2497</v>
      </c>
      <c r="J7" s="50" t="s">
        <v>128</v>
      </c>
      <c r="K7" s="49" t="s">
        <v>53</v>
      </c>
      <c r="L7" s="52" t="s">
        <v>2498</v>
      </c>
      <c r="M7" s="53" t="str">
        <f t="shared" si="0"/>
        <v>http://ovidsp.ovid.com/ovidweb.cgi?T=JS&amp;NEWS=n&amp;CSC=Y&amp;PAGE=booktext&amp;D=books&amp;AN=01337654$&amp;XPATH=/PG(0)</v>
      </c>
    </row>
    <row r="8" spans="1:13" ht="20.100000000000001" customHeight="1">
      <c r="A8" s="48">
        <v>7</v>
      </c>
      <c r="B8" s="49" t="s">
        <v>2448</v>
      </c>
      <c r="C8" s="49" t="s">
        <v>2499</v>
      </c>
      <c r="D8" s="49" t="s">
        <v>2500</v>
      </c>
      <c r="E8" s="49" t="s">
        <v>2501</v>
      </c>
      <c r="F8" s="49" t="s">
        <v>2502</v>
      </c>
      <c r="G8" s="50" t="s">
        <v>2503</v>
      </c>
      <c r="H8" s="51" t="s">
        <v>2487</v>
      </c>
      <c r="I8" s="50" t="s">
        <v>2504</v>
      </c>
      <c r="J8" s="50" t="s">
        <v>128</v>
      </c>
      <c r="K8" s="49" t="s">
        <v>53</v>
      </c>
      <c r="L8" s="52" t="s">
        <v>2505</v>
      </c>
      <c r="M8" s="53" t="str">
        <f t="shared" si="0"/>
        <v>http://ovidsp.ovid.com/ovidweb.cgi?T=JS&amp;NEWS=n&amp;CSC=Y&amp;PAGE=booktext&amp;D=books&amp;AN=01382415$&amp;XPATH=/PG(0)</v>
      </c>
    </row>
    <row r="9" spans="1:13" ht="20.100000000000001" customHeight="1">
      <c r="A9" s="48">
        <v>8</v>
      </c>
      <c r="B9" s="49" t="s">
        <v>2448</v>
      </c>
      <c r="C9" s="49" t="s">
        <v>1317</v>
      </c>
      <c r="D9" s="49" t="s">
        <v>2506</v>
      </c>
      <c r="E9" s="49" t="s">
        <v>2507</v>
      </c>
      <c r="F9" s="49" t="s">
        <v>2508</v>
      </c>
      <c r="G9" s="50" t="s">
        <v>2509</v>
      </c>
      <c r="H9" s="51" t="s">
        <v>2462</v>
      </c>
      <c r="I9" s="50" t="s">
        <v>2510</v>
      </c>
      <c r="J9" s="50" t="s">
        <v>128</v>
      </c>
      <c r="K9" s="49" t="s">
        <v>53</v>
      </c>
      <c r="L9" s="54" t="s">
        <v>2511</v>
      </c>
      <c r="M9" s="53" t="str">
        <f t="shared" si="0"/>
        <v>http://ovidsp.ovid.com/ovidweb.cgi?T=JS&amp;NEWS=n&amp;CSC=Y&amp;PAGE=booktext&amp;D=books&amp;AN=01337656$&amp;XPATH=/PG(0)</v>
      </c>
    </row>
    <row r="10" spans="1:13" ht="20.100000000000001" customHeight="1">
      <c r="A10" s="48">
        <v>9</v>
      </c>
      <c r="B10" s="49" t="s">
        <v>2512</v>
      </c>
      <c r="C10" s="49" t="s">
        <v>2513</v>
      </c>
      <c r="D10" s="49" t="s">
        <v>2514</v>
      </c>
      <c r="E10" s="49" t="s">
        <v>2515</v>
      </c>
      <c r="F10" s="49" t="s">
        <v>2516</v>
      </c>
      <c r="G10" s="50" t="s">
        <v>2517</v>
      </c>
      <c r="H10" s="51" t="s">
        <v>2518</v>
      </c>
      <c r="I10" s="50" t="s">
        <v>2519</v>
      </c>
      <c r="J10" s="50" t="s">
        <v>128</v>
      </c>
      <c r="K10" s="49" t="s">
        <v>53</v>
      </c>
      <c r="L10" s="52" t="s">
        <v>2520</v>
      </c>
      <c r="M10" s="53" t="str">
        <f t="shared" si="0"/>
        <v>http://ovidsp.ovid.com/ovidweb.cgi?T=JS&amp;NEWS=n&amp;CSC=Y&amp;PAGE=booktext&amp;D=books&amp;AN=01382417$&amp;XPATH=/PG(0)</v>
      </c>
    </row>
    <row r="11" spans="1:13" ht="20.100000000000001" customHeight="1">
      <c r="A11" s="48">
        <v>10</v>
      </c>
      <c r="B11" s="49" t="s">
        <v>2521</v>
      </c>
      <c r="C11" s="49" t="s">
        <v>2522</v>
      </c>
      <c r="D11" s="49" t="s">
        <v>2523</v>
      </c>
      <c r="E11" s="49" t="s">
        <v>2524</v>
      </c>
      <c r="F11" s="49" t="s">
        <v>2525</v>
      </c>
      <c r="G11" s="50" t="s">
        <v>2526</v>
      </c>
      <c r="H11" s="51" t="s">
        <v>2462</v>
      </c>
      <c r="I11" s="50" t="s">
        <v>2220</v>
      </c>
      <c r="J11" s="50" t="s">
        <v>128</v>
      </c>
      <c r="K11" s="55" t="s">
        <v>2528</v>
      </c>
      <c r="L11" s="52" t="s">
        <v>2529</v>
      </c>
      <c r="M11" s="53" t="str">
        <f t="shared" si="0"/>
        <v>http://ovidsp.ovid.com/ovidweb.cgi?T=JS&amp;NEWS=n&amp;CSC=Y&amp;PAGE=booktext&amp;D=books&amp;AN=01382589$&amp;XPATH=/PG(0)</v>
      </c>
    </row>
    <row r="12" spans="1:13" ht="20.100000000000001" customHeight="1">
      <c r="A12" s="48">
        <v>11</v>
      </c>
      <c r="B12" s="49" t="s">
        <v>2521</v>
      </c>
      <c r="C12" s="49" t="s">
        <v>2530</v>
      </c>
      <c r="D12" s="49" t="s">
        <v>2531</v>
      </c>
      <c r="E12" s="49" t="s">
        <v>2532</v>
      </c>
      <c r="F12" s="49" t="s">
        <v>2533</v>
      </c>
      <c r="G12" s="50" t="s">
        <v>2534</v>
      </c>
      <c r="H12" s="51" t="s">
        <v>2518</v>
      </c>
      <c r="I12" s="50" t="s">
        <v>2535</v>
      </c>
      <c r="J12" s="50" t="s">
        <v>128</v>
      </c>
      <c r="K12" s="49" t="s">
        <v>2536</v>
      </c>
      <c r="L12" s="52" t="s">
        <v>2537</v>
      </c>
      <c r="M12" s="53" t="str">
        <f t="shared" si="0"/>
        <v>http://ovidsp.ovid.com/ovidweb.cgi?T=JS&amp;NEWS=n&amp;CSC=Y&amp;PAGE=booktext&amp;D=books&amp;AN=01382418$&amp;XPATH=/PG(0)</v>
      </c>
    </row>
    <row r="13" spans="1:13" ht="20.100000000000001" customHeight="1">
      <c r="A13" s="48">
        <v>12</v>
      </c>
      <c r="B13" s="49" t="s">
        <v>2512</v>
      </c>
      <c r="C13" s="49" t="s">
        <v>2538</v>
      </c>
      <c r="D13" s="49">
        <v>616.07022199999994</v>
      </c>
      <c r="E13" s="49"/>
      <c r="F13" s="49" t="s">
        <v>2539</v>
      </c>
      <c r="G13" s="56" t="s">
        <v>2540</v>
      </c>
      <c r="H13" s="51" t="s">
        <v>2541</v>
      </c>
      <c r="I13" s="50" t="s">
        <v>1485</v>
      </c>
      <c r="J13" s="50" t="s">
        <v>128</v>
      </c>
      <c r="K13" s="55" t="s">
        <v>2542</v>
      </c>
      <c r="L13" s="52" t="s">
        <v>2543</v>
      </c>
      <c r="M13" s="53" t="str">
        <f t="shared" si="0"/>
        <v>http://ovidsp.ovid.com/ovidweb.cgi?T=JS&amp;NEWS=n&amp;CSC=Y&amp;PAGE=booktext&amp;D=books&amp;AN=01429591$&amp;XPATH=/PG(0)</v>
      </c>
    </row>
    <row r="14" spans="1:13" ht="20.100000000000001" customHeight="1">
      <c r="A14" s="48">
        <v>13</v>
      </c>
      <c r="B14" s="49" t="s">
        <v>2512</v>
      </c>
      <c r="C14" s="49" t="s">
        <v>2544</v>
      </c>
      <c r="D14" s="49" t="s">
        <v>2545</v>
      </c>
      <c r="E14" s="49" t="s">
        <v>2546</v>
      </c>
      <c r="F14" s="49" t="s">
        <v>2547</v>
      </c>
      <c r="G14" s="50" t="s">
        <v>2548</v>
      </c>
      <c r="H14" s="51" t="s">
        <v>2518</v>
      </c>
      <c r="I14" s="50" t="s">
        <v>2549</v>
      </c>
      <c r="J14" s="50" t="s">
        <v>128</v>
      </c>
      <c r="K14" s="49" t="s">
        <v>2550</v>
      </c>
      <c r="L14" s="52" t="s">
        <v>2551</v>
      </c>
      <c r="M14" s="53" t="str">
        <f t="shared" si="0"/>
        <v>http://ovidsp.ovid.com/ovidweb.cgi?T=JS&amp;NEWS=n&amp;CSC=Y&amp;PAGE=booktext&amp;D=books&amp;AN=01382419$&amp;XPATH=/PG(0)</v>
      </c>
    </row>
    <row r="15" spans="1:13" ht="20.100000000000001" customHeight="1">
      <c r="A15" s="48">
        <v>14</v>
      </c>
      <c r="B15" s="49" t="s">
        <v>2512</v>
      </c>
      <c r="C15" s="49" t="s">
        <v>2552</v>
      </c>
      <c r="D15" s="49" t="s">
        <v>2553</v>
      </c>
      <c r="E15" s="49" t="s">
        <v>2554</v>
      </c>
      <c r="F15" s="49" t="s">
        <v>2555</v>
      </c>
      <c r="G15" s="50" t="s">
        <v>2556</v>
      </c>
      <c r="H15" s="51" t="s">
        <v>2462</v>
      </c>
      <c r="I15" s="50" t="s">
        <v>2557</v>
      </c>
      <c r="J15" s="50" t="s">
        <v>128</v>
      </c>
      <c r="K15" s="49" t="s">
        <v>2480</v>
      </c>
      <c r="L15" s="52" t="s">
        <v>2558</v>
      </c>
      <c r="M15" s="53" t="str">
        <f t="shared" si="0"/>
        <v>http://ovidsp.ovid.com/ovidweb.cgi?T=JS&amp;NEWS=n&amp;CSC=Y&amp;PAGE=booktext&amp;D=books&amp;AN=01382799$&amp;XPATH=/PG(0)</v>
      </c>
    </row>
    <row r="16" spans="1:13" ht="20.100000000000001" customHeight="1">
      <c r="A16" s="48">
        <v>15</v>
      </c>
      <c r="B16" s="49" t="s">
        <v>2560</v>
      </c>
      <c r="C16" s="49" t="s">
        <v>2561</v>
      </c>
      <c r="D16" s="49" t="s">
        <v>2562</v>
      </c>
      <c r="E16" s="49" t="s">
        <v>2563</v>
      </c>
      <c r="F16" s="49" t="s">
        <v>2564</v>
      </c>
      <c r="G16" s="50" t="s">
        <v>2565</v>
      </c>
      <c r="H16" s="51" t="s">
        <v>2462</v>
      </c>
      <c r="I16" s="50" t="s">
        <v>2566</v>
      </c>
      <c r="J16" s="50" t="s">
        <v>128</v>
      </c>
      <c r="K16" s="49" t="s">
        <v>2489</v>
      </c>
      <c r="L16" s="52" t="s">
        <v>2567</v>
      </c>
      <c r="M16" s="53" t="str">
        <f t="shared" si="0"/>
        <v>http://ovidsp.ovid.com/ovidweb.cgi?T=JS&amp;NEWS=n&amp;CSC=Y&amp;PAGE=booktext&amp;D=books&amp;AN=01382420$&amp;XPATH=/PG(0)</v>
      </c>
    </row>
    <row r="17" spans="1:13" ht="20.100000000000001" customHeight="1">
      <c r="A17" s="48">
        <v>16</v>
      </c>
      <c r="B17" s="49" t="s">
        <v>2560</v>
      </c>
      <c r="C17" s="49" t="s">
        <v>2568</v>
      </c>
      <c r="D17" s="49" t="s">
        <v>2569</v>
      </c>
      <c r="E17" s="49" t="s">
        <v>2570</v>
      </c>
      <c r="F17" s="49" t="s">
        <v>2571</v>
      </c>
      <c r="G17" s="50" t="s">
        <v>2572</v>
      </c>
      <c r="H17" s="51" t="s">
        <v>2462</v>
      </c>
      <c r="I17" s="50" t="s">
        <v>2573</v>
      </c>
      <c r="J17" s="50" t="s">
        <v>128</v>
      </c>
      <c r="K17" s="49" t="s">
        <v>2536</v>
      </c>
      <c r="L17" s="52" t="s">
        <v>2574</v>
      </c>
      <c r="M17" s="53" t="str">
        <f t="shared" si="0"/>
        <v>http://ovidsp.ovid.com/ovidweb.cgi?T=JS&amp;NEWS=n&amp;CSC=Y&amp;PAGE=booktext&amp;D=books&amp;AN=01382467$&amp;XPATH=/PG(0)</v>
      </c>
    </row>
    <row r="18" spans="1:13" ht="20.100000000000001" customHeight="1">
      <c r="A18" s="48">
        <v>17</v>
      </c>
      <c r="B18" s="49" t="s">
        <v>2560</v>
      </c>
      <c r="C18" s="49" t="s">
        <v>2100</v>
      </c>
      <c r="D18" s="49" t="s">
        <v>2576</v>
      </c>
      <c r="E18" s="49" t="s">
        <v>2577</v>
      </c>
      <c r="F18" s="49" t="s">
        <v>2578</v>
      </c>
      <c r="G18" s="50" t="s">
        <v>2579</v>
      </c>
      <c r="H18" s="51" t="s">
        <v>2462</v>
      </c>
      <c r="I18" s="50" t="s">
        <v>2580</v>
      </c>
      <c r="J18" s="50" t="s">
        <v>128</v>
      </c>
      <c r="K18" s="49" t="s">
        <v>2581</v>
      </c>
      <c r="L18" s="52" t="s">
        <v>2582</v>
      </c>
      <c r="M18" s="53" t="str">
        <f t="shared" si="0"/>
        <v>http://ovidsp.ovid.com/ovidweb.cgi?T=JS&amp;NEWS=n&amp;CSC=Y&amp;PAGE=booktext&amp;D=books&amp;AN=01382695$&amp;XPATH=/PG(0)</v>
      </c>
    </row>
    <row r="19" spans="1:13" ht="20.100000000000001" customHeight="1">
      <c r="A19" s="48">
        <v>18</v>
      </c>
      <c r="B19" s="49" t="s">
        <v>2512</v>
      </c>
      <c r="C19" s="49" t="s">
        <v>2583</v>
      </c>
      <c r="D19" s="49" t="s">
        <v>2584</v>
      </c>
      <c r="E19" s="49" t="s">
        <v>2585</v>
      </c>
      <c r="F19" s="49" t="s">
        <v>2586</v>
      </c>
      <c r="G19" s="50" t="s">
        <v>2587</v>
      </c>
      <c r="H19" s="51" t="s">
        <v>2462</v>
      </c>
      <c r="I19" s="50" t="s">
        <v>2588</v>
      </c>
      <c r="J19" s="50" t="s">
        <v>128</v>
      </c>
      <c r="K19" s="49" t="s">
        <v>2550</v>
      </c>
      <c r="L19" s="52" t="s">
        <v>2589</v>
      </c>
      <c r="M19" s="53" t="str">
        <f t="shared" si="0"/>
        <v>http://ovidsp.ovid.com/ovidweb.cgi?T=JS&amp;NEWS=n&amp;CSC=Y&amp;PAGE=booktext&amp;D=books&amp;AN=01382891$&amp;XPATH=/PG(0)</v>
      </c>
    </row>
    <row r="20" spans="1:13" ht="20.100000000000001" customHeight="1">
      <c r="A20" s="48">
        <v>19</v>
      </c>
      <c r="B20" s="49" t="s">
        <v>2465</v>
      </c>
      <c r="C20" s="49" t="s">
        <v>1432</v>
      </c>
      <c r="D20" s="49" t="s">
        <v>2590</v>
      </c>
      <c r="E20" s="49" t="s">
        <v>2591</v>
      </c>
      <c r="F20" s="49" t="s">
        <v>2592</v>
      </c>
      <c r="G20" s="50" t="s">
        <v>2593</v>
      </c>
      <c r="H20" s="51" t="s">
        <v>2462</v>
      </c>
      <c r="I20" s="50" t="s">
        <v>2594</v>
      </c>
      <c r="J20" s="50" t="s">
        <v>128</v>
      </c>
      <c r="K20" s="49" t="s">
        <v>2536</v>
      </c>
      <c r="L20" s="52" t="s">
        <v>2595</v>
      </c>
      <c r="M20" s="53" t="str">
        <f t="shared" si="0"/>
        <v>http://ovidsp.ovid.com/ovidweb.cgi?T=JS&amp;NEWS=n&amp;CSC=Y&amp;PAGE=booktext&amp;D=books&amp;AN=01382421$&amp;XPATH=/PG(0)</v>
      </c>
    </row>
    <row r="21" spans="1:13" ht="20.100000000000001" customHeight="1">
      <c r="A21" s="48">
        <v>20</v>
      </c>
      <c r="B21" s="49" t="s">
        <v>2447</v>
      </c>
      <c r="C21" s="49" t="s">
        <v>2596</v>
      </c>
      <c r="D21" s="49" t="s">
        <v>1007</v>
      </c>
      <c r="E21" s="49" t="s">
        <v>2597</v>
      </c>
      <c r="F21" s="49" t="s">
        <v>2598</v>
      </c>
      <c r="G21" s="50" t="s">
        <v>2599</v>
      </c>
      <c r="H21" s="51" t="s">
        <v>2462</v>
      </c>
      <c r="I21" s="50" t="s">
        <v>1485</v>
      </c>
      <c r="J21" s="50" t="s">
        <v>128</v>
      </c>
      <c r="K21" s="49" t="s">
        <v>53</v>
      </c>
      <c r="L21" s="52" t="s">
        <v>2600</v>
      </c>
      <c r="M21" s="53" t="str">
        <f t="shared" si="0"/>
        <v>http://ovidsp.ovid.com/ovidweb.cgi?T=JS&amp;NEWS=n&amp;CSC=Y&amp;PAGE=booktext&amp;D=books&amp;AN=01382768$&amp;XPATH=/PG(0)</v>
      </c>
    </row>
    <row r="22" spans="1:13" ht="20.100000000000001" customHeight="1">
      <c r="A22" s="48">
        <v>21</v>
      </c>
      <c r="B22" s="49" t="s">
        <v>2447</v>
      </c>
      <c r="C22" s="49" t="s">
        <v>2601</v>
      </c>
      <c r="D22" s="49" t="s">
        <v>2602</v>
      </c>
      <c r="E22" s="49" t="s">
        <v>2603</v>
      </c>
      <c r="F22" s="49" t="s">
        <v>2604</v>
      </c>
      <c r="G22" s="50" t="s">
        <v>2605</v>
      </c>
      <c r="H22" s="51" t="s">
        <v>2518</v>
      </c>
      <c r="I22" s="50" t="s">
        <v>2606</v>
      </c>
      <c r="J22" s="50" t="s">
        <v>128</v>
      </c>
      <c r="K22" s="49" t="s">
        <v>53</v>
      </c>
      <c r="L22" s="52" t="s">
        <v>2607</v>
      </c>
      <c r="M22" s="53" t="str">
        <f t="shared" si="0"/>
        <v>http://ovidsp.ovid.com/ovidweb.cgi?T=JS&amp;NEWS=n&amp;CSC=Y&amp;PAGE=booktext&amp;D=books&amp;AN=01382521$&amp;XPATH=/PG(0)</v>
      </c>
    </row>
    <row r="23" spans="1:13" ht="20.100000000000001" customHeight="1">
      <c r="A23" s="48">
        <v>22</v>
      </c>
      <c r="B23" s="49" t="s">
        <v>2559</v>
      </c>
      <c r="C23" s="49" t="s">
        <v>2608</v>
      </c>
      <c r="D23" s="49" t="s">
        <v>2609</v>
      </c>
      <c r="E23" s="49" t="s">
        <v>2610</v>
      </c>
      <c r="F23" s="49" t="s">
        <v>2611</v>
      </c>
      <c r="G23" s="50" t="s">
        <v>2612</v>
      </c>
      <c r="H23" s="51" t="s">
        <v>2541</v>
      </c>
      <c r="I23" s="50" t="s">
        <v>2613</v>
      </c>
      <c r="J23" s="50" t="s">
        <v>128</v>
      </c>
      <c r="K23" s="49" t="s">
        <v>30</v>
      </c>
      <c r="L23" s="52" t="s">
        <v>2614</v>
      </c>
      <c r="M23" s="53" t="str">
        <f t="shared" si="0"/>
        <v>http://ovidsp.ovid.com/ovidweb.cgi?T=JS&amp;NEWS=n&amp;CSC=Y&amp;PAGE=booktext&amp;D=books&amp;AN=01382722$&amp;XPATH=/PG(0)</v>
      </c>
    </row>
    <row r="24" spans="1:13" ht="20.100000000000001" customHeight="1">
      <c r="A24" s="48">
        <v>23</v>
      </c>
      <c r="B24" s="49" t="s">
        <v>2559</v>
      </c>
      <c r="C24" s="49" t="s">
        <v>2615</v>
      </c>
      <c r="D24" s="49" t="s">
        <v>2616</v>
      </c>
      <c r="E24" s="49" t="s">
        <v>2617</v>
      </c>
      <c r="F24" s="49" t="s">
        <v>2618</v>
      </c>
      <c r="G24" s="50" t="s">
        <v>2619</v>
      </c>
      <c r="H24" s="51" t="s">
        <v>2462</v>
      </c>
      <c r="I24" s="50" t="s">
        <v>1485</v>
      </c>
      <c r="J24" s="50" t="s">
        <v>128</v>
      </c>
      <c r="K24" s="49" t="s">
        <v>30</v>
      </c>
      <c r="L24" s="52" t="s">
        <v>2620</v>
      </c>
      <c r="M24" s="53" t="str">
        <f t="shared" si="0"/>
        <v>http://ovidsp.ovid.com/ovidweb.cgi?T=JS&amp;NEWS=n&amp;CSC=Y&amp;PAGE=booktext&amp;D=books&amp;AN=01382734$&amp;XPATH=/PG(0)</v>
      </c>
    </row>
    <row r="25" spans="1:13" ht="20.100000000000001" customHeight="1">
      <c r="A25" s="48">
        <v>24</v>
      </c>
      <c r="B25" s="49" t="s">
        <v>2559</v>
      </c>
      <c r="C25" s="49" t="s">
        <v>2621</v>
      </c>
      <c r="D25" s="49" t="s">
        <v>2609</v>
      </c>
      <c r="E25" s="49" t="s">
        <v>2622</v>
      </c>
      <c r="F25" s="49" t="s">
        <v>2623</v>
      </c>
      <c r="G25" s="50" t="s">
        <v>2624</v>
      </c>
      <c r="H25" s="51" t="s">
        <v>2462</v>
      </c>
      <c r="I25" s="50" t="s">
        <v>1485</v>
      </c>
      <c r="J25" s="50" t="s">
        <v>128</v>
      </c>
      <c r="K25" s="49" t="s">
        <v>30</v>
      </c>
      <c r="L25" s="52" t="s">
        <v>2625</v>
      </c>
      <c r="M25" s="53" t="str">
        <f t="shared" si="0"/>
        <v>http://ovidsp.ovid.com/ovidweb.cgi?T=JS&amp;NEWS=n&amp;CSC=Y&amp;PAGE=booktext&amp;D=books&amp;AN=01382737$&amp;XPATH=/PG(0)</v>
      </c>
    </row>
    <row r="26" spans="1:13" ht="20.100000000000001" customHeight="1">
      <c r="A26" s="48">
        <v>25</v>
      </c>
      <c r="B26" s="49" t="s">
        <v>2447</v>
      </c>
      <c r="C26" s="49" t="s">
        <v>1343</v>
      </c>
      <c r="D26" s="49" t="s">
        <v>2626</v>
      </c>
      <c r="E26" s="49" t="s">
        <v>2627</v>
      </c>
      <c r="F26" s="49" t="s">
        <v>2628</v>
      </c>
      <c r="G26" s="50" t="s">
        <v>2629</v>
      </c>
      <c r="H26" s="51" t="s">
        <v>2518</v>
      </c>
      <c r="I26" s="50" t="s">
        <v>2630</v>
      </c>
      <c r="J26" s="50" t="s">
        <v>128</v>
      </c>
      <c r="K26" s="49" t="s">
        <v>2480</v>
      </c>
      <c r="L26" s="52" t="s">
        <v>2631</v>
      </c>
      <c r="M26" s="53" t="str">
        <f t="shared" si="0"/>
        <v>http://ovidsp.ovid.com/ovidweb.cgi?T=JS&amp;NEWS=n&amp;CSC=Y&amp;PAGE=booktext&amp;D=books&amp;AN=01382422$&amp;XPATH=/PG(0)</v>
      </c>
    </row>
    <row r="27" spans="1:13" ht="20.100000000000001" customHeight="1">
      <c r="A27" s="48">
        <v>26</v>
      </c>
      <c r="B27" s="49" t="s">
        <v>2447</v>
      </c>
      <c r="C27" s="49" t="s">
        <v>2632</v>
      </c>
      <c r="D27" s="49" t="s">
        <v>2633</v>
      </c>
      <c r="E27" s="49" t="s">
        <v>2634</v>
      </c>
      <c r="F27" s="49" t="s">
        <v>2635</v>
      </c>
      <c r="G27" s="50" t="s">
        <v>2636</v>
      </c>
      <c r="H27" s="51" t="s">
        <v>2487</v>
      </c>
      <c r="I27" s="50" t="s">
        <v>2637</v>
      </c>
      <c r="J27" s="50" t="s">
        <v>128</v>
      </c>
      <c r="K27" s="49" t="s">
        <v>30</v>
      </c>
      <c r="L27" s="52" t="s">
        <v>2638</v>
      </c>
      <c r="M27" s="53" t="str">
        <f t="shared" si="0"/>
        <v>http://ovidsp.ovid.com/ovidweb.cgi?T=JS&amp;NEWS=n&amp;CSC=Y&amp;PAGE=booktext&amp;D=books&amp;AN=01429437$&amp;XPATH=/PG(0)</v>
      </c>
    </row>
    <row r="28" spans="1:13" ht="20.100000000000001" customHeight="1">
      <c r="A28" s="48">
        <v>27</v>
      </c>
      <c r="B28" s="49" t="s">
        <v>2447</v>
      </c>
      <c r="C28" s="49" t="s">
        <v>2639</v>
      </c>
      <c r="D28" s="49" t="s">
        <v>2633</v>
      </c>
      <c r="E28" s="49" t="s">
        <v>2640</v>
      </c>
      <c r="F28" s="49" t="s">
        <v>2641</v>
      </c>
      <c r="G28" s="50" t="s">
        <v>2642</v>
      </c>
      <c r="H28" s="51" t="s">
        <v>2462</v>
      </c>
      <c r="I28" s="50" t="s">
        <v>2643</v>
      </c>
      <c r="J28" s="50" t="s">
        <v>128</v>
      </c>
      <c r="K28" s="49" t="s">
        <v>53</v>
      </c>
      <c r="L28" s="52" t="s">
        <v>2644</v>
      </c>
      <c r="M28" s="53" t="str">
        <f t="shared" si="0"/>
        <v>http://ovidsp.ovid.com/ovidweb.cgi?T=JS&amp;NEWS=n&amp;CSC=Y&amp;PAGE=booktext&amp;D=books&amp;AN=01337155$&amp;XPATH=/PG(0)</v>
      </c>
    </row>
    <row r="29" spans="1:13" ht="20.100000000000001" customHeight="1">
      <c r="A29" s="48">
        <v>28</v>
      </c>
      <c r="B29" s="49" t="s">
        <v>2447</v>
      </c>
      <c r="C29" s="49" t="s">
        <v>2645</v>
      </c>
      <c r="D29" s="49" t="s">
        <v>2646</v>
      </c>
      <c r="E29" s="49" t="s">
        <v>2647</v>
      </c>
      <c r="F29" s="49" t="s">
        <v>2648</v>
      </c>
      <c r="G29" s="50" t="s">
        <v>2649</v>
      </c>
      <c r="H29" s="51" t="s">
        <v>2471</v>
      </c>
      <c r="I29" s="50" t="s">
        <v>2650</v>
      </c>
      <c r="J29" s="50" t="s">
        <v>128</v>
      </c>
      <c r="K29" s="49" t="s">
        <v>2651</v>
      </c>
      <c r="L29" s="52" t="s">
        <v>2652</v>
      </c>
      <c r="M29" s="53" t="str">
        <f t="shared" si="0"/>
        <v>http://ovidsp.ovid.com/ovidweb.cgi?T=JS&amp;NEWS=n&amp;CSC=Y&amp;PAGE=booktext&amp;D=books&amp;AN=01382423$&amp;XPATH=/PG(0)</v>
      </c>
    </row>
    <row r="30" spans="1:13" ht="20.100000000000001" customHeight="1">
      <c r="A30" s="48">
        <v>29</v>
      </c>
      <c r="B30" s="49" t="s">
        <v>2447</v>
      </c>
      <c r="C30" s="49" t="s">
        <v>2100</v>
      </c>
      <c r="D30" s="49" t="s">
        <v>2653</v>
      </c>
      <c r="E30" s="49" t="s">
        <v>2654</v>
      </c>
      <c r="F30" s="49" t="s">
        <v>2655</v>
      </c>
      <c r="G30" s="50" t="s">
        <v>2656</v>
      </c>
      <c r="H30" s="51" t="s">
        <v>2462</v>
      </c>
      <c r="I30" s="50" t="s">
        <v>2657</v>
      </c>
      <c r="J30" s="50" t="s">
        <v>128</v>
      </c>
      <c r="K30" s="49" t="s">
        <v>2489</v>
      </c>
      <c r="L30" s="52" t="s">
        <v>2658</v>
      </c>
      <c r="M30" s="53" t="str">
        <f t="shared" si="0"/>
        <v>http://ovidsp.ovid.com/ovidweb.cgi?T=JS&amp;NEWS=n&amp;CSC=Y&amp;PAGE=booktext&amp;D=books&amp;AN=01382424$&amp;XPATH=/PG(0)</v>
      </c>
    </row>
    <row r="31" spans="1:13" ht="20.100000000000001" customHeight="1">
      <c r="A31" s="48">
        <v>30</v>
      </c>
      <c r="B31" s="49" t="s">
        <v>2447</v>
      </c>
      <c r="C31" s="49" t="s">
        <v>2659</v>
      </c>
      <c r="D31" s="49" t="s">
        <v>1007</v>
      </c>
      <c r="E31" s="49" t="s">
        <v>2660</v>
      </c>
      <c r="F31" s="49" t="s">
        <v>2661</v>
      </c>
      <c r="G31" s="50" t="s">
        <v>2662</v>
      </c>
      <c r="H31" s="51" t="s">
        <v>2462</v>
      </c>
      <c r="I31" s="50" t="s">
        <v>1485</v>
      </c>
      <c r="J31" s="50" t="s">
        <v>128</v>
      </c>
      <c r="K31" s="49" t="s">
        <v>2489</v>
      </c>
      <c r="L31" s="52" t="s">
        <v>2663</v>
      </c>
      <c r="M31" s="53" t="str">
        <f t="shared" si="0"/>
        <v>http://ovidsp.ovid.com/ovidweb.cgi?T=JS&amp;NEWS=n&amp;CSC=Y&amp;PAGE=booktext&amp;D=books&amp;AN=01382868$&amp;XPATH=/PG(0)</v>
      </c>
    </row>
    <row r="32" spans="1:13" ht="20.100000000000001" customHeight="1">
      <c r="A32" s="48">
        <v>31</v>
      </c>
      <c r="B32" s="49" t="s">
        <v>2447</v>
      </c>
      <c r="C32" s="49" t="s">
        <v>2664</v>
      </c>
      <c r="D32" s="49" t="s">
        <v>2665</v>
      </c>
      <c r="E32" s="49" t="s">
        <v>2666</v>
      </c>
      <c r="F32" s="49" t="s">
        <v>2667</v>
      </c>
      <c r="G32" s="50" t="s">
        <v>2668</v>
      </c>
      <c r="H32" s="51" t="s">
        <v>2487</v>
      </c>
      <c r="I32" s="50" t="s">
        <v>1485</v>
      </c>
      <c r="J32" s="50" t="s">
        <v>128</v>
      </c>
      <c r="K32" s="49" t="s">
        <v>53</v>
      </c>
      <c r="L32" s="52" t="s">
        <v>2669</v>
      </c>
      <c r="M32" s="53" t="str">
        <f t="shared" si="0"/>
        <v>http://ovidsp.ovid.com/ovidweb.cgi?T=JS&amp;NEWS=n&amp;CSC=Y&amp;PAGE=booktext&amp;D=books&amp;AN=01382741$&amp;XPATH=/PG(0)</v>
      </c>
    </row>
    <row r="33" spans="1:13" ht="20.100000000000001" customHeight="1">
      <c r="A33" s="48">
        <v>32</v>
      </c>
      <c r="B33" s="49" t="s">
        <v>2447</v>
      </c>
      <c r="C33" s="49" t="s">
        <v>2670</v>
      </c>
      <c r="D33" s="49" t="s">
        <v>2492</v>
      </c>
      <c r="E33" s="49" t="s">
        <v>2671</v>
      </c>
      <c r="F33" s="49" t="s">
        <v>2672</v>
      </c>
      <c r="G33" s="50" t="s">
        <v>2673</v>
      </c>
      <c r="H33" s="51" t="s">
        <v>2462</v>
      </c>
      <c r="I33" s="50" t="s">
        <v>1485</v>
      </c>
      <c r="J33" s="50" t="s">
        <v>128</v>
      </c>
      <c r="K33" s="49" t="s">
        <v>2489</v>
      </c>
      <c r="L33" s="52" t="s">
        <v>2674</v>
      </c>
      <c r="M33" s="53" t="str">
        <f t="shared" si="0"/>
        <v>http://ovidsp.ovid.com/ovidweb.cgi?T=JS&amp;NEWS=n&amp;CSC=Y&amp;PAGE=booktext&amp;D=books&amp;AN=01382832$&amp;XPATH=/PG(0)</v>
      </c>
    </row>
    <row r="34" spans="1:13" ht="20.100000000000001" customHeight="1">
      <c r="A34" s="48">
        <v>33</v>
      </c>
      <c r="B34" s="49" t="s">
        <v>2447</v>
      </c>
      <c r="C34" s="49" t="s">
        <v>1487</v>
      </c>
      <c r="D34" s="49" t="s">
        <v>2492</v>
      </c>
      <c r="E34" s="49"/>
      <c r="F34" s="49" t="s">
        <v>2675</v>
      </c>
      <c r="G34" s="50" t="s">
        <v>2676</v>
      </c>
      <c r="H34" s="51" t="s">
        <v>2518</v>
      </c>
      <c r="I34" s="50" t="s">
        <v>1485</v>
      </c>
      <c r="J34" s="50" t="s">
        <v>128</v>
      </c>
      <c r="K34" s="55" t="s">
        <v>284</v>
      </c>
      <c r="L34" s="52" t="s">
        <v>2677</v>
      </c>
      <c r="M34" s="53" t="str">
        <f t="shared" si="0"/>
        <v>http://ovidsp.ovid.com/ovidweb.cgi?T=JS&amp;NEWS=n&amp;CSC=Y&amp;PAGE=booktext&amp;D=books&amp;AN=01429589$&amp;XPATH=/PG(0)</v>
      </c>
    </row>
    <row r="35" spans="1:13" ht="20.100000000000001" customHeight="1">
      <c r="A35" s="48">
        <v>34</v>
      </c>
      <c r="B35" s="49" t="s">
        <v>2447</v>
      </c>
      <c r="C35" s="49" t="s">
        <v>1487</v>
      </c>
      <c r="D35" s="49" t="s">
        <v>2492</v>
      </c>
      <c r="E35" s="49" t="s">
        <v>2678</v>
      </c>
      <c r="F35" s="49" t="s">
        <v>2679</v>
      </c>
      <c r="G35" s="50" t="s">
        <v>2680</v>
      </c>
      <c r="H35" s="51" t="s">
        <v>2462</v>
      </c>
      <c r="I35" s="50" t="s">
        <v>1485</v>
      </c>
      <c r="J35" s="50" t="s">
        <v>128</v>
      </c>
      <c r="K35" s="55" t="s">
        <v>2455</v>
      </c>
      <c r="L35" s="52" t="s">
        <v>2681</v>
      </c>
      <c r="M35" s="53" t="str">
        <f t="shared" si="0"/>
        <v>http://ovidsp.ovid.com/ovidweb.cgi?T=JS&amp;NEWS=n&amp;CSC=Y&amp;PAGE=booktext&amp;D=books&amp;AN=01382735$&amp;XPATH=/PG(0)</v>
      </c>
    </row>
    <row r="36" spans="1:13" ht="20.100000000000001" customHeight="1">
      <c r="A36" s="48">
        <v>35</v>
      </c>
      <c r="B36" s="49" t="s">
        <v>2447</v>
      </c>
      <c r="C36" s="49" t="s">
        <v>1323</v>
      </c>
      <c r="D36" s="49" t="s">
        <v>2682</v>
      </c>
      <c r="E36" s="49" t="s">
        <v>2683</v>
      </c>
      <c r="F36" s="49" t="s">
        <v>2684</v>
      </c>
      <c r="G36" s="50" t="s">
        <v>2685</v>
      </c>
      <c r="H36" s="51" t="s">
        <v>2518</v>
      </c>
      <c r="I36" s="50" t="s">
        <v>2686</v>
      </c>
      <c r="J36" s="50" t="s">
        <v>128</v>
      </c>
      <c r="K36" s="49" t="s">
        <v>2489</v>
      </c>
      <c r="L36" s="52" t="s">
        <v>2687</v>
      </c>
      <c r="M36" s="53" t="str">
        <f t="shared" si="0"/>
        <v>http://ovidsp.ovid.com/ovidweb.cgi?T=JS&amp;NEWS=n&amp;CSC=Y&amp;PAGE=booktext&amp;D=books&amp;AN=01382425$&amp;XPATH=/PG(0)</v>
      </c>
    </row>
    <row r="37" spans="1:13" ht="20.100000000000001" customHeight="1">
      <c r="A37" s="48">
        <v>36</v>
      </c>
      <c r="B37" s="49" t="s">
        <v>2559</v>
      </c>
      <c r="C37" s="49" t="s">
        <v>2688</v>
      </c>
      <c r="D37" s="49" t="s">
        <v>2689</v>
      </c>
      <c r="E37" s="49" t="s">
        <v>2690</v>
      </c>
      <c r="F37" s="49" t="s">
        <v>2691</v>
      </c>
      <c r="G37" s="50" t="s">
        <v>2692</v>
      </c>
      <c r="H37" s="51" t="s">
        <v>2462</v>
      </c>
      <c r="I37" s="50" t="s">
        <v>2693</v>
      </c>
      <c r="J37" s="50" t="s">
        <v>128</v>
      </c>
      <c r="K37" s="57" t="s">
        <v>2694</v>
      </c>
      <c r="L37" s="52" t="s">
        <v>2695</v>
      </c>
      <c r="M37" s="53" t="str">
        <f t="shared" si="0"/>
        <v>http://ovidsp.ovid.com/ovidweb.cgi?T=JS&amp;NEWS=n&amp;CSC=Y&amp;PAGE=booktext&amp;D=books&amp;AN=01382426$&amp;XPATH=/PG(0)</v>
      </c>
    </row>
    <row r="38" spans="1:13" ht="20.100000000000001" customHeight="1">
      <c r="A38" s="48">
        <v>37</v>
      </c>
      <c r="B38" s="49" t="s">
        <v>2447</v>
      </c>
      <c r="C38" s="49" t="s">
        <v>2522</v>
      </c>
      <c r="D38" s="49" t="s">
        <v>2696</v>
      </c>
      <c r="E38" s="49" t="s">
        <v>2697</v>
      </c>
      <c r="F38" s="49" t="s">
        <v>2698</v>
      </c>
      <c r="G38" s="50" t="s">
        <v>2699</v>
      </c>
      <c r="H38" s="51" t="s">
        <v>2462</v>
      </c>
      <c r="I38" s="50" t="s">
        <v>2700</v>
      </c>
      <c r="J38" s="50" t="s">
        <v>128</v>
      </c>
      <c r="K38" s="49" t="s">
        <v>2536</v>
      </c>
      <c r="L38" s="52" t="s">
        <v>2701</v>
      </c>
      <c r="M38" s="53" t="str">
        <f t="shared" si="0"/>
        <v>http://ovidsp.ovid.com/ovidweb.cgi?T=JS&amp;NEWS=n&amp;CSC=Y&amp;PAGE=booktext&amp;D=books&amp;AN=01382431$&amp;XPATH=/PG(0)</v>
      </c>
    </row>
    <row r="39" spans="1:13" ht="20.100000000000001" customHeight="1">
      <c r="A39" s="48">
        <v>38</v>
      </c>
      <c r="B39" s="49" t="s">
        <v>2448</v>
      </c>
      <c r="C39" s="49" t="s">
        <v>2702</v>
      </c>
      <c r="D39" s="49" t="s">
        <v>2703</v>
      </c>
      <c r="E39" s="49" t="s">
        <v>2704</v>
      </c>
      <c r="F39" s="49" t="s">
        <v>2705</v>
      </c>
      <c r="G39" s="50" t="s">
        <v>2706</v>
      </c>
      <c r="H39" s="51" t="s">
        <v>2462</v>
      </c>
      <c r="I39" s="50" t="s">
        <v>2707</v>
      </c>
      <c r="J39" s="50" t="s">
        <v>128</v>
      </c>
      <c r="K39" s="57" t="s">
        <v>2708</v>
      </c>
      <c r="L39" s="52" t="s">
        <v>2709</v>
      </c>
      <c r="M39" s="53" t="str">
        <f t="shared" si="0"/>
        <v>http://ovidsp.ovid.com/ovidweb.cgi?T=JS&amp;NEWS=n&amp;CSC=Y&amp;PAGE=booktext&amp;D=books&amp;AN=01382432$&amp;XPATH=/PG(0)</v>
      </c>
    </row>
    <row r="40" spans="1:13" ht="20.100000000000001" customHeight="1">
      <c r="A40" s="48">
        <v>39</v>
      </c>
      <c r="B40" s="49" t="s">
        <v>2710</v>
      </c>
      <c r="C40" s="49" t="s">
        <v>2711</v>
      </c>
      <c r="D40" s="49" t="s">
        <v>2712</v>
      </c>
      <c r="E40" s="49" t="s">
        <v>2713</v>
      </c>
      <c r="F40" s="49" t="s">
        <v>2714</v>
      </c>
      <c r="G40" s="50" t="s">
        <v>2715</v>
      </c>
      <c r="H40" s="51" t="s">
        <v>2462</v>
      </c>
      <c r="I40" s="50" t="s">
        <v>2716</v>
      </c>
      <c r="J40" s="50" t="s">
        <v>128</v>
      </c>
      <c r="K40" s="57" t="s">
        <v>2718</v>
      </c>
      <c r="L40" s="52" t="s">
        <v>2719</v>
      </c>
      <c r="M40" s="53" t="str">
        <f t="shared" si="0"/>
        <v>http://ovidsp.ovid.com/ovidweb.cgi?T=JS&amp;NEWS=n&amp;CSC=Y&amp;PAGE=booktext&amp;D=books&amp;AN=01382434$&amp;XPATH=/PG(0)</v>
      </c>
    </row>
    <row r="41" spans="1:13" ht="20.100000000000001" customHeight="1">
      <c r="A41" s="48">
        <v>40</v>
      </c>
      <c r="B41" s="49" t="s">
        <v>2448</v>
      </c>
      <c r="C41" s="49" t="s">
        <v>2720</v>
      </c>
      <c r="D41" s="49" t="s">
        <v>2721</v>
      </c>
      <c r="E41" s="49" t="s">
        <v>2722</v>
      </c>
      <c r="F41" s="49" t="s">
        <v>2723</v>
      </c>
      <c r="G41" s="50" t="s">
        <v>196</v>
      </c>
      <c r="H41" s="51" t="s">
        <v>2462</v>
      </c>
      <c r="I41" s="50" t="s">
        <v>2724</v>
      </c>
      <c r="J41" s="50" t="s">
        <v>128</v>
      </c>
      <c r="K41" s="49" t="s">
        <v>2536</v>
      </c>
      <c r="L41" s="52" t="s">
        <v>2725</v>
      </c>
      <c r="M41" s="53" t="str">
        <f t="shared" si="0"/>
        <v>http://ovidsp.ovid.com/ovidweb.cgi?T=JS&amp;NEWS=n&amp;CSC=Y&amp;PAGE=booktext&amp;D=books&amp;AN=01382476$&amp;XPATH=/PG(0)</v>
      </c>
    </row>
    <row r="42" spans="1:13" ht="20.100000000000001" customHeight="1">
      <c r="A42" s="48">
        <v>41</v>
      </c>
      <c r="B42" s="49" t="s">
        <v>2448</v>
      </c>
      <c r="C42" s="49" t="s">
        <v>2726</v>
      </c>
      <c r="D42" s="49" t="s">
        <v>1070</v>
      </c>
      <c r="E42" s="49" t="s">
        <v>2727</v>
      </c>
      <c r="F42" s="49" t="s">
        <v>2728</v>
      </c>
      <c r="G42" s="50" t="s">
        <v>2729</v>
      </c>
      <c r="H42" s="51" t="s">
        <v>2462</v>
      </c>
      <c r="I42" s="50" t="s">
        <v>2730</v>
      </c>
      <c r="J42" s="50" t="s">
        <v>128</v>
      </c>
      <c r="K42" s="49" t="s">
        <v>2489</v>
      </c>
      <c r="L42" s="52" t="s">
        <v>2731</v>
      </c>
      <c r="M42" s="53" t="str">
        <f t="shared" si="0"/>
        <v>http://ovidsp.ovid.com/ovidweb.cgi?T=JS&amp;NEWS=n&amp;CSC=Y&amp;PAGE=booktext&amp;D=books&amp;AN=01382435$&amp;XPATH=/PG(0)</v>
      </c>
    </row>
    <row r="43" spans="1:13" ht="20.100000000000001" customHeight="1">
      <c r="A43" s="48">
        <v>42</v>
      </c>
      <c r="B43" s="49" t="s">
        <v>2448</v>
      </c>
      <c r="C43" s="49" t="s">
        <v>1336</v>
      </c>
      <c r="D43" s="49" t="s">
        <v>2733</v>
      </c>
      <c r="E43" s="49" t="s">
        <v>2734</v>
      </c>
      <c r="F43" s="49" t="s">
        <v>2735</v>
      </c>
      <c r="G43" s="50" t="s">
        <v>2736</v>
      </c>
      <c r="H43" s="51" t="s">
        <v>2462</v>
      </c>
      <c r="I43" s="50" t="s">
        <v>2737</v>
      </c>
      <c r="J43" s="50" t="s">
        <v>128</v>
      </c>
      <c r="K43" s="49" t="s">
        <v>2536</v>
      </c>
      <c r="L43" s="52" t="s">
        <v>2738</v>
      </c>
      <c r="M43" s="53" t="str">
        <f t="shared" si="0"/>
        <v>http://ovidsp.ovid.com/ovidweb.cgi?T=JS&amp;NEWS=n&amp;CSC=Y&amp;PAGE=booktext&amp;D=books&amp;AN=01382436$&amp;XPATH=/PG(0)</v>
      </c>
    </row>
    <row r="44" spans="1:13" ht="20.100000000000001" customHeight="1">
      <c r="A44" s="48">
        <v>43</v>
      </c>
      <c r="B44" s="49" t="s">
        <v>2448</v>
      </c>
      <c r="C44" s="49" t="s">
        <v>2739</v>
      </c>
      <c r="D44" s="49" t="s">
        <v>2740</v>
      </c>
      <c r="E44" s="49" t="s">
        <v>2741</v>
      </c>
      <c r="F44" s="49" t="s">
        <v>2742</v>
      </c>
      <c r="G44" s="50" t="s">
        <v>2743</v>
      </c>
      <c r="H44" s="51" t="s">
        <v>2541</v>
      </c>
      <c r="I44" s="50" t="s">
        <v>2744</v>
      </c>
      <c r="J44" s="50" t="s">
        <v>128</v>
      </c>
      <c r="K44" s="49" t="s">
        <v>2550</v>
      </c>
      <c r="L44" s="52" t="s">
        <v>2745</v>
      </c>
      <c r="M44" s="53" t="str">
        <f t="shared" si="0"/>
        <v>http://ovidsp.ovid.com/ovidweb.cgi?T=JS&amp;NEWS=n&amp;CSC=Y&amp;PAGE=booktext&amp;D=books&amp;AN=01382437$&amp;XPATH=/PG(0)</v>
      </c>
    </row>
    <row r="45" spans="1:13" ht="20.100000000000001" customHeight="1">
      <c r="A45" s="48">
        <v>44</v>
      </c>
      <c r="B45" s="49" t="s">
        <v>2448</v>
      </c>
      <c r="C45" s="49" t="s">
        <v>2746</v>
      </c>
      <c r="D45" s="49" t="s">
        <v>2747</v>
      </c>
      <c r="E45" s="49" t="s">
        <v>2748</v>
      </c>
      <c r="F45" s="49" t="s">
        <v>2749</v>
      </c>
      <c r="G45" s="50" t="s">
        <v>2750</v>
      </c>
      <c r="H45" s="51" t="s">
        <v>2462</v>
      </c>
      <c r="I45" s="50" t="s">
        <v>2751</v>
      </c>
      <c r="J45" s="50" t="s">
        <v>128</v>
      </c>
      <c r="K45" s="49" t="s">
        <v>2489</v>
      </c>
      <c r="L45" s="54" t="s">
        <v>2752</v>
      </c>
      <c r="M45" s="53" t="str">
        <f t="shared" si="0"/>
        <v>http://ovidsp.ovid.com/ovidweb.cgi?T=JS&amp;NEWS=n&amp;CSC=Y&amp;PAGE=booktext&amp;D=books&amp;AN=01382438$&amp;XPATH=/PG(0)</v>
      </c>
    </row>
    <row r="46" spans="1:13" ht="20.100000000000001" customHeight="1">
      <c r="A46" s="48">
        <v>45</v>
      </c>
      <c r="B46" s="49" t="s">
        <v>2448</v>
      </c>
      <c r="C46" s="49" t="s">
        <v>2100</v>
      </c>
      <c r="D46" s="49" t="s">
        <v>2753</v>
      </c>
      <c r="E46" s="49" t="s">
        <v>2754</v>
      </c>
      <c r="F46" s="49" t="s">
        <v>2755</v>
      </c>
      <c r="G46" s="50" t="s">
        <v>2756</v>
      </c>
      <c r="H46" s="51" t="s">
        <v>2462</v>
      </c>
      <c r="I46" s="50" t="s">
        <v>2757</v>
      </c>
      <c r="J46" s="50" t="s">
        <v>128</v>
      </c>
      <c r="K46" s="49" t="s">
        <v>2550</v>
      </c>
      <c r="L46" s="52" t="s">
        <v>2758</v>
      </c>
      <c r="M46" s="53" t="str">
        <f t="shared" si="0"/>
        <v>http://ovidsp.ovid.com/ovidweb.cgi?T=JS&amp;NEWS=n&amp;CSC=Y&amp;PAGE=booktext&amp;D=books&amp;AN=01382440$&amp;XPATH=/PG(0)</v>
      </c>
    </row>
    <row r="47" spans="1:13" ht="20.100000000000001" customHeight="1">
      <c r="A47" s="48">
        <v>46</v>
      </c>
      <c r="B47" s="49" t="s">
        <v>2448</v>
      </c>
      <c r="C47" s="49" t="s">
        <v>2759</v>
      </c>
      <c r="D47" s="49" t="s">
        <v>2760</v>
      </c>
      <c r="E47" s="49" t="s">
        <v>2761</v>
      </c>
      <c r="F47" s="49" t="s">
        <v>2762</v>
      </c>
      <c r="G47" s="50" t="s">
        <v>2763</v>
      </c>
      <c r="H47" s="51" t="s">
        <v>2462</v>
      </c>
      <c r="I47" s="50" t="s">
        <v>2764</v>
      </c>
      <c r="J47" s="50" t="s">
        <v>128</v>
      </c>
      <c r="K47" s="57" t="s">
        <v>2766</v>
      </c>
      <c r="L47" s="52" t="s">
        <v>2767</v>
      </c>
      <c r="M47" s="53" t="str">
        <f t="shared" si="0"/>
        <v>http://ovidsp.ovid.com/ovidweb.cgi?T=JS&amp;NEWS=n&amp;CSC=Y&amp;PAGE=booktext&amp;D=books&amp;AN=01382439$&amp;XPATH=/PG(0)</v>
      </c>
    </row>
    <row r="48" spans="1:13" ht="20.100000000000001" customHeight="1">
      <c r="A48" s="48">
        <v>47</v>
      </c>
      <c r="B48" s="49" t="s">
        <v>2448</v>
      </c>
      <c r="C48" s="49" t="s">
        <v>2768</v>
      </c>
      <c r="D48" s="49" t="s">
        <v>2769</v>
      </c>
      <c r="E48" s="49" t="s">
        <v>2770</v>
      </c>
      <c r="F48" s="49" t="s">
        <v>2771</v>
      </c>
      <c r="G48" s="50" t="s">
        <v>2772</v>
      </c>
      <c r="H48" s="51" t="s">
        <v>2518</v>
      </c>
      <c r="I48" s="50" t="s">
        <v>2773</v>
      </c>
      <c r="J48" s="50" t="s">
        <v>128</v>
      </c>
      <c r="K48" s="55" t="s">
        <v>2775</v>
      </c>
      <c r="L48" s="52" t="s">
        <v>2776</v>
      </c>
      <c r="M48" s="53" t="str">
        <f t="shared" si="0"/>
        <v>http://ovidsp.ovid.com/ovidweb.cgi?T=JS&amp;NEWS=n&amp;CSC=Y&amp;PAGE=booktext&amp;D=books&amp;AN=01337658$&amp;XPATH=/PG(0)</v>
      </c>
    </row>
    <row r="49" spans="1:13" ht="20.100000000000001" customHeight="1">
      <c r="A49" s="48">
        <v>48</v>
      </c>
      <c r="B49" s="49" t="s">
        <v>2448</v>
      </c>
      <c r="C49" s="49" t="s">
        <v>2777</v>
      </c>
      <c r="D49" s="49" t="s">
        <v>2778</v>
      </c>
      <c r="E49" s="49" t="s">
        <v>2779</v>
      </c>
      <c r="F49" s="49" t="s">
        <v>2780</v>
      </c>
      <c r="G49" s="50" t="s">
        <v>2781</v>
      </c>
      <c r="H49" s="51" t="s">
        <v>2541</v>
      </c>
      <c r="I49" s="50" t="s">
        <v>2782</v>
      </c>
      <c r="J49" s="50" t="s">
        <v>128</v>
      </c>
      <c r="K49" s="49" t="s">
        <v>30</v>
      </c>
      <c r="L49" s="52" t="s">
        <v>2783</v>
      </c>
      <c r="M49" s="53" t="str">
        <f t="shared" si="0"/>
        <v>http://ovidsp.ovid.com/ovidweb.cgi?T=JS&amp;NEWS=n&amp;CSC=Y&amp;PAGE=booktext&amp;D=books&amp;AN=01337659$&amp;XPATH=/PG(0)</v>
      </c>
    </row>
    <row r="50" spans="1:13" ht="20.100000000000001" customHeight="1">
      <c r="A50" s="48">
        <v>49</v>
      </c>
      <c r="B50" s="49" t="s">
        <v>2448</v>
      </c>
      <c r="C50" s="49" t="s">
        <v>1343</v>
      </c>
      <c r="D50" s="49" t="s">
        <v>2784</v>
      </c>
      <c r="E50" s="49" t="s">
        <v>2785</v>
      </c>
      <c r="F50" s="49" t="s">
        <v>2786</v>
      </c>
      <c r="G50" s="50" t="s">
        <v>2787</v>
      </c>
      <c r="H50" s="51" t="s">
        <v>2462</v>
      </c>
      <c r="I50" s="50" t="s">
        <v>2788</v>
      </c>
      <c r="J50" s="50" t="s">
        <v>128</v>
      </c>
      <c r="K50" s="49" t="s">
        <v>53</v>
      </c>
      <c r="L50" s="52" t="s">
        <v>2789</v>
      </c>
      <c r="M50" s="53" t="str">
        <f t="shared" si="0"/>
        <v>http://ovidsp.ovid.com/ovidweb.cgi?T=JS&amp;NEWS=n&amp;CSC=Y&amp;PAGE=booktext&amp;D=books&amp;AN=01382441$&amp;XPATH=/PG(0)</v>
      </c>
    </row>
    <row r="51" spans="1:13" ht="20.100000000000001" customHeight="1">
      <c r="A51" s="48">
        <v>50</v>
      </c>
      <c r="B51" s="49" t="s">
        <v>2448</v>
      </c>
      <c r="C51" s="49" t="s">
        <v>2790</v>
      </c>
      <c r="D51" s="49" t="s">
        <v>2791</v>
      </c>
      <c r="E51" s="49" t="s">
        <v>2792</v>
      </c>
      <c r="F51" s="49" t="s">
        <v>2793</v>
      </c>
      <c r="G51" s="50" t="s">
        <v>2794</v>
      </c>
      <c r="H51" s="51" t="s">
        <v>2462</v>
      </c>
      <c r="I51" s="50" t="s">
        <v>2795</v>
      </c>
      <c r="J51" s="50" t="s">
        <v>128</v>
      </c>
      <c r="K51" s="55" t="s">
        <v>2775</v>
      </c>
      <c r="L51" s="52" t="s">
        <v>2796</v>
      </c>
      <c r="M51" s="53" t="str">
        <f t="shared" si="0"/>
        <v>http://ovidsp.ovid.com/ovidweb.cgi?T=JS&amp;NEWS=n&amp;CSC=Y&amp;PAGE=booktext&amp;D=books&amp;AN=01337660$&amp;XPATH=/PG(0)</v>
      </c>
    </row>
    <row r="52" spans="1:13" ht="20.100000000000001" customHeight="1">
      <c r="A52" s="48">
        <v>51</v>
      </c>
      <c r="B52" s="49" t="s">
        <v>2448</v>
      </c>
      <c r="C52" s="49" t="s">
        <v>2797</v>
      </c>
      <c r="D52" s="49" t="s">
        <v>955</v>
      </c>
      <c r="E52" s="49" t="s">
        <v>2798</v>
      </c>
      <c r="F52" s="49" t="s">
        <v>2799</v>
      </c>
      <c r="G52" s="50" t="s">
        <v>2800</v>
      </c>
      <c r="H52" s="51" t="s">
        <v>2462</v>
      </c>
      <c r="I52" s="50" t="s">
        <v>2801</v>
      </c>
      <c r="J52" s="50" t="s">
        <v>128</v>
      </c>
      <c r="K52" s="49" t="s">
        <v>2536</v>
      </c>
      <c r="L52" s="52" t="s">
        <v>2802</v>
      </c>
      <c r="M52" s="53" t="str">
        <f t="shared" si="0"/>
        <v>http://ovidsp.ovid.com/ovidweb.cgi?T=JS&amp;NEWS=n&amp;CSC=Y&amp;PAGE=booktext&amp;D=books&amp;AN=01382442$&amp;XPATH=/PG(0)</v>
      </c>
    </row>
    <row r="53" spans="1:13" ht="20.100000000000001" customHeight="1">
      <c r="A53" s="48">
        <v>52</v>
      </c>
      <c r="B53" s="49" t="s">
        <v>2804</v>
      </c>
      <c r="C53" s="49" t="s">
        <v>2805</v>
      </c>
      <c r="D53" s="49" t="s">
        <v>1225</v>
      </c>
      <c r="E53" s="49" t="s">
        <v>2806</v>
      </c>
      <c r="F53" s="49" t="s">
        <v>2807</v>
      </c>
      <c r="G53" s="50" t="s">
        <v>2808</v>
      </c>
      <c r="H53" s="51" t="s">
        <v>2541</v>
      </c>
      <c r="I53" s="50" t="s">
        <v>2809</v>
      </c>
      <c r="J53" s="50" t="s">
        <v>128</v>
      </c>
      <c r="K53" s="49" t="s">
        <v>2489</v>
      </c>
      <c r="L53" s="52" t="s">
        <v>2810</v>
      </c>
      <c r="M53" s="53" t="str">
        <f t="shared" si="0"/>
        <v>http://ovidsp.ovid.com/ovidweb.cgi?T=JS&amp;NEWS=n&amp;CSC=Y&amp;PAGE=booktext&amp;D=books&amp;AN=01382443$&amp;XPATH=/PG(0)</v>
      </c>
    </row>
    <row r="54" spans="1:13" ht="20.100000000000001" customHeight="1">
      <c r="A54" s="48">
        <v>53</v>
      </c>
      <c r="B54" s="49" t="s">
        <v>2448</v>
      </c>
      <c r="C54" s="49" t="s">
        <v>2811</v>
      </c>
      <c r="D54" s="49" t="s">
        <v>2812</v>
      </c>
      <c r="E54" s="49" t="s">
        <v>2813</v>
      </c>
      <c r="F54" s="49" t="s">
        <v>2814</v>
      </c>
      <c r="G54" s="50" t="s">
        <v>2815</v>
      </c>
      <c r="H54" s="51" t="s">
        <v>2816</v>
      </c>
      <c r="I54" s="50" t="s">
        <v>2817</v>
      </c>
      <c r="J54" s="50" t="s">
        <v>128</v>
      </c>
      <c r="K54" s="49" t="s">
        <v>2550</v>
      </c>
      <c r="L54" s="52" t="s">
        <v>2818</v>
      </c>
      <c r="M54" s="53" t="str">
        <f t="shared" si="0"/>
        <v>http://ovidsp.ovid.com/ovidweb.cgi?T=JS&amp;NEWS=n&amp;CSC=Y&amp;PAGE=booktext&amp;D=books&amp;AN=00140013$&amp;XPATH=/PG(0)</v>
      </c>
    </row>
    <row r="55" spans="1:13" ht="20.100000000000001" customHeight="1">
      <c r="A55" s="48">
        <v>54</v>
      </c>
      <c r="B55" s="49" t="s">
        <v>2448</v>
      </c>
      <c r="C55" s="49" t="s">
        <v>2819</v>
      </c>
      <c r="D55" s="49" t="s">
        <v>1112</v>
      </c>
      <c r="E55" s="49" t="s">
        <v>2820</v>
      </c>
      <c r="F55" s="49" t="s">
        <v>2821</v>
      </c>
      <c r="G55" s="50" t="s">
        <v>2822</v>
      </c>
      <c r="H55" s="51" t="s">
        <v>2518</v>
      </c>
      <c r="I55" s="50" t="s">
        <v>2823</v>
      </c>
      <c r="J55" s="50" t="s">
        <v>128</v>
      </c>
      <c r="K55" s="49" t="s">
        <v>2489</v>
      </c>
      <c r="L55" s="52" t="s">
        <v>2824</v>
      </c>
      <c r="M55" s="53" t="str">
        <f t="shared" si="0"/>
        <v>http://ovidsp.ovid.com/ovidweb.cgi?T=JS&amp;NEWS=n&amp;CSC=Y&amp;PAGE=booktext&amp;D=books&amp;AN=01382445$&amp;XPATH=/PG(0)</v>
      </c>
    </row>
    <row r="56" spans="1:13" ht="20.100000000000001" customHeight="1">
      <c r="A56" s="48">
        <v>55</v>
      </c>
      <c r="B56" s="49" t="s">
        <v>2448</v>
      </c>
      <c r="C56" s="49" t="s">
        <v>2825</v>
      </c>
      <c r="D56" s="49" t="s">
        <v>2827</v>
      </c>
      <c r="E56" s="49" t="s">
        <v>2828</v>
      </c>
      <c r="F56" s="49" t="s">
        <v>2829</v>
      </c>
      <c r="G56" s="50" t="s">
        <v>2830</v>
      </c>
      <c r="H56" s="51" t="s">
        <v>2471</v>
      </c>
      <c r="I56" s="50" t="s">
        <v>2831</v>
      </c>
      <c r="J56" s="50" t="s">
        <v>128</v>
      </c>
      <c r="K56" s="55" t="s">
        <v>2832</v>
      </c>
      <c r="L56" s="52" t="s">
        <v>2833</v>
      </c>
      <c r="M56" s="53" t="str">
        <f t="shared" si="0"/>
        <v>http://ovidsp.ovid.com/ovidweb.cgi?T=JS&amp;NEWS=n&amp;CSC=Y&amp;PAGE=booktext&amp;D=books&amp;AN=01412543$&amp;XPATH=/PG(0)</v>
      </c>
    </row>
    <row r="57" spans="1:13" ht="20.100000000000001" customHeight="1">
      <c r="A57" s="48">
        <v>56</v>
      </c>
      <c r="B57" s="49" t="s">
        <v>2448</v>
      </c>
      <c r="C57" s="49" t="s">
        <v>2659</v>
      </c>
      <c r="D57" s="49" t="s">
        <v>1007</v>
      </c>
      <c r="E57" s="49" t="s">
        <v>2834</v>
      </c>
      <c r="F57" s="49" t="s">
        <v>2835</v>
      </c>
      <c r="G57" s="50" t="s">
        <v>2836</v>
      </c>
      <c r="H57" s="51" t="s">
        <v>2462</v>
      </c>
      <c r="I57" s="50" t="s">
        <v>1485</v>
      </c>
      <c r="J57" s="50" t="s">
        <v>128</v>
      </c>
      <c r="K57" s="49" t="s">
        <v>2536</v>
      </c>
      <c r="L57" s="52" t="s">
        <v>2837</v>
      </c>
      <c r="M57" s="53" t="str">
        <f t="shared" si="0"/>
        <v>http://ovidsp.ovid.com/ovidweb.cgi?T=JS&amp;NEWS=n&amp;CSC=Y&amp;PAGE=booktext&amp;D=books&amp;AN=01382849$&amp;XPATH=/PG(0)</v>
      </c>
    </row>
    <row r="58" spans="1:13" ht="20.100000000000001" customHeight="1">
      <c r="A58" s="48">
        <v>57</v>
      </c>
      <c r="B58" s="49" t="s">
        <v>2448</v>
      </c>
      <c r="C58" s="49" t="s">
        <v>2838</v>
      </c>
      <c r="D58" s="49" t="s">
        <v>2839</v>
      </c>
      <c r="E58" s="49" t="s">
        <v>2840</v>
      </c>
      <c r="F58" s="49" t="s">
        <v>2841</v>
      </c>
      <c r="G58" s="50" t="s">
        <v>2842</v>
      </c>
      <c r="H58" s="51" t="s">
        <v>2518</v>
      </c>
      <c r="I58" s="50" t="s">
        <v>2557</v>
      </c>
      <c r="J58" s="50" t="s">
        <v>128</v>
      </c>
      <c r="K58" s="49" t="s">
        <v>2480</v>
      </c>
      <c r="L58" s="52" t="s">
        <v>2843</v>
      </c>
      <c r="M58" s="53" t="str">
        <f t="shared" si="0"/>
        <v>http://ovidsp.ovid.com/ovidweb.cgi?T=JS&amp;NEWS=n&amp;CSC=Y&amp;PAGE=booktext&amp;D=books&amp;AN=01382800$&amp;XPATH=/PG(0)</v>
      </c>
    </row>
    <row r="59" spans="1:13" ht="20.100000000000001" customHeight="1">
      <c r="A59" s="48">
        <v>58</v>
      </c>
      <c r="B59" s="49" t="s">
        <v>2448</v>
      </c>
      <c r="C59" s="49" t="s">
        <v>2844</v>
      </c>
      <c r="D59" s="49" t="s">
        <v>2846</v>
      </c>
      <c r="E59" s="49" t="s">
        <v>2847</v>
      </c>
      <c r="F59" s="49" t="s">
        <v>2848</v>
      </c>
      <c r="G59" s="50" t="s">
        <v>2849</v>
      </c>
      <c r="H59" s="51" t="s">
        <v>2518</v>
      </c>
      <c r="I59" s="50" t="s">
        <v>2850</v>
      </c>
      <c r="J59" s="50" t="s">
        <v>128</v>
      </c>
      <c r="K59" s="55" t="s">
        <v>2832</v>
      </c>
      <c r="L59" s="52" t="s">
        <v>2851</v>
      </c>
      <c r="M59" s="53" t="str">
        <f t="shared" si="0"/>
        <v>http://ovidsp.ovid.com/ovidweb.cgi?T=JS&amp;NEWS=n&amp;CSC=Y&amp;PAGE=booktext&amp;D=books&amp;AN=01429533$&amp;XPATH=/PG(0)</v>
      </c>
    </row>
    <row r="60" spans="1:13" ht="20.100000000000001" customHeight="1">
      <c r="A60" s="48">
        <v>59</v>
      </c>
      <c r="B60" s="49" t="s">
        <v>2448</v>
      </c>
      <c r="C60" s="49" t="s">
        <v>1338</v>
      </c>
      <c r="D60" s="49" t="s">
        <v>2852</v>
      </c>
      <c r="E60" s="49" t="s">
        <v>2853</v>
      </c>
      <c r="F60" s="49" t="s">
        <v>2854</v>
      </c>
      <c r="G60" s="50" t="s">
        <v>2855</v>
      </c>
      <c r="H60" s="51" t="s">
        <v>2462</v>
      </c>
      <c r="I60" s="50" t="s">
        <v>2856</v>
      </c>
      <c r="J60" s="50" t="s">
        <v>128</v>
      </c>
      <c r="K60" s="49" t="s">
        <v>30</v>
      </c>
      <c r="L60" s="52" t="s">
        <v>2857</v>
      </c>
      <c r="M60" s="53" t="str">
        <f t="shared" si="0"/>
        <v>http://ovidsp.ovid.com/ovidweb.cgi?T=JS&amp;NEWS=n&amp;CSC=Y&amp;PAGE=booktext&amp;D=books&amp;AN=01337255$&amp;XPATH=/PG(0)</v>
      </c>
    </row>
    <row r="61" spans="1:13" ht="20.100000000000001" customHeight="1">
      <c r="A61" s="48">
        <v>60</v>
      </c>
      <c r="B61" s="49" t="s">
        <v>2448</v>
      </c>
      <c r="C61" s="49" t="s">
        <v>2858</v>
      </c>
      <c r="D61" s="49" t="s">
        <v>2859</v>
      </c>
      <c r="E61" s="49" t="s">
        <v>2860</v>
      </c>
      <c r="F61" s="49" t="s">
        <v>2861</v>
      </c>
      <c r="G61" s="50" t="s">
        <v>2862</v>
      </c>
      <c r="H61" s="51" t="s">
        <v>2462</v>
      </c>
      <c r="I61" s="50" t="s">
        <v>2863</v>
      </c>
      <c r="J61" s="50" t="s">
        <v>128</v>
      </c>
      <c r="K61" s="49" t="s">
        <v>2536</v>
      </c>
      <c r="L61" s="52" t="s">
        <v>2864</v>
      </c>
      <c r="M61" s="53" t="str">
        <f t="shared" si="0"/>
        <v>http://ovidsp.ovid.com/ovidweb.cgi?T=JS&amp;NEWS=n&amp;CSC=Y&amp;PAGE=booktext&amp;D=books&amp;AN=01382556$&amp;XPATH=/PG(0)</v>
      </c>
    </row>
    <row r="62" spans="1:13" ht="20.100000000000001" customHeight="1">
      <c r="A62" s="48">
        <v>61</v>
      </c>
      <c r="B62" s="49" t="s">
        <v>2448</v>
      </c>
      <c r="C62" s="49" t="s">
        <v>2865</v>
      </c>
      <c r="D62" s="49" t="s">
        <v>2866</v>
      </c>
      <c r="E62" s="49" t="s">
        <v>2867</v>
      </c>
      <c r="F62" s="49" t="s">
        <v>2868</v>
      </c>
      <c r="G62" s="50" t="s">
        <v>2869</v>
      </c>
      <c r="H62" s="51" t="s">
        <v>2518</v>
      </c>
      <c r="I62" s="50" t="s">
        <v>2870</v>
      </c>
      <c r="J62" s="50" t="s">
        <v>128</v>
      </c>
      <c r="K62" s="49" t="s">
        <v>30</v>
      </c>
      <c r="L62" s="52" t="s">
        <v>2871</v>
      </c>
      <c r="M62" s="53" t="str">
        <f t="shared" si="0"/>
        <v>http://ovidsp.ovid.com/ovidweb.cgi?T=JS&amp;NEWS=n&amp;CSC=Y&amp;PAGE=booktext&amp;D=books&amp;AN=01412555$&amp;XPATH=/PG(0)</v>
      </c>
    </row>
    <row r="63" spans="1:13" ht="20.100000000000001" customHeight="1">
      <c r="A63" s="48">
        <v>62</v>
      </c>
      <c r="B63" s="49" t="s">
        <v>2448</v>
      </c>
      <c r="C63" s="49" t="s">
        <v>1338</v>
      </c>
      <c r="D63" s="49" t="s">
        <v>2872</v>
      </c>
      <c r="E63" s="49" t="s">
        <v>2873</v>
      </c>
      <c r="F63" s="49" t="s">
        <v>2874</v>
      </c>
      <c r="G63" s="50" t="s">
        <v>2875</v>
      </c>
      <c r="H63" s="51" t="s">
        <v>2462</v>
      </c>
      <c r="I63" s="50" t="s">
        <v>2876</v>
      </c>
      <c r="J63" s="50" t="s">
        <v>128</v>
      </c>
      <c r="K63" s="49" t="s">
        <v>53</v>
      </c>
      <c r="L63" s="52" t="s">
        <v>2877</v>
      </c>
      <c r="M63" s="53" t="str">
        <f t="shared" si="0"/>
        <v>http://ovidsp.ovid.com/ovidweb.cgi?T=JS&amp;NEWS=n&amp;CSC=Y&amp;PAGE=booktext&amp;D=books&amp;AN=01382447$&amp;XPATH=/PG(0)</v>
      </c>
    </row>
    <row r="64" spans="1:13" ht="20.100000000000001" customHeight="1">
      <c r="A64" s="48">
        <v>63</v>
      </c>
      <c r="B64" s="49" t="s">
        <v>2448</v>
      </c>
      <c r="C64" s="49" t="s">
        <v>2878</v>
      </c>
      <c r="D64" s="49" t="s">
        <v>2879</v>
      </c>
      <c r="E64" s="49" t="s">
        <v>2880</v>
      </c>
      <c r="F64" s="49" t="s">
        <v>2881</v>
      </c>
      <c r="G64" s="50" t="s">
        <v>2882</v>
      </c>
      <c r="H64" s="51" t="s">
        <v>2462</v>
      </c>
      <c r="I64" s="50" t="s">
        <v>2883</v>
      </c>
      <c r="J64" s="50" t="s">
        <v>128</v>
      </c>
      <c r="K64" s="49" t="s">
        <v>2550</v>
      </c>
      <c r="L64" s="52" t="s">
        <v>2884</v>
      </c>
      <c r="M64" s="53" t="str">
        <f t="shared" si="0"/>
        <v>http://ovidsp.ovid.com/ovidweb.cgi?T=JS&amp;NEWS=n&amp;CSC=Y&amp;PAGE=booktext&amp;D=books&amp;AN=01382448$&amp;XPATH=/PG(0)</v>
      </c>
    </row>
    <row r="65" spans="1:13" ht="20.100000000000001" customHeight="1">
      <c r="A65" s="48">
        <v>64</v>
      </c>
      <c r="B65" s="49" t="s">
        <v>2448</v>
      </c>
      <c r="C65" s="49" t="s">
        <v>2885</v>
      </c>
      <c r="D65" s="49" t="s">
        <v>2886</v>
      </c>
      <c r="E65" s="49" t="s">
        <v>2887</v>
      </c>
      <c r="F65" s="49" t="s">
        <v>2888</v>
      </c>
      <c r="G65" s="50" t="s">
        <v>2889</v>
      </c>
      <c r="H65" s="51" t="s">
        <v>2541</v>
      </c>
      <c r="I65" s="50" t="s">
        <v>2890</v>
      </c>
      <c r="J65" s="50" t="s">
        <v>128</v>
      </c>
      <c r="K65" s="55" t="s">
        <v>2775</v>
      </c>
      <c r="L65" s="52" t="s">
        <v>2891</v>
      </c>
      <c r="M65" s="53" t="str">
        <f t="shared" si="0"/>
        <v>http://ovidsp.ovid.com/ovidweb.cgi?T=JS&amp;NEWS=n&amp;CSC=Y&amp;PAGE=booktext&amp;D=books&amp;AN=01382449$&amp;XPATH=/PG(0)</v>
      </c>
    </row>
    <row r="66" spans="1:13" ht="20.100000000000001" customHeight="1">
      <c r="A66" s="48">
        <v>65</v>
      </c>
      <c r="B66" s="49" t="s">
        <v>2448</v>
      </c>
      <c r="C66" s="49" t="s">
        <v>2892</v>
      </c>
      <c r="D66" s="49" t="s">
        <v>2894</v>
      </c>
      <c r="E66" s="49" t="s">
        <v>2895</v>
      </c>
      <c r="F66" s="49" t="s">
        <v>2896</v>
      </c>
      <c r="G66" s="50" t="s">
        <v>2897</v>
      </c>
      <c r="H66" s="51" t="s">
        <v>2518</v>
      </c>
      <c r="I66" s="50" t="s">
        <v>2898</v>
      </c>
      <c r="J66" s="50" t="s">
        <v>128</v>
      </c>
      <c r="K66" s="49" t="s">
        <v>2536</v>
      </c>
      <c r="L66" s="52" t="s">
        <v>2899</v>
      </c>
      <c r="M66" s="53" t="str">
        <f t="shared" si="0"/>
        <v>http://ovidsp.ovid.com/ovidweb.cgi?T=JS&amp;NEWS=n&amp;CSC=Y&amp;PAGE=booktext&amp;D=books&amp;AN=01382450$&amp;XPATH=/PG(0)</v>
      </c>
    </row>
    <row r="67" spans="1:13" ht="20.100000000000001" customHeight="1">
      <c r="A67" s="48">
        <v>66</v>
      </c>
      <c r="B67" s="49" t="s">
        <v>2448</v>
      </c>
      <c r="C67" s="49" t="s">
        <v>2900</v>
      </c>
      <c r="D67" s="49" t="s">
        <v>2901</v>
      </c>
      <c r="E67" s="49" t="s">
        <v>2902</v>
      </c>
      <c r="F67" s="49" t="s">
        <v>2903</v>
      </c>
      <c r="G67" s="50" t="s">
        <v>2904</v>
      </c>
      <c r="H67" s="51" t="s">
        <v>2462</v>
      </c>
      <c r="I67" s="50" t="s">
        <v>2905</v>
      </c>
      <c r="J67" s="50" t="s">
        <v>128</v>
      </c>
      <c r="K67" s="49" t="s">
        <v>2550</v>
      </c>
      <c r="L67" s="52" t="s">
        <v>2906</v>
      </c>
      <c r="M67" s="53" t="str">
        <f t="shared" ref="M67:M130" si="1">HYPERLINK(L67)</f>
        <v>http://ovidsp.ovid.com/ovidweb.cgi?T=JS&amp;NEWS=n&amp;CSC=Y&amp;PAGE=booktext&amp;D=books&amp;AN=01382451$&amp;XPATH=/PG(0)</v>
      </c>
    </row>
    <row r="68" spans="1:13" ht="20.100000000000001" customHeight="1">
      <c r="A68" s="48">
        <v>67</v>
      </c>
      <c r="B68" s="49" t="s">
        <v>2447</v>
      </c>
      <c r="C68" s="49" t="s">
        <v>2126</v>
      </c>
      <c r="D68" s="49" t="s">
        <v>2907</v>
      </c>
      <c r="E68" s="49" t="s">
        <v>2908</v>
      </c>
      <c r="F68" s="49" t="s">
        <v>2909</v>
      </c>
      <c r="G68" s="50" t="s">
        <v>2910</v>
      </c>
      <c r="H68" s="51" t="s">
        <v>2462</v>
      </c>
      <c r="I68" s="50" t="s">
        <v>2557</v>
      </c>
      <c r="J68" s="50" t="s">
        <v>128</v>
      </c>
      <c r="K68" s="49" t="s">
        <v>2489</v>
      </c>
      <c r="L68" s="52" t="s">
        <v>2911</v>
      </c>
      <c r="M68" s="53" t="str">
        <f t="shared" si="1"/>
        <v>http://ovidsp.ovid.com/ovidweb.cgi?T=JS&amp;NEWS=n&amp;CSC=Y&amp;PAGE=booktext&amp;D=books&amp;AN=01382879$&amp;XPATH=/PG(0)</v>
      </c>
    </row>
    <row r="69" spans="1:13" ht="20.100000000000001" customHeight="1">
      <c r="A69" s="48">
        <v>68</v>
      </c>
      <c r="B69" s="49" t="s">
        <v>2447</v>
      </c>
      <c r="C69" s="49" t="s">
        <v>2912</v>
      </c>
      <c r="D69" s="49" t="s">
        <v>2913</v>
      </c>
      <c r="E69" s="49" t="s">
        <v>2914</v>
      </c>
      <c r="F69" s="49" t="s">
        <v>2915</v>
      </c>
      <c r="G69" s="50" t="s">
        <v>2916</v>
      </c>
      <c r="H69" s="51" t="s">
        <v>2518</v>
      </c>
      <c r="I69" s="50" t="s">
        <v>2917</v>
      </c>
      <c r="J69" s="50" t="s">
        <v>128</v>
      </c>
      <c r="K69" s="49" t="s">
        <v>2489</v>
      </c>
      <c r="L69" s="52" t="s">
        <v>2918</v>
      </c>
      <c r="M69" s="53" t="str">
        <f t="shared" si="1"/>
        <v>http://ovidsp.ovid.com/ovidweb.cgi?T=JS&amp;NEWS=n&amp;CSC=Y&amp;PAGE=booktext&amp;D=books&amp;AN=01382453$&amp;XPATH=/PG(0)</v>
      </c>
    </row>
    <row r="70" spans="1:13" ht="20.100000000000001" customHeight="1">
      <c r="A70" s="48">
        <v>69</v>
      </c>
      <c r="B70" s="49" t="s">
        <v>2447</v>
      </c>
      <c r="C70" s="49" t="s">
        <v>2919</v>
      </c>
      <c r="D70" s="49" t="s">
        <v>2920</v>
      </c>
      <c r="E70" s="49" t="s">
        <v>2921</v>
      </c>
      <c r="F70" s="49" t="s">
        <v>2922</v>
      </c>
      <c r="G70" s="50" t="s">
        <v>2923</v>
      </c>
      <c r="H70" s="51" t="s">
        <v>2924</v>
      </c>
      <c r="I70" s="50" t="s">
        <v>2925</v>
      </c>
      <c r="J70" s="50" t="s">
        <v>128</v>
      </c>
      <c r="K70" s="55" t="s">
        <v>284</v>
      </c>
      <c r="L70" s="52" t="s">
        <v>2926</v>
      </c>
      <c r="M70" s="53" t="str">
        <f t="shared" si="1"/>
        <v>http://ovidsp.ovid.com/ovidweb.cgi?T=JS&amp;NEWS=n&amp;CSC=Y&amp;PAGE=booktext&amp;D=books&amp;AN=01434998$&amp;XPATH=/PG(0)</v>
      </c>
    </row>
    <row r="71" spans="1:13" ht="20.100000000000001" customHeight="1">
      <c r="A71" s="48">
        <v>70</v>
      </c>
      <c r="B71" s="49" t="s">
        <v>2447</v>
      </c>
      <c r="C71" s="49" t="s">
        <v>2927</v>
      </c>
      <c r="D71" s="49" t="s">
        <v>2732</v>
      </c>
      <c r="E71" s="49" t="s">
        <v>2928</v>
      </c>
      <c r="F71" s="49" t="s">
        <v>2929</v>
      </c>
      <c r="G71" s="50" t="s">
        <v>2930</v>
      </c>
      <c r="H71" s="51" t="s">
        <v>2487</v>
      </c>
      <c r="I71" s="50" t="s">
        <v>2931</v>
      </c>
      <c r="J71" s="50" t="s">
        <v>128</v>
      </c>
      <c r="K71" s="55" t="s">
        <v>2774</v>
      </c>
      <c r="L71" s="52" t="s">
        <v>2932</v>
      </c>
      <c r="M71" s="53" t="str">
        <f t="shared" si="1"/>
        <v>http://ovidsp.ovid.com/ovidweb.cgi?T=JS&amp;NEWS=n&amp;CSC=Y&amp;PAGE=booktext&amp;D=books&amp;AN=01382454$&amp;XPATH=/PG(0)</v>
      </c>
    </row>
    <row r="72" spans="1:13" ht="20.100000000000001" customHeight="1">
      <c r="A72" s="48">
        <v>71</v>
      </c>
      <c r="B72" s="49" t="s">
        <v>2447</v>
      </c>
      <c r="C72" s="49" t="s">
        <v>2933</v>
      </c>
      <c r="D72" s="49" t="s">
        <v>2934</v>
      </c>
      <c r="E72" s="49" t="s">
        <v>2935</v>
      </c>
      <c r="F72" s="49" t="s">
        <v>2936</v>
      </c>
      <c r="G72" s="50" t="s">
        <v>2937</v>
      </c>
      <c r="H72" s="51" t="s">
        <v>2541</v>
      </c>
      <c r="I72" s="50" t="s">
        <v>2938</v>
      </c>
      <c r="J72" s="50" t="s">
        <v>128</v>
      </c>
      <c r="K72" s="55" t="s">
        <v>2774</v>
      </c>
      <c r="L72" s="52" t="s">
        <v>2939</v>
      </c>
      <c r="M72" s="53" t="str">
        <f t="shared" si="1"/>
        <v>http://ovidsp.ovid.com/ovidweb.cgi?T=JS&amp;NEWS=n&amp;CSC=Y&amp;PAGE=booktext&amp;D=books&amp;AN=01382455$&amp;XPATH=/PG(0)</v>
      </c>
    </row>
    <row r="73" spans="1:13" ht="20.100000000000001" customHeight="1">
      <c r="A73" s="48">
        <v>72</v>
      </c>
      <c r="B73" s="49" t="s">
        <v>2447</v>
      </c>
      <c r="C73" s="49" t="s">
        <v>2940</v>
      </c>
      <c r="D73" s="49" t="s">
        <v>2941</v>
      </c>
      <c r="E73" s="49" t="s">
        <v>2942</v>
      </c>
      <c r="F73" s="49" t="s">
        <v>2943</v>
      </c>
      <c r="G73" s="50" t="s">
        <v>2944</v>
      </c>
      <c r="H73" s="51" t="s">
        <v>2518</v>
      </c>
      <c r="I73" s="50" t="s">
        <v>1485</v>
      </c>
      <c r="J73" s="50" t="s">
        <v>128</v>
      </c>
      <c r="K73" s="49" t="s">
        <v>30</v>
      </c>
      <c r="L73" s="52" t="s">
        <v>2945</v>
      </c>
      <c r="M73" s="53" t="str">
        <f t="shared" si="1"/>
        <v>http://ovidsp.ovid.com/ovidweb.cgi?T=JS&amp;NEWS=n&amp;CSC=Y&amp;PAGE=booktext&amp;D=books&amp;AN=01382725$&amp;XPATH=/PG(0)</v>
      </c>
    </row>
    <row r="74" spans="1:13" ht="20.100000000000001" customHeight="1">
      <c r="A74" s="48">
        <v>73</v>
      </c>
      <c r="B74" s="49" t="s">
        <v>2447</v>
      </c>
      <c r="C74" s="49" t="s">
        <v>2946</v>
      </c>
      <c r="D74" s="49" t="s">
        <v>2947</v>
      </c>
      <c r="E74" s="49" t="s">
        <v>2948</v>
      </c>
      <c r="F74" s="49" t="s">
        <v>2949</v>
      </c>
      <c r="G74" s="50" t="s">
        <v>1584</v>
      </c>
      <c r="H74" s="51" t="s">
        <v>2462</v>
      </c>
      <c r="I74" s="50" t="s">
        <v>2557</v>
      </c>
      <c r="J74" s="50" t="s">
        <v>128</v>
      </c>
      <c r="K74" s="49" t="s">
        <v>2480</v>
      </c>
      <c r="L74" s="52" t="s">
        <v>2950</v>
      </c>
      <c r="M74" s="53" t="str">
        <f t="shared" si="1"/>
        <v>http://ovidsp.ovid.com/ovidweb.cgi?T=JS&amp;NEWS=n&amp;CSC=Y&amp;PAGE=booktext&amp;D=books&amp;AN=01382798$&amp;XPATH=/PG(0)</v>
      </c>
    </row>
    <row r="75" spans="1:13" ht="20.100000000000001" customHeight="1">
      <c r="A75" s="48">
        <v>74</v>
      </c>
      <c r="B75" s="49" t="s">
        <v>2447</v>
      </c>
      <c r="C75" s="49" t="s">
        <v>1754</v>
      </c>
      <c r="D75" s="49">
        <v>616.10754799999995</v>
      </c>
      <c r="E75" s="49" t="s">
        <v>2951</v>
      </c>
      <c r="F75" s="49" t="s">
        <v>2952</v>
      </c>
      <c r="G75" s="50" t="s">
        <v>2953</v>
      </c>
      <c r="H75" s="51" t="s">
        <v>2462</v>
      </c>
      <c r="I75" s="50" t="s">
        <v>2954</v>
      </c>
      <c r="J75" s="50" t="s">
        <v>128</v>
      </c>
      <c r="K75" s="49" t="s">
        <v>2536</v>
      </c>
      <c r="L75" s="52" t="s">
        <v>2955</v>
      </c>
      <c r="M75" s="53" t="str">
        <f t="shared" si="1"/>
        <v>http://ovidsp.ovid.com/ovidweb.cgi?T=JS&amp;NEWS=n&amp;CSC=Y&amp;PAGE=booktext&amp;D=books&amp;AN=01382456$&amp;XPATH=/PG(0)</v>
      </c>
    </row>
    <row r="76" spans="1:13" ht="20.100000000000001" customHeight="1">
      <c r="A76" s="48">
        <v>75</v>
      </c>
      <c r="B76" s="49" t="s">
        <v>2447</v>
      </c>
      <c r="C76" s="49" t="s">
        <v>2956</v>
      </c>
      <c r="D76" s="49" t="s">
        <v>2957</v>
      </c>
      <c r="E76" s="49" t="s">
        <v>2958</v>
      </c>
      <c r="F76" s="49" t="s">
        <v>2959</v>
      </c>
      <c r="G76" s="50" t="s">
        <v>2960</v>
      </c>
      <c r="H76" s="51" t="s">
        <v>2462</v>
      </c>
      <c r="I76" s="50" t="s">
        <v>2961</v>
      </c>
      <c r="J76" s="50" t="s">
        <v>128</v>
      </c>
      <c r="K76" s="49" t="s">
        <v>53</v>
      </c>
      <c r="L76" s="52" t="s">
        <v>2962</v>
      </c>
      <c r="M76" s="53" t="str">
        <f t="shared" si="1"/>
        <v>http://ovidsp.ovid.com/ovidweb.cgi?T=JS&amp;NEWS=n&amp;CSC=Y&amp;PAGE=booktext&amp;D=books&amp;AN=01382457$&amp;XPATH=/PG(0)</v>
      </c>
    </row>
    <row r="77" spans="1:13" ht="20.100000000000001" customHeight="1">
      <c r="A77" s="48">
        <v>76</v>
      </c>
      <c r="B77" s="49" t="s">
        <v>2447</v>
      </c>
      <c r="C77" s="49" t="s">
        <v>2963</v>
      </c>
      <c r="D77" s="49" t="s">
        <v>2964</v>
      </c>
      <c r="E77" s="49" t="s">
        <v>2965</v>
      </c>
      <c r="F77" s="49" t="s">
        <v>2966</v>
      </c>
      <c r="G77" s="50" t="s">
        <v>2967</v>
      </c>
      <c r="H77" s="51" t="s">
        <v>2462</v>
      </c>
      <c r="I77" s="50" t="s">
        <v>2968</v>
      </c>
      <c r="J77" s="50" t="s">
        <v>128</v>
      </c>
      <c r="K77" s="49" t="s">
        <v>2489</v>
      </c>
      <c r="L77" s="52" t="s">
        <v>2969</v>
      </c>
      <c r="M77" s="53" t="str">
        <f t="shared" si="1"/>
        <v>http://ovidsp.ovid.com/ovidweb.cgi?T=JS&amp;NEWS=n&amp;CSC=Y&amp;PAGE=booktext&amp;D=books&amp;AN=01382468$&amp;XPATH=/PG(0)</v>
      </c>
    </row>
    <row r="78" spans="1:13" ht="20.100000000000001" customHeight="1">
      <c r="A78" s="48">
        <v>77</v>
      </c>
      <c r="B78" s="49" t="s">
        <v>2447</v>
      </c>
      <c r="C78" s="49" t="s">
        <v>2970</v>
      </c>
      <c r="D78" s="49" t="s">
        <v>2971</v>
      </c>
      <c r="E78" s="49" t="s">
        <v>2972</v>
      </c>
      <c r="F78" s="49" t="s">
        <v>2973</v>
      </c>
      <c r="G78" s="50" t="s">
        <v>2974</v>
      </c>
      <c r="H78" s="51" t="s">
        <v>2462</v>
      </c>
      <c r="I78" s="50" t="s">
        <v>2975</v>
      </c>
      <c r="J78" s="50" t="s">
        <v>128</v>
      </c>
      <c r="K78" s="49" t="s">
        <v>2550</v>
      </c>
      <c r="L78" s="52" t="s">
        <v>2976</v>
      </c>
      <c r="M78" s="53" t="str">
        <f t="shared" si="1"/>
        <v>http://ovidsp.ovid.com/ovidweb.cgi?T=JS&amp;NEWS=n&amp;CSC=Y&amp;PAGE=booktext&amp;D=books&amp;AN=01382458$&amp;XPATH=/PG(0)</v>
      </c>
    </row>
    <row r="79" spans="1:13" ht="20.100000000000001" customHeight="1">
      <c r="A79" s="48">
        <v>78</v>
      </c>
      <c r="B79" s="49" t="s">
        <v>2447</v>
      </c>
      <c r="C79" s="49" t="s">
        <v>2977</v>
      </c>
      <c r="D79" s="49" t="s">
        <v>2978</v>
      </c>
      <c r="E79" s="49" t="s">
        <v>2979</v>
      </c>
      <c r="F79" s="49" t="s">
        <v>2980</v>
      </c>
      <c r="G79" s="50" t="s">
        <v>2981</v>
      </c>
      <c r="H79" s="51" t="s">
        <v>2518</v>
      </c>
      <c r="I79" s="50" t="s">
        <v>2982</v>
      </c>
      <c r="J79" s="50" t="s">
        <v>128</v>
      </c>
      <c r="K79" s="49" t="s">
        <v>2550</v>
      </c>
      <c r="L79" s="52" t="s">
        <v>2983</v>
      </c>
      <c r="M79" s="53" t="str">
        <f t="shared" si="1"/>
        <v>http://ovidsp.ovid.com/ovidweb.cgi?T=JS&amp;NEWS=n&amp;CSC=Y&amp;PAGE=booktext&amp;D=books&amp;AN=01382460$&amp;XPATH=/PG(0)</v>
      </c>
    </row>
    <row r="80" spans="1:13" ht="20.100000000000001" customHeight="1">
      <c r="A80" s="48">
        <v>79</v>
      </c>
      <c r="B80" s="49" t="s">
        <v>2447</v>
      </c>
      <c r="C80" s="49" t="s">
        <v>2984</v>
      </c>
      <c r="D80" s="49" t="s">
        <v>2985</v>
      </c>
      <c r="E80" s="49" t="s">
        <v>2986</v>
      </c>
      <c r="F80" s="49" t="s">
        <v>2987</v>
      </c>
      <c r="G80" s="50" t="s">
        <v>2988</v>
      </c>
      <c r="H80" s="51" t="s">
        <v>2487</v>
      </c>
      <c r="I80" s="50" t="s">
        <v>2989</v>
      </c>
      <c r="J80" s="50" t="s">
        <v>128</v>
      </c>
      <c r="K80" s="49" t="s">
        <v>2489</v>
      </c>
      <c r="L80" s="52" t="s">
        <v>2990</v>
      </c>
      <c r="M80" s="53" t="str">
        <f t="shared" si="1"/>
        <v>http://ovidsp.ovid.com/ovidweb.cgi?T=JS&amp;NEWS=n&amp;CSC=Y&amp;PAGE=booktext&amp;D=books&amp;AN=01382459$&amp;XPATH=/PG(0)</v>
      </c>
    </row>
    <row r="81" spans="1:13" ht="20.100000000000001" customHeight="1">
      <c r="A81" s="48">
        <v>80</v>
      </c>
      <c r="B81" s="49" t="s">
        <v>2447</v>
      </c>
      <c r="C81" s="49" t="s">
        <v>2991</v>
      </c>
      <c r="D81" s="49" t="s">
        <v>1007</v>
      </c>
      <c r="E81" s="49" t="s">
        <v>2992</v>
      </c>
      <c r="F81" s="49" t="s">
        <v>2993</v>
      </c>
      <c r="G81" s="50" t="s">
        <v>2994</v>
      </c>
      <c r="H81" s="51" t="s">
        <v>2462</v>
      </c>
      <c r="I81" s="50" t="s">
        <v>2557</v>
      </c>
      <c r="J81" s="50" t="s">
        <v>128</v>
      </c>
      <c r="K81" s="49" t="s">
        <v>2480</v>
      </c>
      <c r="L81" s="52" t="s">
        <v>2995</v>
      </c>
      <c r="M81" s="53" t="str">
        <f t="shared" si="1"/>
        <v>http://ovidsp.ovid.com/ovidweb.cgi?T=JS&amp;NEWS=n&amp;CSC=Y&amp;PAGE=booktext&amp;D=books&amp;AN=01382784$&amp;XPATH=/PG(0)</v>
      </c>
    </row>
    <row r="82" spans="1:13" ht="20.100000000000001" customHeight="1">
      <c r="A82" s="48">
        <v>81</v>
      </c>
      <c r="B82" s="49" t="s">
        <v>2447</v>
      </c>
      <c r="C82" s="49" t="s">
        <v>2996</v>
      </c>
      <c r="D82" s="49" t="s">
        <v>2997</v>
      </c>
      <c r="E82" s="49" t="s">
        <v>2998</v>
      </c>
      <c r="F82" s="49" t="s">
        <v>2999</v>
      </c>
      <c r="G82" s="50" t="s">
        <v>3000</v>
      </c>
      <c r="H82" s="51" t="s">
        <v>2487</v>
      </c>
      <c r="I82" s="50" t="s">
        <v>3001</v>
      </c>
      <c r="J82" s="50" t="s">
        <v>128</v>
      </c>
      <c r="K82" s="49" t="s">
        <v>53</v>
      </c>
      <c r="L82" s="52" t="s">
        <v>3002</v>
      </c>
      <c r="M82" s="53" t="str">
        <f t="shared" si="1"/>
        <v>http://ovidsp.ovid.com/ovidweb.cgi?T=JS&amp;NEWS=n&amp;CSC=Y&amp;PAGE=booktext&amp;D=books&amp;AN=01337346$&amp;XPATH=/PG(0)</v>
      </c>
    </row>
    <row r="83" spans="1:13" ht="20.100000000000001" customHeight="1">
      <c r="A83" s="48">
        <v>82</v>
      </c>
      <c r="B83" s="49" t="s">
        <v>2559</v>
      </c>
      <c r="C83" s="49" t="s">
        <v>3003</v>
      </c>
      <c r="D83" s="49" t="s">
        <v>3004</v>
      </c>
      <c r="E83" s="49" t="s">
        <v>3005</v>
      </c>
      <c r="F83" s="49" t="s">
        <v>3006</v>
      </c>
      <c r="G83" s="50" t="s">
        <v>3007</v>
      </c>
      <c r="H83" s="51" t="s">
        <v>2518</v>
      </c>
      <c r="I83" s="50" t="s">
        <v>3008</v>
      </c>
      <c r="J83" s="50" t="s">
        <v>128</v>
      </c>
      <c r="K83" s="49" t="s">
        <v>53</v>
      </c>
      <c r="L83" s="52" t="s">
        <v>3009</v>
      </c>
      <c r="M83" s="53" t="str">
        <f t="shared" si="1"/>
        <v>http://ovidsp.ovid.com/ovidweb.cgi?T=JS&amp;NEWS=n&amp;CSC=Y&amp;PAGE=booktext&amp;D=books&amp;AN=01337662$&amp;XPATH=/PG(0)</v>
      </c>
    </row>
    <row r="84" spans="1:13" ht="20.100000000000001" customHeight="1">
      <c r="A84" s="48">
        <v>83</v>
      </c>
      <c r="B84" s="49" t="s">
        <v>2559</v>
      </c>
      <c r="C84" s="49" t="s">
        <v>3010</v>
      </c>
      <c r="D84" s="49" t="s">
        <v>3004</v>
      </c>
      <c r="E84" s="49" t="s">
        <v>3011</v>
      </c>
      <c r="F84" s="49" t="s">
        <v>3012</v>
      </c>
      <c r="G84" s="50" t="s">
        <v>3013</v>
      </c>
      <c r="H84" s="51" t="s">
        <v>2462</v>
      </c>
      <c r="I84" s="50" t="s">
        <v>3014</v>
      </c>
      <c r="J84" s="50" t="s">
        <v>128</v>
      </c>
      <c r="K84" s="49" t="s">
        <v>2489</v>
      </c>
      <c r="L84" s="52" t="s">
        <v>3015</v>
      </c>
      <c r="M84" s="53" t="str">
        <f t="shared" si="1"/>
        <v>http://ovidsp.ovid.com/ovidweb.cgi?T=JS&amp;NEWS=n&amp;CSC=Y&amp;PAGE=booktext&amp;D=books&amp;AN=01382462$&amp;XPATH=/PG(0)</v>
      </c>
    </row>
    <row r="85" spans="1:13" ht="20.100000000000001" customHeight="1">
      <c r="A85" s="48">
        <v>84</v>
      </c>
      <c r="B85" s="49" t="s">
        <v>2447</v>
      </c>
      <c r="C85" s="49" t="s">
        <v>3016</v>
      </c>
      <c r="D85" s="49" t="s">
        <v>3017</v>
      </c>
      <c r="E85" s="49" t="s">
        <v>3018</v>
      </c>
      <c r="F85" s="49" t="s">
        <v>3019</v>
      </c>
      <c r="G85" s="50" t="s">
        <v>3020</v>
      </c>
      <c r="H85" s="51" t="s">
        <v>2462</v>
      </c>
      <c r="I85" s="50" t="s">
        <v>2557</v>
      </c>
      <c r="J85" s="50" t="s">
        <v>128</v>
      </c>
      <c r="K85" s="49" t="s">
        <v>30</v>
      </c>
      <c r="L85" s="52" t="s">
        <v>3021</v>
      </c>
      <c r="M85" s="53" t="str">
        <f t="shared" si="1"/>
        <v>http://ovidsp.ovid.com/ovidweb.cgi?T=JS&amp;NEWS=n&amp;CSC=Y&amp;PAGE=booktext&amp;D=books&amp;AN=01382739$&amp;XPATH=/PG(0)</v>
      </c>
    </row>
    <row r="86" spans="1:13" ht="20.100000000000001" customHeight="1">
      <c r="A86" s="48">
        <v>85</v>
      </c>
      <c r="B86" s="49" t="s">
        <v>2447</v>
      </c>
      <c r="C86" s="49" t="s">
        <v>1323</v>
      </c>
      <c r="D86" s="49">
        <v>616.12007600000004</v>
      </c>
      <c r="E86" s="49" t="s">
        <v>3022</v>
      </c>
      <c r="F86" s="49" t="s">
        <v>3023</v>
      </c>
      <c r="G86" s="50" t="s">
        <v>3024</v>
      </c>
      <c r="H86" s="51" t="s">
        <v>2462</v>
      </c>
      <c r="I86" s="50" t="s">
        <v>3025</v>
      </c>
      <c r="J86" s="50" t="s">
        <v>128</v>
      </c>
      <c r="K86" s="49" t="s">
        <v>2480</v>
      </c>
      <c r="L86" s="52" t="s">
        <v>3026</v>
      </c>
      <c r="M86" s="53" t="str">
        <f t="shared" si="1"/>
        <v>http://ovidsp.ovid.com/ovidweb.cgi?T=JS&amp;NEWS=n&amp;CSC=Y&amp;PAGE=booktext&amp;D=books&amp;AN=01382696$&amp;XPATH=/PG(0)</v>
      </c>
    </row>
    <row r="87" spans="1:13" ht="20.100000000000001" customHeight="1">
      <c r="A87" s="48">
        <v>86</v>
      </c>
      <c r="B87" s="49" t="s">
        <v>2447</v>
      </c>
      <c r="C87" s="49" t="s">
        <v>3027</v>
      </c>
      <c r="D87" s="49"/>
      <c r="E87" s="49" t="s">
        <v>3028</v>
      </c>
      <c r="F87" s="49" t="s">
        <v>3029</v>
      </c>
      <c r="G87" s="50" t="s">
        <v>3030</v>
      </c>
      <c r="H87" s="51" t="s">
        <v>2541</v>
      </c>
      <c r="I87" s="50" t="s">
        <v>3031</v>
      </c>
      <c r="J87" s="50" t="s">
        <v>128</v>
      </c>
      <c r="K87" s="55" t="s">
        <v>284</v>
      </c>
      <c r="L87" s="52" t="s">
        <v>3032</v>
      </c>
      <c r="M87" s="53" t="str">
        <f t="shared" si="1"/>
        <v>http://ovidsp.ovid.com/ovidweb.cgi?T=JS&amp;NEWS=n&amp;CSC=Y&amp;PAGE=booktext&amp;D=books&amp;AN=01412561$&amp;XPATH=/PG(0)</v>
      </c>
    </row>
    <row r="88" spans="1:13" ht="20.100000000000001" customHeight="1">
      <c r="A88" s="48">
        <v>87</v>
      </c>
      <c r="B88" s="49" t="s">
        <v>2447</v>
      </c>
      <c r="C88" s="49" t="s">
        <v>3033</v>
      </c>
      <c r="D88" s="49" t="s">
        <v>3034</v>
      </c>
      <c r="E88" s="49" t="s">
        <v>3035</v>
      </c>
      <c r="F88" s="49" t="s">
        <v>3036</v>
      </c>
      <c r="G88" s="50" t="s">
        <v>3037</v>
      </c>
      <c r="H88" s="51" t="s">
        <v>2462</v>
      </c>
      <c r="I88" s="50" t="s">
        <v>3038</v>
      </c>
      <c r="J88" s="50" t="s">
        <v>128</v>
      </c>
      <c r="K88" s="49" t="s">
        <v>53</v>
      </c>
      <c r="L88" s="52" t="s">
        <v>3039</v>
      </c>
      <c r="M88" s="53" t="str">
        <f t="shared" si="1"/>
        <v>http://ovidsp.ovid.com/ovidweb.cgi?T=JS&amp;NEWS=n&amp;CSC=Y&amp;PAGE=booktext&amp;D=books&amp;AN=01382466$&amp;XPATH=/PG(0)</v>
      </c>
    </row>
    <row r="89" spans="1:13" ht="20.100000000000001" customHeight="1">
      <c r="A89" s="48">
        <v>88</v>
      </c>
      <c r="B89" s="49" t="s">
        <v>2447</v>
      </c>
      <c r="C89" s="49" t="s">
        <v>3040</v>
      </c>
      <c r="D89" s="49" t="s">
        <v>2633</v>
      </c>
      <c r="E89" s="49" t="s">
        <v>3041</v>
      </c>
      <c r="F89" s="49" t="s">
        <v>3042</v>
      </c>
      <c r="G89" s="50" t="s">
        <v>3043</v>
      </c>
      <c r="H89" s="51" t="s">
        <v>2924</v>
      </c>
      <c r="I89" s="50" t="s">
        <v>3044</v>
      </c>
      <c r="J89" s="50" t="s">
        <v>128</v>
      </c>
      <c r="K89" s="49" t="s">
        <v>30</v>
      </c>
      <c r="L89" s="52" t="s">
        <v>3045</v>
      </c>
      <c r="M89" s="53" t="str">
        <f t="shared" si="1"/>
        <v>http://ovidsp.ovid.com/ovidweb.cgi?T=JS&amp;NEWS=n&amp;CSC=Y&amp;PAGE=booktext&amp;D=books&amp;AN=01429405$&amp;XPATH=/PG(0)</v>
      </c>
    </row>
    <row r="90" spans="1:13" ht="20.100000000000001" customHeight="1">
      <c r="A90" s="48">
        <v>89</v>
      </c>
      <c r="B90" s="49" t="s">
        <v>2447</v>
      </c>
      <c r="C90" s="49" t="s">
        <v>3046</v>
      </c>
      <c r="D90" s="49" t="s">
        <v>3047</v>
      </c>
      <c r="E90" s="49" t="s">
        <v>3048</v>
      </c>
      <c r="F90" s="49" t="s">
        <v>3049</v>
      </c>
      <c r="G90" s="50" t="s">
        <v>3050</v>
      </c>
      <c r="H90" s="51" t="s">
        <v>2487</v>
      </c>
      <c r="I90" s="50" t="s">
        <v>3051</v>
      </c>
      <c r="J90" s="50" t="s">
        <v>128</v>
      </c>
      <c r="K90" s="49" t="s">
        <v>53</v>
      </c>
      <c r="L90" s="52" t="s">
        <v>3052</v>
      </c>
      <c r="M90" s="53" t="str">
        <f t="shared" si="1"/>
        <v>http://ovidsp.ovid.com/ovidweb.cgi?T=JS&amp;NEWS=n&amp;CSC=Y&amp;PAGE=booktext&amp;D=books&amp;AN=01337347$&amp;XPATH=/PG(0)</v>
      </c>
    </row>
    <row r="91" spans="1:13" ht="20.100000000000001" customHeight="1">
      <c r="A91" s="48">
        <v>90</v>
      </c>
      <c r="B91" s="49" t="s">
        <v>2447</v>
      </c>
      <c r="C91" s="49" t="s">
        <v>3053</v>
      </c>
      <c r="D91" s="49" t="s">
        <v>3054</v>
      </c>
      <c r="E91" s="49" t="s">
        <v>3055</v>
      </c>
      <c r="F91" s="49" t="s">
        <v>3056</v>
      </c>
      <c r="G91" s="50" t="s">
        <v>3057</v>
      </c>
      <c r="H91" s="51" t="s">
        <v>2462</v>
      </c>
      <c r="I91" s="50" t="s">
        <v>3058</v>
      </c>
      <c r="J91" s="50" t="s">
        <v>128</v>
      </c>
      <c r="K91" s="55" t="s">
        <v>2455</v>
      </c>
      <c r="L91" s="52" t="s">
        <v>3059</v>
      </c>
      <c r="M91" s="53" t="str">
        <f t="shared" si="1"/>
        <v>http://ovidsp.ovid.com/ovidweb.cgi?T=JS&amp;NEWS=n&amp;CSC=Y&amp;PAGE=booktext&amp;D=books&amp;AN=01337478$&amp;XPATH=/PG(0)</v>
      </c>
    </row>
    <row r="92" spans="1:13" ht="20.100000000000001" customHeight="1">
      <c r="A92" s="48">
        <v>91</v>
      </c>
      <c r="B92" s="49" t="s">
        <v>2559</v>
      </c>
      <c r="C92" s="49" t="s">
        <v>3060</v>
      </c>
      <c r="D92" s="49" t="s">
        <v>3061</v>
      </c>
      <c r="E92" s="49" t="s">
        <v>3062</v>
      </c>
      <c r="F92" s="49" t="s">
        <v>3063</v>
      </c>
      <c r="G92" s="50" t="s">
        <v>3064</v>
      </c>
      <c r="H92" s="51" t="s">
        <v>2487</v>
      </c>
      <c r="I92" s="50" t="s">
        <v>3065</v>
      </c>
      <c r="J92" s="50" t="s">
        <v>128</v>
      </c>
      <c r="K92" s="49" t="s">
        <v>2489</v>
      </c>
      <c r="L92" s="52" t="s">
        <v>3066</v>
      </c>
      <c r="M92" s="53" t="str">
        <f t="shared" si="1"/>
        <v>http://ovidsp.ovid.com/ovidweb.cgi?T=JS&amp;NEWS=n&amp;CSC=Y&amp;PAGE=booktext&amp;D=books&amp;AN=01382464$&amp;XPATH=/PG(0)</v>
      </c>
    </row>
    <row r="93" spans="1:13" ht="20.100000000000001" customHeight="1">
      <c r="A93" s="48">
        <v>92</v>
      </c>
      <c r="B93" s="49" t="s">
        <v>2447</v>
      </c>
      <c r="C93" s="49" t="s">
        <v>3067</v>
      </c>
      <c r="D93" s="49" t="s">
        <v>3068</v>
      </c>
      <c r="E93" s="49" t="s">
        <v>3069</v>
      </c>
      <c r="F93" s="49" t="s">
        <v>3070</v>
      </c>
      <c r="G93" s="50" t="s">
        <v>3071</v>
      </c>
      <c r="H93" s="51" t="s">
        <v>2924</v>
      </c>
      <c r="I93" s="50" t="s">
        <v>3072</v>
      </c>
      <c r="J93" s="50" t="s">
        <v>128</v>
      </c>
      <c r="K93" s="55" t="s">
        <v>2774</v>
      </c>
      <c r="L93" s="52" t="s">
        <v>3073</v>
      </c>
      <c r="M93" s="53" t="str">
        <f t="shared" si="1"/>
        <v>http://ovidsp.ovid.com/ovidweb.cgi?T=JS&amp;NEWS=n&amp;CSC=Y&amp;PAGE=booktext&amp;D=books&amp;AN=01337505$&amp;XPATH=/PG(0)</v>
      </c>
    </row>
    <row r="94" spans="1:13" ht="20.100000000000001" customHeight="1">
      <c r="A94" s="48">
        <v>93</v>
      </c>
      <c r="B94" s="49" t="s">
        <v>2447</v>
      </c>
      <c r="C94" s="49" t="s">
        <v>3074</v>
      </c>
      <c r="D94" s="49" t="s">
        <v>3075</v>
      </c>
      <c r="E94" s="49" t="s">
        <v>3076</v>
      </c>
      <c r="F94" s="49" t="s">
        <v>3077</v>
      </c>
      <c r="G94" s="50" t="s">
        <v>3078</v>
      </c>
      <c r="H94" s="51" t="s">
        <v>2541</v>
      </c>
      <c r="I94" s="50" t="s">
        <v>3079</v>
      </c>
      <c r="J94" s="50" t="s">
        <v>128</v>
      </c>
      <c r="K94" s="49" t="s">
        <v>30</v>
      </c>
      <c r="L94" s="52" t="s">
        <v>3080</v>
      </c>
      <c r="M94" s="53" t="str">
        <f t="shared" si="1"/>
        <v>http://ovidsp.ovid.com/ovidweb.cgi?T=JS&amp;NEWS=n&amp;CSC=Y&amp;PAGE=booktext&amp;D=books&amp;AN=01337523$&amp;XPATH=/PG(0)</v>
      </c>
    </row>
    <row r="95" spans="1:13" ht="20.100000000000001" customHeight="1">
      <c r="A95" s="48">
        <v>94</v>
      </c>
      <c r="B95" s="49" t="s">
        <v>2447</v>
      </c>
      <c r="C95" s="49" t="s">
        <v>3081</v>
      </c>
      <c r="D95" s="49" t="s">
        <v>3082</v>
      </c>
      <c r="E95" s="49" t="s">
        <v>3083</v>
      </c>
      <c r="F95" s="49" t="s">
        <v>3084</v>
      </c>
      <c r="G95" s="50" t="s">
        <v>3085</v>
      </c>
      <c r="H95" s="51" t="s">
        <v>2518</v>
      </c>
      <c r="I95" s="50" t="s">
        <v>3086</v>
      </c>
      <c r="J95" s="50" t="s">
        <v>128</v>
      </c>
      <c r="K95" s="49" t="s">
        <v>53</v>
      </c>
      <c r="L95" s="52" t="s">
        <v>3087</v>
      </c>
      <c r="M95" s="53" t="str">
        <f t="shared" si="1"/>
        <v>http://ovidsp.ovid.com/ovidweb.cgi?T=JS&amp;NEWS=n&amp;CSC=Y&amp;PAGE=booktext&amp;D=books&amp;AN=01337565$&amp;XPATH=/PG(0)</v>
      </c>
    </row>
    <row r="96" spans="1:13" ht="20.100000000000001" customHeight="1">
      <c r="A96" s="48">
        <v>95</v>
      </c>
      <c r="B96" s="49" t="s">
        <v>2447</v>
      </c>
      <c r="C96" s="49" t="s">
        <v>3088</v>
      </c>
      <c r="D96" s="49">
        <v>616.80475000000001</v>
      </c>
      <c r="E96" s="49" t="s">
        <v>3089</v>
      </c>
      <c r="F96" s="49" t="s">
        <v>3090</v>
      </c>
      <c r="G96" s="50" t="s">
        <v>3091</v>
      </c>
      <c r="H96" s="51" t="s">
        <v>2462</v>
      </c>
      <c r="I96" s="50" t="s">
        <v>3092</v>
      </c>
      <c r="J96" s="50" t="s">
        <v>128</v>
      </c>
      <c r="K96" s="49" t="s">
        <v>2480</v>
      </c>
      <c r="L96" s="52" t="s">
        <v>3093</v>
      </c>
      <c r="M96" s="53" t="str">
        <f t="shared" si="1"/>
        <v>http://ovidsp.ovid.com/ovidweb.cgi?T=JS&amp;NEWS=n&amp;CSC=Y&amp;PAGE=booktext&amp;D=books&amp;AN=01382465$&amp;XPATH=/PG(0)</v>
      </c>
    </row>
    <row r="97" spans="1:13" ht="20.100000000000001" customHeight="1">
      <c r="A97" s="48">
        <v>96</v>
      </c>
      <c r="B97" s="49" t="s">
        <v>2447</v>
      </c>
      <c r="C97" s="49" t="s">
        <v>3094</v>
      </c>
      <c r="D97" s="49" t="s">
        <v>3095</v>
      </c>
      <c r="E97" s="49" t="s">
        <v>3096</v>
      </c>
      <c r="F97" s="49" t="s">
        <v>3097</v>
      </c>
      <c r="G97" s="50" t="s">
        <v>3098</v>
      </c>
      <c r="H97" s="51" t="s">
        <v>2541</v>
      </c>
      <c r="I97" s="50" t="s">
        <v>1485</v>
      </c>
      <c r="J97" s="50" t="s">
        <v>128</v>
      </c>
      <c r="K97" s="49" t="s">
        <v>30</v>
      </c>
      <c r="L97" s="52" t="s">
        <v>3099</v>
      </c>
      <c r="M97" s="53" t="str">
        <f t="shared" si="1"/>
        <v>http://ovidsp.ovid.com/ovidweb.cgi?T=JS&amp;NEWS=n&amp;CSC=Y&amp;PAGE=booktext&amp;D=books&amp;AN=01382718$&amp;XPATH=/PG(0)</v>
      </c>
    </row>
    <row r="98" spans="1:13" ht="20.100000000000001" customHeight="1">
      <c r="A98" s="48">
        <v>97</v>
      </c>
      <c r="B98" s="49" t="s">
        <v>2447</v>
      </c>
      <c r="C98" s="49" t="s">
        <v>2919</v>
      </c>
      <c r="D98" s="49">
        <v>610.73680000000002</v>
      </c>
      <c r="E98" s="49" t="s">
        <v>3100</v>
      </c>
      <c r="F98" s="49" t="s">
        <v>3101</v>
      </c>
      <c r="G98" s="50" t="s">
        <v>3102</v>
      </c>
      <c r="H98" s="51" t="s">
        <v>2924</v>
      </c>
      <c r="I98" s="50" t="s">
        <v>3103</v>
      </c>
      <c r="J98" s="50" t="s">
        <v>128</v>
      </c>
      <c r="K98" s="55" t="s">
        <v>2455</v>
      </c>
      <c r="L98" s="52" t="s">
        <v>3104</v>
      </c>
      <c r="M98" s="53" t="str">
        <f t="shared" si="1"/>
        <v>http://ovidsp.ovid.com/ovidweb.cgi?T=JS&amp;NEWS=n&amp;CSC=Y&amp;PAGE=booktext&amp;D=books&amp;AN=01429703$&amp;XPATH=/PG(0)</v>
      </c>
    </row>
    <row r="99" spans="1:13" ht="20.100000000000001" customHeight="1">
      <c r="A99" s="48">
        <v>98</v>
      </c>
      <c r="B99" s="49" t="s">
        <v>2447</v>
      </c>
      <c r="C99" s="49" t="s">
        <v>1336</v>
      </c>
      <c r="D99" s="49" t="s">
        <v>3105</v>
      </c>
      <c r="E99" s="49" t="s">
        <v>3106</v>
      </c>
      <c r="F99" s="49" t="s">
        <v>3107</v>
      </c>
      <c r="G99" s="50" t="s">
        <v>3108</v>
      </c>
      <c r="H99" s="51" t="s">
        <v>2462</v>
      </c>
      <c r="I99" s="50" t="s">
        <v>3109</v>
      </c>
      <c r="J99" s="50" t="s">
        <v>128</v>
      </c>
      <c r="K99" s="49" t="s">
        <v>2536</v>
      </c>
      <c r="L99" s="52" t="s">
        <v>3110</v>
      </c>
      <c r="M99" s="53" t="str">
        <f t="shared" si="1"/>
        <v>http://ovidsp.ovid.com/ovidweb.cgi?T=JS&amp;NEWS=n&amp;CSC=Y&amp;PAGE=booktext&amp;D=books&amp;AN=01382469$&amp;XPATH=/PG(0)</v>
      </c>
    </row>
    <row r="100" spans="1:13" ht="20.100000000000001" customHeight="1">
      <c r="A100" s="48">
        <v>99</v>
      </c>
      <c r="B100" s="49" t="s">
        <v>2447</v>
      </c>
      <c r="C100" s="49" t="s">
        <v>3111</v>
      </c>
      <c r="D100" s="49" t="s">
        <v>3112</v>
      </c>
      <c r="E100" s="49" t="s">
        <v>3113</v>
      </c>
      <c r="F100" s="49" t="s">
        <v>3114</v>
      </c>
      <c r="G100" s="50" t="s">
        <v>3115</v>
      </c>
      <c r="H100" s="51" t="s">
        <v>2462</v>
      </c>
      <c r="I100" s="50" t="s">
        <v>3116</v>
      </c>
      <c r="J100" s="50" t="s">
        <v>128</v>
      </c>
      <c r="K100" s="49" t="s">
        <v>2550</v>
      </c>
      <c r="L100" s="52" t="s">
        <v>3117</v>
      </c>
      <c r="M100" s="53" t="str">
        <f t="shared" si="1"/>
        <v>http://ovidsp.ovid.com/ovidweb.cgi?T=JS&amp;NEWS=n&amp;CSC=Y&amp;PAGE=booktext&amp;D=books&amp;AN=01382470$&amp;XPATH=/PG(0)</v>
      </c>
    </row>
    <row r="101" spans="1:13" ht="20.100000000000001" customHeight="1">
      <c r="A101" s="48">
        <v>100</v>
      </c>
      <c r="B101" s="49" t="s">
        <v>2448</v>
      </c>
      <c r="C101" s="49" t="s">
        <v>1360</v>
      </c>
      <c r="D101" s="49" t="s">
        <v>3118</v>
      </c>
      <c r="E101" s="49" t="s">
        <v>3119</v>
      </c>
      <c r="F101" s="49" t="s">
        <v>3120</v>
      </c>
      <c r="G101" s="50" t="s">
        <v>3121</v>
      </c>
      <c r="H101" s="51" t="s">
        <v>2462</v>
      </c>
      <c r="I101" s="50" t="s">
        <v>3122</v>
      </c>
      <c r="J101" s="50" t="s">
        <v>128</v>
      </c>
      <c r="K101" s="49" t="s">
        <v>2489</v>
      </c>
      <c r="L101" s="52" t="s">
        <v>3123</v>
      </c>
      <c r="M101" s="53" t="str">
        <f t="shared" si="1"/>
        <v>http://ovidsp.ovid.com/ovidweb.cgi?T=JS&amp;NEWS=n&amp;CSC=Y&amp;PAGE=booktext&amp;D=books&amp;AN=01382471$&amp;XPATH=/PG(0)</v>
      </c>
    </row>
    <row r="102" spans="1:13" ht="20.100000000000001" customHeight="1">
      <c r="A102" s="48">
        <v>101</v>
      </c>
      <c r="B102" s="49" t="s">
        <v>2710</v>
      </c>
      <c r="C102" s="49" t="s">
        <v>3124</v>
      </c>
      <c r="D102" s="49" t="s">
        <v>3125</v>
      </c>
      <c r="E102" s="49" t="s">
        <v>3126</v>
      </c>
      <c r="F102" s="49" t="s">
        <v>3127</v>
      </c>
      <c r="G102" s="50" t="s">
        <v>3128</v>
      </c>
      <c r="H102" s="51" t="s">
        <v>2462</v>
      </c>
      <c r="I102" s="50" t="s">
        <v>3129</v>
      </c>
      <c r="J102" s="50" t="s">
        <v>128</v>
      </c>
      <c r="K102" s="49" t="s">
        <v>2489</v>
      </c>
      <c r="L102" s="52" t="s">
        <v>3130</v>
      </c>
      <c r="M102" s="53" t="str">
        <f t="shared" si="1"/>
        <v>http://ovidsp.ovid.com/ovidweb.cgi?T=JS&amp;NEWS=n&amp;CSC=Y&amp;PAGE=booktext&amp;D=books&amp;AN=01382680$&amp;XPATH=/PG(0)</v>
      </c>
    </row>
    <row r="103" spans="1:13" ht="20.100000000000001" customHeight="1">
      <c r="A103" s="48">
        <v>102</v>
      </c>
      <c r="B103" s="49" t="s">
        <v>2448</v>
      </c>
      <c r="C103" s="49" t="s">
        <v>1404</v>
      </c>
      <c r="D103" s="49" t="s">
        <v>3131</v>
      </c>
      <c r="E103" s="49" t="s">
        <v>3132</v>
      </c>
      <c r="F103" s="49" t="s">
        <v>3133</v>
      </c>
      <c r="G103" s="50" t="s">
        <v>3134</v>
      </c>
      <c r="H103" s="51" t="s">
        <v>2518</v>
      </c>
      <c r="I103" s="50" t="s">
        <v>3135</v>
      </c>
      <c r="J103" s="50" t="s">
        <v>128</v>
      </c>
      <c r="K103" s="49" t="s">
        <v>53</v>
      </c>
      <c r="L103" s="52" t="s">
        <v>3136</v>
      </c>
      <c r="M103" s="53" t="str">
        <f t="shared" si="1"/>
        <v>http://ovidsp.ovid.com/ovidweb.cgi?T=JS&amp;NEWS=n&amp;CSC=Y&amp;PAGE=booktext&amp;D=books&amp;AN=01376497$&amp;XPATH=/PG(0)</v>
      </c>
    </row>
    <row r="104" spans="1:13" ht="20.100000000000001" customHeight="1">
      <c r="A104" s="48">
        <v>103</v>
      </c>
      <c r="B104" s="49" t="s">
        <v>3137</v>
      </c>
      <c r="C104" s="49" t="s">
        <v>3138</v>
      </c>
      <c r="D104" s="49" t="s">
        <v>3139</v>
      </c>
      <c r="E104" s="49" t="s">
        <v>3140</v>
      </c>
      <c r="F104" s="49" t="s">
        <v>3141</v>
      </c>
      <c r="G104" s="50" t="s">
        <v>3142</v>
      </c>
      <c r="H104" s="51" t="s">
        <v>2518</v>
      </c>
      <c r="I104" s="50" t="s">
        <v>3143</v>
      </c>
      <c r="J104" s="50" t="s">
        <v>128</v>
      </c>
      <c r="K104" s="49" t="s">
        <v>53</v>
      </c>
      <c r="L104" s="54" t="s">
        <v>3144</v>
      </c>
      <c r="M104" s="53" t="str">
        <f t="shared" si="1"/>
        <v>http://ovidsp.ovid.com/ovidweb.cgi?T=JS&amp;NEWS=n&amp;CSC=Y&amp;PAGE=booktext&amp;D=books&amp;AN=01324484$&amp;XPATH=/PG(0)</v>
      </c>
    </row>
    <row r="105" spans="1:13" ht="20.100000000000001" customHeight="1">
      <c r="A105" s="48">
        <v>104</v>
      </c>
      <c r="B105" s="49" t="s">
        <v>3137</v>
      </c>
      <c r="C105" s="49" t="s">
        <v>2659</v>
      </c>
      <c r="D105" s="49" t="s">
        <v>3146</v>
      </c>
      <c r="E105" s="49" t="s">
        <v>3147</v>
      </c>
      <c r="F105" s="49" t="s">
        <v>3148</v>
      </c>
      <c r="G105" s="50" t="s">
        <v>3149</v>
      </c>
      <c r="H105" s="51" t="s">
        <v>2518</v>
      </c>
      <c r="I105" s="50" t="s">
        <v>2557</v>
      </c>
      <c r="J105" s="50" t="s">
        <v>128</v>
      </c>
      <c r="K105" s="49" t="s">
        <v>53</v>
      </c>
      <c r="L105" s="52" t="s">
        <v>3150</v>
      </c>
      <c r="M105" s="53" t="str">
        <f t="shared" si="1"/>
        <v>http://ovidsp.ovid.com/ovidweb.cgi?T=JS&amp;NEWS=n&amp;CSC=Y&amp;PAGE=booktext&amp;D=books&amp;AN=01382767$&amp;XPATH=/PG(0)</v>
      </c>
    </row>
    <row r="106" spans="1:13" ht="20.100000000000001" customHeight="1">
      <c r="A106" s="48">
        <v>105</v>
      </c>
      <c r="B106" s="49" t="s">
        <v>3137</v>
      </c>
      <c r="C106" s="49" t="s">
        <v>3151</v>
      </c>
      <c r="D106" s="49" t="s">
        <v>3153</v>
      </c>
      <c r="E106" s="49" t="s">
        <v>3154</v>
      </c>
      <c r="F106" s="49" t="s">
        <v>3155</v>
      </c>
      <c r="G106" s="50" t="s">
        <v>3156</v>
      </c>
      <c r="H106" s="51" t="s">
        <v>2518</v>
      </c>
      <c r="I106" s="50" t="s">
        <v>3157</v>
      </c>
      <c r="J106" s="50" t="s">
        <v>128</v>
      </c>
      <c r="K106" s="49" t="s">
        <v>2489</v>
      </c>
      <c r="L106" s="52" t="s">
        <v>3158</v>
      </c>
      <c r="M106" s="53" t="str">
        <f t="shared" si="1"/>
        <v>http://ovidsp.ovid.com/ovidweb.cgi?T=JS&amp;NEWS=n&amp;CSC=Y&amp;PAGE=booktext&amp;D=books&amp;AN=01382473$&amp;XPATH=/PG(0)</v>
      </c>
    </row>
    <row r="107" spans="1:13" ht="20.100000000000001" customHeight="1">
      <c r="A107" s="48">
        <v>106</v>
      </c>
      <c r="B107" s="49" t="s">
        <v>3137</v>
      </c>
      <c r="C107" s="49" t="s">
        <v>1343</v>
      </c>
      <c r="D107" s="49" t="s">
        <v>3159</v>
      </c>
      <c r="E107" s="49" t="s">
        <v>3160</v>
      </c>
      <c r="F107" s="49" t="s">
        <v>3161</v>
      </c>
      <c r="G107" s="50" t="s">
        <v>3162</v>
      </c>
      <c r="H107" s="51" t="s">
        <v>2462</v>
      </c>
      <c r="I107" s="50" t="s">
        <v>3163</v>
      </c>
      <c r="J107" s="50" t="s">
        <v>128</v>
      </c>
      <c r="K107" s="49" t="s">
        <v>53</v>
      </c>
      <c r="L107" s="52" t="s">
        <v>3164</v>
      </c>
      <c r="M107" s="53" t="str">
        <f t="shared" si="1"/>
        <v>http://ovidsp.ovid.com/ovidweb.cgi?T=JS&amp;NEWS=n&amp;CSC=Y&amp;PAGE=booktext&amp;D=books&amp;AN=01382474$&amp;XPATH=/PG(0)</v>
      </c>
    </row>
    <row r="108" spans="1:13" ht="20.100000000000001" customHeight="1">
      <c r="A108" s="48">
        <v>107</v>
      </c>
      <c r="B108" s="49" t="s">
        <v>3137</v>
      </c>
      <c r="C108" s="49" t="s">
        <v>1336</v>
      </c>
      <c r="D108" s="49" t="s">
        <v>3165</v>
      </c>
      <c r="E108" s="49" t="s">
        <v>3166</v>
      </c>
      <c r="F108" s="49" t="s">
        <v>3167</v>
      </c>
      <c r="G108" s="50" t="s">
        <v>3168</v>
      </c>
      <c r="H108" s="51" t="s">
        <v>2462</v>
      </c>
      <c r="I108" s="50" t="s">
        <v>3169</v>
      </c>
      <c r="J108" s="50" t="s">
        <v>128</v>
      </c>
      <c r="K108" s="49" t="s">
        <v>2536</v>
      </c>
      <c r="L108" s="52" t="s">
        <v>3170</v>
      </c>
      <c r="M108" s="53" t="str">
        <f t="shared" si="1"/>
        <v>http://ovidsp.ovid.com/ovidweb.cgi?T=JS&amp;NEWS=n&amp;CSC=Y&amp;PAGE=booktext&amp;D=books&amp;AN=01382475$&amp;XPATH=/PG(0)</v>
      </c>
    </row>
    <row r="109" spans="1:13" ht="20.100000000000001" customHeight="1">
      <c r="A109" s="48">
        <v>108</v>
      </c>
      <c r="B109" s="49" t="s">
        <v>3137</v>
      </c>
      <c r="C109" s="49" t="s">
        <v>2100</v>
      </c>
      <c r="D109" s="49" t="s">
        <v>3153</v>
      </c>
      <c r="E109" s="49" t="s">
        <v>3171</v>
      </c>
      <c r="F109" s="49" t="s">
        <v>3172</v>
      </c>
      <c r="G109" s="50" t="s">
        <v>3173</v>
      </c>
      <c r="H109" s="51" t="s">
        <v>2462</v>
      </c>
      <c r="I109" s="50" t="s">
        <v>3174</v>
      </c>
      <c r="J109" s="50" t="s">
        <v>128</v>
      </c>
      <c r="K109" s="49" t="s">
        <v>2536</v>
      </c>
      <c r="L109" s="52" t="s">
        <v>3175</v>
      </c>
      <c r="M109" s="53" t="str">
        <f t="shared" si="1"/>
        <v>http://ovidsp.ovid.com/ovidweb.cgi?T=JS&amp;NEWS=n&amp;CSC=Y&amp;PAGE=booktext&amp;D=books&amp;AN=01382511$&amp;XPATH=/PG(0)</v>
      </c>
    </row>
    <row r="110" spans="1:13" ht="20.100000000000001" customHeight="1">
      <c r="A110" s="48">
        <v>109</v>
      </c>
      <c r="B110" s="49" t="s">
        <v>3137</v>
      </c>
      <c r="C110" s="49" t="s">
        <v>2977</v>
      </c>
      <c r="D110" s="49" t="s">
        <v>3177</v>
      </c>
      <c r="E110" s="49" t="s">
        <v>3178</v>
      </c>
      <c r="F110" s="49" t="s">
        <v>3179</v>
      </c>
      <c r="G110" s="50" t="s">
        <v>3180</v>
      </c>
      <c r="H110" s="51" t="s">
        <v>2462</v>
      </c>
      <c r="I110" s="50" t="s">
        <v>3181</v>
      </c>
      <c r="J110" s="50" t="s">
        <v>128</v>
      </c>
      <c r="K110" s="49" t="s">
        <v>2536</v>
      </c>
      <c r="L110" s="52" t="s">
        <v>3182</v>
      </c>
      <c r="M110" s="53" t="str">
        <f t="shared" si="1"/>
        <v>http://ovidsp.ovid.com/ovidweb.cgi?T=JS&amp;NEWS=n&amp;CSC=Y&amp;PAGE=booktext&amp;D=books&amp;AN=01382512$&amp;XPATH=/PG(0)</v>
      </c>
    </row>
    <row r="111" spans="1:13" ht="20.100000000000001" customHeight="1">
      <c r="A111" s="48">
        <v>110</v>
      </c>
      <c r="B111" s="49" t="s">
        <v>3137</v>
      </c>
      <c r="C111" s="49" t="s">
        <v>3183</v>
      </c>
      <c r="D111" s="49" t="s">
        <v>3184</v>
      </c>
      <c r="E111" s="49" t="s">
        <v>3185</v>
      </c>
      <c r="F111" s="49" t="s">
        <v>3186</v>
      </c>
      <c r="G111" s="50" t="s">
        <v>3187</v>
      </c>
      <c r="H111" s="51" t="s">
        <v>2462</v>
      </c>
      <c r="I111" s="50" t="s">
        <v>3188</v>
      </c>
      <c r="J111" s="50" t="s">
        <v>128</v>
      </c>
      <c r="K111" s="49" t="s">
        <v>2489</v>
      </c>
      <c r="L111" s="52" t="s">
        <v>3189</v>
      </c>
      <c r="M111" s="53" t="str">
        <f t="shared" si="1"/>
        <v>http://ovidsp.ovid.com/ovidweb.cgi?T=JS&amp;NEWS=n&amp;CSC=Y&amp;PAGE=booktext&amp;D=books&amp;AN=01382514$&amp;XPATH=/PG(0)</v>
      </c>
    </row>
    <row r="112" spans="1:13" ht="20.100000000000001" customHeight="1">
      <c r="A112" s="48">
        <v>111</v>
      </c>
      <c r="B112" s="49" t="s">
        <v>3137</v>
      </c>
      <c r="C112" s="49" t="s">
        <v>3190</v>
      </c>
      <c r="D112" s="49" t="s">
        <v>3191</v>
      </c>
      <c r="E112" s="49" t="s">
        <v>3192</v>
      </c>
      <c r="F112" s="49" t="s">
        <v>3193</v>
      </c>
      <c r="G112" s="50" t="s">
        <v>3194</v>
      </c>
      <c r="H112" s="51" t="s">
        <v>2462</v>
      </c>
      <c r="I112" s="50" t="s">
        <v>3195</v>
      </c>
      <c r="J112" s="50" t="s">
        <v>128</v>
      </c>
      <c r="K112" s="49" t="s">
        <v>2550</v>
      </c>
      <c r="L112" s="52" t="s">
        <v>3196</v>
      </c>
      <c r="M112" s="53" t="str">
        <f t="shared" si="1"/>
        <v>http://ovidsp.ovid.com/ovidweb.cgi?T=JS&amp;NEWS=n&amp;CSC=Y&amp;PAGE=booktext&amp;D=books&amp;AN=01382515$&amp;XPATH=/PG(0)</v>
      </c>
    </row>
    <row r="113" spans="1:13" ht="20.100000000000001" customHeight="1">
      <c r="A113" s="48">
        <v>112</v>
      </c>
      <c r="B113" s="49" t="s">
        <v>3197</v>
      </c>
      <c r="C113" s="49" t="s">
        <v>3198</v>
      </c>
      <c r="D113" s="49" t="s">
        <v>1170</v>
      </c>
      <c r="E113" s="49" t="s">
        <v>3199</v>
      </c>
      <c r="F113" s="49" t="s">
        <v>3200</v>
      </c>
      <c r="G113" s="50" t="s">
        <v>3201</v>
      </c>
      <c r="H113" s="51" t="s">
        <v>2462</v>
      </c>
      <c r="I113" s="50" t="s">
        <v>3202</v>
      </c>
      <c r="J113" s="50" t="s">
        <v>128</v>
      </c>
      <c r="K113" s="49" t="s">
        <v>53</v>
      </c>
      <c r="L113" s="52" t="s">
        <v>3203</v>
      </c>
      <c r="M113" s="53" t="str">
        <f t="shared" si="1"/>
        <v>http://ovidsp.ovid.com/ovidweb.cgi?T=JS&amp;NEWS=n&amp;CSC=Y&amp;PAGE=booktext&amp;D=books&amp;AN=01337525$&amp;XPATH=/PG(0)</v>
      </c>
    </row>
    <row r="114" spans="1:13" ht="20.100000000000001" customHeight="1">
      <c r="A114" s="48">
        <v>113</v>
      </c>
      <c r="B114" s="49" t="s">
        <v>3137</v>
      </c>
      <c r="C114" s="49" t="s">
        <v>3204</v>
      </c>
      <c r="D114" s="49" t="s">
        <v>3205</v>
      </c>
      <c r="E114" s="49" t="s">
        <v>3206</v>
      </c>
      <c r="F114" s="49" t="s">
        <v>3207</v>
      </c>
      <c r="G114" s="50" t="s">
        <v>3208</v>
      </c>
      <c r="H114" s="51" t="s">
        <v>2541</v>
      </c>
      <c r="I114" s="50" t="s">
        <v>3209</v>
      </c>
      <c r="J114" s="50" t="s">
        <v>128</v>
      </c>
      <c r="K114" s="49" t="s">
        <v>2536</v>
      </c>
      <c r="L114" s="52" t="s">
        <v>3210</v>
      </c>
      <c r="M114" s="53" t="str">
        <f t="shared" si="1"/>
        <v>http://ovidsp.ovid.com/ovidweb.cgi?T=JS&amp;NEWS=n&amp;CSC=Y&amp;PAGE=booktext&amp;D=books&amp;AN=01222984$&amp;XPATH=/PG(0)</v>
      </c>
    </row>
    <row r="115" spans="1:13" ht="20.100000000000001" customHeight="1">
      <c r="A115" s="48">
        <v>114</v>
      </c>
      <c r="B115" s="49" t="s">
        <v>3137</v>
      </c>
      <c r="C115" s="49" t="s">
        <v>3211</v>
      </c>
      <c r="D115" s="49" t="s">
        <v>3212</v>
      </c>
      <c r="E115" s="49" t="s">
        <v>3213</v>
      </c>
      <c r="F115" s="49" t="s">
        <v>3214</v>
      </c>
      <c r="G115" s="50" t="s">
        <v>3215</v>
      </c>
      <c r="H115" s="51" t="s">
        <v>2462</v>
      </c>
      <c r="I115" s="50" t="s">
        <v>3216</v>
      </c>
      <c r="J115" s="50" t="s">
        <v>128</v>
      </c>
      <c r="K115" s="49" t="s">
        <v>2489</v>
      </c>
      <c r="L115" s="52" t="s">
        <v>3217</v>
      </c>
      <c r="M115" s="53" t="str">
        <f t="shared" si="1"/>
        <v>http://ovidsp.ovid.com/ovidweb.cgi?T=JS&amp;NEWS=n&amp;CSC=Y&amp;PAGE=booktext&amp;D=books&amp;AN=01382516$&amp;XPATH=/PG(0)</v>
      </c>
    </row>
    <row r="116" spans="1:13" ht="20.100000000000001" customHeight="1">
      <c r="A116" s="48">
        <v>115</v>
      </c>
      <c r="B116" s="49" t="s">
        <v>3137</v>
      </c>
      <c r="C116" s="49" t="s">
        <v>3218</v>
      </c>
      <c r="D116" s="49" t="s">
        <v>3220</v>
      </c>
      <c r="E116" s="49" t="s">
        <v>3221</v>
      </c>
      <c r="F116" s="49" t="s">
        <v>3222</v>
      </c>
      <c r="G116" s="50" t="s">
        <v>3223</v>
      </c>
      <c r="H116" s="51" t="s">
        <v>2462</v>
      </c>
      <c r="I116" s="50" t="s">
        <v>3224</v>
      </c>
      <c r="J116" s="50" t="s">
        <v>128</v>
      </c>
      <c r="K116" s="49" t="s">
        <v>53</v>
      </c>
      <c r="L116" s="52" t="s">
        <v>3225</v>
      </c>
      <c r="M116" s="53" t="str">
        <f t="shared" si="1"/>
        <v>http://ovidsp.ovid.com/ovidweb.cgi?T=JS&amp;NEWS=n&amp;CSC=Y&amp;PAGE=booktext&amp;D=books&amp;AN=01337672$&amp;XPATH=/PG(0)</v>
      </c>
    </row>
    <row r="117" spans="1:13" ht="20.100000000000001" customHeight="1">
      <c r="A117" s="48">
        <v>116</v>
      </c>
      <c r="B117" s="49" t="s">
        <v>3226</v>
      </c>
      <c r="C117" s="49" t="s">
        <v>3227</v>
      </c>
      <c r="D117" s="49" t="s">
        <v>3228</v>
      </c>
      <c r="E117" s="49" t="s">
        <v>3229</v>
      </c>
      <c r="F117" s="49" t="s">
        <v>3230</v>
      </c>
      <c r="G117" s="50" t="s">
        <v>3231</v>
      </c>
      <c r="H117" s="51" t="s">
        <v>2541</v>
      </c>
      <c r="I117" s="50" t="s">
        <v>3232</v>
      </c>
      <c r="J117" s="50" t="s">
        <v>128</v>
      </c>
      <c r="K117" s="49" t="s">
        <v>2550</v>
      </c>
      <c r="L117" s="52" t="s">
        <v>3233</v>
      </c>
      <c r="M117" s="53" t="str">
        <f t="shared" si="1"/>
        <v>http://ovidsp.ovid.com/ovidweb.cgi?T=JS&amp;NEWS=n&amp;CSC=Y&amp;PAGE=booktext&amp;D=books&amp;AN=01382884$&amp;XPATH=/PG(0)</v>
      </c>
    </row>
    <row r="118" spans="1:13" ht="20.100000000000001" customHeight="1">
      <c r="A118" s="48">
        <v>117</v>
      </c>
      <c r="B118" s="49" t="s">
        <v>3226</v>
      </c>
      <c r="C118" s="49" t="s">
        <v>3234</v>
      </c>
      <c r="D118" s="49" t="s">
        <v>3235</v>
      </c>
      <c r="E118" s="49" t="s">
        <v>3236</v>
      </c>
      <c r="F118" s="49" t="s">
        <v>3237</v>
      </c>
      <c r="G118" s="50" t="s">
        <v>3238</v>
      </c>
      <c r="H118" s="51" t="s">
        <v>2487</v>
      </c>
      <c r="I118" s="50" t="s">
        <v>3239</v>
      </c>
      <c r="J118" s="50" t="s">
        <v>128</v>
      </c>
      <c r="K118" s="49" t="s">
        <v>30</v>
      </c>
      <c r="L118" s="52" t="s">
        <v>3240</v>
      </c>
      <c r="M118" s="53" t="str">
        <f t="shared" si="1"/>
        <v>http://ovidsp.ovid.com/ovidweb.cgi?T=JS&amp;NEWS=n&amp;CSC=Y&amp;PAGE=booktext&amp;D=books&amp;AN=01337292$&amp;XPATH=/PG(0)</v>
      </c>
    </row>
    <row r="119" spans="1:13" ht="20.100000000000001" customHeight="1">
      <c r="A119" s="48">
        <v>118</v>
      </c>
      <c r="B119" s="49" t="s">
        <v>3226</v>
      </c>
      <c r="C119" s="49" t="s">
        <v>3241</v>
      </c>
      <c r="D119" s="49" t="s">
        <v>3242</v>
      </c>
      <c r="E119" s="49" t="s">
        <v>3243</v>
      </c>
      <c r="F119" s="49" t="s">
        <v>3244</v>
      </c>
      <c r="G119" s="50" t="s">
        <v>3245</v>
      </c>
      <c r="H119" s="51" t="s">
        <v>2462</v>
      </c>
      <c r="I119" s="50" t="s">
        <v>1485</v>
      </c>
      <c r="J119" s="50" t="s">
        <v>128</v>
      </c>
      <c r="K119" s="49" t="s">
        <v>2581</v>
      </c>
      <c r="L119" s="52" t="s">
        <v>3246</v>
      </c>
      <c r="M119" s="53" t="str">
        <f t="shared" si="1"/>
        <v>http://ovidsp.ovid.com/ovidweb.cgi?T=JS&amp;NEWS=n&amp;CSC=Y&amp;PAGE=booktext&amp;D=books&amp;AN=01382893$&amp;XPATH=/PG(0)</v>
      </c>
    </row>
    <row r="120" spans="1:13" ht="20.100000000000001" customHeight="1">
      <c r="A120" s="48">
        <v>119</v>
      </c>
      <c r="B120" s="49" t="s">
        <v>3226</v>
      </c>
      <c r="C120" s="49" t="s">
        <v>3247</v>
      </c>
      <c r="D120" s="49" t="s">
        <v>3249</v>
      </c>
      <c r="E120" s="49" t="s">
        <v>3250</v>
      </c>
      <c r="F120" s="49" t="s">
        <v>3251</v>
      </c>
      <c r="G120" s="50" t="s">
        <v>3252</v>
      </c>
      <c r="H120" s="51" t="s">
        <v>2462</v>
      </c>
      <c r="I120" s="50" t="s">
        <v>2557</v>
      </c>
      <c r="J120" s="50" t="s">
        <v>128</v>
      </c>
      <c r="K120" s="49" t="s">
        <v>30</v>
      </c>
      <c r="L120" s="52" t="s">
        <v>3253</v>
      </c>
      <c r="M120" s="53" t="str">
        <f t="shared" si="1"/>
        <v>http://ovidsp.ovid.com/ovidweb.cgi?T=JS&amp;NEWS=n&amp;CSC=Y&amp;PAGE=booktext&amp;D=books&amp;AN=01382723$&amp;XPATH=/PG(0)</v>
      </c>
    </row>
    <row r="121" spans="1:13" ht="20.100000000000001" customHeight="1">
      <c r="A121" s="48">
        <v>120</v>
      </c>
      <c r="B121" s="49" t="s">
        <v>3226</v>
      </c>
      <c r="C121" s="49" t="s">
        <v>3254</v>
      </c>
      <c r="D121" s="49" t="s">
        <v>3249</v>
      </c>
      <c r="E121" s="49" t="s">
        <v>3255</v>
      </c>
      <c r="F121" s="49" t="s">
        <v>3256</v>
      </c>
      <c r="G121" s="50" t="s">
        <v>3257</v>
      </c>
      <c r="H121" s="51" t="s">
        <v>2518</v>
      </c>
      <c r="I121" s="50" t="s">
        <v>2557</v>
      </c>
      <c r="J121" s="50" t="s">
        <v>128</v>
      </c>
      <c r="K121" s="49" t="s">
        <v>53</v>
      </c>
      <c r="L121" s="52" t="s">
        <v>3258</v>
      </c>
      <c r="M121" s="53" t="str">
        <f t="shared" si="1"/>
        <v>http://ovidsp.ovid.com/ovidweb.cgi?T=JS&amp;NEWS=n&amp;CSC=Y&amp;PAGE=booktext&amp;D=books&amp;AN=01382751$&amp;XPATH=/PG(0)</v>
      </c>
    </row>
    <row r="122" spans="1:13" ht="20.100000000000001" customHeight="1">
      <c r="A122" s="48">
        <v>121</v>
      </c>
      <c r="B122" s="49" t="s">
        <v>3226</v>
      </c>
      <c r="C122" s="49" t="s">
        <v>3259</v>
      </c>
      <c r="D122" s="49" t="s">
        <v>3260</v>
      </c>
      <c r="E122" s="49" t="s">
        <v>3261</v>
      </c>
      <c r="F122" s="49" t="s">
        <v>3262</v>
      </c>
      <c r="G122" s="50" t="s">
        <v>3263</v>
      </c>
      <c r="H122" s="51" t="s">
        <v>2462</v>
      </c>
      <c r="I122" s="50" t="s">
        <v>3264</v>
      </c>
      <c r="J122" s="50" t="s">
        <v>128</v>
      </c>
      <c r="K122" s="49" t="s">
        <v>30</v>
      </c>
      <c r="L122" s="52" t="s">
        <v>3265</v>
      </c>
      <c r="M122" s="53" t="str">
        <f t="shared" si="1"/>
        <v>http://ovidsp.ovid.com/ovidweb.cgi?T=JS&amp;NEWS=n&amp;CSC=Y&amp;PAGE=booktext&amp;D=books&amp;AN=01337948$&amp;XPATH=/PG(0)</v>
      </c>
    </row>
    <row r="123" spans="1:13" ht="20.100000000000001" customHeight="1">
      <c r="A123" s="48">
        <v>122</v>
      </c>
      <c r="B123" s="49" t="s">
        <v>3226</v>
      </c>
      <c r="C123" s="49" t="s">
        <v>3266</v>
      </c>
      <c r="D123" s="49" t="s">
        <v>3267</v>
      </c>
      <c r="E123" s="49" t="s">
        <v>3268</v>
      </c>
      <c r="F123" s="49" t="s">
        <v>3269</v>
      </c>
      <c r="G123" s="50" t="s">
        <v>3270</v>
      </c>
      <c r="H123" s="51" t="s">
        <v>2541</v>
      </c>
      <c r="I123" s="50" t="s">
        <v>3271</v>
      </c>
      <c r="J123" s="50" t="s">
        <v>128</v>
      </c>
      <c r="K123" s="57" t="s">
        <v>3272</v>
      </c>
      <c r="L123" s="52" t="s">
        <v>3273</v>
      </c>
      <c r="M123" s="53" t="str">
        <f t="shared" si="1"/>
        <v>http://ovidsp.ovid.com/ovidweb.cgi?T=JS&amp;NEWS=n&amp;CSC=Y&amp;PAGE=booktext&amp;D=books&amp;AN=01382518$&amp;XPATH=/PG(0)</v>
      </c>
    </row>
    <row r="124" spans="1:13" ht="20.100000000000001" customHeight="1">
      <c r="A124" s="48">
        <v>123</v>
      </c>
      <c r="B124" s="49" t="s">
        <v>3226</v>
      </c>
      <c r="C124" s="49" t="s">
        <v>3274</v>
      </c>
      <c r="D124" s="49" t="s">
        <v>2467</v>
      </c>
      <c r="E124" s="49" t="s">
        <v>3275</v>
      </c>
      <c r="F124" s="49" t="s">
        <v>3276</v>
      </c>
      <c r="G124" s="50" t="s">
        <v>3277</v>
      </c>
      <c r="H124" s="51" t="s">
        <v>3278</v>
      </c>
      <c r="I124" s="50" t="s">
        <v>3279</v>
      </c>
      <c r="J124" s="50" t="s">
        <v>128</v>
      </c>
      <c r="K124" s="49" t="s">
        <v>53</v>
      </c>
      <c r="L124" s="52" t="s">
        <v>3280</v>
      </c>
      <c r="M124" s="53" t="str">
        <f t="shared" si="1"/>
        <v>http://ovidsp.ovid.com/ovidweb.cgi?T=JS&amp;NEWS=n&amp;CSC=Y&amp;PAGE=booktext&amp;D=books&amp;AN=01337156$&amp;XPATH=/PG(0)</v>
      </c>
    </row>
    <row r="125" spans="1:13" ht="20.100000000000001" customHeight="1">
      <c r="A125" s="48">
        <v>124</v>
      </c>
      <c r="B125" s="49" t="s">
        <v>3226</v>
      </c>
      <c r="C125" s="49" t="s">
        <v>3281</v>
      </c>
      <c r="D125" s="49" t="s">
        <v>3283</v>
      </c>
      <c r="E125" s="49" t="s">
        <v>3284</v>
      </c>
      <c r="F125" s="49" t="s">
        <v>3285</v>
      </c>
      <c r="G125" s="50" t="s">
        <v>3286</v>
      </c>
      <c r="H125" s="51" t="s">
        <v>2924</v>
      </c>
      <c r="I125" s="50" t="s">
        <v>3287</v>
      </c>
      <c r="J125" s="50" t="s">
        <v>128</v>
      </c>
      <c r="K125" s="49" t="s">
        <v>2489</v>
      </c>
      <c r="L125" s="52" t="s">
        <v>3288</v>
      </c>
      <c r="M125" s="53" t="str">
        <f t="shared" si="1"/>
        <v>http://ovidsp.ovid.com/ovidweb.cgi?T=JS&amp;NEWS=n&amp;CSC=Y&amp;PAGE=booktext&amp;D=books&amp;AN=01382478$&amp;XPATH=/PG(0)</v>
      </c>
    </row>
    <row r="126" spans="1:13" ht="20.100000000000001" customHeight="1">
      <c r="A126" s="48">
        <v>125</v>
      </c>
      <c r="B126" s="49" t="s">
        <v>3289</v>
      </c>
      <c r="C126" s="49" t="s">
        <v>3290</v>
      </c>
      <c r="D126" s="49" t="s">
        <v>3291</v>
      </c>
      <c r="E126" s="49" t="s">
        <v>3292</v>
      </c>
      <c r="F126" s="49" t="s">
        <v>3293</v>
      </c>
      <c r="G126" s="50" t="s">
        <v>3294</v>
      </c>
      <c r="H126" s="51" t="s">
        <v>2518</v>
      </c>
      <c r="I126" s="50" t="s">
        <v>3295</v>
      </c>
      <c r="J126" s="50" t="s">
        <v>128</v>
      </c>
      <c r="K126" s="49" t="s">
        <v>2489</v>
      </c>
      <c r="L126" s="52" t="s">
        <v>3296</v>
      </c>
      <c r="M126" s="53" t="str">
        <f t="shared" si="1"/>
        <v>http://ovidsp.ovid.com/ovidweb.cgi?T=JS&amp;NEWS=n&amp;CSC=Y&amp;PAGE=booktext&amp;D=books&amp;AN=01382444$&amp;XPATH=/PG(0)</v>
      </c>
    </row>
    <row r="127" spans="1:13" ht="20.100000000000001" customHeight="1">
      <c r="A127" s="48">
        <v>126</v>
      </c>
      <c r="B127" s="49" t="s">
        <v>3226</v>
      </c>
      <c r="C127" s="49" t="s">
        <v>3297</v>
      </c>
      <c r="D127" s="49" t="s">
        <v>3299</v>
      </c>
      <c r="E127" s="49" t="s">
        <v>3300</v>
      </c>
      <c r="F127" s="49" t="s">
        <v>3301</v>
      </c>
      <c r="G127" s="50" t="s">
        <v>3302</v>
      </c>
      <c r="H127" s="51" t="s">
        <v>3303</v>
      </c>
      <c r="I127" s="50" t="s">
        <v>3304</v>
      </c>
      <c r="J127" s="50" t="s">
        <v>128</v>
      </c>
      <c r="K127" s="49" t="s">
        <v>53</v>
      </c>
      <c r="L127" s="52" t="s">
        <v>3305</v>
      </c>
      <c r="M127" s="53" t="str">
        <f t="shared" si="1"/>
        <v>http://ovidsp.ovid.com/ovidweb.cgi?T=JS&amp;NEWS=n&amp;CSC=Y&amp;PAGE=booktext&amp;D=books&amp;AN=01337159$&amp;XPATH=/PG(0)</v>
      </c>
    </row>
    <row r="128" spans="1:13" ht="20.100000000000001" customHeight="1">
      <c r="A128" s="48">
        <v>127</v>
      </c>
      <c r="B128" s="49" t="s">
        <v>3226</v>
      </c>
      <c r="C128" s="49" t="s">
        <v>3297</v>
      </c>
      <c r="D128" s="49" t="s">
        <v>3306</v>
      </c>
      <c r="E128" s="49"/>
      <c r="F128" s="49" t="s">
        <v>3307</v>
      </c>
      <c r="G128" s="50" t="s">
        <v>3308</v>
      </c>
      <c r="H128" s="51" t="s">
        <v>2518</v>
      </c>
      <c r="I128" s="50" t="s">
        <v>3309</v>
      </c>
      <c r="J128" s="50" t="s">
        <v>128</v>
      </c>
      <c r="K128" s="49" t="s">
        <v>30</v>
      </c>
      <c r="L128" s="52" t="s">
        <v>3310</v>
      </c>
      <c r="M128" s="53" t="str">
        <f t="shared" si="1"/>
        <v>http://ovidsp.ovid.com/ovidweb.cgi?T=JS&amp;NEWS=n&amp;CSC=Y&amp;PAGE=booktext&amp;D=books&amp;AN=01412545$&amp;XPATH=/PG(0)</v>
      </c>
    </row>
    <row r="129" spans="1:13" ht="20.100000000000001" customHeight="1">
      <c r="A129" s="48">
        <v>128</v>
      </c>
      <c r="B129" s="49" t="s">
        <v>3226</v>
      </c>
      <c r="C129" s="49" t="s">
        <v>3311</v>
      </c>
      <c r="D129" s="49" t="s">
        <v>3312</v>
      </c>
      <c r="E129" s="49" t="s">
        <v>3313</v>
      </c>
      <c r="F129" s="49" t="s">
        <v>3314</v>
      </c>
      <c r="G129" s="50" t="s">
        <v>3315</v>
      </c>
      <c r="H129" s="51" t="s">
        <v>2541</v>
      </c>
      <c r="I129" s="50" t="s">
        <v>3316</v>
      </c>
      <c r="J129" s="50" t="s">
        <v>128</v>
      </c>
      <c r="K129" s="49" t="s">
        <v>2550</v>
      </c>
      <c r="L129" s="52" t="s">
        <v>3317</v>
      </c>
      <c r="M129" s="53" t="str">
        <f t="shared" si="1"/>
        <v>http://ovidsp.ovid.com/ovidweb.cgi?T=JS&amp;NEWS=n&amp;CSC=Y&amp;PAGE=booktext&amp;D=books&amp;AN=01382522$&amp;XPATH=/PG(0)</v>
      </c>
    </row>
    <row r="130" spans="1:13" ht="20.100000000000001" customHeight="1">
      <c r="A130" s="48">
        <v>129</v>
      </c>
      <c r="B130" s="49" t="s">
        <v>3226</v>
      </c>
      <c r="C130" s="49" t="s">
        <v>3318</v>
      </c>
      <c r="D130" s="49" t="s">
        <v>3319</v>
      </c>
      <c r="E130" s="49" t="s">
        <v>3320</v>
      </c>
      <c r="F130" s="49" t="s">
        <v>3321</v>
      </c>
      <c r="G130" s="50" t="s">
        <v>3322</v>
      </c>
      <c r="H130" s="51" t="s">
        <v>2462</v>
      </c>
      <c r="I130" s="50" t="s">
        <v>2557</v>
      </c>
      <c r="J130" s="50" t="s">
        <v>128</v>
      </c>
      <c r="K130" s="49" t="s">
        <v>2480</v>
      </c>
      <c r="L130" s="52" t="s">
        <v>3323</v>
      </c>
      <c r="M130" s="53" t="str">
        <f t="shared" si="1"/>
        <v>http://ovidsp.ovid.com/ovidweb.cgi?T=JS&amp;NEWS=n&amp;CSC=Y&amp;PAGE=booktext&amp;D=books&amp;AN=01382796$&amp;XPATH=/PG(0)</v>
      </c>
    </row>
    <row r="131" spans="1:13" ht="20.100000000000001" customHeight="1">
      <c r="A131" s="48">
        <v>130</v>
      </c>
      <c r="B131" s="49" t="s">
        <v>3226</v>
      </c>
      <c r="C131" s="49" t="s">
        <v>2126</v>
      </c>
      <c r="D131" s="49" t="s">
        <v>3312</v>
      </c>
      <c r="E131" s="49" t="s">
        <v>3324</v>
      </c>
      <c r="F131" s="49" t="s">
        <v>3325</v>
      </c>
      <c r="G131" s="50" t="s">
        <v>3326</v>
      </c>
      <c r="H131" s="51" t="s">
        <v>2462</v>
      </c>
      <c r="I131" s="50" t="s">
        <v>3327</v>
      </c>
      <c r="J131" s="50" t="s">
        <v>128</v>
      </c>
      <c r="K131" s="49" t="s">
        <v>2480</v>
      </c>
      <c r="L131" s="52" t="s">
        <v>3328</v>
      </c>
      <c r="M131" s="53" t="str">
        <f t="shared" ref="M131:M194" si="2">HYPERLINK(L131)</f>
        <v>http://ovidsp.ovid.com/ovidweb.cgi?T=JS&amp;NEWS=n&amp;CSC=Y&amp;PAGE=booktext&amp;D=books&amp;AN=01382753$&amp;XPATH=/PG(0)</v>
      </c>
    </row>
    <row r="132" spans="1:13" ht="20.100000000000001" customHeight="1">
      <c r="A132" s="48">
        <v>131</v>
      </c>
      <c r="B132" s="49" t="s">
        <v>3137</v>
      </c>
      <c r="C132" s="49" t="s">
        <v>3329</v>
      </c>
      <c r="D132" s="49" t="s">
        <v>3330</v>
      </c>
      <c r="E132" s="49" t="s">
        <v>3331</v>
      </c>
      <c r="F132" s="49" t="s">
        <v>3332</v>
      </c>
      <c r="G132" s="50" t="s">
        <v>3333</v>
      </c>
      <c r="H132" s="51" t="s">
        <v>2462</v>
      </c>
      <c r="I132" s="50" t="s">
        <v>3334</v>
      </c>
      <c r="J132" s="50" t="s">
        <v>128</v>
      </c>
      <c r="K132" s="49" t="s">
        <v>2536</v>
      </c>
      <c r="L132" s="52" t="s">
        <v>3335</v>
      </c>
      <c r="M132" s="53" t="str">
        <f t="shared" si="2"/>
        <v>http://ovidsp.ovid.com/ovidweb.cgi?T=JS&amp;NEWS=n&amp;CSC=Y&amp;PAGE=booktext&amp;D=books&amp;AN=01382523$&amp;XPATH=/PG(0)</v>
      </c>
    </row>
    <row r="133" spans="1:13" ht="20.100000000000001" customHeight="1">
      <c r="A133" s="48">
        <v>132</v>
      </c>
      <c r="B133" s="49" t="s">
        <v>3137</v>
      </c>
      <c r="C133" s="49" t="s">
        <v>3336</v>
      </c>
      <c r="D133" s="49" t="s">
        <v>3337</v>
      </c>
      <c r="E133" s="49" t="s">
        <v>3338</v>
      </c>
      <c r="F133" s="49" t="s">
        <v>3339</v>
      </c>
      <c r="G133" s="50" t="s">
        <v>3340</v>
      </c>
      <c r="H133" s="51" t="s">
        <v>2462</v>
      </c>
      <c r="I133" s="50" t="s">
        <v>3341</v>
      </c>
      <c r="J133" s="50" t="s">
        <v>128</v>
      </c>
      <c r="K133" s="49" t="s">
        <v>30</v>
      </c>
      <c r="L133" s="52" t="s">
        <v>3342</v>
      </c>
      <c r="M133" s="53" t="str">
        <f t="shared" si="2"/>
        <v>http://ovidsp.ovid.com/ovidweb.cgi?T=JS&amp;NEWS=n&amp;CSC=Y&amp;PAGE=booktext&amp;D=books&amp;AN=01337301$&amp;XPATH=/PG(0)</v>
      </c>
    </row>
    <row r="134" spans="1:13" ht="20.100000000000001" customHeight="1">
      <c r="A134" s="48">
        <v>133</v>
      </c>
      <c r="B134" s="49" t="s">
        <v>3137</v>
      </c>
      <c r="C134" s="49" t="s">
        <v>1338</v>
      </c>
      <c r="D134" s="49" t="s">
        <v>3343</v>
      </c>
      <c r="E134" s="49" t="s">
        <v>3344</v>
      </c>
      <c r="F134" s="49" t="s">
        <v>3345</v>
      </c>
      <c r="G134" s="50" t="s">
        <v>335</v>
      </c>
      <c r="H134" s="51" t="s">
        <v>2462</v>
      </c>
      <c r="I134" s="50" t="s">
        <v>3346</v>
      </c>
      <c r="J134" s="50" t="s">
        <v>128</v>
      </c>
      <c r="K134" s="49" t="s">
        <v>30</v>
      </c>
      <c r="L134" s="52" t="s">
        <v>3347</v>
      </c>
      <c r="M134" s="53" t="str">
        <f t="shared" si="2"/>
        <v>http://ovidsp.ovid.com/ovidweb.cgi?T=JS&amp;NEWS=n&amp;CSC=Y&amp;PAGE=booktext&amp;D=books&amp;AN=01412557$&amp;XPATH=/PG(0)</v>
      </c>
    </row>
    <row r="135" spans="1:13" ht="20.100000000000001" customHeight="1">
      <c r="A135" s="48">
        <v>134</v>
      </c>
      <c r="B135" s="49" t="s">
        <v>3137</v>
      </c>
      <c r="C135" s="49" t="s">
        <v>3348</v>
      </c>
      <c r="D135" s="49" t="s">
        <v>1205</v>
      </c>
      <c r="E135" s="49" t="s">
        <v>3349</v>
      </c>
      <c r="F135" s="49" t="s">
        <v>3350</v>
      </c>
      <c r="G135" s="50" t="s">
        <v>3351</v>
      </c>
      <c r="H135" s="51" t="s">
        <v>2462</v>
      </c>
      <c r="I135" s="50" t="s">
        <v>1485</v>
      </c>
      <c r="J135" s="50" t="s">
        <v>128</v>
      </c>
      <c r="K135" s="49" t="s">
        <v>53</v>
      </c>
      <c r="L135" s="52" t="s">
        <v>3352</v>
      </c>
      <c r="M135" s="53" t="str">
        <f t="shared" si="2"/>
        <v>http://ovidsp.ovid.com/ovidweb.cgi?T=JS&amp;NEWS=n&amp;CSC=Y&amp;PAGE=booktext&amp;D=books&amp;AN=01382769$&amp;XPATH=/PG(0)</v>
      </c>
    </row>
    <row r="136" spans="1:13" ht="20.100000000000001" customHeight="1">
      <c r="A136" s="48">
        <v>135</v>
      </c>
      <c r="B136" s="49" t="s">
        <v>3137</v>
      </c>
      <c r="C136" s="49" t="s">
        <v>3067</v>
      </c>
      <c r="D136" s="49" t="s">
        <v>3353</v>
      </c>
      <c r="E136" s="49" t="s">
        <v>3354</v>
      </c>
      <c r="F136" s="49" t="s">
        <v>3355</v>
      </c>
      <c r="G136" s="50" t="s">
        <v>3356</v>
      </c>
      <c r="H136" s="51" t="s">
        <v>2518</v>
      </c>
      <c r="I136" s="50" t="s">
        <v>2557</v>
      </c>
      <c r="J136" s="50" t="s">
        <v>128</v>
      </c>
      <c r="K136" s="49" t="s">
        <v>30</v>
      </c>
      <c r="L136" s="52" t="s">
        <v>3357</v>
      </c>
      <c r="M136" s="53" t="str">
        <f t="shared" si="2"/>
        <v>http://ovidsp.ovid.com/ovidweb.cgi?T=JS&amp;NEWS=n&amp;CSC=Y&amp;PAGE=booktext&amp;D=books&amp;AN=01382728$&amp;XPATH=/PG(0)</v>
      </c>
    </row>
    <row r="137" spans="1:13" ht="20.100000000000001" customHeight="1">
      <c r="A137" s="48">
        <v>136</v>
      </c>
      <c r="B137" s="49" t="s">
        <v>3137</v>
      </c>
      <c r="C137" s="49" t="s">
        <v>3358</v>
      </c>
      <c r="D137" s="49" t="s">
        <v>3359</v>
      </c>
      <c r="E137" s="49" t="s">
        <v>3360</v>
      </c>
      <c r="F137" s="49" t="s">
        <v>3361</v>
      </c>
      <c r="G137" s="50" t="s">
        <v>3362</v>
      </c>
      <c r="H137" s="51" t="s">
        <v>2487</v>
      </c>
      <c r="I137" s="50" t="s">
        <v>3363</v>
      </c>
      <c r="J137" s="50" t="s">
        <v>128</v>
      </c>
      <c r="K137" s="55" t="s">
        <v>3364</v>
      </c>
      <c r="L137" s="52" t="s">
        <v>3365</v>
      </c>
      <c r="M137" s="53" t="str">
        <f t="shared" si="2"/>
        <v>http://ovidsp.ovid.com/ovidweb.cgi?T=JS&amp;NEWS=n&amp;CSC=Y&amp;PAGE=booktext&amp;D=books&amp;AN=01412546$&amp;XPATH=/PG(0)</v>
      </c>
    </row>
    <row r="138" spans="1:13" ht="20.100000000000001" customHeight="1">
      <c r="A138" s="48">
        <v>137</v>
      </c>
      <c r="B138" s="49" t="s">
        <v>3137</v>
      </c>
      <c r="C138" s="49" t="s">
        <v>3366</v>
      </c>
      <c r="D138" s="49" t="s">
        <v>3367</v>
      </c>
      <c r="E138" s="49" t="s">
        <v>3368</v>
      </c>
      <c r="F138" s="49" t="s">
        <v>3369</v>
      </c>
      <c r="G138" s="50" t="s">
        <v>3370</v>
      </c>
      <c r="H138" s="51" t="s">
        <v>2462</v>
      </c>
      <c r="I138" s="50" t="s">
        <v>3371</v>
      </c>
      <c r="J138" s="50" t="s">
        <v>128</v>
      </c>
      <c r="K138" s="49" t="s">
        <v>2550</v>
      </c>
      <c r="L138" s="52" t="s">
        <v>3372</v>
      </c>
      <c r="M138" s="53" t="str">
        <f t="shared" si="2"/>
        <v>http://ovidsp.ovid.com/ovidweb.cgi?T=JS&amp;NEWS=n&amp;CSC=Y&amp;PAGE=booktext&amp;D=books&amp;AN=01382527$&amp;XPATH=/PG(0)</v>
      </c>
    </row>
    <row r="139" spans="1:13" ht="20.100000000000001" customHeight="1">
      <c r="A139" s="48">
        <v>138</v>
      </c>
      <c r="B139" s="49" t="s">
        <v>3137</v>
      </c>
      <c r="C139" s="49" t="s">
        <v>2100</v>
      </c>
      <c r="D139" s="49" t="s">
        <v>3373</v>
      </c>
      <c r="E139" s="49" t="s">
        <v>3374</v>
      </c>
      <c r="F139" s="49" t="s">
        <v>3375</v>
      </c>
      <c r="G139" s="50" t="s">
        <v>3376</v>
      </c>
      <c r="H139" s="51" t="s">
        <v>2487</v>
      </c>
      <c r="I139" s="50" t="s">
        <v>3377</v>
      </c>
      <c r="J139" s="50" t="s">
        <v>128</v>
      </c>
      <c r="K139" s="49" t="s">
        <v>2550</v>
      </c>
      <c r="L139" s="52" t="s">
        <v>3378</v>
      </c>
      <c r="M139" s="53" t="str">
        <f t="shared" si="2"/>
        <v>http://ovidsp.ovid.com/ovidweb.cgi?T=JS&amp;NEWS=n&amp;CSC=Y&amp;PAGE=booktext&amp;D=books&amp;AN=01382528$&amp;XPATH=/PG(0)</v>
      </c>
    </row>
    <row r="140" spans="1:13" ht="20.100000000000001" customHeight="1">
      <c r="A140" s="48">
        <v>139</v>
      </c>
      <c r="B140" s="49" t="s">
        <v>3137</v>
      </c>
      <c r="C140" s="49" t="s">
        <v>2659</v>
      </c>
      <c r="D140" s="49" t="s">
        <v>3146</v>
      </c>
      <c r="E140" s="49" t="s">
        <v>3379</v>
      </c>
      <c r="F140" s="49" t="s">
        <v>3380</v>
      </c>
      <c r="G140" s="50" t="s">
        <v>3381</v>
      </c>
      <c r="H140" s="51" t="s">
        <v>2462</v>
      </c>
      <c r="I140" s="50" t="s">
        <v>1485</v>
      </c>
      <c r="J140" s="50" t="s">
        <v>128</v>
      </c>
      <c r="K140" s="55" t="s">
        <v>3383</v>
      </c>
      <c r="L140" s="52" t="s">
        <v>3384</v>
      </c>
      <c r="M140" s="53" t="str">
        <f t="shared" si="2"/>
        <v>http://ovidsp.ovid.com/ovidweb.cgi?T=JS&amp;NEWS=n&amp;CSC=Y&amp;PAGE=booktext&amp;D=books&amp;AN=01382863$&amp;XPATH=/PG(0)</v>
      </c>
    </row>
    <row r="141" spans="1:13" ht="20.100000000000001" customHeight="1">
      <c r="A141" s="48">
        <v>140</v>
      </c>
      <c r="B141" s="49" t="s">
        <v>3385</v>
      </c>
      <c r="C141" s="49" t="s">
        <v>3386</v>
      </c>
      <c r="D141" s="49" t="s">
        <v>3387</v>
      </c>
      <c r="E141" s="49" t="s">
        <v>3388</v>
      </c>
      <c r="F141" s="49" t="s">
        <v>3389</v>
      </c>
      <c r="G141" s="50" t="s">
        <v>3390</v>
      </c>
      <c r="H141" s="51" t="s">
        <v>2487</v>
      </c>
      <c r="I141" s="50" t="s">
        <v>1485</v>
      </c>
      <c r="J141" s="50" t="s">
        <v>128</v>
      </c>
      <c r="K141" s="55" t="s">
        <v>3364</v>
      </c>
      <c r="L141" s="52" t="s">
        <v>3391</v>
      </c>
      <c r="M141" s="53" t="str">
        <f t="shared" si="2"/>
        <v>http://ovidsp.ovid.com/ovidweb.cgi?T=JS&amp;NEWS=n&amp;CSC=Y&amp;PAGE=booktext&amp;D=books&amp;AN=01429599$&amp;XPATH=/PG(0)</v>
      </c>
    </row>
    <row r="142" spans="1:13" ht="20.100000000000001" customHeight="1">
      <c r="A142" s="48">
        <v>141</v>
      </c>
      <c r="B142" s="49" t="s">
        <v>3385</v>
      </c>
      <c r="C142" s="49" t="s">
        <v>3392</v>
      </c>
      <c r="D142" s="49" t="s">
        <v>3393</v>
      </c>
      <c r="E142" s="49" t="s">
        <v>3394</v>
      </c>
      <c r="F142" s="49" t="s">
        <v>3395</v>
      </c>
      <c r="G142" s="50" t="s">
        <v>3396</v>
      </c>
      <c r="H142" s="51" t="s">
        <v>2462</v>
      </c>
      <c r="I142" s="50" t="s">
        <v>2557</v>
      </c>
      <c r="J142" s="50" t="s">
        <v>128</v>
      </c>
      <c r="K142" s="49" t="s">
        <v>2480</v>
      </c>
      <c r="L142" s="52" t="s">
        <v>3397</v>
      </c>
      <c r="M142" s="53" t="str">
        <f t="shared" si="2"/>
        <v>http://ovidsp.ovid.com/ovidweb.cgi?T=JS&amp;NEWS=n&amp;CSC=Y&amp;PAGE=booktext&amp;D=books&amp;AN=01382785$&amp;XPATH=/PG(0)</v>
      </c>
    </row>
    <row r="143" spans="1:13" ht="20.100000000000001" customHeight="1">
      <c r="A143" s="48">
        <v>142</v>
      </c>
      <c r="B143" s="49" t="s">
        <v>3385</v>
      </c>
      <c r="C143" s="49" t="s">
        <v>3392</v>
      </c>
      <c r="D143" s="49" t="s">
        <v>3398</v>
      </c>
      <c r="E143" s="49" t="s">
        <v>3399</v>
      </c>
      <c r="F143" s="49" t="s">
        <v>3400</v>
      </c>
      <c r="G143" s="50" t="s">
        <v>3401</v>
      </c>
      <c r="H143" s="51" t="s">
        <v>2462</v>
      </c>
      <c r="I143" s="50" t="s">
        <v>1485</v>
      </c>
      <c r="J143" s="50" t="s">
        <v>128</v>
      </c>
      <c r="K143" s="55" t="s">
        <v>2456</v>
      </c>
      <c r="L143" s="52" t="s">
        <v>3402</v>
      </c>
      <c r="M143" s="53" t="str">
        <f t="shared" si="2"/>
        <v>http://ovidsp.ovid.com/ovidweb.cgi?T=JS&amp;NEWS=n&amp;CSC=Y&amp;PAGE=booktext&amp;D=books&amp;AN=01382736$&amp;XPATH=/PG(0)</v>
      </c>
    </row>
    <row r="144" spans="1:13" ht="20.100000000000001" customHeight="1">
      <c r="A144" s="48">
        <v>143</v>
      </c>
      <c r="B144" s="49" t="s">
        <v>3137</v>
      </c>
      <c r="C144" s="49" t="s">
        <v>3403</v>
      </c>
      <c r="D144" s="49" t="s">
        <v>3404</v>
      </c>
      <c r="E144" s="49" t="s">
        <v>3405</v>
      </c>
      <c r="F144" s="49" t="s">
        <v>3406</v>
      </c>
      <c r="G144" s="50" t="s">
        <v>3407</v>
      </c>
      <c r="H144" s="51" t="s">
        <v>2462</v>
      </c>
      <c r="I144" s="50" t="s">
        <v>2557</v>
      </c>
      <c r="J144" s="50" t="s">
        <v>128</v>
      </c>
      <c r="K144" s="55" t="s">
        <v>3408</v>
      </c>
      <c r="L144" s="52" t="s">
        <v>3409</v>
      </c>
      <c r="M144" s="53" t="str">
        <f t="shared" si="2"/>
        <v>http://ovidsp.ovid.com/ovidweb.cgi?T=JS&amp;NEWS=n&amp;CSC=Y&amp;PAGE=booktext&amp;D=books&amp;AN=01382850$&amp;XPATH=/PG(0)</v>
      </c>
    </row>
    <row r="145" spans="1:13" ht="20.100000000000001" customHeight="1">
      <c r="A145" s="48">
        <v>144</v>
      </c>
      <c r="B145" s="49" t="s">
        <v>3137</v>
      </c>
      <c r="C145" s="49" t="s">
        <v>3410</v>
      </c>
      <c r="D145" s="49" t="s">
        <v>3411</v>
      </c>
      <c r="E145" s="49" t="s">
        <v>3412</v>
      </c>
      <c r="F145" s="49" t="s">
        <v>3413</v>
      </c>
      <c r="G145" s="50" t="s">
        <v>3414</v>
      </c>
      <c r="H145" s="51" t="s">
        <v>2541</v>
      </c>
      <c r="I145" s="50" t="s">
        <v>3415</v>
      </c>
      <c r="J145" s="50" t="s">
        <v>128</v>
      </c>
      <c r="K145" s="49" t="s">
        <v>2536</v>
      </c>
      <c r="L145" s="52" t="s">
        <v>3416</v>
      </c>
      <c r="M145" s="53" t="str">
        <f t="shared" si="2"/>
        <v>http://ovidsp.ovid.com/ovidweb.cgi?T=JS&amp;NEWS=n&amp;CSC=Y&amp;PAGE=booktext&amp;D=books&amp;AN=01382529$&amp;XPATH=/PG(0)</v>
      </c>
    </row>
    <row r="146" spans="1:13" ht="20.100000000000001" customHeight="1">
      <c r="A146" s="48">
        <v>145</v>
      </c>
      <c r="B146" s="49" t="s">
        <v>3137</v>
      </c>
      <c r="C146" s="49" t="s">
        <v>3417</v>
      </c>
      <c r="D146" s="49" t="s">
        <v>3418</v>
      </c>
      <c r="E146" s="49" t="s">
        <v>3419</v>
      </c>
      <c r="F146" s="49" t="s">
        <v>3420</v>
      </c>
      <c r="G146" s="50" t="s">
        <v>3421</v>
      </c>
      <c r="H146" s="51" t="s">
        <v>3303</v>
      </c>
      <c r="I146" s="50" t="s">
        <v>3422</v>
      </c>
      <c r="J146" s="50" t="s">
        <v>128</v>
      </c>
      <c r="K146" s="49" t="s">
        <v>53</v>
      </c>
      <c r="L146" s="52" t="s">
        <v>3423</v>
      </c>
      <c r="M146" s="53" t="str">
        <f t="shared" si="2"/>
        <v>http://ovidsp.ovid.com/ovidweb.cgi?T=JS&amp;NEWS=n&amp;CSC=Y&amp;PAGE=booktext&amp;D=books&amp;AN=01337158$&amp;XPATH=/PG(0)</v>
      </c>
    </row>
    <row r="147" spans="1:13" ht="20.100000000000001" customHeight="1">
      <c r="A147" s="48">
        <v>146</v>
      </c>
      <c r="B147" s="49" t="s">
        <v>3137</v>
      </c>
      <c r="C147" s="49" t="s">
        <v>1362</v>
      </c>
      <c r="D147" s="49"/>
      <c r="E147" s="58"/>
      <c r="F147" s="59" t="s">
        <v>3424</v>
      </c>
      <c r="G147" s="60" t="s">
        <v>3425</v>
      </c>
      <c r="H147" s="61" t="s">
        <v>3426</v>
      </c>
      <c r="I147" s="62" t="s">
        <v>3427</v>
      </c>
      <c r="J147" s="62" t="s">
        <v>128</v>
      </c>
      <c r="K147" s="59" t="s">
        <v>3428</v>
      </c>
      <c r="L147" s="63" t="s">
        <v>3429</v>
      </c>
      <c r="M147" s="53" t="str">
        <f t="shared" si="2"/>
        <v>http://ovidsp.ovid.com/ovidweb.cgi?T=JS&amp;NEWS=n&amp;CSC=Y&amp;PAGE=booktext&amp;D=books&amp;AN=01222986$&amp;XPATH=/PG(0)</v>
      </c>
    </row>
    <row r="148" spans="1:13" ht="20.100000000000001" customHeight="1">
      <c r="A148" s="48">
        <v>147</v>
      </c>
      <c r="B148" s="49" t="s">
        <v>3137</v>
      </c>
      <c r="C148" s="49" t="s">
        <v>3430</v>
      </c>
      <c r="D148" s="49" t="s">
        <v>1000</v>
      </c>
      <c r="E148" s="49" t="s">
        <v>3431</v>
      </c>
      <c r="F148" s="49" t="s">
        <v>3432</v>
      </c>
      <c r="G148" s="50" t="s">
        <v>3433</v>
      </c>
      <c r="H148" s="51" t="s">
        <v>2487</v>
      </c>
      <c r="I148" s="50" t="s">
        <v>3434</v>
      </c>
      <c r="J148" s="50" t="s">
        <v>128</v>
      </c>
      <c r="K148" s="55" t="s">
        <v>3435</v>
      </c>
      <c r="L148" s="52" t="s">
        <v>3436</v>
      </c>
      <c r="M148" s="53" t="str">
        <f t="shared" si="2"/>
        <v>http://ovidsp.ovid.com/ovidweb.cgi?T=JS&amp;NEWS=n&amp;CSC=Y&amp;PAGE=booktext&amp;D=books&amp;AN=01382530$&amp;XPATH=/PG(0)</v>
      </c>
    </row>
    <row r="149" spans="1:13" ht="20.100000000000001" customHeight="1">
      <c r="A149" s="48">
        <v>148</v>
      </c>
      <c r="B149" s="49" t="s">
        <v>3137</v>
      </c>
      <c r="C149" s="49" t="s">
        <v>3437</v>
      </c>
      <c r="D149" s="49" t="s">
        <v>3439</v>
      </c>
      <c r="E149" s="49" t="s">
        <v>3440</v>
      </c>
      <c r="F149" s="49" t="s">
        <v>3441</v>
      </c>
      <c r="G149" s="50" t="s">
        <v>3442</v>
      </c>
      <c r="H149" s="51" t="s">
        <v>2487</v>
      </c>
      <c r="I149" s="50" t="s">
        <v>2557</v>
      </c>
      <c r="J149" s="50" t="s">
        <v>128</v>
      </c>
      <c r="K149" s="49" t="s">
        <v>53</v>
      </c>
      <c r="L149" s="52" t="s">
        <v>3443</v>
      </c>
      <c r="M149" s="53" t="str">
        <f t="shared" si="2"/>
        <v>http://ovidsp.ovid.com/ovidweb.cgi?T=JS&amp;NEWS=n&amp;CSC=Y&amp;PAGE=booktext&amp;D=books&amp;AN=01382750$&amp;XPATH=/PG(0)</v>
      </c>
    </row>
    <row r="150" spans="1:13" ht="20.100000000000001" customHeight="1">
      <c r="A150" s="48">
        <v>149</v>
      </c>
      <c r="B150" s="49" t="s">
        <v>3226</v>
      </c>
      <c r="C150" s="49" t="s">
        <v>3444</v>
      </c>
      <c r="D150" s="49" t="s">
        <v>3445</v>
      </c>
      <c r="E150" s="49" t="s">
        <v>3446</v>
      </c>
      <c r="F150" s="49" t="s">
        <v>3447</v>
      </c>
      <c r="G150" s="50" t="s">
        <v>3448</v>
      </c>
      <c r="H150" s="51" t="s">
        <v>2462</v>
      </c>
      <c r="I150" s="50" t="s">
        <v>1485</v>
      </c>
      <c r="J150" s="50" t="s">
        <v>128</v>
      </c>
      <c r="K150" s="49" t="s">
        <v>2489</v>
      </c>
      <c r="L150" s="52" t="s">
        <v>3449</v>
      </c>
      <c r="M150" s="53" t="str">
        <f t="shared" si="2"/>
        <v>http://ovidsp.ovid.com/ovidweb.cgi?T=JS&amp;NEWS=n&amp;CSC=Y&amp;PAGE=booktext&amp;D=books&amp;AN=01382873$&amp;XPATH=/PG(0)</v>
      </c>
    </row>
    <row r="151" spans="1:13" ht="20.100000000000001" customHeight="1">
      <c r="A151" s="48">
        <v>150</v>
      </c>
      <c r="B151" s="49" t="s">
        <v>3226</v>
      </c>
      <c r="C151" s="49" t="s">
        <v>3450</v>
      </c>
      <c r="D151" s="49" t="s">
        <v>3451</v>
      </c>
      <c r="E151" s="49"/>
      <c r="F151" s="49" t="s">
        <v>3452</v>
      </c>
      <c r="G151" s="50" t="s">
        <v>3453</v>
      </c>
      <c r="H151" s="51" t="s">
        <v>2518</v>
      </c>
      <c r="I151" s="50" t="s">
        <v>1485</v>
      </c>
      <c r="J151" s="50" t="s">
        <v>128</v>
      </c>
      <c r="K151" s="55" t="s">
        <v>3454</v>
      </c>
      <c r="L151" s="52" t="s">
        <v>3455</v>
      </c>
      <c r="M151" s="53" t="str">
        <f t="shared" si="2"/>
        <v>http://ovidsp.ovid.com/ovidweb.cgi?T=JS&amp;NEWS=n&amp;CSC=Y&amp;PAGE=booktext&amp;D=books&amp;AN=01429601$&amp;XPATH=/PG(0)</v>
      </c>
    </row>
    <row r="152" spans="1:13" ht="20.100000000000001" customHeight="1">
      <c r="A152" s="48">
        <v>151</v>
      </c>
      <c r="B152" s="49" t="s">
        <v>3226</v>
      </c>
      <c r="C152" s="49" t="s">
        <v>3450</v>
      </c>
      <c r="D152" s="49" t="s">
        <v>3445</v>
      </c>
      <c r="E152" s="49" t="s">
        <v>3456</v>
      </c>
      <c r="F152" s="49" t="s">
        <v>3457</v>
      </c>
      <c r="G152" s="50" t="s">
        <v>3458</v>
      </c>
      <c r="H152" s="51" t="s">
        <v>2462</v>
      </c>
      <c r="I152" s="50" t="s">
        <v>2557</v>
      </c>
      <c r="J152" s="50" t="s">
        <v>128</v>
      </c>
      <c r="K152" s="49" t="s">
        <v>30</v>
      </c>
      <c r="L152" s="52" t="s">
        <v>3459</v>
      </c>
      <c r="M152" s="53" t="str">
        <f t="shared" si="2"/>
        <v>http://ovidsp.ovid.com/ovidweb.cgi?T=JS&amp;NEWS=n&amp;CSC=Y&amp;PAGE=booktext&amp;D=books&amp;AN=01382738$&amp;XPATH=/PG(0)</v>
      </c>
    </row>
    <row r="153" spans="1:13" ht="20.100000000000001" customHeight="1">
      <c r="A153" s="48">
        <v>152</v>
      </c>
      <c r="B153" s="49" t="s">
        <v>3226</v>
      </c>
      <c r="C153" s="49" t="s">
        <v>1323</v>
      </c>
      <c r="D153" s="49" t="s">
        <v>3445</v>
      </c>
      <c r="E153" s="49" t="s">
        <v>3460</v>
      </c>
      <c r="F153" s="49" t="s">
        <v>3461</v>
      </c>
      <c r="G153" s="50" t="s">
        <v>3462</v>
      </c>
      <c r="H153" s="51" t="s">
        <v>2462</v>
      </c>
      <c r="I153" s="50" t="s">
        <v>2557</v>
      </c>
      <c r="J153" s="50" t="s">
        <v>128</v>
      </c>
      <c r="K153" s="49" t="s">
        <v>2480</v>
      </c>
      <c r="L153" s="52" t="s">
        <v>3463</v>
      </c>
      <c r="M153" s="53" t="str">
        <f t="shared" si="2"/>
        <v>http://ovidsp.ovid.com/ovidweb.cgi?T=JS&amp;NEWS=n&amp;CSC=Y&amp;PAGE=booktext&amp;D=books&amp;AN=01382780$&amp;XPATH=/PG(0)</v>
      </c>
    </row>
    <row r="154" spans="1:13" ht="20.100000000000001" customHeight="1">
      <c r="A154" s="48">
        <v>153</v>
      </c>
      <c r="B154" s="49" t="s">
        <v>3226</v>
      </c>
      <c r="C154" s="49" t="s">
        <v>3464</v>
      </c>
      <c r="D154" s="49" t="s">
        <v>3465</v>
      </c>
      <c r="E154" s="49" t="s">
        <v>3466</v>
      </c>
      <c r="F154" s="49" t="s">
        <v>3467</v>
      </c>
      <c r="G154" s="50" t="s">
        <v>3468</v>
      </c>
      <c r="H154" s="51" t="s">
        <v>2471</v>
      </c>
      <c r="I154" s="50" t="s">
        <v>348</v>
      </c>
      <c r="J154" s="50" t="s">
        <v>128</v>
      </c>
      <c r="K154" s="49" t="s">
        <v>2536</v>
      </c>
      <c r="L154" s="52" t="s">
        <v>3469</v>
      </c>
      <c r="M154" s="53" t="str">
        <f t="shared" si="2"/>
        <v>http://ovidsp.ovid.com/ovidweb.cgi?T=JS&amp;NEWS=n&amp;CSC=Y&amp;PAGE=booktext&amp;D=books&amp;AN=01382847$&amp;XPATH=/PG(0)</v>
      </c>
    </row>
    <row r="155" spans="1:13" ht="20.100000000000001" customHeight="1">
      <c r="A155" s="48">
        <v>154</v>
      </c>
      <c r="B155" s="49" t="s">
        <v>3289</v>
      </c>
      <c r="C155" s="49" t="s">
        <v>3470</v>
      </c>
      <c r="D155" s="49" t="s">
        <v>3471</v>
      </c>
      <c r="E155" s="49" t="s">
        <v>3472</v>
      </c>
      <c r="F155" s="49" t="s">
        <v>3473</v>
      </c>
      <c r="G155" s="50" t="s">
        <v>3474</v>
      </c>
      <c r="H155" s="51" t="s">
        <v>2462</v>
      </c>
      <c r="I155" s="50" t="s">
        <v>1485</v>
      </c>
      <c r="J155" s="50" t="s">
        <v>128</v>
      </c>
      <c r="K155" s="49" t="s">
        <v>2581</v>
      </c>
      <c r="L155" s="52" t="s">
        <v>3475</v>
      </c>
      <c r="M155" s="53" t="str">
        <f t="shared" si="2"/>
        <v>http://ovidsp.ovid.com/ovidweb.cgi?T=JS&amp;NEWS=n&amp;CSC=Y&amp;PAGE=booktext&amp;D=books&amp;AN=01382500$&amp;XPATH=/PG(0)</v>
      </c>
    </row>
    <row r="156" spans="1:13" ht="20.100000000000001" customHeight="1">
      <c r="A156" s="48">
        <v>155</v>
      </c>
      <c r="B156" s="49" t="s">
        <v>3226</v>
      </c>
      <c r="C156" s="49" t="s">
        <v>3476</v>
      </c>
      <c r="D156" s="49" t="s">
        <v>3477</v>
      </c>
      <c r="E156" s="49" t="s">
        <v>3478</v>
      </c>
      <c r="F156" s="49" t="s">
        <v>3479</v>
      </c>
      <c r="G156" s="50" t="s">
        <v>3480</v>
      </c>
      <c r="H156" s="51" t="s">
        <v>2518</v>
      </c>
      <c r="I156" s="50" t="s">
        <v>3481</v>
      </c>
      <c r="J156" s="50" t="s">
        <v>128</v>
      </c>
      <c r="K156" s="49" t="s">
        <v>53</v>
      </c>
      <c r="L156" s="52" t="s">
        <v>3482</v>
      </c>
      <c r="M156" s="53" t="str">
        <f t="shared" si="2"/>
        <v>http://ovidsp.ovid.com/ovidweb.cgi?T=JS&amp;NEWS=n&amp;CSC=Y&amp;PAGE=booktext&amp;D=books&amp;AN=01382762$&amp;XPATH=/PG(0)</v>
      </c>
    </row>
    <row r="157" spans="1:13" ht="20.100000000000001" customHeight="1">
      <c r="A157" s="48">
        <v>156</v>
      </c>
      <c r="B157" s="49" t="s">
        <v>3226</v>
      </c>
      <c r="C157" s="49" t="s">
        <v>3483</v>
      </c>
      <c r="D157" s="49"/>
      <c r="E157" s="49" t="s">
        <v>3484</v>
      </c>
      <c r="F157" s="49" t="s">
        <v>3485</v>
      </c>
      <c r="G157" s="50" t="s">
        <v>3486</v>
      </c>
      <c r="H157" s="51" t="s">
        <v>2462</v>
      </c>
      <c r="I157" s="50" t="s">
        <v>3487</v>
      </c>
      <c r="J157" s="50" t="s">
        <v>128</v>
      </c>
      <c r="K157" s="55" t="s">
        <v>3488</v>
      </c>
      <c r="L157" s="52" t="s">
        <v>3489</v>
      </c>
      <c r="M157" s="53" t="str">
        <f t="shared" si="2"/>
        <v>http://ovidsp.ovid.com/ovidweb.cgi?T=JS&amp;NEWS=n&amp;CSC=Y&amp;PAGE=booktext&amp;D=books&amp;AN=01394382$&amp;XPATH=/PG(0)</v>
      </c>
    </row>
    <row r="158" spans="1:13" ht="20.100000000000001" customHeight="1">
      <c r="A158" s="48">
        <v>157</v>
      </c>
      <c r="B158" s="49" t="s">
        <v>3226</v>
      </c>
      <c r="C158" s="49" t="s">
        <v>3490</v>
      </c>
      <c r="D158" s="49" t="s">
        <v>3491</v>
      </c>
      <c r="E158" s="49" t="s">
        <v>3492</v>
      </c>
      <c r="F158" s="49" t="s">
        <v>3493</v>
      </c>
      <c r="G158" s="50" t="s">
        <v>3494</v>
      </c>
      <c r="H158" s="51" t="s">
        <v>2462</v>
      </c>
      <c r="I158" s="50" t="s">
        <v>2557</v>
      </c>
      <c r="J158" s="50" t="s">
        <v>128</v>
      </c>
      <c r="K158" s="49" t="s">
        <v>2480</v>
      </c>
      <c r="L158" s="52" t="s">
        <v>3495</v>
      </c>
      <c r="M158" s="53" t="str">
        <f t="shared" si="2"/>
        <v>http://ovidsp.ovid.com/ovidweb.cgi?T=JS&amp;NEWS=n&amp;CSC=Y&amp;PAGE=booktext&amp;D=books&amp;AN=01382797$&amp;XPATH=/PG(0)</v>
      </c>
    </row>
    <row r="159" spans="1:13" ht="20.100000000000001" customHeight="1">
      <c r="A159" s="48">
        <v>158</v>
      </c>
      <c r="B159" s="49" t="s">
        <v>3226</v>
      </c>
      <c r="C159" s="49" t="s">
        <v>3496</v>
      </c>
      <c r="D159" s="49" t="s">
        <v>3497</v>
      </c>
      <c r="E159" s="49" t="s">
        <v>3498</v>
      </c>
      <c r="F159" s="49" t="s">
        <v>3499</v>
      </c>
      <c r="G159" s="50" t="s">
        <v>3500</v>
      </c>
      <c r="H159" s="51" t="s">
        <v>2462</v>
      </c>
      <c r="I159" s="50" t="s">
        <v>3501</v>
      </c>
      <c r="J159" s="50" t="s">
        <v>128</v>
      </c>
      <c r="K159" s="49" t="s">
        <v>2536</v>
      </c>
      <c r="L159" s="52" t="s">
        <v>3502</v>
      </c>
      <c r="M159" s="53" t="str">
        <f t="shared" si="2"/>
        <v>http://ovidsp.ovid.com/ovidweb.cgi?T=JS&amp;NEWS=n&amp;CSC=Y&amp;PAGE=booktext&amp;D=books&amp;AN=01382848$&amp;XPATH=/PG(0)</v>
      </c>
    </row>
    <row r="160" spans="1:13" ht="20.100000000000001" customHeight="1">
      <c r="A160" s="48">
        <v>159</v>
      </c>
      <c r="B160" s="49" t="s">
        <v>3226</v>
      </c>
      <c r="C160" s="49" t="s">
        <v>3503</v>
      </c>
      <c r="D160" s="49">
        <v>616.89025000000004</v>
      </c>
      <c r="E160" s="49" t="s">
        <v>3504</v>
      </c>
      <c r="F160" s="49" t="s">
        <v>3505</v>
      </c>
      <c r="G160" s="50" t="s">
        <v>3506</v>
      </c>
      <c r="H160" s="51" t="s">
        <v>2462</v>
      </c>
      <c r="I160" s="50" t="s">
        <v>3507</v>
      </c>
      <c r="J160" s="50" t="s">
        <v>128</v>
      </c>
      <c r="K160" s="49" t="s">
        <v>53</v>
      </c>
      <c r="L160" s="52" t="s">
        <v>3508</v>
      </c>
      <c r="M160" s="53" t="str">
        <f t="shared" si="2"/>
        <v>http://ovidsp.ovid.com/ovidweb.cgi?T=JS&amp;NEWS=n&amp;CSC=Y&amp;PAGE=booktext&amp;D=books&amp;AN=01337294$&amp;XPATH=/PG(0)</v>
      </c>
    </row>
    <row r="161" spans="1:13" ht="20.100000000000001" customHeight="1">
      <c r="A161" s="48">
        <v>160</v>
      </c>
      <c r="B161" s="49" t="s">
        <v>3226</v>
      </c>
      <c r="C161" s="49" t="s">
        <v>3509</v>
      </c>
      <c r="D161" s="49" t="s">
        <v>3510</v>
      </c>
      <c r="E161" s="49" t="s">
        <v>3511</v>
      </c>
      <c r="F161" s="49" t="s">
        <v>3512</v>
      </c>
      <c r="G161" s="50" t="s">
        <v>3513</v>
      </c>
      <c r="H161" s="51" t="s">
        <v>2462</v>
      </c>
      <c r="I161" s="50" t="s">
        <v>2557</v>
      </c>
      <c r="J161" s="50" t="s">
        <v>128</v>
      </c>
      <c r="K161" s="49" t="s">
        <v>2480</v>
      </c>
      <c r="L161" s="52" t="s">
        <v>3514</v>
      </c>
      <c r="M161" s="53" t="str">
        <f t="shared" si="2"/>
        <v>http://ovidsp.ovid.com/ovidweb.cgi?T=JS&amp;NEWS=n&amp;CSC=Y&amp;PAGE=booktext&amp;D=books&amp;AN=01382807$&amp;XPATH=/PG(0)</v>
      </c>
    </row>
    <row r="162" spans="1:13" ht="20.100000000000001" customHeight="1">
      <c r="A162" s="48">
        <v>161</v>
      </c>
      <c r="B162" s="49" t="s">
        <v>3226</v>
      </c>
      <c r="C162" s="49" t="s">
        <v>3515</v>
      </c>
      <c r="D162" s="49" t="s">
        <v>3516</v>
      </c>
      <c r="E162" s="49" t="s">
        <v>3517</v>
      </c>
      <c r="F162" s="49" t="s">
        <v>3518</v>
      </c>
      <c r="G162" s="50" t="s">
        <v>3519</v>
      </c>
      <c r="H162" s="51" t="s">
        <v>2541</v>
      </c>
      <c r="I162" s="50" t="s">
        <v>3520</v>
      </c>
      <c r="J162" s="50" t="s">
        <v>128</v>
      </c>
      <c r="K162" s="55" t="s">
        <v>3521</v>
      </c>
      <c r="L162" s="52" t="s">
        <v>3522</v>
      </c>
      <c r="M162" s="53" t="str">
        <f t="shared" si="2"/>
        <v>http://ovidsp.ovid.com/ovidweb.cgi?T=JS&amp;NEWS=n&amp;CSC=Y&amp;PAGE=booktext&amp;D=books&amp;AN=01382532$&amp;XPATH=/PG(0)</v>
      </c>
    </row>
    <row r="163" spans="1:13" ht="20.100000000000001" customHeight="1">
      <c r="A163" s="48">
        <v>162</v>
      </c>
      <c r="B163" s="49" t="s">
        <v>3226</v>
      </c>
      <c r="C163" s="49" t="s">
        <v>3523</v>
      </c>
      <c r="D163" s="49"/>
      <c r="E163" s="49" t="s">
        <v>3524</v>
      </c>
      <c r="F163" s="49" t="s">
        <v>3525</v>
      </c>
      <c r="G163" s="50" t="s">
        <v>3526</v>
      </c>
      <c r="H163" s="51" t="s">
        <v>2471</v>
      </c>
      <c r="I163" s="50" t="s">
        <v>3527</v>
      </c>
      <c r="J163" s="50" t="s">
        <v>128</v>
      </c>
      <c r="K163" s="49" t="s">
        <v>2480</v>
      </c>
      <c r="L163" s="52" t="s">
        <v>3528</v>
      </c>
      <c r="M163" s="53" t="str">
        <f t="shared" si="2"/>
        <v>http://ovidsp.ovid.com/ovidweb.cgi?T=JS&amp;NEWS=n&amp;CSC=Y&amp;PAGE=booktext&amp;D=books&amp;AN=01382533$&amp;XPATH=/PG(0)</v>
      </c>
    </row>
    <row r="164" spans="1:13" ht="20.100000000000001" customHeight="1">
      <c r="A164" s="48">
        <v>163</v>
      </c>
      <c r="B164" s="49" t="s">
        <v>3289</v>
      </c>
      <c r="C164" s="49" t="s">
        <v>3529</v>
      </c>
      <c r="D164" s="49" t="s">
        <v>3530</v>
      </c>
      <c r="E164" s="49" t="s">
        <v>3531</v>
      </c>
      <c r="F164" s="49" t="s">
        <v>3532</v>
      </c>
      <c r="G164" s="50" t="s">
        <v>3533</v>
      </c>
      <c r="H164" s="51" t="s">
        <v>2487</v>
      </c>
      <c r="I164" s="50" t="s">
        <v>1485</v>
      </c>
      <c r="J164" s="50" t="s">
        <v>128</v>
      </c>
      <c r="K164" s="49" t="s">
        <v>53</v>
      </c>
      <c r="L164" s="52" t="s">
        <v>3534</v>
      </c>
      <c r="M164" s="53" t="str">
        <f t="shared" si="2"/>
        <v>http://ovidsp.ovid.com/ovidweb.cgi?T=JS&amp;NEWS=n&amp;CSC=Y&amp;PAGE=booktext&amp;D=books&amp;AN=01382755$&amp;XPATH=/PG(0)</v>
      </c>
    </row>
    <row r="165" spans="1:13" ht="20.100000000000001" customHeight="1">
      <c r="A165" s="48">
        <v>164</v>
      </c>
      <c r="B165" s="49" t="s">
        <v>3226</v>
      </c>
      <c r="C165" s="49" t="s">
        <v>3535</v>
      </c>
      <c r="D165" s="49" t="s">
        <v>3536</v>
      </c>
      <c r="E165" s="49" t="s">
        <v>3537</v>
      </c>
      <c r="F165" s="49" t="s">
        <v>3538</v>
      </c>
      <c r="G165" s="50" t="s">
        <v>3539</v>
      </c>
      <c r="H165" s="51" t="s">
        <v>2541</v>
      </c>
      <c r="I165" s="50" t="s">
        <v>3540</v>
      </c>
      <c r="J165" s="50" t="s">
        <v>128</v>
      </c>
      <c r="K165" s="49" t="s">
        <v>2550</v>
      </c>
      <c r="L165" s="52" t="s">
        <v>3541</v>
      </c>
      <c r="M165" s="53" t="str">
        <f t="shared" si="2"/>
        <v>http://ovidsp.ovid.com/ovidweb.cgi?T=JS&amp;NEWS=n&amp;CSC=Y&amp;PAGE=booktext&amp;D=books&amp;AN=01382537$&amp;XPATH=/PG(0)</v>
      </c>
    </row>
    <row r="166" spans="1:13" ht="20.100000000000001" customHeight="1">
      <c r="A166" s="48">
        <v>165</v>
      </c>
      <c r="B166" s="49" t="s">
        <v>3226</v>
      </c>
      <c r="C166" s="49" t="s">
        <v>1328</v>
      </c>
      <c r="D166" s="49" t="s">
        <v>3542</v>
      </c>
      <c r="E166" s="49" t="s">
        <v>3543</v>
      </c>
      <c r="F166" s="49" t="s">
        <v>3544</v>
      </c>
      <c r="G166" s="50" t="s">
        <v>3545</v>
      </c>
      <c r="H166" s="51" t="s">
        <v>2518</v>
      </c>
      <c r="I166" s="50" t="s">
        <v>3546</v>
      </c>
      <c r="J166" s="50" t="s">
        <v>128</v>
      </c>
      <c r="K166" s="49" t="s">
        <v>53</v>
      </c>
      <c r="L166" s="52" t="s">
        <v>3547</v>
      </c>
      <c r="M166" s="53" t="str">
        <f t="shared" si="2"/>
        <v>http://ovidsp.ovid.com/ovidweb.cgi?T=JS&amp;NEWS=n&amp;CSC=Y&amp;PAGE=booktext&amp;D=books&amp;AN=01276484$&amp;XPATH=/PG(0)</v>
      </c>
    </row>
    <row r="167" spans="1:13" ht="20.100000000000001" customHeight="1">
      <c r="A167" s="48">
        <v>166</v>
      </c>
      <c r="B167" s="49" t="s">
        <v>3226</v>
      </c>
      <c r="C167" s="49" t="s">
        <v>3490</v>
      </c>
      <c r="D167" s="49" t="s">
        <v>3549</v>
      </c>
      <c r="E167" s="49" t="s">
        <v>3550</v>
      </c>
      <c r="F167" s="49" t="s">
        <v>3551</v>
      </c>
      <c r="G167" s="50" t="s">
        <v>3552</v>
      </c>
      <c r="H167" s="51" t="s">
        <v>2462</v>
      </c>
      <c r="I167" s="50" t="s">
        <v>2557</v>
      </c>
      <c r="J167" s="50" t="s">
        <v>128</v>
      </c>
      <c r="K167" s="49" t="s">
        <v>2480</v>
      </c>
      <c r="L167" s="52" t="s">
        <v>3553</v>
      </c>
      <c r="M167" s="53" t="str">
        <f t="shared" si="2"/>
        <v>http://ovidsp.ovid.com/ovidweb.cgi?T=JS&amp;NEWS=n&amp;CSC=Y&amp;PAGE=booktext&amp;D=books&amp;AN=01382803$&amp;XPATH=/PG(0)</v>
      </c>
    </row>
    <row r="168" spans="1:13" ht="20.100000000000001" customHeight="1">
      <c r="A168" s="48">
        <v>167</v>
      </c>
      <c r="B168" s="49" t="s">
        <v>3226</v>
      </c>
      <c r="C168" s="49" t="s">
        <v>3554</v>
      </c>
      <c r="D168" s="49" t="s">
        <v>3549</v>
      </c>
      <c r="E168" s="49" t="s">
        <v>3555</v>
      </c>
      <c r="F168" s="49" t="s">
        <v>3556</v>
      </c>
      <c r="G168" s="50" t="s">
        <v>3557</v>
      </c>
      <c r="H168" s="51" t="s">
        <v>2462</v>
      </c>
      <c r="I168" s="50" t="s">
        <v>3558</v>
      </c>
      <c r="J168" s="50" t="s">
        <v>128</v>
      </c>
      <c r="K168" s="49" t="s">
        <v>53</v>
      </c>
      <c r="L168" s="52" t="s">
        <v>3559</v>
      </c>
      <c r="M168" s="53" t="str">
        <f t="shared" si="2"/>
        <v>http://ovidsp.ovid.com/ovidweb.cgi?T=JS&amp;NEWS=n&amp;CSC=Y&amp;PAGE=booktext&amp;D=books&amp;AN=01382538$&amp;XPATH=/PG(0)</v>
      </c>
    </row>
    <row r="169" spans="1:13" ht="20.100000000000001" customHeight="1">
      <c r="A169" s="48">
        <v>168</v>
      </c>
      <c r="B169" s="49" t="s">
        <v>3226</v>
      </c>
      <c r="C169" s="49" t="s">
        <v>3560</v>
      </c>
      <c r="D169" s="49" t="s">
        <v>3561</v>
      </c>
      <c r="E169" s="49" t="s">
        <v>3562</v>
      </c>
      <c r="F169" s="49" t="s">
        <v>3563</v>
      </c>
      <c r="G169" s="50" t="s">
        <v>3564</v>
      </c>
      <c r="H169" s="51" t="s">
        <v>2471</v>
      </c>
      <c r="I169" s="50" t="s">
        <v>3565</v>
      </c>
      <c r="J169" s="50" t="s">
        <v>128</v>
      </c>
      <c r="K169" s="49" t="s">
        <v>2550</v>
      </c>
      <c r="L169" s="52" t="s">
        <v>3566</v>
      </c>
      <c r="M169" s="53" t="str">
        <f t="shared" si="2"/>
        <v>http://ovidsp.ovid.com/ovidweb.cgi?T=JS&amp;NEWS=n&amp;CSC=Y&amp;PAGE=booktext&amp;D=books&amp;AN=01382539$&amp;XPATH=/PG(0)</v>
      </c>
    </row>
    <row r="170" spans="1:13" ht="20.100000000000001" customHeight="1">
      <c r="A170" s="48">
        <v>169</v>
      </c>
      <c r="B170" s="49" t="s">
        <v>3289</v>
      </c>
      <c r="C170" s="49" t="s">
        <v>3567</v>
      </c>
      <c r="D170" s="49">
        <v>616.71075719999999</v>
      </c>
      <c r="E170" s="49" t="s">
        <v>3568</v>
      </c>
      <c r="F170" s="49" t="s">
        <v>3569</v>
      </c>
      <c r="G170" s="50" t="s">
        <v>3570</v>
      </c>
      <c r="H170" s="51" t="s">
        <v>2541</v>
      </c>
      <c r="I170" s="50" t="s">
        <v>3571</v>
      </c>
      <c r="J170" s="50" t="s">
        <v>128</v>
      </c>
      <c r="K170" s="49" t="s">
        <v>2489</v>
      </c>
      <c r="L170" s="52" t="s">
        <v>3572</v>
      </c>
      <c r="M170" s="53" t="str">
        <f t="shared" si="2"/>
        <v>http://ovidsp.ovid.com/ovidweb.cgi?T=JS&amp;NEWS=n&amp;CSC=Y&amp;PAGE=booktext&amp;D=books&amp;AN=01382540$&amp;XPATH=/PG(0)</v>
      </c>
    </row>
    <row r="171" spans="1:13" ht="20.100000000000001" customHeight="1">
      <c r="A171" s="48">
        <v>170</v>
      </c>
      <c r="B171" s="49" t="s">
        <v>3226</v>
      </c>
      <c r="C171" s="49" t="s">
        <v>1328</v>
      </c>
      <c r="D171" s="49" t="s">
        <v>3573</v>
      </c>
      <c r="E171" s="49" t="s">
        <v>3574</v>
      </c>
      <c r="F171" s="49" t="s">
        <v>3575</v>
      </c>
      <c r="G171" s="50" t="s">
        <v>3576</v>
      </c>
      <c r="H171" s="51" t="s">
        <v>2541</v>
      </c>
      <c r="I171" s="50" t="s">
        <v>3577</v>
      </c>
      <c r="J171" s="50" t="s">
        <v>128</v>
      </c>
      <c r="K171" s="49" t="s">
        <v>53</v>
      </c>
      <c r="L171" s="52" t="s">
        <v>3578</v>
      </c>
      <c r="M171" s="53" t="str">
        <f t="shared" si="2"/>
        <v>http://ovidsp.ovid.com/ovidweb.cgi?T=JS&amp;NEWS=n&amp;CSC=Y&amp;PAGE=booktext&amp;D=books&amp;AN=01337532$&amp;XPATH=/PG(0)</v>
      </c>
    </row>
    <row r="172" spans="1:13" ht="20.100000000000001" customHeight="1">
      <c r="A172" s="48">
        <v>171</v>
      </c>
      <c r="B172" s="49" t="s">
        <v>3226</v>
      </c>
      <c r="C172" s="49" t="s">
        <v>3579</v>
      </c>
      <c r="D172" s="49" t="s">
        <v>3580</v>
      </c>
      <c r="E172" s="49" t="s">
        <v>3581</v>
      </c>
      <c r="F172" s="49" t="s">
        <v>3582</v>
      </c>
      <c r="G172" s="50" t="s">
        <v>3583</v>
      </c>
      <c r="H172" s="51" t="s">
        <v>2518</v>
      </c>
      <c r="I172" s="50" t="s">
        <v>3584</v>
      </c>
      <c r="J172" s="50" t="s">
        <v>128</v>
      </c>
      <c r="K172" s="55" t="s">
        <v>3585</v>
      </c>
      <c r="L172" s="52" t="s">
        <v>3586</v>
      </c>
      <c r="M172" s="53" t="str">
        <f t="shared" si="2"/>
        <v>http://ovidsp.ovid.com/ovidweb.cgi?T=JS&amp;NEWS=n&amp;CSC=Y&amp;PAGE=booktext&amp;D=books&amp;AN=01337118$&amp;XPATH=/PG(0)</v>
      </c>
    </row>
    <row r="173" spans="1:13" ht="20.100000000000001" customHeight="1">
      <c r="A173" s="48">
        <v>172</v>
      </c>
      <c r="B173" s="49" t="s">
        <v>3226</v>
      </c>
      <c r="C173" s="49" t="s">
        <v>2659</v>
      </c>
      <c r="D173" s="49" t="s">
        <v>1007</v>
      </c>
      <c r="E173" s="49" t="s">
        <v>3587</v>
      </c>
      <c r="F173" s="49" t="s">
        <v>3588</v>
      </c>
      <c r="G173" s="50" t="s">
        <v>3589</v>
      </c>
      <c r="H173" s="51" t="s">
        <v>2462</v>
      </c>
      <c r="I173" s="50" t="s">
        <v>1485</v>
      </c>
      <c r="J173" s="50" t="s">
        <v>128</v>
      </c>
      <c r="K173" s="55" t="s">
        <v>3521</v>
      </c>
      <c r="L173" s="52" t="s">
        <v>3590</v>
      </c>
      <c r="M173" s="53" t="str">
        <f t="shared" si="2"/>
        <v>http://ovidsp.ovid.com/ovidweb.cgi?T=JS&amp;NEWS=n&amp;CSC=Y&amp;PAGE=booktext&amp;D=books&amp;AN=01382887$&amp;XPATH=/PG(0)</v>
      </c>
    </row>
    <row r="174" spans="1:13" ht="20.100000000000001" customHeight="1">
      <c r="A174" s="48">
        <v>173</v>
      </c>
      <c r="B174" s="49" t="s">
        <v>3226</v>
      </c>
      <c r="C174" s="49" t="s">
        <v>3591</v>
      </c>
      <c r="D174" s="49" t="s">
        <v>3592</v>
      </c>
      <c r="E174" s="49" t="s">
        <v>3593</v>
      </c>
      <c r="F174" s="49" t="s">
        <v>3594</v>
      </c>
      <c r="G174" s="50" t="s">
        <v>3595</v>
      </c>
      <c r="H174" s="51" t="s">
        <v>2462</v>
      </c>
      <c r="I174" s="50" t="s">
        <v>3596</v>
      </c>
      <c r="J174" s="50" t="s">
        <v>128</v>
      </c>
      <c r="K174" s="49" t="s">
        <v>2489</v>
      </c>
      <c r="L174" s="52" t="s">
        <v>3597</v>
      </c>
      <c r="M174" s="53" t="str">
        <f t="shared" si="2"/>
        <v>http://ovidsp.ovid.com/ovidweb.cgi?T=JS&amp;NEWS=n&amp;CSC=Y&amp;PAGE=booktext&amp;D=books&amp;AN=01382543$&amp;XPATH=/PG(0)</v>
      </c>
    </row>
    <row r="175" spans="1:13" ht="20.100000000000001" customHeight="1">
      <c r="A175" s="48">
        <v>174</v>
      </c>
      <c r="B175" s="49" t="s">
        <v>3226</v>
      </c>
      <c r="C175" s="49" t="s">
        <v>3598</v>
      </c>
      <c r="D175" s="49" t="s">
        <v>3599</v>
      </c>
      <c r="E175" s="49" t="s">
        <v>3600</v>
      </c>
      <c r="F175" s="49" t="s">
        <v>3601</v>
      </c>
      <c r="G175" s="50" t="s">
        <v>3602</v>
      </c>
      <c r="H175" s="51" t="s">
        <v>2462</v>
      </c>
      <c r="I175" s="50" t="s">
        <v>3603</v>
      </c>
      <c r="J175" s="50" t="s">
        <v>128</v>
      </c>
      <c r="K175" s="49" t="s">
        <v>2489</v>
      </c>
      <c r="L175" s="52" t="s">
        <v>3604</v>
      </c>
      <c r="M175" s="53" t="str">
        <f t="shared" si="2"/>
        <v>http://ovidsp.ovid.com/ovidweb.cgi?T=JS&amp;NEWS=n&amp;CSC=Y&amp;PAGE=booktext&amp;D=books&amp;AN=01382544$&amp;XPATH=/PG(0)</v>
      </c>
    </row>
    <row r="176" spans="1:13" ht="20.100000000000001" customHeight="1">
      <c r="A176" s="48">
        <v>175</v>
      </c>
      <c r="B176" s="49" t="s">
        <v>3226</v>
      </c>
      <c r="C176" s="49" t="s">
        <v>3605</v>
      </c>
      <c r="D176" s="49" t="s">
        <v>3606</v>
      </c>
      <c r="E176" s="49" t="s">
        <v>3607</v>
      </c>
      <c r="F176" s="49" t="s">
        <v>3608</v>
      </c>
      <c r="G176" s="50" t="s">
        <v>3609</v>
      </c>
      <c r="H176" s="51" t="s">
        <v>2518</v>
      </c>
      <c r="I176" s="50" t="s">
        <v>3610</v>
      </c>
      <c r="J176" s="50" t="s">
        <v>128</v>
      </c>
      <c r="K176" s="49" t="s">
        <v>2550</v>
      </c>
      <c r="L176" s="52" t="s">
        <v>3611</v>
      </c>
      <c r="M176" s="53" t="str">
        <f t="shared" si="2"/>
        <v>http://ovidsp.ovid.com/ovidweb.cgi?T=JS&amp;NEWS=n&amp;CSC=Y&amp;PAGE=booktext&amp;D=books&amp;AN=01382545$&amp;XPATH=/PG(0)</v>
      </c>
    </row>
    <row r="177" spans="1:13" ht="20.100000000000001" customHeight="1">
      <c r="A177" s="48">
        <v>176</v>
      </c>
      <c r="B177" s="49" t="s">
        <v>3226</v>
      </c>
      <c r="C177" s="49" t="s">
        <v>3612</v>
      </c>
      <c r="D177" s="49" t="s">
        <v>3283</v>
      </c>
      <c r="E177" s="49" t="s">
        <v>3613</v>
      </c>
      <c r="F177" s="49" t="s">
        <v>3614</v>
      </c>
      <c r="G177" s="50" t="s">
        <v>3615</v>
      </c>
      <c r="H177" s="51" t="s">
        <v>2462</v>
      </c>
      <c r="I177" s="50" t="s">
        <v>3616</v>
      </c>
      <c r="J177" s="50" t="s">
        <v>128</v>
      </c>
      <c r="K177" s="49" t="s">
        <v>2550</v>
      </c>
      <c r="L177" s="52" t="s">
        <v>3617</v>
      </c>
      <c r="M177" s="53" t="str">
        <f t="shared" si="2"/>
        <v>http://ovidsp.ovid.com/ovidweb.cgi?T=JS&amp;NEWS=n&amp;CSC=Y&amp;PAGE=booktext&amp;D=books&amp;AN=01382546$&amp;XPATH=/PG(0)</v>
      </c>
    </row>
    <row r="178" spans="1:13" ht="20.100000000000001" customHeight="1">
      <c r="A178" s="48">
        <v>177</v>
      </c>
      <c r="B178" s="49" t="s">
        <v>3226</v>
      </c>
      <c r="C178" s="49" t="s">
        <v>3618</v>
      </c>
      <c r="D178" s="49" t="s">
        <v>3619</v>
      </c>
      <c r="E178" s="49" t="s">
        <v>3620</v>
      </c>
      <c r="F178" s="49" t="s">
        <v>3621</v>
      </c>
      <c r="G178" s="50" t="s">
        <v>3622</v>
      </c>
      <c r="H178" s="51" t="s">
        <v>2462</v>
      </c>
      <c r="I178" s="50" t="s">
        <v>3623</v>
      </c>
      <c r="J178" s="50" t="s">
        <v>128</v>
      </c>
      <c r="K178" s="49" t="s">
        <v>2550</v>
      </c>
      <c r="L178" s="52" t="s">
        <v>3624</v>
      </c>
      <c r="M178" s="53" t="str">
        <f t="shared" si="2"/>
        <v>http://ovidsp.ovid.com/ovidweb.cgi?T=JS&amp;NEWS=n&amp;CSC=Y&amp;PAGE=booktext&amp;D=books&amp;AN=01382547$&amp;XPATH=/PG(0)</v>
      </c>
    </row>
    <row r="179" spans="1:13" ht="20.100000000000001" customHeight="1">
      <c r="A179" s="48">
        <v>178</v>
      </c>
      <c r="B179" s="49" t="s">
        <v>3226</v>
      </c>
      <c r="C179" s="49" t="s">
        <v>3625</v>
      </c>
      <c r="D179" s="49" t="s">
        <v>3626</v>
      </c>
      <c r="E179" s="49" t="s">
        <v>3627</v>
      </c>
      <c r="F179" s="49" t="s">
        <v>3628</v>
      </c>
      <c r="G179" s="50" t="s">
        <v>3629</v>
      </c>
      <c r="H179" s="51" t="s">
        <v>2462</v>
      </c>
      <c r="I179" s="50" t="s">
        <v>3630</v>
      </c>
      <c r="J179" s="50" t="s">
        <v>128</v>
      </c>
      <c r="K179" s="49" t="s">
        <v>53</v>
      </c>
      <c r="L179" s="52" t="s">
        <v>3631</v>
      </c>
      <c r="M179" s="53" t="str">
        <f t="shared" si="2"/>
        <v>http://ovidsp.ovid.com/ovidweb.cgi?T=JS&amp;NEWS=n&amp;CSC=Y&amp;PAGE=booktext&amp;D=books&amp;AN=01382574$&amp;XPATH=/PG(0)</v>
      </c>
    </row>
    <row r="180" spans="1:13" ht="20.100000000000001" customHeight="1">
      <c r="A180" s="48">
        <v>179</v>
      </c>
      <c r="B180" s="49" t="s">
        <v>3226</v>
      </c>
      <c r="C180" s="49" t="s">
        <v>2126</v>
      </c>
      <c r="D180" s="49" t="s">
        <v>3633</v>
      </c>
      <c r="E180" s="49" t="s">
        <v>3634</v>
      </c>
      <c r="F180" s="49" t="s">
        <v>3635</v>
      </c>
      <c r="G180" s="50" t="s">
        <v>3636</v>
      </c>
      <c r="H180" s="51" t="s">
        <v>2487</v>
      </c>
      <c r="I180" s="50" t="s">
        <v>1485</v>
      </c>
      <c r="J180" s="50" t="s">
        <v>128</v>
      </c>
      <c r="K180" s="49" t="s">
        <v>53</v>
      </c>
      <c r="L180" s="52" t="s">
        <v>3637</v>
      </c>
      <c r="M180" s="53" t="str">
        <f t="shared" si="2"/>
        <v>http://ovidsp.ovid.com/ovidweb.cgi?T=JS&amp;NEWS=n&amp;CSC=Y&amp;PAGE=booktext&amp;D=books&amp;AN=01382749$&amp;XPATH=/PG(0)</v>
      </c>
    </row>
    <row r="181" spans="1:13" ht="20.100000000000001" customHeight="1">
      <c r="A181" s="48">
        <v>180</v>
      </c>
      <c r="B181" s="49" t="s">
        <v>3289</v>
      </c>
      <c r="C181" s="49" t="s">
        <v>3638</v>
      </c>
      <c r="D181" s="49" t="s">
        <v>3640</v>
      </c>
      <c r="E181" s="49" t="s">
        <v>3641</v>
      </c>
      <c r="F181" s="49" t="s">
        <v>3642</v>
      </c>
      <c r="G181" s="50" t="s">
        <v>3643</v>
      </c>
      <c r="H181" s="51" t="s">
        <v>2462</v>
      </c>
      <c r="I181" s="50" t="s">
        <v>1485</v>
      </c>
      <c r="J181" s="50" t="s">
        <v>128</v>
      </c>
      <c r="K181" s="49" t="s">
        <v>2536</v>
      </c>
      <c r="L181" s="52" t="s">
        <v>3644</v>
      </c>
      <c r="M181" s="53" t="str">
        <f t="shared" si="2"/>
        <v>http://ovidsp.ovid.com/ovidweb.cgi?T=JS&amp;NEWS=n&amp;CSC=Y&amp;PAGE=booktext&amp;D=books&amp;AN=01382867$&amp;XPATH=/PG(0)</v>
      </c>
    </row>
    <row r="182" spans="1:13" ht="20.100000000000001" customHeight="1">
      <c r="A182" s="48">
        <v>181</v>
      </c>
      <c r="B182" s="49" t="s">
        <v>3226</v>
      </c>
      <c r="C182" s="49" t="s">
        <v>2126</v>
      </c>
      <c r="D182" s="49">
        <v>616.39919999999995</v>
      </c>
      <c r="E182" s="49"/>
      <c r="F182" s="49" t="s">
        <v>3645</v>
      </c>
      <c r="G182" s="50" t="s">
        <v>3646</v>
      </c>
      <c r="H182" s="51" t="s">
        <v>2518</v>
      </c>
      <c r="I182" s="50" t="s">
        <v>1485</v>
      </c>
      <c r="J182" s="50" t="s">
        <v>128</v>
      </c>
      <c r="K182" s="55" t="s">
        <v>3454</v>
      </c>
      <c r="L182" s="52" t="s">
        <v>3647</v>
      </c>
      <c r="M182" s="53" t="str">
        <f t="shared" si="2"/>
        <v>http://ovidsp.ovid.com/ovidweb.cgi?T=JS&amp;NEWS=n&amp;CSC=Y&amp;PAGE=booktext&amp;D=books&amp;AN=01429603$&amp;XPATH=/PG(0)</v>
      </c>
    </row>
    <row r="183" spans="1:13" ht="20.100000000000001" customHeight="1">
      <c r="A183" s="48">
        <v>182</v>
      </c>
      <c r="B183" s="49" t="s">
        <v>3289</v>
      </c>
      <c r="C183" s="49" t="s">
        <v>3648</v>
      </c>
      <c r="D183" s="49" t="s">
        <v>3649</v>
      </c>
      <c r="E183" s="49" t="s">
        <v>3650</v>
      </c>
      <c r="F183" s="49" t="s">
        <v>3651</v>
      </c>
      <c r="G183" s="50" t="s">
        <v>3652</v>
      </c>
      <c r="H183" s="51" t="s">
        <v>2462</v>
      </c>
      <c r="I183" s="50" t="s">
        <v>3653</v>
      </c>
      <c r="J183" s="50" t="s">
        <v>128</v>
      </c>
      <c r="K183" s="49" t="s">
        <v>2550</v>
      </c>
      <c r="L183" s="52" t="s">
        <v>3654</v>
      </c>
      <c r="M183" s="53" t="str">
        <f t="shared" si="2"/>
        <v>http://ovidsp.ovid.com/ovidweb.cgi?T=JS&amp;NEWS=n&amp;CSC=Y&amp;PAGE=booktext&amp;D=books&amp;AN=01382548$&amp;XPATH=/PG(0)</v>
      </c>
    </row>
    <row r="184" spans="1:13" ht="20.100000000000001" customHeight="1">
      <c r="A184" s="48">
        <v>183</v>
      </c>
      <c r="B184" s="49" t="s">
        <v>3289</v>
      </c>
      <c r="C184" s="49" t="s">
        <v>2100</v>
      </c>
      <c r="D184" s="49" t="s">
        <v>3655</v>
      </c>
      <c r="E184" s="49" t="s">
        <v>3656</v>
      </c>
      <c r="F184" s="49" t="s">
        <v>3657</v>
      </c>
      <c r="G184" s="50" t="s">
        <v>3658</v>
      </c>
      <c r="H184" s="51" t="s">
        <v>2541</v>
      </c>
      <c r="I184" s="50" t="s">
        <v>3659</v>
      </c>
      <c r="J184" s="50" t="s">
        <v>128</v>
      </c>
      <c r="K184" s="49" t="s">
        <v>2581</v>
      </c>
      <c r="L184" s="52" t="s">
        <v>3660</v>
      </c>
      <c r="M184" s="53" t="str">
        <f t="shared" si="2"/>
        <v>http://ovidsp.ovid.com/ovidweb.cgi?T=JS&amp;NEWS=n&amp;CSC=Y&amp;PAGE=booktext&amp;D=books&amp;AN=01382550$&amp;XPATH=/PG(0)</v>
      </c>
    </row>
    <row r="185" spans="1:13" ht="20.100000000000001" customHeight="1">
      <c r="A185" s="48">
        <v>184</v>
      </c>
      <c r="B185" s="49" t="s">
        <v>3226</v>
      </c>
      <c r="C185" s="49" t="s">
        <v>3661</v>
      </c>
      <c r="D185" s="49" t="s">
        <v>3662</v>
      </c>
      <c r="E185" s="49" t="s">
        <v>3663</v>
      </c>
      <c r="F185" s="49" t="s">
        <v>3664</v>
      </c>
      <c r="G185" s="50" t="s">
        <v>3665</v>
      </c>
      <c r="H185" s="51" t="s">
        <v>2924</v>
      </c>
      <c r="I185" s="50" t="s">
        <v>3666</v>
      </c>
      <c r="J185" s="50" t="s">
        <v>128</v>
      </c>
      <c r="K185" s="49" t="s">
        <v>53</v>
      </c>
      <c r="L185" s="52" t="s">
        <v>3667</v>
      </c>
      <c r="M185" s="53" t="str">
        <f t="shared" si="2"/>
        <v>http://ovidsp.ovid.com/ovidweb.cgi?T=JS&amp;NEWS=n&amp;CSC=Y&amp;PAGE=booktext&amp;D=books&amp;AN=01337289$&amp;XPATH=/PG(0)</v>
      </c>
    </row>
    <row r="186" spans="1:13" ht="20.100000000000001" customHeight="1">
      <c r="A186" s="48">
        <v>185</v>
      </c>
      <c r="B186" s="49" t="s">
        <v>3226</v>
      </c>
      <c r="C186" s="49" t="s">
        <v>3668</v>
      </c>
      <c r="D186" s="49" t="s">
        <v>3669</v>
      </c>
      <c r="E186" s="49" t="s">
        <v>3670</v>
      </c>
      <c r="F186" s="49" t="s">
        <v>3671</v>
      </c>
      <c r="G186" s="50" t="s">
        <v>3672</v>
      </c>
      <c r="H186" s="51" t="s">
        <v>2487</v>
      </c>
      <c r="I186" s="50" t="s">
        <v>3673</v>
      </c>
      <c r="J186" s="50" t="s">
        <v>128</v>
      </c>
      <c r="K186" s="49" t="s">
        <v>53</v>
      </c>
      <c r="L186" s="52" t="s">
        <v>3674</v>
      </c>
      <c r="M186" s="53" t="str">
        <f t="shared" si="2"/>
        <v>http://ovidsp.ovid.com/ovidweb.cgi?T=JS&amp;NEWS=n&amp;CSC=Y&amp;PAGE=booktext&amp;D=books&amp;AN=01337529$&amp;XPATH=/PG(0)</v>
      </c>
    </row>
    <row r="187" spans="1:13" s="64" customFormat="1" ht="20.100000000000001" customHeight="1">
      <c r="A187" s="48">
        <v>186</v>
      </c>
      <c r="B187" s="49" t="s">
        <v>3226</v>
      </c>
      <c r="C187" s="49" t="s">
        <v>3675</v>
      </c>
      <c r="D187" s="49" t="s">
        <v>3676</v>
      </c>
      <c r="E187" s="49" t="s">
        <v>3677</v>
      </c>
      <c r="F187" s="49" t="s">
        <v>3678</v>
      </c>
      <c r="G187" s="50" t="s">
        <v>3679</v>
      </c>
      <c r="H187" s="51" t="s">
        <v>2462</v>
      </c>
      <c r="I187" s="50" t="s">
        <v>3680</v>
      </c>
      <c r="J187" s="50" t="s">
        <v>128</v>
      </c>
      <c r="K187" s="49">
        <v>2004</v>
      </c>
      <c r="L187" s="52" t="s">
        <v>3681</v>
      </c>
      <c r="M187" s="53" t="str">
        <f t="shared" si="2"/>
        <v>http://ovidsp.ovid.com/ovidweb.cgi?T=JS&amp;NEWS=n&amp;CSC=Y&amp;PAGE=booktext&amp;D=books&amp;AN=01382526$&amp;XPATH=/PG(0)</v>
      </c>
    </row>
    <row r="188" spans="1:13" ht="20.100000000000001" customHeight="1">
      <c r="A188" s="48">
        <v>187</v>
      </c>
      <c r="B188" s="49" t="s">
        <v>3226</v>
      </c>
      <c r="C188" s="49" t="s">
        <v>1363</v>
      </c>
      <c r="D188" s="49" t="s">
        <v>1007</v>
      </c>
      <c r="E188" s="49" t="s">
        <v>3682</v>
      </c>
      <c r="F188" s="49" t="s">
        <v>3683</v>
      </c>
      <c r="G188" s="50" t="s">
        <v>3684</v>
      </c>
      <c r="H188" s="51" t="s">
        <v>2462</v>
      </c>
      <c r="I188" s="50" t="s">
        <v>1485</v>
      </c>
      <c r="J188" s="50" t="s">
        <v>128</v>
      </c>
      <c r="K188" s="49" t="s">
        <v>2480</v>
      </c>
      <c r="L188" s="52" t="s">
        <v>3685</v>
      </c>
      <c r="M188" s="53" t="str">
        <f t="shared" si="2"/>
        <v>http://ovidsp.ovid.com/ovidweb.cgi?T=JS&amp;NEWS=n&amp;CSC=Y&amp;PAGE=booktext&amp;D=books&amp;AN=01382814$&amp;XPATH=/PG(0)</v>
      </c>
    </row>
    <row r="189" spans="1:13" ht="20.100000000000001" customHeight="1">
      <c r="A189" s="48">
        <v>188</v>
      </c>
      <c r="B189" s="49" t="s">
        <v>3226</v>
      </c>
      <c r="C189" s="49" t="s">
        <v>3686</v>
      </c>
      <c r="D189" s="49" t="s">
        <v>3688</v>
      </c>
      <c r="E189" s="49" t="s">
        <v>3689</v>
      </c>
      <c r="F189" s="49" t="s">
        <v>3690</v>
      </c>
      <c r="G189" s="50" t="s">
        <v>3691</v>
      </c>
      <c r="H189" s="51" t="s">
        <v>2487</v>
      </c>
      <c r="I189" s="50" t="s">
        <v>3692</v>
      </c>
      <c r="J189" s="50" t="s">
        <v>128</v>
      </c>
      <c r="K189" s="49" t="s">
        <v>53</v>
      </c>
      <c r="L189" s="52" t="s">
        <v>3693</v>
      </c>
      <c r="M189" s="53" t="str">
        <f t="shared" si="2"/>
        <v>http://ovidsp.ovid.com/ovidweb.cgi?T=JS&amp;NEWS=n&amp;CSC=Y&amp;PAGE=booktext&amp;D=books&amp;AN=01382655$&amp;XPATH=/PG(0)</v>
      </c>
    </row>
    <row r="190" spans="1:13" ht="20.100000000000001" customHeight="1">
      <c r="A190" s="48">
        <v>189</v>
      </c>
      <c r="B190" s="49" t="s">
        <v>3226</v>
      </c>
      <c r="C190" s="49" t="s">
        <v>3694</v>
      </c>
      <c r="D190" s="49" t="s">
        <v>3695</v>
      </c>
      <c r="E190" s="49" t="s">
        <v>3696</v>
      </c>
      <c r="F190" s="49" t="s">
        <v>3697</v>
      </c>
      <c r="G190" s="50" t="s">
        <v>3698</v>
      </c>
      <c r="H190" s="51" t="s">
        <v>2541</v>
      </c>
      <c r="I190" s="50" t="s">
        <v>3699</v>
      </c>
      <c r="J190" s="50" t="s">
        <v>128</v>
      </c>
      <c r="K190" s="49" t="s">
        <v>53</v>
      </c>
      <c r="L190" s="52" t="s">
        <v>3700</v>
      </c>
      <c r="M190" s="53" t="str">
        <f t="shared" si="2"/>
        <v>http://ovidsp.ovid.com/ovidweb.cgi?T=JS&amp;NEWS=n&amp;CSC=Y&amp;PAGE=booktext&amp;D=books&amp;AN=01317194$&amp;XPATH=/PG(0)</v>
      </c>
    </row>
    <row r="191" spans="1:13" ht="20.100000000000001" customHeight="1">
      <c r="A191" s="48">
        <v>190</v>
      </c>
      <c r="B191" s="49" t="s">
        <v>3226</v>
      </c>
      <c r="C191" s="49" t="s">
        <v>1336</v>
      </c>
      <c r="D191" s="49" t="s">
        <v>3701</v>
      </c>
      <c r="E191" s="49" t="s">
        <v>3702</v>
      </c>
      <c r="F191" s="49" t="s">
        <v>3703</v>
      </c>
      <c r="G191" s="50" t="s">
        <v>3704</v>
      </c>
      <c r="H191" s="51" t="s">
        <v>2816</v>
      </c>
      <c r="I191" s="50" t="s">
        <v>3705</v>
      </c>
      <c r="J191" s="50" t="s">
        <v>128</v>
      </c>
      <c r="K191" s="49" t="s">
        <v>30</v>
      </c>
      <c r="L191" s="52" t="s">
        <v>3706</v>
      </c>
      <c r="M191" s="53" t="str">
        <f t="shared" si="2"/>
        <v>http://ovidsp.ovid.com/ovidweb.cgi?T=JS&amp;NEWS=n&amp;CSC=Y&amp;PAGE=booktext&amp;D=books&amp;AN=01412565$&amp;XPATH=/PG(0)</v>
      </c>
    </row>
    <row r="192" spans="1:13" ht="20.100000000000001" customHeight="1">
      <c r="A192" s="48">
        <v>191</v>
      </c>
      <c r="B192" s="49" t="s">
        <v>3226</v>
      </c>
      <c r="C192" s="49" t="s">
        <v>3707</v>
      </c>
      <c r="D192" s="49" t="s">
        <v>949</v>
      </c>
      <c r="E192" s="49" t="s">
        <v>3708</v>
      </c>
      <c r="F192" s="49" t="s">
        <v>3709</v>
      </c>
      <c r="G192" s="50" t="s">
        <v>3710</v>
      </c>
      <c r="H192" s="51" t="s">
        <v>2462</v>
      </c>
      <c r="I192" s="50" t="s">
        <v>3711</v>
      </c>
      <c r="J192" s="50" t="s">
        <v>128</v>
      </c>
      <c r="K192" s="49" t="s">
        <v>2550</v>
      </c>
      <c r="L192" s="52" t="s">
        <v>3712</v>
      </c>
      <c r="M192" s="53" t="str">
        <f t="shared" si="2"/>
        <v>http://ovidsp.ovid.com/ovidweb.cgi?T=JS&amp;NEWS=n&amp;CSC=Y&amp;PAGE=booktext&amp;D=books&amp;AN=01382552$&amp;XPATH=/PG(0)</v>
      </c>
    </row>
    <row r="193" spans="1:13" ht="20.100000000000001" customHeight="1">
      <c r="A193" s="48">
        <v>192</v>
      </c>
      <c r="B193" s="49" t="s">
        <v>3226</v>
      </c>
      <c r="C193" s="49" t="s">
        <v>3713</v>
      </c>
      <c r="D193" s="49" t="s">
        <v>3714</v>
      </c>
      <c r="E193" s="49" t="s">
        <v>3715</v>
      </c>
      <c r="F193" s="49" t="s">
        <v>3716</v>
      </c>
      <c r="G193" s="50" t="s">
        <v>3717</v>
      </c>
      <c r="H193" s="51" t="s">
        <v>2518</v>
      </c>
      <c r="I193" s="50" t="s">
        <v>3718</v>
      </c>
      <c r="J193" s="50" t="s">
        <v>128</v>
      </c>
      <c r="K193" s="49" t="s">
        <v>2489</v>
      </c>
      <c r="L193" s="52" t="s">
        <v>3719</v>
      </c>
      <c r="M193" s="53" t="str">
        <f t="shared" si="2"/>
        <v>http://ovidsp.ovid.com/ovidweb.cgi?T=JS&amp;NEWS=n&amp;CSC=Y&amp;PAGE=booktext&amp;D=books&amp;AN=01382555$&amp;XPATH=/PG(0)</v>
      </c>
    </row>
    <row r="194" spans="1:13" ht="20.100000000000001" customHeight="1">
      <c r="A194" s="48">
        <v>193</v>
      </c>
      <c r="B194" s="49" t="s">
        <v>3226</v>
      </c>
      <c r="C194" s="49" t="s">
        <v>3720</v>
      </c>
      <c r="D194" s="49" t="s">
        <v>3721</v>
      </c>
      <c r="E194" s="49" t="s">
        <v>3722</v>
      </c>
      <c r="F194" s="49" t="s">
        <v>3723</v>
      </c>
      <c r="G194" s="50" t="s">
        <v>3724</v>
      </c>
      <c r="H194" s="51" t="s">
        <v>2462</v>
      </c>
      <c r="I194" s="50" t="s">
        <v>3725</v>
      </c>
      <c r="J194" s="50" t="s">
        <v>128</v>
      </c>
      <c r="K194" s="49" t="s">
        <v>2550</v>
      </c>
      <c r="L194" s="52" t="s">
        <v>3726</v>
      </c>
      <c r="M194" s="53" t="str">
        <f t="shared" si="2"/>
        <v>http://ovidsp.ovid.com/ovidweb.cgi?T=JS&amp;NEWS=n&amp;CSC=Y&amp;PAGE=booktext&amp;D=books&amp;AN=01382557$&amp;XPATH=/PG(0)</v>
      </c>
    </row>
    <row r="195" spans="1:13" ht="20.100000000000001" customHeight="1">
      <c r="A195" s="48">
        <v>194</v>
      </c>
      <c r="B195" s="49" t="s">
        <v>3226</v>
      </c>
      <c r="C195" s="49" t="s">
        <v>3727</v>
      </c>
      <c r="D195" s="49" t="s">
        <v>3728</v>
      </c>
      <c r="E195" s="49" t="s">
        <v>3729</v>
      </c>
      <c r="F195" s="49" t="s">
        <v>3730</v>
      </c>
      <c r="G195" s="50" t="s">
        <v>3731</v>
      </c>
      <c r="H195" s="51" t="s">
        <v>2541</v>
      </c>
      <c r="I195" s="50" t="s">
        <v>3732</v>
      </c>
      <c r="J195" s="50" t="s">
        <v>128</v>
      </c>
      <c r="K195" s="49" t="s">
        <v>30</v>
      </c>
      <c r="L195" s="52" t="s">
        <v>3733</v>
      </c>
      <c r="M195" s="53" t="str">
        <f t="shared" ref="M195:M258" si="3">HYPERLINK(L195)</f>
        <v>http://ovidsp.ovid.com/ovidweb.cgi?T=JS&amp;NEWS=n&amp;CSC=Y&amp;PAGE=booktext&amp;D=books&amp;AN=01337291$&amp;XPATH=/PG(0)</v>
      </c>
    </row>
    <row r="196" spans="1:13" ht="20.100000000000001" customHeight="1">
      <c r="A196" s="48">
        <v>195</v>
      </c>
      <c r="B196" s="49" t="s">
        <v>3137</v>
      </c>
      <c r="C196" s="49" t="s">
        <v>3734</v>
      </c>
      <c r="D196" s="49" t="s">
        <v>3184</v>
      </c>
      <c r="E196" s="49" t="s">
        <v>3735</v>
      </c>
      <c r="F196" s="49" t="s">
        <v>3736</v>
      </c>
      <c r="G196" s="50" t="s">
        <v>3737</v>
      </c>
      <c r="H196" s="51" t="s">
        <v>2541</v>
      </c>
      <c r="I196" s="50" t="s">
        <v>3738</v>
      </c>
      <c r="J196" s="50" t="s">
        <v>128</v>
      </c>
      <c r="K196" s="49" t="s">
        <v>30</v>
      </c>
      <c r="L196" s="52" t="s">
        <v>3739</v>
      </c>
      <c r="M196" s="53" t="str">
        <f t="shared" si="3"/>
        <v>http://ovidsp.ovid.com/ovidweb.cgi?T=JS&amp;NEWS=n&amp;CSC=Y&amp;PAGE=booktext&amp;D=books&amp;AN=01337297$&amp;XPATH=/PG(0)</v>
      </c>
    </row>
    <row r="197" spans="1:13" ht="20.100000000000001" customHeight="1">
      <c r="A197" s="48">
        <v>196</v>
      </c>
      <c r="B197" s="49" t="s">
        <v>3137</v>
      </c>
      <c r="C197" s="49" t="s">
        <v>3740</v>
      </c>
      <c r="D197" s="49" t="s">
        <v>3741</v>
      </c>
      <c r="E197" s="49" t="s">
        <v>3742</v>
      </c>
      <c r="F197" s="49" t="s">
        <v>3743</v>
      </c>
      <c r="G197" s="50" t="s">
        <v>3744</v>
      </c>
      <c r="H197" s="51" t="s">
        <v>2462</v>
      </c>
      <c r="I197" s="50" t="s">
        <v>3745</v>
      </c>
      <c r="J197" s="50" t="s">
        <v>128</v>
      </c>
      <c r="K197" s="49" t="s">
        <v>2489</v>
      </c>
      <c r="L197" s="52" t="s">
        <v>3746</v>
      </c>
      <c r="M197" s="53" t="str">
        <f t="shared" si="3"/>
        <v>http://ovidsp.ovid.com/ovidweb.cgi?T=JS&amp;NEWS=n&amp;CSC=Y&amp;PAGE=booktext&amp;D=books&amp;AN=01382433$&amp;XPATH=/PG(0)</v>
      </c>
    </row>
    <row r="198" spans="1:13" ht="20.100000000000001" customHeight="1">
      <c r="A198" s="48">
        <v>197</v>
      </c>
      <c r="B198" s="49" t="s">
        <v>3137</v>
      </c>
      <c r="C198" s="49" t="s">
        <v>3747</v>
      </c>
      <c r="D198" s="49" t="s">
        <v>3748</v>
      </c>
      <c r="E198" s="49" t="s">
        <v>3749</v>
      </c>
      <c r="F198" s="49" t="s">
        <v>3750</v>
      </c>
      <c r="G198" s="50" t="s">
        <v>3751</v>
      </c>
      <c r="H198" s="51" t="s">
        <v>2462</v>
      </c>
      <c r="I198" s="50" t="s">
        <v>3752</v>
      </c>
      <c r="J198" s="50" t="s">
        <v>128</v>
      </c>
      <c r="K198" s="49" t="s">
        <v>30</v>
      </c>
      <c r="L198" s="52" t="s">
        <v>3753</v>
      </c>
      <c r="M198" s="53" t="str">
        <f t="shared" si="3"/>
        <v>http://ovidsp.ovid.com/ovidweb.cgi?T=JS&amp;NEWS=n&amp;CSC=Y&amp;PAGE=booktext&amp;D=books&amp;AN=01337530$&amp;XPATH=/PG(0)</v>
      </c>
    </row>
    <row r="199" spans="1:13" ht="20.100000000000001" customHeight="1">
      <c r="A199" s="48">
        <v>198</v>
      </c>
      <c r="B199" s="49" t="s">
        <v>3137</v>
      </c>
      <c r="C199" s="49" t="s">
        <v>3754</v>
      </c>
      <c r="D199" s="49" t="s">
        <v>3755</v>
      </c>
      <c r="E199" s="49" t="s">
        <v>3756</v>
      </c>
      <c r="F199" s="49" t="s">
        <v>3757</v>
      </c>
      <c r="G199" s="50" t="s">
        <v>3758</v>
      </c>
      <c r="H199" s="51" t="s">
        <v>2462</v>
      </c>
      <c r="I199" s="50" t="s">
        <v>3759</v>
      </c>
      <c r="J199" s="50" t="s">
        <v>128</v>
      </c>
      <c r="K199" s="49" t="s">
        <v>2536</v>
      </c>
      <c r="L199" s="52" t="s">
        <v>3760</v>
      </c>
      <c r="M199" s="53" t="str">
        <f t="shared" si="3"/>
        <v>http://ovidsp.ovid.com/ovidweb.cgi?T=JS&amp;NEWS=n&amp;CSC=Y&amp;PAGE=booktext&amp;D=books&amp;AN=01382535$&amp;XPATH=/PG(0)</v>
      </c>
    </row>
    <row r="200" spans="1:13" ht="20.100000000000001" customHeight="1">
      <c r="A200" s="48">
        <v>199</v>
      </c>
      <c r="B200" s="49" t="s">
        <v>3137</v>
      </c>
      <c r="C200" s="49" t="s">
        <v>3761</v>
      </c>
      <c r="D200" s="49" t="s">
        <v>3762</v>
      </c>
      <c r="E200" s="49" t="s">
        <v>3763</v>
      </c>
      <c r="F200" s="49" t="s">
        <v>3764</v>
      </c>
      <c r="G200" s="50" t="s">
        <v>3765</v>
      </c>
      <c r="H200" s="51" t="s">
        <v>2462</v>
      </c>
      <c r="I200" s="50" t="s">
        <v>3766</v>
      </c>
      <c r="J200" s="50" t="s">
        <v>128</v>
      </c>
      <c r="K200" s="49" t="s">
        <v>30</v>
      </c>
      <c r="L200" s="52" t="s">
        <v>3767</v>
      </c>
      <c r="M200" s="53" t="str">
        <f t="shared" si="3"/>
        <v>http://ovidsp.ovid.com/ovidweb.cgi?T=JS&amp;NEWS=n&amp;CSC=Y&amp;PAGE=booktext&amp;D=books&amp;AN=01337531$&amp;XPATH=/PG(0)</v>
      </c>
    </row>
    <row r="201" spans="1:13" ht="20.100000000000001" customHeight="1">
      <c r="A201" s="48">
        <v>200</v>
      </c>
      <c r="B201" s="49" t="s">
        <v>3137</v>
      </c>
      <c r="C201" s="49" t="s">
        <v>3768</v>
      </c>
      <c r="D201" s="49" t="s">
        <v>3769</v>
      </c>
      <c r="E201" s="49" t="s">
        <v>3770</v>
      </c>
      <c r="F201" s="49" t="s">
        <v>3771</v>
      </c>
      <c r="G201" s="50" t="s">
        <v>3772</v>
      </c>
      <c r="H201" s="51" t="s">
        <v>2541</v>
      </c>
      <c r="I201" s="50" t="s">
        <v>1485</v>
      </c>
      <c r="J201" s="50" t="s">
        <v>128</v>
      </c>
      <c r="K201" s="49" t="s">
        <v>2581</v>
      </c>
      <c r="L201" s="52" t="s">
        <v>3773</v>
      </c>
      <c r="M201" s="53" t="str">
        <f t="shared" si="3"/>
        <v>http://ovidsp.ovid.com/ovidweb.cgi?T=JS&amp;NEWS=n&amp;CSC=Y&amp;PAGE=booktext&amp;D=books&amp;AN=01273316$&amp;XPATH=/PG(0)</v>
      </c>
    </row>
    <row r="202" spans="1:13" ht="20.100000000000001" customHeight="1">
      <c r="A202" s="48">
        <v>201</v>
      </c>
      <c r="B202" s="49" t="s">
        <v>3137</v>
      </c>
      <c r="C202" s="49" t="s">
        <v>3774</v>
      </c>
      <c r="D202" s="49" t="s">
        <v>951</v>
      </c>
      <c r="E202" s="49" t="s">
        <v>3775</v>
      </c>
      <c r="F202" s="49" t="s">
        <v>3776</v>
      </c>
      <c r="G202" s="50" t="s">
        <v>3777</v>
      </c>
      <c r="H202" s="51" t="s">
        <v>2541</v>
      </c>
      <c r="I202" s="50" t="s">
        <v>2557</v>
      </c>
      <c r="J202" s="50" t="s">
        <v>128</v>
      </c>
      <c r="K202" s="49" t="s">
        <v>2550</v>
      </c>
      <c r="L202" s="52" t="s">
        <v>3778</v>
      </c>
      <c r="M202" s="53" t="str">
        <f t="shared" si="3"/>
        <v>http://ovidsp.ovid.com/ovidweb.cgi?T=JS&amp;NEWS=n&amp;CSC=Y&amp;PAGE=booktext&amp;D=books&amp;AN=01382885$&amp;XPATH=/PG(0)</v>
      </c>
    </row>
    <row r="203" spans="1:13" ht="20.100000000000001" customHeight="1">
      <c r="A203" s="48">
        <v>202</v>
      </c>
      <c r="B203" s="49" t="s">
        <v>3137</v>
      </c>
      <c r="C203" s="49" t="s">
        <v>3779</v>
      </c>
      <c r="D203" s="49" t="s">
        <v>3780</v>
      </c>
      <c r="E203" s="49" t="s">
        <v>3781</v>
      </c>
      <c r="F203" s="49" t="s">
        <v>3782</v>
      </c>
      <c r="G203" s="50" t="s">
        <v>3783</v>
      </c>
      <c r="H203" s="51" t="s">
        <v>2487</v>
      </c>
      <c r="I203" s="50" t="s">
        <v>3784</v>
      </c>
      <c r="J203" s="50" t="s">
        <v>128</v>
      </c>
      <c r="K203" s="49" t="s">
        <v>53</v>
      </c>
      <c r="L203" s="52" t="s">
        <v>3785</v>
      </c>
      <c r="M203" s="53" t="str">
        <f t="shared" si="3"/>
        <v>http://ovidsp.ovid.com/ovidweb.cgi?T=JS&amp;NEWS=n&amp;CSC=Y&amp;PAGE=booktext&amp;D=books&amp;AN=01337664$&amp;XPATH=/PG(0)</v>
      </c>
    </row>
    <row r="204" spans="1:13" ht="20.100000000000001" customHeight="1">
      <c r="A204" s="48">
        <v>203</v>
      </c>
      <c r="B204" s="49" t="s">
        <v>3137</v>
      </c>
      <c r="C204" s="49" t="s">
        <v>3786</v>
      </c>
      <c r="D204" s="49" t="s">
        <v>3788</v>
      </c>
      <c r="E204" s="49" t="s">
        <v>3789</v>
      </c>
      <c r="F204" s="49" t="s">
        <v>3790</v>
      </c>
      <c r="G204" s="50" t="s">
        <v>3791</v>
      </c>
      <c r="H204" s="51" t="s">
        <v>2487</v>
      </c>
      <c r="I204" s="50" t="s">
        <v>3792</v>
      </c>
      <c r="J204" s="50" t="s">
        <v>128</v>
      </c>
      <c r="K204" s="49" t="s">
        <v>2489</v>
      </c>
      <c r="L204" s="52" t="s">
        <v>3793</v>
      </c>
      <c r="M204" s="53" t="str">
        <f t="shared" si="3"/>
        <v>http://ovidsp.ovid.com/ovidweb.cgi?T=JS&amp;NEWS=n&amp;CSC=Y&amp;PAGE=booktext&amp;D=books&amp;AN=01382479$&amp;XPATH=/PG(0)</v>
      </c>
    </row>
    <row r="205" spans="1:13" ht="20.100000000000001" customHeight="1">
      <c r="A205" s="48">
        <v>204</v>
      </c>
      <c r="B205" s="49" t="s">
        <v>3137</v>
      </c>
      <c r="C205" s="49" t="s">
        <v>3794</v>
      </c>
      <c r="D205" s="49" t="s">
        <v>3788</v>
      </c>
      <c r="E205" s="49" t="s">
        <v>3795</v>
      </c>
      <c r="F205" s="49" t="s">
        <v>3796</v>
      </c>
      <c r="G205" s="50" t="s">
        <v>3797</v>
      </c>
      <c r="H205" s="51" t="s">
        <v>2518</v>
      </c>
      <c r="I205" s="50" t="s">
        <v>3798</v>
      </c>
      <c r="J205" s="50" t="s">
        <v>128</v>
      </c>
      <c r="K205" s="49" t="s">
        <v>2489</v>
      </c>
      <c r="L205" s="52" t="s">
        <v>3799</v>
      </c>
      <c r="M205" s="53" t="str">
        <f t="shared" si="3"/>
        <v>http://ovidsp.ovid.com/ovidweb.cgi?T=JS&amp;NEWS=n&amp;CSC=Y&amp;PAGE=booktext&amp;D=books&amp;AN=01382560$&amp;XPATH=/PG(0)</v>
      </c>
    </row>
    <row r="206" spans="1:13" ht="20.100000000000001" customHeight="1">
      <c r="A206" s="48">
        <v>205</v>
      </c>
      <c r="B206" s="49" t="s">
        <v>3137</v>
      </c>
      <c r="C206" s="49" t="s">
        <v>3800</v>
      </c>
      <c r="D206" s="49" t="s">
        <v>3801</v>
      </c>
      <c r="E206" s="49" t="s">
        <v>3802</v>
      </c>
      <c r="F206" s="49" t="s">
        <v>3803</v>
      </c>
      <c r="G206" s="50" t="s">
        <v>3804</v>
      </c>
      <c r="H206" s="51" t="s">
        <v>2518</v>
      </c>
      <c r="I206" s="50" t="s">
        <v>3805</v>
      </c>
      <c r="J206" s="50" t="s">
        <v>128</v>
      </c>
      <c r="K206" s="49" t="s">
        <v>2489</v>
      </c>
      <c r="L206" s="52" t="s">
        <v>3806</v>
      </c>
      <c r="M206" s="53" t="str">
        <f t="shared" si="3"/>
        <v>http://ovidsp.ovid.com/ovidweb.cgi?T=JS&amp;NEWS=n&amp;CSC=Y&amp;PAGE=booktext&amp;D=books&amp;AN=01382565$&amp;XPATH=/PG(0)</v>
      </c>
    </row>
    <row r="207" spans="1:13" ht="20.100000000000001" customHeight="1">
      <c r="A207" s="48">
        <v>206</v>
      </c>
      <c r="B207" s="49" t="s">
        <v>3137</v>
      </c>
      <c r="C207" s="49" t="s">
        <v>3807</v>
      </c>
      <c r="D207" s="49" t="s">
        <v>3808</v>
      </c>
      <c r="E207" s="49" t="s">
        <v>3809</v>
      </c>
      <c r="F207" s="49" t="s">
        <v>3810</v>
      </c>
      <c r="G207" s="50" t="s">
        <v>3811</v>
      </c>
      <c r="H207" s="51" t="s">
        <v>2541</v>
      </c>
      <c r="I207" s="50" t="s">
        <v>1836</v>
      </c>
      <c r="J207" s="50" t="s">
        <v>128</v>
      </c>
      <c r="K207" s="49" t="s">
        <v>2489</v>
      </c>
      <c r="L207" s="52" t="s">
        <v>3812</v>
      </c>
      <c r="M207" s="53" t="str">
        <f t="shared" si="3"/>
        <v>http://ovidsp.ovid.com/ovidweb.cgi?T=JS&amp;NEWS=n&amp;CSC=Y&amp;PAGE=booktext&amp;D=books&amp;AN=01382561$&amp;XPATH=/PG(0)</v>
      </c>
    </row>
    <row r="208" spans="1:13" ht="20.100000000000001" customHeight="1">
      <c r="A208" s="48">
        <v>207</v>
      </c>
      <c r="B208" s="49" t="s">
        <v>3137</v>
      </c>
      <c r="C208" s="49" t="s">
        <v>3813</v>
      </c>
      <c r="D208" s="49" t="s">
        <v>3814</v>
      </c>
      <c r="E208" s="49" t="s">
        <v>3815</v>
      </c>
      <c r="F208" s="49" t="s">
        <v>3816</v>
      </c>
      <c r="G208" s="50" t="s">
        <v>3817</v>
      </c>
      <c r="H208" s="51" t="s">
        <v>2471</v>
      </c>
      <c r="I208" s="50" t="s">
        <v>3818</v>
      </c>
      <c r="J208" s="50" t="s">
        <v>128</v>
      </c>
      <c r="K208" s="49" t="s">
        <v>53</v>
      </c>
      <c r="L208" s="52" t="s">
        <v>3819</v>
      </c>
      <c r="M208" s="53" t="str">
        <f t="shared" si="3"/>
        <v>http://ovidsp.ovid.com/ovidweb.cgi?T=JS&amp;NEWS=n&amp;CSC=Y&amp;PAGE=booktext&amp;D=books&amp;AN=01337666$&amp;XPATH=/PG(0)</v>
      </c>
    </row>
    <row r="209" spans="1:13" ht="20.100000000000001" customHeight="1">
      <c r="A209" s="48">
        <v>208</v>
      </c>
      <c r="B209" s="49" t="s">
        <v>3137</v>
      </c>
      <c r="C209" s="49" t="s">
        <v>3820</v>
      </c>
      <c r="D209" s="49" t="s">
        <v>3821</v>
      </c>
      <c r="E209" s="49" t="s">
        <v>3822</v>
      </c>
      <c r="F209" s="49" t="s">
        <v>3823</v>
      </c>
      <c r="G209" s="50" t="s">
        <v>3824</v>
      </c>
      <c r="H209" s="51" t="s">
        <v>2518</v>
      </c>
      <c r="I209" s="50" t="s">
        <v>3825</v>
      </c>
      <c r="J209" s="50" t="s">
        <v>128</v>
      </c>
      <c r="K209" s="49" t="s">
        <v>2489</v>
      </c>
      <c r="L209" s="52" t="s">
        <v>3826</v>
      </c>
      <c r="M209" s="53" t="str">
        <f t="shared" si="3"/>
        <v>http://ovidsp.ovid.com/ovidweb.cgi?T=JS&amp;NEWS=n&amp;CSC=Y&amp;PAGE=booktext&amp;D=books&amp;AN=01382480$&amp;XPATH=/PG(0)</v>
      </c>
    </row>
    <row r="210" spans="1:13" ht="20.100000000000001" customHeight="1">
      <c r="A210" s="48">
        <v>209</v>
      </c>
      <c r="B210" s="49" t="s">
        <v>3137</v>
      </c>
      <c r="C210" s="49" t="s">
        <v>3827</v>
      </c>
      <c r="D210" s="49" t="s">
        <v>3828</v>
      </c>
      <c r="E210" s="49" t="s">
        <v>3829</v>
      </c>
      <c r="F210" s="49" t="s">
        <v>3830</v>
      </c>
      <c r="G210" s="50" t="s">
        <v>3831</v>
      </c>
      <c r="H210" s="51" t="s">
        <v>2518</v>
      </c>
      <c r="I210" s="50" t="s">
        <v>3832</v>
      </c>
      <c r="J210" s="50" t="s">
        <v>128</v>
      </c>
      <c r="K210" s="49" t="s">
        <v>2536</v>
      </c>
      <c r="L210" s="52" t="s">
        <v>3833</v>
      </c>
      <c r="M210" s="53" t="str">
        <f t="shared" si="3"/>
        <v>http://ovidsp.ovid.com/ovidweb.cgi?T=JS&amp;NEWS=n&amp;CSC=Y&amp;PAGE=booktext&amp;D=books&amp;AN=01382562$&amp;XPATH=/PG(0)</v>
      </c>
    </row>
    <row r="211" spans="1:13" ht="20.100000000000001" customHeight="1">
      <c r="A211" s="48">
        <v>210</v>
      </c>
      <c r="B211" s="49" t="s">
        <v>3137</v>
      </c>
      <c r="C211" s="49" t="s">
        <v>3834</v>
      </c>
      <c r="D211" s="49" t="s">
        <v>3835</v>
      </c>
      <c r="E211" s="49" t="s">
        <v>3836</v>
      </c>
      <c r="F211" s="49" t="s">
        <v>3837</v>
      </c>
      <c r="G211" s="50" t="s">
        <v>3838</v>
      </c>
      <c r="H211" s="51" t="s">
        <v>2518</v>
      </c>
      <c r="I211" s="50" t="s">
        <v>3839</v>
      </c>
      <c r="J211" s="50" t="s">
        <v>128</v>
      </c>
      <c r="K211" s="49" t="s">
        <v>2581</v>
      </c>
      <c r="L211" s="52" t="s">
        <v>3840</v>
      </c>
      <c r="M211" s="53" t="str">
        <f t="shared" si="3"/>
        <v>http://ovidsp.ovid.com/ovidweb.cgi?T=JS&amp;NEWS=n&amp;CSC=Y&amp;PAGE=booktext&amp;D=books&amp;AN=01382646$&amp;XPATH=/PG(0)</v>
      </c>
    </row>
    <row r="212" spans="1:13" ht="20.100000000000001" customHeight="1">
      <c r="A212" s="48">
        <v>211</v>
      </c>
      <c r="B212" s="49" t="s">
        <v>3137</v>
      </c>
      <c r="C212" s="49" t="s">
        <v>3841</v>
      </c>
      <c r="D212" s="49" t="s">
        <v>3842</v>
      </c>
      <c r="E212" s="49" t="s">
        <v>3843</v>
      </c>
      <c r="F212" s="49" t="s">
        <v>3844</v>
      </c>
      <c r="G212" s="50" t="s">
        <v>3845</v>
      </c>
      <c r="H212" s="51" t="s">
        <v>2518</v>
      </c>
      <c r="I212" s="50" t="s">
        <v>3846</v>
      </c>
      <c r="J212" s="50" t="s">
        <v>128</v>
      </c>
      <c r="K212" s="49" t="s">
        <v>2550</v>
      </c>
      <c r="L212" s="52" t="s">
        <v>3847</v>
      </c>
      <c r="M212" s="53" t="str">
        <f t="shared" si="3"/>
        <v>http://ovidsp.ovid.com/ovidweb.cgi?T=JS&amp;NEWS=n&amp;CSC=Y&amp;PAGE=booktext&amp;D=books&amp;AN=01382566$&amp;XPATH=/PG(0)</v>
      </c>
    </row>
    <row r="213" spans="1:13" ht="20.100000000000001" customHeight="1">
      <c r="A213" s="48">
        <v>212</v>
      </c>
      <c r="B213" s="49" t="s">
        <v>3137</v>
      </c>
      <c r="C213" s="49" t="s">
        <v>1487</v>
      </c>
      <c r="D213" s="49" t="s">
        <v>3848</v>
      </c>
      <c r="E213" s="49" t="s">
        <v>3849</v>
      </c>
      <c r="F213" s="49" t="s">
        <v>3850</v>
      </c>
      <c r="G213" s="50" t="s">
        <v>3851</v>
      </c>
      <c r="H213" s="51" t="s">
        <v>2487</v>
      </c>
      <c r="I213" s="50" t="s">
        <v>1485</v>
      </c>
      <c r="J213" s="50" t="s">
        <v>128</v>
      </c>
      <c r="K213" s="55" t="s">
        <v>3364</v>
      </c>
      <c r="L213" s="52" t="s">
        <v>3852</v>
      </c>
      <c r="M213" s="53" t="str">
        <f t="shared" si="3"/>
        <v>http://ovidsp.ovid.com/ovidweb.cgi?T=JS&amp;NEWS=n&amp;CSC=Y&amp;PAGE=booktext&amp;D=books&amp;AN=01429604$&amp;XPATH=/PG(0)</v>
      </c>
    </row>
    <row r="214" spans="1:13" ht="20.100000000000001" customHeight="1">
      <c r="A214" s="48">
        <v>213</v>
      </c>
      <c r="B214" s="49" t="s">
        <v>3137</v>
      </c>
      <c r="C214" s="49" t="s">
        <v>1432</v>
      </c>
      <c r="D214" s="49" t="s">
        <v>3853</v>
      </c>
      <c r="E214" s="49" t="s">
        <v>3854</v>
      </c>
      <c r="F214" s="49" t="s">
        <v>3855</v>
      </c>
      <c r="G214" s="50" t="s">
        <v>3856</v>
      </c>
      <c r="H214" s="51" t="s">
        <v>2471</v>
      </c>
      <c r="I214" s="50" t="s">
        <v>3857</v>
      </c>
      <c r="J214" s="50" t="s">
        <v>128</v>
      </c>
      <c r="K214" s="49" t="s">
        <v>2489</v>
      </c>
      <c r="L214" s="52" t="s">
        <v>3858</v>
      </c>
      <c r="M214" s="53" t="str">
        <f t="shared" si="3"/>
        <v>http://ovidsp.ovid.com/ovidweb.cgi?T=JS&amp;NEWS=n&amp;CSC=Y&amp;PAGE=booktext&amp;D=books&amp;AN=01382481$&amp;XPATH=/PG(0)</v>
      </c>
    </row>
    <row r="215" spans="1:13" ht="20.100000000000001" customHeight="1">
      <c r="A215" s="48">
        <v>214</v>
      </c>
      <c r="B215" s="49" t="s">
        <v>3137</v>
      </c>
      <c r="C215" s="49" t="s">
        <v>3859</v>
      </c>
      <c r="D215" s="49" t="s">
        <v>3741</v>
      </c>
      <c r="E215" s="49" t="s">
        <v>3860</v>
      </c>
      <c r="F215" s="49" t="s">
        <v>3861</v>
      </c>
      <c r="G215" s="50" t="s">
        <v>3862</v>
      </c>
      <c r="H215" s="51" t="s">
        <v>2471</v>
      </c>
      <c r="I215" s="50" t="s">
        <v>3863</v>
      </c>
      <c r="J215" s="50" t="s">
        <v>128</v>
      </c>
      <c r="K215" s="55" t="s">
        <v>3364</v>
      </c>
      <c r="L215" s="52" t="s">
        <v>3864</v>
      </c>
      <c r="M215" s="53" t="str">
        <f t="shared" si="3"/>
        <v>http://ovidsp.ovid.com/ovidweb.cgi?T=JS&amp;NEWS=n&amp;CSC=Y&amp;PAGE=booktext&amp;D=books&amp;AN=01429412$&amp;XPATH=/PG(0)</v>
      </c>
    </row>
    <row r="216" spans="1:13" ht="20.100000000000001" customHeight="1">
      <c r="A216" s="48">
        <v>215</v>
      </c>
      <c r="B216" s="49" t="s">
        <v>3137</v>
      </c>
      <c r="C216" s="49" t="s">
        <v>3865</v>
      </c>
      <c r="D216" s="49" t="s">
        <v>3866</v>
      </c>
      <c r="E216" s="49" t="s">
        <v>3867</v>
      </c>
      <c r="F216" s="49" t="s">
        <v>3868</v>
      </c>
      <c r="G216" s="50" t="s">
        <v>3869</v>
      </c>
      <c r="H216" s="51" t="s">
        <v>2541</v>
      </c>
      <c r="I216" s="50" t="s">
        <v>3870</v>
      </c>
      <c r="J216" s="50" t="s">
        <v>128</v>
      </c>
      <c r="K216" s="49" t="s">
        <v>30</v>
      </c>
      <c r="L216" s="52" t="s">
        <v>3871</v>
      </c>
      <c r="M216" s="53" t="str">
        <f t="shared" si="3"/>
        <v>http://ovidsp.ovid.com/ovidweb.cgi?T=JS&amp;NEWS=n&amp;CSC=Y&amp;PAGE=booktext&amp;D=books&amp;AN=01337298$&amp;XPATH=/PG(0)</v>
      </c>
    </row>
    <row r="217" spans="1:13" ht="20.100000000000001" customHeight="1">
      <c r="A217" s="48">
        <v>216</v>
      </c>
      <c r="B217" s="49" t="s">
        <v>3137</v>
      </c>
      <c r="C217" s="49" t="s">
        <v>3872</v>
      </c>
      <c r="D217" s="49" t="s">
        <v>3801</v>
      </c>
      <c r="E217" s="49" t="s">
        <v>3873</v>
      </c>
      <c r="F217" s="49" t="s">
        <v>3874</v>
      </c>
      <c r="G217" s="50" t="s">
        <v>3875</v>
      </c>
      <c r="H217" s="51" t="s">
        <v>2541</v>
      </c>
      <c r="I217" s="50" t="s">
        <v>3876</v>
      </c>
      <c r="J217" s="50" t="s">
        <v>128</v>
      </c>
      <c r="K217" s="49" t="s">
        <v>2536</v>
      </c>
      <c r="L217" s="52" t="s">
        <v>3877</v>
      </c>
      <c r="M217" s="53" t="str">
        <f t="shared" si="3"/>
        <v>http://ovidsp.ovid.com/ovidweb.cgi?T=JS&amp;NEWS=n&amp;CSC=Y&amp;PAGE=booktext&amp;D=books&amp;AN=01382482$&amp;XPATH=/PG(0)</v>
      </c>
    </row>
    <row r="218" spans="1:13" ht="20.100000000000001" customHeight="1">
      <c r="A218" s="48">
        <v>217</v>
      </c>
      <c r="B218" s="49" t="s">
        <v>3137</v>
      </c>
      <c r="C218" s="49" t="s">
        <v>1487</v>
      </c>
      <c r="D218" s="49" t="s">
        <v>3353</v>
      </c>
      <c r="E218" s="49" t="s">
        <v>3878</v>
      </c>
      <c r="F218" s="49" t="s">
        <v>3879</v>
      </c>
      <c r="G218" s="50" t="s">
        <v>1864</v>
      </c>
      <c r="H218" s="51" t="s">
        <v>2462</v>
      </c>
      <c r="I218" s="50" t="s">
        <v>2557</v>
      </c>
      <c r="J218" s="50" t="s">
        <v>128</v>
      </c>
      <c r="K218" s="49" t="s">
        <v>2480</v>
      </c>
      <c r="L218" s="54" t="s">
        <v>3880</v>
      </c>
      <c r="M218" s="53" t="str">
        <f t="shared" si="3"/>
        <v>http://ovidsp.ovid.com/ovidweb.cgi?T=JS&amp;NEWS=n&amp;CSC=Y&amp;PAGE=booktext&amp;D=books&amp;AN=01382809$&amp;XPATH=/PG(0)</v>
      </c>
    </row>
    <row r="219" spans="1:13" ht="20.100000000000001" customHeight="1">
      <c r="A219" s="48">
        <v>218</v>
      </c>
      <c r="B219" s="49" t="s">
        <v>3137</v>
      </c>
      <c r="C219" s="49" t="s">
        <v>1323</v>
      </c>
      <c r="D219" s="49" t="s">
        <v>3881</v>
      </c>
      <c r="E219" s="49" t="s">
        <v>3882</v>
      </c>
      <c r="F219" s="49" t="s">
        <v>3883</v>
      </c>
      <c r="G219" s="50" t="s">
        <v>3884</v>
      </c>
      <c r="H219" s="51" t="s">
        <v>2462</v>
      </c>
      <c r="I219" s="50" t="s">
        <v>1485</v>
      </c>
      <c r="J219" s="50" t="s">
        <v>128</v>
      </c>
      <c r="K219" s="49" t="s">
        <v>2489</v>
      </c>
      <c r="L219" s="52" t="s">
        <v>3885</v>
      </c>
      <c r="M219" s="53" t="str">
        <f t="shared" si="3"/>
        <v>http://ovidsp.ovid.com/ovidweb.cgi?T=JS&amp;NEWS=n&amp;CSC=Y&amp;PAGE=booktext&amp;D=books&amp;AN=01382875$&amp;XPATH=/PG(0)</v>
      </c>
    </row>
    <row r="220" spans="1:13" ht="20.100000000000001" customHeight="1">
      <c r="A220" s="48">
        <v>219</v>
      </c>
      <c r="B220" s="49" t="s">
        <v>3137</v>
      </c>
      <c r="C220" s="49" t="s">
        <v>3254</v>
      </c>
      <c r="D220" s="49" t="s">
        <v>3886</v>
      </c>
      <c r="E220" s="49" t="s">
        <v>3887</v>
      </c>
      <c r="F220" s="49" t="s">
        <v>3888</v>
      </c>
      <c r="G220" s="50" t="s">
        <v>3889</v>
      </c>
      <c r="H220" s="51" t="s">
        <v>2462</v>
      </c>
      <c r="I220" s="50" t="s">
        <v>2557</v>
      </c>
      <c r="J220" s="50" t="s">
        <v>128</v>
      </c>
      <c r="K220" s="49" t="s">
        <v>2480</v>
      </c>
      <c r="L220" s="52" t="s">
        <v>3890</v>
      </c>
      <c r="M220" s="53" t="str">
        <f t="shared" si="3"/>
        <v>http://ovidsp.ovid.com/ovidweb.cgi?T=JS&amp;NEWS=n&amp;CSC=Y&amp;PAGE=booktext&amp;D=books&amp;AN=01382802$&amp;XPATH=/PG(0)</v>
      </c>
    </row>
    <row r="221" spans="1:13" ht="20.100000000000001" customHeight="1">
      <c r="A221" s="48">
        <v>220</v>
      </c>
      <c r="B221" s="49" t="s">
        <v>3137</v>
      </c>
      <c r="C221" s="49" t="s">
        <v>3891</v>
      </c>
      <c r="D221" s="49" t="s">
        <v>3892</v>
      </c>
      <c r="E221" s="49" t="s">
        <v>3893</v>
      </c>
      <c r="F221" s="49" t="s">
        <v>3894</v>
      </c>
      <c r="G221" s="50" t="s">
        <v>3895</v>
      </c>
      <c r="H221" s="51" t="s">
        <v>2487</v>
      </c>
      <c r="I221" s="50" t="s">
        <v>3896</v>
      </c>
      <c r="J221" s="50" t="s">
        <v>128</v>
      </c>
      <c r="K221" s="49" t="s">
        <v>30</v>
      </c>
      <c r="L221" s="52" t="s">
        <v>3897</v>
      </c>
      <c r="M221" s="53" t="str">
        <f t="shared" si="3"/>
        <v>http://ovidsp.ovid.com/ovidweb.cgi?T=JS&amp;NEWS=n&amp;CSC=Y&amp;PAGE=booktext&amp;D=books&amp;AN=01394393$&amp;XPATH=/PG(0)</v>
      </c>
    </row>
    <row r="222" spans="1:13" ht="20.100000000000001" customHeight="1">
      <c r="A222" s="48">
        <v>221</v>
      </c>
      <c r="B222" s="49" t="s">
        <v>3137</v>
      </c>
      <c r="C222" s="49" t="s">
        <v>3898</v>
      </c>
      <c r="D222" s="49" t="s">
        <v>3899</v>
      </c>
      <c r="E222" s="49" t="s">
        <v>3900</v>
      </c>
      <c r="F222" s="49" t="s">
        <v>3901</v>
      </c>
      <c r="G222" s="50" t="s">
        <v>3902</v>
      </c>
      <c r="H222" s="51" t="s">
        <v>2462</v>
      </c>
      <c r="I222" s="50" t="s">
        <v>3903</v>
      </c>
      <c r="J222" s="50" t="s">
        <v>128</v>
      </c>
      <c r="K222" s="49" t="s">
        <v>53</v>
      </c>
      <c r="L222" s="52" t="s">
        <v>3904</v>
      </c>
      <c r="M222" s="53" t="str">
        <f t="shared" si="3"/>
        <v>http://ovidsp.ovid.com/ovidweb.cgi?T=JS&amp;NEWS=n&amp;CSC=Y&amp;PAGE=booktext&amp;D=books&amp;AN=01382568$&amp;XPATH=/PG(0)</v>
      </c>
    </row>
    <row r="223" spans="1:13" ht="20.100000000000001" customHeight="1">
      <c r="A223" s="48">
        <v>222</v>
      </c>
      <c r="B223" s="49" t="s">
        <v>3385</v>
      </c>
      <c r="C223" s="49" t="s">
        <v>3905</v>
      </c>
      <c r="D223" s="49" t="s">
        <v>3906</v>
      </c>
      <c r="E223" s="49" t="s">
        <v>3907</v>
      </c>
      <c r="F223" s="49" t="s">
        <v>3908</v>
      </c>
      <c r="G223" s="50" t="s">
        <v>3909</v>
      </c>
      <c r="H223" s="51" t="s">
        <v>2541</v>
      </c>
      <c r="I223" s="50" t="s">
        <v>3910</v>
      </c>
      <c r="J223" s="50" t="s">
        <v>128</v>
      </c>
      <c r="K223" s="49" t="s">
        <v>2536</v>
      </c>
      <c r="L223" s="52" t="s">
        <v>3911</v>
      </c>
      <c r="M223" s="53" t="str">
        <f t="shared" si="3"/>
        <v>http://ovidsp.ovid.com/ovidweb.cgi?T=JS&amp;NEWS=n&amp;CSC=Y&amp;PAGE=booktext&amp;D=books&amp;AN=01382570$&amp;XPATH=/PG(0)</v>
      </c>
    </row>
    <row r="224" spans="1:13" ht="20.100000000000001" customHeight="1">
      <c r="A224" s="48">
        <v>223</v>
      </c>
      <c r="B224" s="49" t="s">
        <v>3137</v>
      </c>
      <c r="C224" s="49" t="s">
        <v>3003</v>
      </c>
      <c r="D224" s="49">
        <v>616.89499999999998</v>
      </c>
      <c r="E224" s="49" t="s">
        <v>3912</v>
      </c>
      <c r="F224" s="49" t="s">
        <v>3913</v>
      </c>
      <c r="G224" s="50" t="s">
        <v>3914</v>
      </c>
      <c r="H224" s="51" t="s">
        <v>2462</v>
      </c>
      <c r="I224" s="50" t="s">
        <v>3915</v>
      </c>
      <c r="J224" s="50" t="s">
        <v>128</v>
      </c>
      <c r="K224" s="49" t="s">
        <v>53</v>
      </c>
      <c r="L224" s="52" t="s">
        <v>3916</v>
      </c>
      <c r="M224" s="53" t="str">
        <f t="shared" si="3"/>
        <v>http://ovidsp.ovid.com/ovidweb.cgi?T=JS&amp;NEWS=n&amp;CSC=Y&amp;PAGE=booktext&amp;D=books&amp;AN=01382571$&amp;XPATH=/PG(0)</v>
      </c>
    </row>
    <row r="225" spans="1:13" ht="20.100000000000001" customHeight="1">
      <c r="A225" s="48">
        <v>224</v>
      </c>
      <c r="B225" s="49" t="s">
        <v>3137</v>
      </c>
      <c r="C225" s="49" t="s">
        <v>3227</v>
      </c>
      <c r="D225" s="49" t="s">
        <v>3917</v>
      </c>
      <c r="E225" s="49" t="s">
        <v>3918</v>
      </c>
      <c r="F225" s="49" t="s">
        <v>3919</v>
      </c>
      <c r="G225" s="50" t="s">
        <v>3920</v>
      </c>
      <c r="H225" s="51" t="s">
        <v>2487</v>
      </c>
      <c r="I225" s="50" t="s">
        <v>1485</v>
      </c>
      <c r="J225" s="50" t="s">
        <v>128</v>
      </c>
      <c r="K225" s="55" t="s">
        <v>3364</v>
      </c>
      <c r="L225" s="52" t="s">
        <v>3921</v>
      </c>
      <c r="M225" s="53" t="str">
        <f t="shared" si="3"/>
        <v>http://ovidsp.ovid.com/ovidweb.cgi?T=JS&amp;NEWS=n&amp;CSC=Y&amp;PAGE=booktext&amp;D=books&amp;AN=01429605$&amp;XPATH=/PG(0)</v>
      </c>
    </row>
    <row r="226" spans="1:13" ht="20.100000000000001" customHeight="1">
      <c r="A226" s="48">
        <v>225</v>
      </c>
      <c r="B226" s="49" t="s">
        <v>3137</v>
      </c>
      <c r="C226" s="49" t="s">
        <v>3227</v>
      </c>
      <c r="D226" s="49" t="s">
        <v>3917</v>
      </c>
      <c r="E226" s="49" t="s">
        <v>3922</v>
      </c>
      <c r="F226" s="49" t="s">
        <v>3923</v>
      </c>
      <c r="G226" s="50" t="s">
        <v>3924</v>
      </c>
      <c r="H226" s="51" t="s">
        <v>2462</v>
      </c>
      <c r="I226" s="50" t="s">
        <v>2557</v>
      </c>
      <c r="J226" s="50" t="s">
        <v>128</v>
      </c>
      <c r="K226" s="49" t="s">
        <v>2536</v>
      </c>
      <c r="L226" s="52" t="s">
        <v>3925</v>
      </c>
      <c r="M226" s="53" t="str">
        <f t="shared" si="3"/>
        <v>http://ovidsp.ovid.com/ovidweb.cgi?T=JS&amp;NEWS=n&amp;CSC=Y&amp;PAGE=booktext&amp;D=books&amp;AN=01382855$&amp;XPATH=/PG(0)</v>
      </c>
    </row>
    <row r="227" spans="1:13" ht="20.100000000000001" customHeight="1">
      <c r="A227" s="48">
        <v>226</v>
      </c>
      <c r="B227" s="49" t="s">
        <v>3137</v>
      </c>
      <c r="C227" s="49" t="s">
        <v>3254</v>
      </c>
      <c r="D227" s="49" t="s">
        <v>3926</v>
      </c>
      <c r="E227" s="49" t="s">
        <v>3927</v>
      </c>
      <c r="F227" s="49" t="s">
        <v>3928</v>
      </c>
      <c r="G227" s="50" t="s">
        <v>3929</v>
      </c>
      <c r="H227" s="51" t="s">
        <v>2462</v>
      </c>
      <c r="I227" s="50" t="s">
        <v>1485</v>
      </c>
      <c r="J227" s="50" t="s">
        <v>128</v>
      </c>
      <c r="K227" s="49" t="s">
        <v>2480</v>
      </c>
      <c r="L227" s="52" t="s">
        <v>3930</v>
      </c>
      <c r="M227" s="53" t="str">
        <f t="shared" si="3"/>
        <v>http://ovidsp.ovid.com/ovidweb.cgi?T=JS&amp;NEWS=n&amp;CSC=Y&amp;PAGE=booktext&amp;D=books&amp;AN=01382804$&amp;XPATH=/PG(0)</v>
      </c>
    </row>
    <row r="228" spans="1:13" ht="20.100000000000001" customHeight="1">
      <c r="A228" s="48">
        <v>227</v>
      </c>
      <c r="B228" s="49" t="s">
        <v>3137</v>
      </c>
      <c r="C228" s="49" t="s">
        <v>3931</v>
      </c>
      <c r="D228" s="49" t="s">
        <v>3932</v>
      </c>
      <c r="E228" s="49" t="s">
        <v>3933</v>
      </c>
      <c r="F228" s="49" t="s">
        <v>3934</v>
      </c>
      <c r="G228" s="50" t="s">
        <v>3935</v>
      </c>
      <c r="H228" s="51" t="s">
        <v>2462</v>
      </c>
      <c r="I228" s="50" t="s">
        <v>3936</v>
      </c>
      <c r="J228" s="50" t="s">
        <v>128</v>
      </c>
      <c r="K228" s="55" t="s">
        <v>2456</v>
      </c>
      <c r="L228" s="52" t="s">
        <v>3937</v>
      </c>
      <c r="M228" s="53" t="str">
        <f t="shared" si="3"/>
        <v>http://ovidsp.ovid.com/ovidweb.cgi?T=JS&amp;NEWS=n&amp;CSC=Y&amp;PAGE=booktext&amp;D=books&amp;AN=01337669$&amp;XPATH=/PG(0)</v>
      </c>
    </row>
    <row r="229" spans="1:13" ht="20.100000000000001" customHeight="1">
      <c r="A229" s="48">
        <v>228</v>
      </c>
      <c r="B229" s="49" t="s">
        <v>3137</v>
      </c>
      <c r="C229" s="49" t="s">
        <v>3938</v>
      </c>
      <c r="D229" s="49" t="s">
        <v>3939</v>
      </c>
      <c r="E229" s="49" t="s">
        <v>3940</v>
      </c>
      <c r="F229" s="49" t="s">
        <v>3941</v>
      </c>
      <c r="G229" s="50" t="s">
        <v>3942</v>
      </c>
      <c r="H229" s="51" t="s">
        <v>2462</v>
      </c>
      <c r="I229" s="50" t="s">
        <v>3943</v>
      </c>
      <c r="J229" s="50" t="s">
        <v>128</v>
      </c>
      <c r="K229" s="49" t="s">
        <v>2489</v>
      </c>
      <c r="L229" s="52" t="s">
        <v>3944</v>
      </c>
      <c r="M229" s="53" t="str">
        <f t="shared" si="3"/>
        <v>http://ovidsp.ovid.com/ovidweb.cgi?T=JS&amp;NEWS=n&amp;CSC=Y&amp;PAGE=booktext&amp;D=books&amp;AN=01382572$&amp;XPATH=/PG(0)</v>
      </c>
    </row>
    <row r="230" spans="1:13" ht="20.100000000000001" customHeight="1">
      <c r="A230" s="48">
        <v>229</v>
      </c>
      <c r="B230" s="49" t="s">
        <v>3137</v>
      </c>
      <c r="C230" s="49" t="s">
        <v>3945</v>
      </c>
      <c r="D230" s="49" t="s">
        <v>3947</v>
      </c>
      <c r="E230" s="49" t="s">
        <v>3948</v>
      </c>
      <c r="F230" s="49" t="s">
        <v>3949</v>
      </c>
      <c r="G230" s="50" t="s">
        <v>3950</v>
      </c>
      <c r="H230" s="51" t="s">
        <v>2471</v>
      </c>
      <c r="I230" s="50" t="s">
        <v>3951</v>
      </c>
      <c r="J230" s="50" t="s">
        <v>128</v>
      </c>
      <c r="K230" s="57" t="s">
        <v>3952</v>
      </c>
      <c r="L230" s="52" t="s">
        <v>3953</v>
      </c>
      <c r="M230" s="53" t="str">
        <f t="shared" si="3"/>
        <v>http://ovidsp.ovid.com/ovidweb.cgi?T=JS&amp;NEWS=n&amp;CSC=Y&amp;PAGE=booktext&amp;D=books&amp;AN=01382573$&amp;XPATH=/PG(0)</v>
      </c>
    </row>
    <row r="231" spans="1:13" ht="20.100000000000001" customHeight="1">
      <c r="A231" s="48">
        <v>230</v>
      </c>
      <c r="B231" s="49" t="s">
        <v>3137</v>
      </c>
      <c r="C231" s="49" t="s">
        <v>3954</v>
      </c>
      <c r="D231" s="49" t="s">
        <v>3955</v>
      </c>
      <c r="E231" s="49" t="s">
        <v>3956</v>
      </c>
      <c r="F231" s="49" t="s">
        <v>3957</v>
      </c>
      <c r="G231" s="50" t="s">
        <v>3958</v>
      </c>
      <c r="H231" s="51" t="s">
        <v>2462</v>
      </c>
      <c r="I231" s="50" t="s">
        <v>3959</v>
      </c>
      <c r="J231" s="50" t="s">
        <v>128</v>
      </c>
      <c r="K231" s="49" t="s">
        <v>2536</v>
      </c>
      <c r="L231" s="52" t="s">
        <v>3960</v>
      </c>
      <c r="M231" s="53" t="str">
        <f t="shared" si="3"/>
        <v>http://ovidsp.ovid.com/ovidweb.cgi?T=JS&amp;NEWS=n&amp;CSC=Y&amp;PAGE=booktext&amp;D=books&amp;AN=01382569$&amp;XPATH=/PG(0)</v>
      </c>
    </row>
    <row r="232" spans="1:13" ht="20.100000000000001" customHeight="1">
      <c r="A232" s="48">
        <v>231</v>
      </c>
      <c r="B232" s="49" t="s">
        <v>3137</v>
      </c>
      <c r="C232" s="49" t="s">
        <v>3961</v>
      </c>
      <c r="D232" s="49" t="s">
        <v>1000</v>
      </c>
      <c r="E232" s="49" t="s">
        <v>3962</v>
      </c>
      <c r="F232" s="49" t="s">
        <v>3963</v>
      </c>
      <c r="G232" s="50" t="s">
        <v>3964</v>
      </c>
      <c r="H232" s="51" t="s">
        <v>2541</v>
      </c>
      <c r="I232" s="50" t="s">
        <v>3965</v>
      </c>
      <c r="J232" s="50" t="s">
        <v>128</v>
      </c>
      <c r="K232" s="49" t="s">
        <v>2550</v>
      </c>
      <c r="L232" s="52" t="s">
        <v>3966</v>
      </c>
      <c r="M232" s="53" t="str">
        <f t="shared" si="3"/>
        <v>http://ovidsp.ovid.com/ovidweb.cgi?T=JS&amp;NEWS=n&amp;CSC=Y&amp;PAGE=booktext&amp;D=books&amp;AN=01382483$&amp;XPATH=/PG(0)</v>
      </c>
    </row>
    <row r="233" spans="1:13" ht="20.100000000000001" customHeight="1">
      <c r="A233" s="48">
        <v>232</v>
      </c>
      <c r="B233" s="49" t="s">
        <v>3137</v>
      </c>
      <c r="C233" s="49" t="s">
        <v>3967</v>
      </c>
      <c r="D233" s="49" t="s">
        <v>1070</v>
      </c>
      <c r="E233" s="49" t="s">
        <v>3968</v>
      </c>
      <c r="F233" s="49" t="s">
        <v>3969</v>
      </c>
      <c r="G233" s="50" t="s">
        <v>3970</v>
      </c>
      <c r="H233" s="51" t="s">
        <v>2471</v>
      </c>
      <c r="I233" s="50" t="s">
        <v>3971</v>
      </c>
      <c r="J233" s="50" t="s">
        <v>128</v>
      </c>
      <c r="K233" s="49" t="s">
        <v>30</v>
      </c>
      <c r="L233" s="52" t="s">
        <v>3972</v>
      </c>
      <c r="M233" s="53" t="str">
        <f t="shared" si="3"/>
        <v>http://ovidsp.ovid.com/ovidweb.cgi?T=JS&amp;NEWS=n&amp;CSC=Y&amp;PAGE=booktext&amp;D=books&amp;AN=01412542$&amp;XPATH=/PG(0)</v>
      </c>
    </row>
    <row r="234" spans="1:13" ht="20.100000000000001" customHeight="1">
      <c r="A234" s="48">
        <v>233</v>
      </c>
      <c r="B234" s="49" t="s">
        <v>3197</v>
      </c>
      <c r="C234" s="49" t="s">
        <v>3973</v>
      </c>
      <c r="D234" s="49" t="s">
        <v>3974</v>
      </c>
      <c r="E234" s="49" t="s">
        <v>3975</v>
      </c>
      <c r="F234" s="49" t="s">
        <v>3976</v>
      </c>
      <c r="G234" s="50" t="s">
        <v>3977</v>
      </c>
      <c r="H234" s="51" t="s">
        <v>2462</v>
      </c>
      <c r="I234" s="50" t="s">
        <v>3978</v>
      </c>
      <c r="J234" s="50" t="s">
        <v>128</v>
      </c>
      <c r="K234" s="55" t="s">
        <v>3980</v>
      </c>
      <c r="L234" s="52" t="s">
        <v>3981</v>
      </c>
      <c r="M234" s="53" t="str">
        <f t="shared" si="3"/>
        <v>http://ovidsp.ovid.com/ovidweb.cgi?T=JS&amp;NEWS=n&amp;CSC=Y&amp;PAGE=booktext&amp;D=books&amp;AN=01382812$&amp;XPATH=/PG(0)</v>
      </c>
    </row>
    <row r="235" spans="1:13" ht="20.100000000000001" customHeight="1">
      <c r="A235" s="48">
        <v>234</v>
      </c>
      <c r="B235" s="49" t="s">
        <v>3137</v>
      </c>
      <c r="C235" s="65" t="s">
        <v>3982</v>
      </c>
      <c r="D235" s="49"/>
      <c r="E235" s="49"/>
      <c r="F235" s="49" t="s">
        <v>3983</v>
      </c>
      <c r="G235" s="50" t="s">
        <v>3984</v>
      </c>
      <c r="H235" s="51" t="s">
        <v>2518</v>
      </c>
      <c r="I235" s="50" t="s">
        <v>3985</v>
      </c>
      <c r="J235" s="50" t="s">
        <v>128</v>
      </c>
      <c r="K235" s="49">
        <v>2009</v>
      </c>
      <c r="L235" s="66" t="s">
        <v>3986</v>
      </c>
      <c r="M235" s="53" t="str">
        <f t="shared" si="3"/>
        <v>http://ovidsp.ovid.com/ovidweb.cgi?T=JS&amp;NEWS=N&amp;PAGE=booktext&amp;DF=bookdb&amp;AN=01429606/2nd_Edition&amp;XPATH=/PG(0)</v>
      </c>
    </row>
    <row r="236" spans="1:13" ht="20.100000000000001" customHeight="1">
      <c r="A236" s="48">
        <v>235</v>
      </c>
      <c r="B236" s="49" t="s">
        <v>3137</v>
      </c>
      <c r="C236" s="49" t="s">
        <v>3987</v>
      </c>
      <c r="D236" s="49" t="s">
        <v>3988</v>
      </c>
      <c r="E236" s="49" t="s">
        <v>3989</v>
      </c>
      <c r="F236" s="49" t="s">
        <v>3990</v>
      </c>
      <c r="G236" s="50" t="s">
        <v>3991</v>
      </c>
      <c r="H236" s="51" t="s">
        <v>2541</v>
      </c>
      <c r="I236" s="50" t="s">
        <v>3992</v>
      </c>
      <c r="J236" s="50" t="s">
        <v>128</v>
      </c>
      <c r="K236" s="49" t="s">
        <v>30</v>
      </c>
      <c r="L236" s="52" t="s">
        <v>3993</v>
      </c>
      <c r="M236" s="53" t="str">
        <f t="shared" si="3"/>
        <v>http://ovidsp.ovid.com/ovidweb.cgi?T=JS&amp;NEWS=n&amp;CSC=Y&amp;PAGE=booktext&amp;D=books&amp;AN=01429530$&amp;XPATH=/PG(0)</v>
      </c>
    </row>
    <row r="237" spans="1:13" ht="20.100000000000001" customHeight="1">
      <c r="A237" s="48">
        <v>236</v>
      </c>
      <c r="B237" s="49" t="s">
        <v>3137</v>
      </c>
      <c r="C237" s="49" t="s">
        <v>3994</v>
      </c>
      <c r="D237" s="49" t="s">
        <v>3439</v>
      </c>
      <c r="E237" s="49" t="s">
        <v>3995</v>
      </c>
      <c r="F237" s="49" t="s">
        <v>3996</v>
      </c>
      <c r="G237" s="50" t="s">
        <v>3997</v>
      </c>
      <c r="H237" s="51" t="s">
        <v>2462</v>
      </c>
      <c r="I237" s="50" t="s">
        <v>1485</v>
      </c>
      <c r="J237" s="50" t="s">
        <v>128</v>
      </c>
      <c r="K237" s="49" t="s">
        <v>2536</v>
      </c>
      <c r="L237" s="52" t="s">
        <v>3998</v>
      </c>
      <c r="M237" s="53" t="str">
        <f t="shared" si="3"/>
        <v>http://ovidsp.ovid.com/ovidweb.cgi?T=JS&amp;NEWS=n&amp;CSC=Y&amp;PAGE=booktext&amp;D=books&amp;AN=01382840$&amp;XPATH=/PG(0)</v>
      </c>
    </row>
    <row r="238" spans="1:13" ht="20.100000000000001" customHeight="1">
      <c r="A238" s="48">
        <v>237</v>
      </c>
      <c r="B238" s="49" t="s">
        <v>3137</v>
      </c>
      <c r="C238" s="49" t="s">
        <v>3476</v>
      </c>
      <c r="D238" s="49" t="s">
        <v>3999</v>
      </c>
      <c r="E238" s="49" t="s">
        <v>4000</v>
      </c>
      <c r="F238" s="49" t="s">
        <v>4001</v>
      </c>
      <c r="G238" s="50" t="s">
        <v>4002</v>
      </c>
      <c r="H238" s="51" t="s">
        <v>2487</v>
      </c>
      <c r="I238" s="50" t="s">
        <v>4003</v>
      </c>
      <c r="J238" s="50" t="s">
        <v>128</v>
      </c>
      <c r="K238" s="49" t="s">
        <v>30</v>
      </c>
      <c r="L238" s="52" t="s">
        <v>4004</v>
      </c>
      <c r="M238" s="53" t="str">
        <f t="shared" si="3"/>
        <v>http://ovidsp.ovid.com/ovidweb.cgi?T=JS&amp;NEWS=n&amp;CSC=Y&amp;PAGE=booktext&amp;D=books&amp;AN=01382731$&amp;XPATH=/PG(0)</v>
      </c>
    </row>
    <row r="239" spans="1:13" ht="20.100000000000001" customHeight="1">
      <c r="A239" s="48">
        <v>238</v>
      </c>
      <c r="B239" s="49" t="s">
        <v>3137</v>
      </c>
      <c r="C239" s="49" t="s">
        <v>4005</v>
      </c>
      <c r="D239" s="49" t="s">
        <v>4007</v>
      </c>
      <c r="E239" s="49" t="s">
        <v>4008</v>
      </c>
      <c r="F239" s="49" t="s">
        <v>4009</v>
      </c>
      <c r="G239" s="50" t="s">
        <v>4010</v>
      </c>
      <c r="H239" s="51" t="s">
        <v>2462</v>
      </c>
      <c r="I239" s="50" t="s">
        <v>4011</v>
      </c>
      <c r="J239" s="50" t="s">
        <v>128</v>
      </c>
      <c r="K239" s="49" t="s">
        <v>2550</v>
      </c>
      <c r="L239" s="52" t="s">
        <v>4012</v>
      </c>
      <c r="M239" s="53" t="str">
        <f t="shared" si="3"/>
        <v>http://ovidsp.ovid.com/ovidweb.cgi?T=JS&amp;NEWS=n&amp;CSC=Y&amp;PAGE=booktext&amp;D=books&amp;AN=01382580$&amp;XPATH=/PG(0)</v>
      </c>
    </row>
    <row r="240" spans="1:13" ht="20.100000000000001" customHeight="1">
      <c r="A240" s="48">
        <v>239</v>
      </c>
      <c r="B240" s="49" t="s">
        <v>3137</v>
      </c>
      <c r="C240" s="49" t="s">
        <v>4013</v>
      </c>
      <c r="D240" s="49" t="s">
        <v>4014</v>
      </c>
      <c r="E240" s="49" t="s">
        <v>4015</v>
      </c>
      <c r="F240" s="49" t="s">
        <v>4016</v>
      </c>
      <c r="G240" s="50" t="s">
        <v>4017</v>
      </c>
      <c r="H240" s="51" t="s">
        <v>2487</v>
      </c>
      <c r="I240" s="50" t="s">
        <v>4018</v>
      </c>
      <c r="J240" s="50" t="s">
        <v>128</v>
      </c>
      <c r="K240" s="49" t="s">
        <v>30</v>
      </c>
      <c r="L240" s="52" t="s">
        <v>4019</v>
      </c>
      <c r="M240" s="53" t="str">
        <f t="shared" si="3"/>
        <v>http://ovidsp.ovid.com/ovidweb.cgi?T=JS&amp;NEWS=n&amp;CSC=Y&amp;PAGE=booktext&amp;D=books&amp;AN=01337256$&amp;XPATH=/PG(0)</v>
      </c>
    </row>
    <row r="241" spans="1:13" ht="20.100000000000001" customHeight="1">
      <c r="A241" s="48">
        <v>240</v>
      </c>
      <c r="B241" s="49" t="s">
        <v>3137</v>
      </c>
      <c r="C241" s="49" t="s">
        <v>4020</v>
      </c>
      <c r="D241" s="49" t="s">
        <v>4021</v>
      </c>
      <c r="E241" s="49" t="s">
        <v>4022</v>
      </c>
      <c r="F241" s="49" t="s">
        <v>4023</v>
      </c>
      <c r="G241" s="50" t="s">
        <v>4024</v>
      </c>
      <c r="H241" s="51" t="s">
        <v>2462</v>
      </c>
      <c r="I241" s="50" t="s">
        <v>4025</v>
      </c>
      <c r="J241" s="50" t="s">
        <v>128</v>
      </c>
      <c r="K241" s="49" t="s">
        <v>2581</v>
      </c>
      <c r="L241" s="52" t="s">
        <v>4026</v>
      </c>
      <c r="M241" s="53" t="str">
        <f t="shared" si="3"/>
        <v>http://ovidsp.ovid.com/ovidweb.cgi?T=JS&amp;NEWS=n&amp;CSC=Y&amp;PAGE=booktext&amp;D=books&amp;AN=01382682$&amp;XPATH=/PG(0)</v>
      </c>
    </row>
    <row r="242" spans="1:13" ht="20.100000000000001" customHeight="1">
      <c r="A242" s="48">
        <v>241</v>
      </c>
      <c r="B242" s="49" t="s">
        <v>3137</v>
      </c>
      <c r="C242" s="49" t="s">
        <v>4027</v>
      </c>
      <c r="D242" s="49" t="s">
        <v>4029</v>
      </c>
      <c r="E242" s="49" t="s">
        <v>4030</v>
      </c>
      <c r="F242" s="49" t="s">
        <v>4031</v>
      </c>
      <c r="G242" s="50" t="s">
        <v>4032</v>
      </c>
      <c r="H242" s="51" t="s">
        <v>2462</v>
      </c>
      <c r="I242" s="50" t="s">
        <v>4033</v>
      </c>
      <c r="J242" s="50" t="s">
        <v>128</v>
      </c>
      <c r="K242" s="49" t="s">
        <v>30</v>
      </c>
      <c r="L242" s="52" t="s">
        <v>4034</v>
      </c>
      <c r="M242" s="53" t="str">
        <f t="shared" si="3"/>
        <v>http://ovidsp.ovid.com/ovidweb.cgi?T=JS&amp;NEWS=n&amp;CSC=Y&amp;PAGE=booktext&amp;D=books&amp;AN=01337671$&amp;XPATH=/PG(0)</v>
      </c>
    </row>
    <row r="243" spans="1:13" ht="20.100000000000001" customHeight="1">
      <c r="A243" s="48">
        <v>242</v>
      </c>
      <c r="B243" s="49" t="s">
        <v>3137</v>
      </c>
      <c r="C243" s="49" t="s">
        <v>3450</v>
      </c>
      <c r="D243" s="49" t="s">
        <v>3439</v>
      </c>
      <c r="E243" s="49" t="s">
        <v>4035</v>
      </c>
      <c r="F243" s="49" t="s">
        <v>4036</v>
      </c>
      <c r="G243" s="50" t="s">
        <v>4037</v>
      </c>
      <c r="H243" s="51" t="s">
        <v>2462</v>
      </c>
      <c r="I243" s="50" t="s">
        <v>1485</v>
      </c>
      <c r="J243" s="50" t="s">
        <v>128</v>
      </c>
      <c r="K243" s="49" t="s">
        <v>2489</v>
      </c>
      <c r="L243" s="52" t="s">
        <v>4038</v>
      </c>
      <c r="M243" s="53" t="str">
        <f t="shared" si="3"/>
        <v>http://ovidsp.ovid.com/ovidweb.cgi?T=JS&amp;NEWS=n&amp;CSC=Y&amp;PAGE=booktext&amp;D=books&amp;AN=01382827$&amp;XPATH=/PG(0)</v>
      </c>
    </row>
    <row r="244" spans="1:13" ht="20.100000000000001" customHeight="1">
      <c r="A244" s="48">
        <v>243</v>
      </c>
      <c r="B244" s="49" t="s">
        <v>3197</v>
      </c>
      <c r="C244" s="49" t="s">
        <v>2126</v>
      </c>
      <c r="D244" s="49" t="s">
        <v>4039</v>
      </c>
      <c r="E244" s="49" t="s">
        <v>4040</v>
      </c>
      <c r="F244" s="49" t="s">
        <v>4041</v>
      </c>
      <c r="G244" s="50" t="s">
        <v>4042</v>
      </c>
      <c r="H244" s="51" t="s">
        <v>2462</v>
      </c>
      <c r="I244" s="50" t="s">
        <v>2557</v>
      </c>
      <c r="J244" s="50" t="s">
        <v>128</v>
      </c>
      <c r="K244" s="49" t="s">
        <v>2489</v>
      </c>
      <c r="L244" s="52" t="s">
        <v>4043</v>
      </c>
      <c r="M244" s="53" t="str">
        <f t="shared" si="3"/>
        <v>http://ovidsp.ovid.com/ovidweb.cgi?T=JS&amp;NEWS=n&amp;CSC=Y&amp;PAGE=booktext&amp;D=books&amp;AN=01382828$&amp;XPATH=/PG(0)</v>
      </c>
    </row>
    <row r="245" spans="1:13" ht="20.100000000000001" customHeight="1">
      <c r="A245" s="48">
        <v>244</v>
      </c>
      <c r="B245" s="49" t="s">
        <v>3137</v>
      </c>
      <c r="C245" s="49" t="s">
        <v>3227</v>
      </c>
      <c r="D245" s="49" t="s">
        <v>1205</v>
      </c>
      <c r="E245" s="49" t="s">
        <v>4044</v>
      </c>
      <c r="F245" s="49" t="s">
        <v>4045</v>
      </c>
      <c r="G245" s="50" t="s">
        <v>4046</v>
      </c>
      <c r="H245" s="51" t="s">
        <v>2462</v>
      </c>
      <c r="I245" s="50" t="s">
        <v>1485</v>
      </c>
      <c r="J245" s="50" t="s">
        <v>128</v>
      </c>
      <c r="K245" s="49" t="s">
        <v>2489</v>
      </c>
      <c r="L245" s="52" t="s">
        <v>4047</v>
      </c>
      <c r="M245" s="53" t="str">
        <f t="shared" si="3"/>
        <v>http://ovidsp.ovid.com/ovidweb.cgi?T=JS&amp;NEWS=n&amp;CSC=Y&amp;PAGE=booktext&amp;D=books&amp;AN=01382825$&amp;XPATH=/PG(0)</v>
      </c>
    </row>
    <row r="246" spans="1:13" ht="20.100000000000001" customHeight="1">
      <c r="A246" s="48">
        <v>245</v>
      </c>
      <c r="B246" s="49" t="s">
        <v>3197</v>
      </c>
      <c r="C246" s="49" t="s">
        <v>4048</v>
      </c>
      <c r="D246" s="49" t="s">
        <v>4049</v>
      </c>
      <c r="E246" s="49" t="s">
        <v>4050</v>
      </c>
      <c r="F246" s="49" t="s">
        <v>4051</v>
      </c>
      <c r="G246" s="50" t="s">
        <v>4052</v>
      </c>
      <c r="H246" s="51" t="s">
        <v>2462</v>
      </c>
      <c r="I246" s="50" t="s">
        <v>2557</v>
      </c>
      <c r="J246" s="50" t="s">
        <v>128</v>
      </c>
      <c r="K246" s="49" t="s">
        <v>2489</v>
      </c>
      <c r="L246" s="52" t="s">
        <v>4053</v>
      </c>
      <c r="M246" s="53" t="str">
        <f t="shared" si="3"/>
        <v>http://ovidsp.ovid.com/ovidweb.cgi?T=JS&amp;NEWS=n&amp;CSC=Y&amp;PAGE=booktext&amp;D=books&amp;AN=01382826$&amp;XPATH=/PG(0)</v>
      </c>
    </row>
    <row r="247" spans="1:13" ht="20.100000000000001" customHeight="1">
      <c r="A247" s="48">
        <v>246</v>
      </c>
      <c r="B247" s="49" t="s">
        <v>3137</v>
      </c>
      <c r="C247" s="49" t="s">
        <v>4054</v>
      </c>
      <c r="D247" s="49" t="s">
        <v>1072</v>
      </c>
      <c r="E247" s="49" t="s">
        <v>4055</v>
      </c>
      <c r="F247" s="49" t="s">
        <v>4056</v>
      </c>
      <c r="G247" s="50" t="s">
        <v>4057</v>
      </c>
      <c r="H247" s="51" t="s">
        <v>4058</v>
      </c>
      <c r="I247" s="50" t="s">
        <v>4059</v>
      </c>
      <c r="J247" s="50" t="s">
        <v>128</v>
      </c>
      <c r="K247" s="49" t="s">
        <v>30</v>
      </c>
      <c r="L247" s="52" t="s">
        <v>4060</v>
      </c>
      <c r="M247" s="53" t="str">
        <f t="shared" si="3"/>
        <v>http://ovidsp.ovid.com/ovidweb.cgi?T=JS&amp;NEWS=n&amp;CSC=Y&amp;PAGE=booktext&amp;D=books&amp;AN=01412563$&amp;XPATH=/PG(0)</v>
      </c>
    </row>
    <row r="248" spans="1:13" ht="20.100000000000001" customHeight="1">
      <c r="A248" s="48">
        <v>247</v>
      </c>
      <c r="B248" s="49" t="s">
        <v>3197</v>
      </c>
      <c r="C248" s="49" t="s">
        <v>4061</v>
      </c>
      <c r="D248" s="49" t="s">
        <v>1072</v>
      </c>
      <c r="E248" s="49" t="s">
        <v>4062</v>
      </c>
      <c r="F248" s="49" t="s">
        <v>4063</v>
      </c>
      <c r="G248" s="50" t="s">
        <v>4064</v>
      </c>
      <c r="H248" s="51" t="s">
        <v>2541</v>
      </c>
      <c r="I248" s="50" t="s">
        <v>4065</v>
      </c>
      <c r="J248" s="50" t="s">
        <v>128</v>
      </c>
      <c r="K248" s="49" t="s">
        <v>53</v>
      </c>
      <c r="L248" s="52" t="s">
        <v>4066</v>
      </c>
      <c r="M248" s="53" t="str">
        <f t="shared" si="3"/>
        <v>http://ovidsp.ovid.com/ovidweb.cgi?T=JS&amp;NEWS=n&amp;CSC=Y&amp;PAGE=booktext&amp;D=books&amp;AN=01337673$&amp;XPATH=/PG(0)</v>
      </c>
    </row>
    <row r="249" spans="1:13" ht="20.100000000000001" customHeight="1">
      <c r="A249" s="48">
        <v>248</v>
      </c>
      <c r="B249" s="49" t="s">
        <v>3197</v>
      </c>
      <c r="C249" s="49" t="s">
        <v>4067</v>
      </c>
      <c r="D249" s="49" t="s">
        <v>1072</v>
      </c>
      <c r="E249" s="49" t="s">
        <v>4068</v>
      </c>
      <c r="F249" s="49" t="s">
        <v>4069</v>
      </c>
      <c r="G249" s="50" t="s">
        <v>4070</v>
      </c>
      <c r="H249" s="51" t="s">
        <v>2487</v>
      </c>
      <c r="I249" s="50" t="s">
        <v>4071</v>
      </c>
      <c r="J249" s="50" t="s">
        <v>128</v>
      </c>
      <c r="K249" s="49" t="s">
        <v>2489</v>
      </c>
      <c r="L249" s="52" t="s">
        <v>4072</v>
      </c>
      <c r="M249" s="53" t="str">
        <f t="shared" si="3"/>
        <v>http://ovidsp.ovid.com/ovidweb.cgi?T=JS&amp;NEWS=n&amp;CSC=Y&amp;PAGE=booktext&amp;D=books&amp;AN=01382484$&amp;XPATH=/PG(0)</v>
      </c>
    </row>
    <row r="250" spans="1:13" ht="20.100000000000001" customHeight="1">
      <c r="A250" s="48">
        <v>249</v>
      </c>
      <c r="B250" s="49" t="s">
        <v>3137</v>
      </c>
      <c r="C250" s="49" t="s">
        <v>4073</v>
      </c>
      <c r="D250" s="49" t="s">
        <v>4075</v>
      </c>
      <c r="E250" s="49" t="s">
        <v>4076</v>
      </c>
      <c r="F250" s="49" t="s">
        <v>4077</v>
      </c>
      <c r="G250" s="50" t="s">
        <v>4078</v>
      </c>
      <c r="H250" s="51" t="s">
        <v>2487</v>
      </c>
      <c r="I250" s="50" t="s">
        <v>4079</v>
      </c>
      <c r="J250" s="50" t="s">
        <v>128</v>
      </c>
      <c r="K250" s="49" t="s">
        <v>2489</v>
      </c>
      <c r="L250" s="52" t="s">
        <v>4080</v>
      </c>
      <c r="M250" s="53" t="str">
        <f t="shared" si="3"/>
        <v>http://ovidsp.ovid.com/ovidweb.cgi?T=JS&amp;NEWS=n&amp;CSC=Y&amp;PAGE=booktext&amp;D=books&amp;AN=01382648$&amp;XPATH=/PG(0)</v>
      </c>
    </row>
    <row r="251" spans="1:13" ht="20.100000000000001" customHeight="1">
      <c r="A251" s="48">
        <v>250</v>
      </c>
      <c r="B251" s="49" t="s">
        <v>3137</v>
      </c>
      <c r="C251" s="49" t="s">
        <v>4081</v>
      </c>
      <c r="D251" s="49" t="s">
        <v>951</v>
      </c>
      <c r="E251" s="49" t="s">
        <v>4082</v>
      </c>
      <c r="F251" s="49" t="s">
        <v>4083</v>
      </c>
      <c r="G251" s="50" t="s">
        <v>4084</v>
      </c>
      <c r="H251" s="51" t="s">
        <v>2487</v>
      </c>
      <c r="I251" s="50" t="s">
        <v>4085</v>
      </c>
      <c r="J251" s="50" t="s">
        <v>128</v>
      </c>
      <c r="K251" s="49" t="s">
        <v>4086</v>
      </c>
      <c r="L251" s="52" t="s">
        <v>4087</v>
      </c>
      <c r="M251" s="53" t="str">
        <f t="shared" si="3"/>
        <v>http://ovidsp.ovid.com/ovidweb.cgi?T=JS&amp;NEWS=n&amp;CSC=Y&amp;PAGE=booktext&amp;D=books&amp;AN=00140034$&amp;XPATH=/PG(0)</v>
      </c>
    </row>
    <row r="252" spans="1:13" ht="20.100000000000001" customHeight="1">
      <c r="A252" s="48">
        <v>251</v>
      </c>
      <c r="B252" s="49" t="s">
        <v>3137</v>
      </c>
      <c r="C252" s="49" t="s">
        <v>4088</v>
      </c>
      <c r="D252" s="49" t="s">
        <v>4089</v>
      </c>
      <c r="E252" s="49" t="s">
        <v>4090</v>
      </c>
      <c r="F252" s="49" t="s">
        <v>4091</v>
      </c>
      <c r="G252" s="50" t="s">
        <v>4092</v>
      </c>
      <c r="H252" s="51" t="s">
        <v>2471</v>
      </c>
      <c r="I252" s="50" t="s">
        <v>4093</v>
      </c>
      <c r="J252" s="50" t="s">
        <v>128</v>
      </c>
      <c r="K252" s="49" t="s">
        <v>2536</v>
      </c>
      <c r="L252" s="52" t="s">
        <v>4094</v>
      </c>
      <c r="M252" s="53" t="str">
        <f t="shared" si="3"/>
        <v>http://ovidsp.ovid.com/ovidweb.cgi?T=JS&amp;NEWS=n&amp;CSC=Y&amp;PAGE=booktext&amp;D=books&amp;AN=01382524$&amp;XPATH=/PG(0)</v>
      </c>
    </row>
    <row r="253" spans="1:13" ht="20.100000000000001" customHeight="1">
      <c r="A253" s="48">
        <v>252</v>
      </c>
      <c r="B253" s="49" t="s">
        <v>3137</v>
      </c>
      <c r="C253" s="49" t="s">
        <v>4095</v>
      </c>
      <c r="D253" s="49" t="s">
        <v>4096</v>
      </c>
      <c r="E253" s="49" t="s">
        <v>4097</v>
      </c>
      <c r="F253" s="49" t="s">
        <v>4098</v>
      </c>
      <c r="G253" s="50" t="s">
        <v>4099</v>
      </c>
      <c r="H253" s="51" t="s">
        <v>2518</v>
      </c>
      <c r="I253" s="50" t="s">
        <v>4100</v>
      </c>
      <c r="J253" s="50" t="s">
        <v>128</v>
      </c>
      <c r="K253" s="49" t="s">
        <v>53</v>
      </c>
      <c r="L253" s="52" t="s">
        <v>4101</v>
      </c>
      <c r="M253" s="53" t="str">
        <f t="shared" si="3"/>
        <v>http://ovidsp.ovid.com/ovidweb.cgi?T=JS&amp;NEWS=n&amp;CSC=Y&amp;PAGE=booktext&amp;D=books&amp;AN=01382582$&amp;XPATH=/PG(0)</v>
      </c>
    </row>
    <row r="254" spans="1:13" ht="20.100000000000001" customHeight="1">
      <c r="A254" s="48">
        <v>253</v>
      </c>
      <c r="B254" s="49" t="s">
        <v>3137</v>
      </c>
      <c r="C254" s="49" t="s">
        <v>4102</v>
      </c>
      <c r="D254" s="49" t="s">
        <v>4103</v>
      </c>
      <c r="E254" s="49" t="s">
        <v>4104</v>
      </c>
      <c r="F254" s="49" t="s">
        <v>4105</v>
      </c>
      <c r="G254" s="50" t="s">
        <v>4106</v>
      </c>
      <c r="H254" s="51" t="s">
        <v>3278</v>
      </c>
      <c r="I254" s="50" t="s">
        <v>4107</v>
      </c>
      <c r="J254" s="50" t="s">
        <v>128</v>
      </c>
      <c r="K254" s="49" t="s">
        <v>53</v>
      </c>
      <c r="L254" s="52" t="s">
        <v>4108</v>
      </c>
      <c r="M254" s="53" t="str">
        <f t="shared" si="3"/>
        <v>http://ovidsp.ovid.com/ovidweb.cgi?T=JS&amp;NEWS=n&amp;CSC=Y&amp;PAGE=booktext&amp;D=books&amp;AN=01337349$&amp;XPATH=/PG(0)</v>
      </c>
    </row>
    <row r="255" spans="1:13" ht="20.100000000000001" customHeight="1">
      <c r="A255" s="48">
        <v>254</v>
      </c>
      <c r="B255" s="49" t="s">
        <v>3197</v>
      </c>
      <c r="C255" s="49" t="s">
        <v>4109</v>
      </c>
      <c r="D255" s="49" t="s">
        <v>4110</v>
      </c>
      <c r="E255" s="49" t="s">
        <v>4111</v>
      </c>
      <c r="F255" s="49" t="s">
        <v>4112</v>
      </c>
      <c r="G255" s="50" t="s">
        <v>4113</v>
      </c>
      <c r="H255" s="51" t="s">
        <v>2487</v>
      </c>
      <c r="I255" s="50" t="s">
        <v>4114</v>
      </c>
      <c r="J255" s="50" t="s">
        <v>128</v>
      </c>
      <c r="K255" s="49" t="s">
        <v>2480</v>
      </c>
      <c r="L255" s="54" t="s">
        <v>4115</v>
      </c>
      <c r="M255" s="53" t="str">
        <f t="shared" si="3"/>
        <v>http://ovidsp.ovid.com/ovidweb.cgi?T=JS&amp;NEWS=n&amp;CSC=Y&amp;PAGE=booktext&amp;D=books&amp;AN=01273126$&amp;XPATH=/PG(0)</v>
      </c>
    </row>
    <row r="256" spans="1:13" ht="20.100000000000001" customHeight="1">
      <c r="A256" s="48">
        <v>255</v>
      </c>
      <c r="B256" s="49" t="s">
        <v>3137</v>
      </c>
      <c r="C256" s="49" t="s">
        <v>4116</v>
      </c>
      <c r="D256" s="49"/>
      <c r="E256" s="49" t="s">
        <v>4117</v>
      </c>
      <c r="F256" s="49" t="s">
        <v>4118</v>
      </c>
      <c r="G256" s="50" t="s">
        <v>4119</v>
      </c>
      <c r="H256" s="51" t="s">
        <v>4058</v>
      </c>
      <c r="I256" s="50" t="s">
        <v>4120</v>
      </c>
      <c r="J256" s="50" t="s">
        <v>128</v>
      </c>
      <c r="K256" s="49" t="s">
        <v>30</v>
      </c>
      <c r="L256" s="52" t="s">
        <v>4121</v>
      </c>
      <c r="M256" s="53" t="str">
        <f t="shared" si="3"/>
        <v>http://ovidsp.ovid.com/ovidweb.cgi?T=JS&amp;NEWS=n&amp;CSC=Y&amp;PAGE=booktext&amp;D=books&amp;AN=01429607$&amp;XPATH=/PG(0)</v>
      </c>
    </row>
    <row r="257" spans="1:13" ht="20.100000000000001" customHeight="1">
      <c r="A257" s="48">
        <v>256</v>
      </c>
      <c r="B257" s="49" t="s">
        <v>3137</v>
      </c>
      <c r="C257" s="49" t="s">
        <v>4122</v>
      </c>
      <c r="D257" s="49" t="s">
        <v>1007</v>
      </c>
      <c r="E257" s="49" t="s">
        <v>4123</v>
      </c>
      <c r="F257" s="49" t="s">
        <v>4124</v>
      </c>
      <c r="G257" s="50" t="s">
        <v>4125</v>
      </c>
      <c r="H257" s="51" t="s">
        <v>2541</v>
      </c>
      <c r="I257" s="50" t="s">
        <v>4120</v>
      </c>
      <c r="J257" s="50" t="s">
        <v>128</v>
      </c>
      <c r="K257" s="49" t="s">
        <v>2536</v>
      </c>
      <c r="L257" s="52" t="s">
        <v>4126</v>
      </c>
      <c r="M257" s="53" t="str">
        <f t="shared" si="3"/>
        <v>http://ovidsp.ovid.com/ovidweb.cgi?T=JS&amp;NEWS=n&amp;CSC=Y&amp;PAGE=booktext&amp;D=books&amp;AN=01382845$&amp;XPATH=/PG(0)</v>
      </c>
    </row>
    <row r="258" spans="1:13" ht="20.100000000000001" customHeight="1">
      <c r="A258" s="48">
        <v>257</v>
      </c>
      <c r="B258" s="49" t="s">
        <v>3137</v>
      </c>
      <c r="C258" s="49" t="s">
        <v>3254</v>
      </c>
      <c r="D258" s="49" t="s">
        <v>4127</v>
      </c>
      <c r="E258" s="49" t="s">
        <v>4128</v>
      </c>
      <c r="F258" s="49" t="s">
        <v>4129</v>
      </c>
      <c r="G258" s="50" t="s">
        <v>4130</v>
      </c>
      <c r="H258" s="51" t="s">
        <v>2462</v>
      </c>
      <c r="I258" s="50" t="s">
        <v>1485</v>
      </c>
      <c r="J258" s="50" t="s">
        <v>128</v>
      </c>
      <c r="K258" s="49" t="s">
        <v>2480</v>
      </c>
      <c r="L258" s="52" t="s">
        <v>4131</v>
      </c>
      <c r="M258" s="53" t="str">
        <f t="shared" si="3"/>
        <v>http://ovidsp.ovid.com/ovidweb.cgi?T=JS&amp;NEWS=n&amp;CSC=Y&amp;PAGE=booktext&amp;D=books&amp;AN=01382806$&amp;XPATH=/PG(0)</v>
      </c>
    </row>
    <row r="259" spans="1:13" ht="20.100000000000001" customHeight="1">
      <c r="A259" s="48">
        <v>258</v>
      </c>
      <c r="B259" s="49" t="s">
        <v>3137</v>
      </c>
      <c r="C259" s="49" t="s">
        <v>4132</v>
      </c>
      <c r="D259" s="49">
        <v>618.20231000000001</v>
      </c>
      <c r="E259" s="49" t="s">
        <v>4133</v>
      </c>
      <c r="F259" s="49" t="s">
        <v>4134</v>
      </c>
      <c r="G259" s="50" t="s">
        <v>4135</v>
      </c>
      <c r="H259" s="51" t="s">
        <v>2462</v>
      </c>
      <c r="I259" s="50" t="s">
        <v>1485</v>
      </c>
      <c r="J259" s="50" t="s">
        <v>128</v>
      </c>
      <c r="K259" s="49" t="s">
        <v>2480</v>
      </c>
      <c r="L259" s="52" t="s">
        <v>4136</v>
      </c>
      <c r="M259" s="53" t="str">
        <f t="shared" ref="M259:M322" si="4">HYPERLINK(L259)</f>
        <v>http://ovidsp.ovid.com/ovidweb.cgi?T=JS&amp;NEWS=n&amp;CSC=Y&amp;PAGE=booktext&amp;D=books&amp;AN=01273322$&amp;XPATH=/PG(0)</v>
      </c>
    </row>
    <row r="260" spans="1:13" ht="20.100000000000001" customHeight="1">
      <c r="A260" s="48">
        <v>259</v>
      </c>
      <c r="B260" s="49" t="s">
        <v>2448</v>
      </c>
      <c r="C260" s="49" t="s">
        <v>4137</v>
      </c>
      <c r="D260" s="49">
        <v>617.0231</v>
      </c>
      <c r="E260" s="49" t="s">
        <v>4138</v>
      </c>
      <c r="F260" s="49" t="s">
        <v>4139</v>
      </c>
      <c r="G260" s="50" t="s">
        <v>4140</v>
      </c>
      <c r="H260" s="51" t="s">
        <v>2462</v>
      </c>
      <c r="I260" s="50" t="s">
        <v>2557</v>
      </c>
      <c r="J260" s="50" t="s">
        <v>128</v>
      </c>
      <c r="K260" s="49" t="s">
        <v>2480</v>
      </c>
      <c r="L260" s="52" t="s">
        <v>4141</v>
      </c>
      <c r="M260" s="53" t="str">
        <f t="shared" si="4"/>
        <v>http://ovidsp.ovid.com/ovidweb.cgi?T=JS&amp;NEWS=n&amp;CSC=Y&amp;PAGE=booktext&amp;D=books&amp;AN=01382808$&amp;XPATH=/PG(0)</v>
      </c>
    </row>
    <row r="261" spans="1:13" ht="20.100000000000001" customHeight="1">
      <c r="A261" s="48">
        <v>260</v>
      </c>
      <c r="B261" s="49" t="s">
        <v>2448</v>
      </c>
      <c r="C261" s="49" t="s">
        <v>4142</v>
      </c>
      <c r="D261" s="49">
        <v>618.92002309999998</v>
      </c>
      <c r="E261" s="49" t="s">
        <v>4143</v>
      </c>
      <c r="F261" s="49" t="s">
        <v>4144</v>
      </c>
      <c r="G261" s="50" t="s">
        <v>4145</v>
      </c>
      <c r="H261" s="51" t="s">
        <v>2462</v>
      </c>
      <c r="I261" s="50" t="s">
        <v>1485</v>
      </c>
      <c r="J261" s="50" t="s">
        <v>128</v>
      </c>
      <c r="K261" s="49" t="s">
        <v>2480</v>
      </c>
      <c r="L261" s="52" t="s">
        <v>4146</v>
      </c>
      <c r="M261" s="53" t="str">
        <f t="shared" si="4"/>
        <v>http://ovidsp.ovid.com/ovidweb.cgi?T=JS&amp;NEWS=n&amp;CSC=Y&amp;PAGE=booktext&amp;D=books&amp;AN=01382810$&amp;XPATH=/PG(0)</v>
      </c>
    </row>
    <row r="262" spans="1:13" ht="20.100000000000001" customHeight="1">
      <c r="A262" s="48">
        <v>261</v>
      </c>
      <c r="B262" s="49" t="s">
        <v>2448</v>
      </c>
      <c r="C262" s="49" t="s">
        <v>4147</v>
      </c>
      <c r="D262" s="49">
        <v>616.07500000000005</v>
      </c>
      <c r="E262" s="49" t="s">
        <v>4148</v>
      </c>
      <c r="F262" s="49" t="s">
        <v>4149</v>
      </c>
      <c r="G262" s="50" t="s">
        <v>4150</v>
      </c>
      <c r="H262" s="51" t="s">
        <v>2462</v>
      </c>
      <c r="I262" s="50" t="s">
        <v>2557</v>
      </c>
      <c r="J262" s="50" t="s">
        <v>128</v>
      </c>
      <c r="K262" s="49" t="s">
        <v>2480</v>
      </c>
      <c r="L262" s="52" t="s">
        <v>4151</v>
      </c>
      <c r="M262" s="53" t="str">
        <f t="shared" si="4"/>
        <v>http://ovidsp.ovid.com/ovidweb.cgi?T=JS&amp;NEWS=n&amp;CSC=Y&amp;PAGE=booktext&amp;D=books&amp;AN=01382821$&amp;XPATH=/PG(0)</v>
      </c>
    </row>
    <row r="263" spans="1:13" ht="20.100000000000001" customHeight="1">
      <c r="A263" s="48">
        <v>262</v>
      </c>
      <c r="B263" s="49" t="s">
        <v>2448</v>
      </c>
      <c r="C263" s="49" t="s">
        <v>4147</v>
      </c>
      <c r="D263" s="49">
        <v>616.07500000000005</v>
      </c>
      <c r="E263" s="49" t="s">
        <v>4152</v>
      </c>
      <c r="F263" s="49" t="s">
        <v>4153</v>
      </c>
      <c r="G263" s="50" t="s">
        <v>4154</v>
      </c>
      <c r="H263" s="51" t="s">
        <v>2462</v>
      </c>
      <c r="I263" s="50" t="s">
        <v>1485</v>
      </c>
      <c r="J263" s="50" t="s">
        <v>128</v>
      </c>
      <c r="K263" s="49" t="s">
        <v>2480</v>
      </c>
      <c r="L263" s="52" t="s">
        <v>4155</v>
      </c>
      <c r="M263" s="53" t="str">
        <f t="shared" si="4"/>
        <v>http://ovidsp.ovid.com/ovidweb.cgi?T=JS&amp;NEWS=n&amp;CSC=Y&amp;PAGE=booktext&amp;D=books&amp;AN=01382822$&amp;XPATH=/PG(0)</v>
      </c>
    </row>
    <row r="264" spans="1:13" ht="20.100000000000001" customHeight="1">
      <c r="A264" s="48">
        <v>263</v>
      </c>
      <c r="B264" s="49" t="s">
        <v>2448</v>
      </c>
      <c r="C264" s="49" t="s">
        <v>3348</v>
      </c>
      <c r="D264" s="49">
        <v>616.07500000000005</v>
      </c>
      <c r="E264" s="49" t="s">
        <v>4156</v>
      </c>
      <c r="F264" s="49" t="s">
        <v>4157</v>
      </c>
      <c r="G264" s="50" t="s">
        <v>4158</v>
      </c>
      <c r="H264" s="51" t="s">
        <v>2462</v>
      </c>
      <c r="I264" s="50" t="s">
        <v>1485</v>
      </c>
      <c r="J264" s="50" t="s">
        <v>128</v>
      </c>
      <c r="K264" s="49" t="s">
        <v>2480</v>
      </c>
      <c r="L264" s="52" t="s">
        <v>4159</v>
      </c>
      <c r="M264" s="53" t="str">
        <f t="shared" si="4"/>
        <v>http://ovidsp.ovid.com/ovidweb.cgi?T=JS&amp;NEWS=n&amp;CSC=Y&amp;PAGE=booktext&amp;D=books&amp;AN=01376498$&amp;XPATH=/PG(0)</v>
      </c>
    </row>
    <row r="265" spans="1:13" ht="20.100000000000001" customHeight="1">
      <c r="A265" s="48">
        <v>264</v>
      </c>
      <c r="B265" s="49" t="s">
        <v>2448</v>
      </c>
      <c r="C265" s="49" t="s">
        <v>2659</v>
      </c>
      <c r="D265" s="49">
        <v>651.50426100000004</v>
      </c>
      <c r="E265" s="49" t="s">
        <v>4160</v>
      </c>
      <c r="F265" s="49" t="s">
        <v>4161</v>
      </c>
      <c r="G265" s="50" t="s">
        <v>4162</v>
      </c>
      <c r="H265" s="51" t="s">
        <v>2462</v>
      </c>
      <c r="I265" s="50" t="s">
        <v>1485</v>
      </c>
      <c r="J265" s="50" t="s">
        <v>128</v>
      </c>
      <c r="K265" s="49" t="s">
        <v>2480</v>
      </c>
      <c r="L265" s="52" t="s">
        <v>4163</v>
      </c>
      <c r="M265" s="53" t="str">
        <f t="shared" si="4"/>
        <v>http://ovidsp.ovid.com/ovidweb.cgi?T=JS&amp;NEWS=n&amp;CSC=Y&amp;PAGE=booktext&amp;D=books&amp;AN=01376499$&amp;XPATH=/PG(0)</v>
      </c>
    </row>
    <row r="266" spans="1:13" ht="20.100000000000001" customHeight="1">
      <c r="A266" s="48">
        <v>265</v>
      </c>
      <c r="B266" s="49" t="s">
        <v>2448</v>
      </c>
      <c r="C266" s="49" t="s">
        <v>4164</v>
      </c>
      <c r="D266" s="49">
        <v>616.12075470000002</v>
      </c>
      <c r="E266" s="49" t="s">
        <v>4165</v>
      </c>
      <c r="F266" s="49" t="s">
        <v>4166</v>
      </c>
      <c r="G266" s="50" t="s">
        <v>4167</v>
      </c>
      <c r="H266" s="51" t="s">
        <v>2462</v>
      </c>
      <c r="I266" s="50" t="s">
        <v>2557</v>
      </c>
      <c r="J266" s="50" t="s">
        <v>128</v>
      </c>
      <c r="K266" s="49" t="s">
        <v>53</v>
      </c>
      <c r="L266" s="52" t="s">
        <v>4168</v>
      </c>
      <c r="M266" s="53" t="str">
        <f t="shared" si="4"/>
        <v>http://ovidsp.ovid.com/ovidweb.cgi?T=JS&amp;NEWS=n&amp;CSC=Y&amp;PAGE=booktext&amp;D=books&amp;AN=01382761$&amp;XPATH=/PG(0)</v>
      </c>
    </row>
    <row r="267" spans="1:13" ht="20.100000000000001" customHeight="1">
      <c r="A267" s="48">
        <v>266</v>
      </c>
      <c r="B267" s="49" t="s">
        <v>2710</v>
      </c>
      <c r="C267" s="49" t="s">
        <v>4169</v>
      </c>
      <c r="D267" s="49">
        <v>616.07500000000005</v>
      </c>
      <c r="E267" s="49" t="s">
        <v>4170</v>
      </c>
      <c r="F267" s="49" t="s">
        <v>4171</v>
      </c>
      <c r="G267" s="50" t="s">
        <v>4172</v>
      </c>
      <c r="H267" s="51" t="s">
        <v>2462</v>
      </c>
      <c r="I267" s="50" t="s">
        <v>2557</v>
      </c>
      <c r="J267" s="50" t="s">
        <v>128</v>
      </c>
      <c r="K267" s="57" t="s">
        <v>4173</v>
      </c>
      <c r="L267" s="52" t="s">
        <v>4174</v>
      </c>
      <c r="M267" s="53" t="str">
        <f t="shared" si="4"/>
        <v>http://ovidsp.ovid.com/ovidweb.cgi?T=JS&amp;NEWS=n&amp;CSC=Y&amp;PAGE=booktext&amp;D=books&amp;AN=01382823$&amp;XPATH=/PG(0)</v>
      </c>
    </row>
    <row r="268" spans="1:13" ht="20.100000000000001" customHeight="1">
      <c r="A268" s="48">
        <v>267</v>
      </c>
      <c r="B268" s="49" t="s">
        <v>2710</v>
      </c>
      <c r="C268" s="49" t="s">
        <v>4175</v>
      </c>
      <c r="D268" s="49">
        <v>612</v>
      </c>
      <c r="E268" s="49" t="s">
        <v>4176</v>
      </c>
      <c r="F268" s="49" t="s">
        <v>4177</v>
      </c>
      <c r="G268" s="50" t="s">
        <v>4178</v>
      </c>
      <c r="H268" s="51" t="s">
        <v>2518</v>
      </c>
      <c r="I268" s="50" t="s">
        <v>1485</v>
      </c>
      <c r="J268" s="50" t="s">
        <v>128</v>
      </c>
      <c r="K268" s="49" t="s">
        <v>2651</v>
      </c>
      <c r="L268" s="52" t="s">
        <v>4179</v>
      </c>
      <c r="M268" s="53" t="str">
        <f t="shared" si="4"/>
        <v>http://ovidsp.ovid.com/ovidweb.cgi?T=JS&amp;NEWS=n&amp;CSC=Y&amp;PAGE=booktext&amp;D=books&amp;AN=01382504$&amp;XPATH=/PG(0)</v>
      </c>
    </row>
    <row r="269" spans="1:13" ht="20.100000000000001" customHeight="1">
      <c r="A269" s="48">
        <v>268</v>
      </c>
      <c r="B269" s="49" t="s">
        <v>2448</v>
      </c>
      <c r="C269" s="49" t="s">
        <v>1389</v>
      </c>
      <c r="D269" s="49">
        <v>616.89023099999997</v>
      </c>
      <c r="E269" s="49" t="s">
        <v>4180</v>
      </c>
      <c r="F269" s="49" t="s">
        <v>4181</v>
      </c>
      <c r="G269" s="50" t="s">
        <v>4182</v>
      </c>
      <c r="H269" s="51" t="s">
        <v>3303</v>
      </c>
      <c r="I269" s="50" t="s">
        <v>4183</v>
      </c>
      <c r="J269" s="50" t="s">
        <v>128</v>
      </c>
      <c r="K269" s="55" t="s">
        <v>4184</v>
      </c>
      <c r="L269" s="52" t="s">
        <v>4185</v>
      </c>
      <c r="M269" s="53" t="str">
        <f t="shared" si="4"/>
        <v>http://ovidsp.ovid.com/ovidweb.cgi?T=JS&amp;NEWS=n&amp;CSC=Y&amp;PAGE=booktext&amp;D=books&amp;AN=01429531$&amp;XPATH=/PG(0)</v>
      </c>
    </row>
    <row r="270" spans="1:13" ht="20.100000000000001" customHeight="1">
      <c r="A270" s="48">
        <v>269</v>
      </c>
      <c r="B270" s="49" t="s">
        <v>2448</v>
      </c>
      <c r="C270" s="49" t="s">
        <v>4186</v>
      </c>
      <c r="D270" s="49" t="s">
        <v>4187</v>
      </c>
      <c r="E270" s="49" t="s">
        <v>4188</v>
      </c>
      <c r="F270" s="49" t="s">
        <v>4189</v>
      </c>
      <c r="G270" s="50" t="s">
        <v>4190</v>
      </c>
      <c r="H270" s="51">
        <v>2010</v>
      </c>
      <c r="I270" s="50" t="s">
        <v>4191</v>
      </c>
      <c r="J270" s="50" t="s">
        <v>128</v>
      </c>
      <c r="K270" s="49" t="s">
        <v>43</v>
      </c>
      <c r="L270" s="52" t="s">
        <v>4192</v>
      </c>
      <c r="M270" s="53" t="str">
        <f t="shared" si="4"/>
        <v>http://ovidsp.ovid.com/ovidweb.cgi?T=JS&amp;NEWS=n&amp;CSC=Y&amp;PAGE=booktext&amp;D=books&amp;AN=01435028$&amp;XPATH=/PG(0)</v>
      </c>
    </row>
    <row r="271" spans="1:13" ht="20.100000000000001" customHeight="1">
      <c r="A271" s="48">
        <v>270</v>
      </c>
      <c r="B271" s="49" t="s">
        <v>2448</v>
      </c>
      <c r="C271" s="49" t="s">
        <v>4193</v>
      </c>
      <c r="D271" s="49" t="s">
        <v>1007</v>
      </c>
      <c r="E271" s="49" t="s">
        <v>4194</v>
      </c>
      <c r="F271" s="49" t="s">
        <v>4195</v>
      </c>
      <c r="G271" s="50" t="s">
        <v>4196</v>
      </c>
      <c r="H271" s="51" t="s">
        <v>2471</v>
      </c>
      <c r="I271" s="50" t="s">
        <v>1485</v>
      </c>
      <c r="J271" s="50" t="s">
        <v>128</v>
      </c>
      <c r="K271" s="49" t="s">
        <v>30</v>
      </c>
      <c r="L271" s="52" t="s">
        <v>4197</v>
      </c>
      <c r="M271" s="53" t="str">
        <f t="shared" si="4"/>
        <v>http://ovidsp.ovid.com/ovidweb.cgi?T=JS&amp;NEWS=n&amp;CSC=Y&amp;PAGE=booktext&amp;D=books&amp;AN=01376500$&amp;XPATH=/PG(0)</v>
      </c>
    </row>
    <row r="272" spans="1:13" ht="20.100000000000001" customHeight="1">
      <c r="A272" s="48">
        <v>271</v>
      </c>
      <c r="B272" s="49" t="s">
        <v>2448</v>
      </c>
      <c r="C272" s="49" t="s">
        <v>4198</v>
      </c>
      <c r="D272" s="49" t="s">
        <v>2753</v>
      </c>
      <c r="E272" s="49" t="s">
        <v>4199</v>
      </c>
      <c r="F272" s="49" t="s">
        <v>4200</v>
      </c>
      <c r="G272" s="50" t="s">
        <v>4201</v>
      </c>
      <c r="H272" s="51" t="s">
        <v>2462</v>
      </c>
      <c r="I272" s="50" t="s">
        <v>4202</v>
      </c>
      <c r="J272" s="50" t="s">
        <v>128</v>
      </c>
      <c r="K272" s="49" t="s">
        <v>53</v>
      </c>
      <c r="L272" s="52" t="s">
        <v>4203</v>
      </c>
      <c r="M272" s="53" t="str">
        <f t="shared" si="4"/>
        <v>http://ovidsp.ovid.com/ovidweb.cgi?T=JS&amp;NEWS=n&amp;CSC=Y&amp;PAGE=booktext&amp;D=books&amp;AN=01337290$&amp;XPATH=/PG(0)</v>
      </c>
    </row>
    <row r="273" spans="1:13" ht="20.100000000000001" customHeight="1">
      <c r="A273" s="48">
        <v>272</v>
      </c>
      <c r="B273" s="49" t="s">
        <v>2448</v>
      </c>
      <c r="C273" s="49" t="s">
        <v>4204</v>
      </c>
      <c r="D273" s="49" t="s">
        <v>4206</v>
      </c>
      <c r="E273" s="49" t="s">
        <v>4207</v>
      </c>
      <c r="F273" s="49" t="s">
        <v>4208</v>
      </c>
      <c r="G273" s="50" t="s">
        <v>4209</v>
      </c>
      <c r="H273" s="51" t="s">
        <v>2462</v>
      </c>
      <c r="I273" s="50" t="s">
        <v>1485</v>
      </c>
      <c r="J273" s="50" t="s">
        <v>128</v>
      </c>
      <c r="K273" s="49" t="s">
        <v>2489</v>
      </c>
      <c r="L273" s="52" t="s">
        <v>4210</v>
      </c>
      <c r="M273" s="53" t="str">
        <f t="shared" si="4"/>
        <v>http://ovidsp.ovid.com/ovidweb.cgi?T=JS&amp;NEWS=n&amp;CSC=Y&amp;PAGE=booktext&amp;D=books&amp;AN=01382829$&amp;XPATH=/PG(0)</v>
      </c>
    </row>
    <row r="274" spans="1:13" ht="20.100000000000001" customHeight="1">
      <c r="A274" s="48">
        <v>273</v>
      </c>
      <c r="B274" s="49" t="s">
        <v>2448</v>
      </c>
      <c r="C274" s="49" t="s">
        <v>4211</v>
      </c>
      <c r="D274" s="49" t="s">
        <v>4212</v>
      </c>
      <c r="E274" s="49" t="s">
        <v>4213</v>
      </c>
      <c r="F274" s="49" t="s">
        <v>4214</v>
      </c>
      <c r="G274" s="50" t="s">
        <v>4215</v>
      </c>
      <c r="H274" s="51" t="s">
        <v>2487</v>
      </c>
      <c r="I274" s="50" t="s">
        <v>4216</v>
      </c>
      <c r="J274" s="50" t="s">
        <v>128</v>
      </c>
      <c r="K274" s="49" t="s">
        <v>2489</v>
      </c>
      <c r="L274" s="52" t="s">
        <v>4217</v>
      </c>
      <c r="M274" s="53" t="str">
        <f t="shared" si="4"/>
        <v>http://ovidsp.ovid.com/ovidweb.cgi?T=JS&amp;NEWS=n&amp;CSC=Y&amp;PAGE=booktext&amp;D=books&amp;AN=01382876$&amp;XPATH=/PG(0)</v>
      </c>
    </row>
    <row r="275" spans="1:13" ht="20.100000000000001" customHeight="1">
      <c r="A275" s="48">
        <v>274</v>
      </c>
      <c r="B275" s="49" t="s">
        <v>2448</v>
      </c>
      <c r="C275" s="49" t="s">
        <v>3638</v>
      </c>
      <c r="D275" s="49" t="s">
        <v>4218</v>
      </c>
      <c r="E275" s="49" t="s">
        <v>4219</v>
      </c>
      <c r="F275" s="49" t="s">
        <v>4220</v>
      </c>
      <c r="G275" s="50" t="s">
        <v>4221</v>
      </c>
      <c r="H275" s="51" t="s">
        <v>2487</v>
      </c>
      <c r="I275" s="50" t="s">
        <v>4222</v>
      </c>
      <c r="J275" s="50" t="s">
        <v>128</v>
      </c>
      <c r="K275" s="49" t="s">
        <v>2489</v>
      </c>
      <c r="L275" s="52" t="s">
        <v>4223</v>
      </c>
      <c r="M275" s="53" t="str">
        <f t="shared" si="4"/>
        <v>http://ovidsp.ovid.com/ovidweb.cgi?T=JS&amp;NEWS=n&amp;CSC=Y&amp;PAGE=booktext&amp;D=books&amp;AN=01382877$&amp;XPATH=/PG(0)</v>
      </c>
    </row>
    <row r="276" spans="1:13" ht="20.100000000000001" customHeight="1">
      <c r="A276" s="48">
        <v>275</v>
      </c>
      <c r="B276" s="49" t="s">
        <v>2448</v>
      </c>
      <c r="C276" s="49" t="s">
        <v>4224</v>
      </c>
      <c r="D276" s="49">
        <v>616.89023099999997</v>
      </c>
      <c r="E276" s="49" t="s">
        <v>4225</v>
      </c>
      <c r="F276" s="49" t="s">
        <v>4226</v>
      </c>
      <c r="G276" s="50" t="s">
        <v>4227</v>
      </c>
      <c r="H276" s="51" t="s">
        <v>2487</v>
      </c>
      <c r="I276" s="50" t="s">
        <v>4228</v>
      </c>
      <c r="J276" s="50" t="s">
        <v>128</v>
      </c>
      <c r="K276" s="49" t="s">
        <v>2489</v>
      </c>
      <c r="L276" s="52" t="s">
        <v>4229</v>
      </c>
      <c r="M276" s="53" t="str">
        <f t="shared" si="4"/>
        <v>http://ovidsp.ovid.com/ovidweb.cgi?T=JS&amp;NEWS=n&amp;CSC=Y&amp;PAGE=booktext&amp;D=books&amp;AN=01382858$&amp;XPATH=/PG(0)</v>
      </c>
    </row>
    <row r="277" spans="1:13" ht="20.100000000000001" customHeight="1">
      <c r="A277" s="48">
        <v>276</v>
      </c>
      <c r="B277" s="49" t="s">
        <v>2448</v>
      </c>
      <c r="C277" s="49" t="s">
        <v>4230</v>
      </c>
      <c r="D277" s="49">
        <v>618.92002309999998</v>
      </c>
      <c r="E277" s="49" t="s">
        <v>4231</v>
      </c>
      <c r="F277" s="49" t="s">
        <v>4232</v>
      </c>
      <c r="G277" s="50" t="s">
        <v>4233</v>
      </c>
      <c r="H277" s="51" t="s">
        <v>2487</v>
      </c>
      <c r="I277" s="50" t="s">
        <v>4234</v>
      </c>
      <c r="J277" s="50" t="s">
        <v>128</v>
      </c>
      <c r="K277" s="49" t="s">
        <v>2489</v>
      </c>
      <c r="L277" s="52" t="s">
        <v>4235</v>
      </c>
      <c r="M277" s="53" t="str">
        <f t="shared" si="4"/>
        <v>http://ovidsp.ovid.com/ovidweb.cgi?T=JS&amp;NEWS=n&amp;CSC=Y&amp;PAGE=booktext&amp;D=books&amp;AN=01382878$&amp;XPATH=/PG(0)</v>
      </c>
    </row>
    <row r="278" spans="1:13" ht="20.100000000000001" customHeight="1">
      <c r="A278" s="48">
        <v>277</v>
      </c>
      <c r="B278" s="49" t="s">
        <v>2448</v>
      </c>
      <c r="C278" s="49" t="s">
        <v>4236</v>
      </c>
      <c r="D278" s="49" t="s">
        <v>4237</v>
      </c>
      <c r="E278" s="49" t="s">
        <v>4238</v>
      </c>
      <c r="F278" s="49" t="s">
        <v>4239</v>
      </c>
      <c r="G278" s="50" t="s">
        <v>4240</v>
      </c>
      <c r="H278" s="51" t="s">
        <v>2462</v>
      </c>
      <c r="I278" s="50" t="s">
        <v>4241</v>
      </c>
      <c r="J278" s="50" t="s">
        <v>128</v>
      </c>
      <c r="K278" s="49" t="s">
        <v>2581</v>
      </c>
      <c r="L278" s="52" t="s">
        <v>4242</v>
      </c>
      <c r="M278" s="53" t="str">
        <f t="shared" si="4"/>
        <v>http://ovidsp.ovid.com/ovidweb.cgi?T=JS&amp;NEWS=n&amp;CSC=Y&amp;PAGE=booktext&amp;D=books&amp;AN=01382583$&amp;XPATH=/PG(0)</v>
      </c>
    </row>
    <row r="279" spans="1:13" ht="20.100000000000001" customHeight="1">
      <c r="A279" s="48">
        <v>278</v>
      </c>
      <c r="B279" s="49" t="s">
        <v>2448</v>
      </c>
      <c r="C279" s="49" t="s">
        <v>4243</v>
      </c>
      <c r="D279" s="49" t="s">
        <v>1007</v>
      </c>
      <c r="E279" s="49" t="s">
        <v>4244</v>
      </c>
      <c r="F279" s="49" t="s">
        <v>4245</v>
      </c>
      <c r="G279" s="50" t="s">
        <v>4246</v>
      </c>
      <c r="H279" s="51" t="s">
        <v>2462</v>
      </c>
      <c r="I279" s="50" t="s">
        <v>2557</v>
      </c>
      <c r="J279" s="50" t="s">
        <v>128</v>
      </c>
      <c r="K279" s="49" t="s">
        <v>2480</v>
      </c>
      <c r="L279" s="52" t="s">
        <v>4247</v>
      </c>
      <c r="M279" s="53" t="str">
        <f t="shared" si="4"/>
        <v>http://ovidsp.ovid.com/ovidweb.cgi?T=JS&amp;NEWS=n&amp;CSC=Y&amp;PAGE=booktext&amp;D=books&amp;AN=01382816$&amp;XPATH=/PG(0)</v>
      </c>
    </row>
    <row r="280" spans="1:13" ht="20.100000000000001" customHeight="1">
      <c r="A280" s="48">
        <v>279</v>
      </c>
      <c r="B280" s="49" t="s">
        <v>2448</v>
      </c>
      <c r="C280" s="49" t="s">
        <v>4248</v>
      </c>
      <c r="D280" s="49" t="s">
        <v>4249</v>
      </c>
      <c r="E280" s="49" t="s">
        <v>4250</v>
      </c>
      <c r="F280" s="49" t="s">
        <v>4251</v>
      </c>
      <c r="G280" s="50" t="s">
        <v>4252</v>
      </c>
      <c r="H280" s="51" t="s">
        <v>2462</v>
      </c>
      <c r="I280" s="50" t="s">
        <v>2557</v>
      </c>
      <c r="J280" s="50" t="s">
        <v>128</v>
      </c>
      <c r="K280" s="49" t="s">
        <v>53</v>
      </c>
      <c r="L280" s="52" t="s">
        <v>4253</v>
      </c>
      <c r="M280" s="53" t="str">
        <f t="shared" si="4"/>
        <v>http://ovidsp.ovid.com/ovidweb.cgi?T=JS&amp;NEWS=n&amp;CSC=Y&amp;PAGE=booktext&amp;D=books&amp;AN=01382778$&amp;XPATH=/PG(0)</v>
      </c>
    </row>
    <row r="281" spans="1:13" ht="20.100000000000001" customHeight="1">
      <c r="A281" s="48">
        <v>280</v>
      </c>
      <c r="B281" s="49" t="s">
        <v>2448</v>
      </c>
      <c r="C281" s="49" t="s">
        <v>4243</v>
      </c>
      <c r="D281" s="49" t="s">
        <v>4254</v>
      </c>
      <c r="E281" s="49" t="s">
        <v>4255</v>
      </c>
      <c r="F281" s="49" t="s">
        <v>4256</v>
      </c>
      <c r="G281" s="50" t="s">
        <v>4257</v>
      </c>
      <c r="H281" s="51" t="s">
        <v>2462</v>
      </c>
      <c r="I281" s="50" t="s">
        <v>1485</v>
      </c>
      <c r="J281" s="50" t="s">
        <v>128</v>
      </c>
      <c r="K281" s="49" t="s">
        <v>2480</v>
      </c>
      <c r="L281" s="52" t="s">
        <v>4258</v>
      </c>
      <c r="M281" s="53" t="str">
        <f t="shared" si="4"/>
        <v>http://ovidsp.ovid.com/ovidweb.cgi?T=JS&amp;NEWS=n&amp;CSC=Y&amp;PAGE=booktext&amp;D=books&amp;AN=01382817$&amp;XPATH=/PG(0)</v>
      </c>
    </row>
    <row r="282" spans="1:13" ht="20.100000000000001" customHeight="1">
      <c r="A282" s="48">
        <v>281</v>
      </c>
      <c r="B282" s="49" t="s">
        <v>2448</v>
      </c>
      <c r="C282" s="49" t="s">
        <v>4243</v>
      </c>
      <c r="D282" s="49" t="s">
        <v>1205</v>
      </c>
      <c r="E282" s="49" t="s">
        <v>4259</v>
      </c>
      <c r="F282" s="49" t="s">
        <v>4260</v>
      </c>
      <c r="G282" s="50" t="s">
        <v>4261</v>
      </c>
      <c r="H282" s="51" t="s">
        <v>2462</v>
      </c>
      <c r="I282" s="50" t="s">
        <v>1485</v>
      </c>
      <c r="J282" s="50" t="s">
        <v>128</v>
      </c>
      <c r="K282" s="49" t="s">
        <v>2480</v>
      </c>
      <c r="L282" s="54" t="s">
        <v>4262</v>
      </c>
      <c r="M282" s="53" t="str">
        <f t="shared" si="4"/>
        <v>http://ovidsp.ovid.com/ovidweb.cgi?T=JS&amp;NEWS=n&amp;CSC=Y&amp;PAGE=booktext&amp;D=books&amp;AN=01382819$&amp;XPATH=/PG(0)</v>
      </c>
    </row>
    <row r="283" spans="1:13" ht="20.100000000000001" customHeight="1">
      <c r="A283" s="48">
        <v>282</v>
      </c>
      <c r="B283" s="49" t="s">
        <v>2448</v>
      </c>
      <c r="C283" s="49" t="s">
        <v>4263</v>
      </c>
      <c r="D283" s="49" t="s">
        <v>4264</v>
      </c>
      <c r="E283" s="49" t="s">
        <v>4265</v>
      </c>
      <c r="F283" s="49" t="s">
        <v>4266</v>
      </c>
      <c r="G283" s="50" t="s">
        <v>4267</v>
      </c>
      <c r="H283" s="51" t="s">
        <v>2462</v>
      </c>
      <c r="I283" s="50" t="s">
        <v>2557</v>
      </c>
      <c r="J283" s="50" t="s">
        <v>128</v>
      </c>
      <c r="K283" s="49" t="s">
        <v>2480</v>
      </c>
      <c r="L283" s="52" t="s">
        <v>4268</v>
      </c>
      <c r="M283" s="53" t="str">
        <f t="shared" si="4"/>
        <v>http://ovidsp.ovid.com/ovidweb.cgi?T=JS&amp;NEWS=n&amp;CSC=Y&amp;PAGE=booktext&amp;D=books&amp;AN=01382818$&amp;XPATH=/PG(0)</v>
      </c>
    </row>
    <row r="284" spans="1:13" ht="20.100000000000001" customHeight="1">
      <c r="A284" s="48">
        <v>283</v>
      </c>
      <c r="B284" s="49" t="s">
        <v>2448</v>
      </c>
      <c r="C284" s="49" t="s">
        <v>4248</v>
      </c>
      <c r="D284" s="49" t="s">
        <v>4269</v>
      </c>
      <c r="E284" s="49" t="s">
        <v>4270</v>
      </c>
      <c r="F284" s="49" t="s">
        <v>4271</v>
      </c>
      <c r="G284" s="50" t="s">
        <v>4272</v>
      </c>
      <c r="H284" s="51" t="s">
        <v>2462</v>
      </c>
      <c r="I284" s="50" t="s">
        <v>2557</v>
      </c>
      <c r="J284" s="50" t="s">
        <v>128</v>
      </c>
      <c r="K284" s="49" t="s">
        <v>53</v>
      </c>
      <c r="L284" s="52" t="s">
        <v>4273</v>
      </c>
      <c r="M284" s="53" t="str">
        <f t="shared" si="4"/>
        <v>http://ovidsp.ovid.com/ovidweb.cgi?T=JS&amp;NEWS=n&amp;CSC=Y&amp;PAGE=booktext&amp;D=books&amp;AN=01382779$&amp;XPATH=/PG(0)</v>
      </c>
    </row>
    <row r="285" spans="1:13" ht="20.100000000000001" customHeight="1">
      <c r="A285" s="48">
        <v>284</v>
      </c>
      <c r="B285" s="49" t="s">
        <v>2448</v>
      </c>
      <c r="C285" s="49" t="s">
        <v>2126</v>
      </c>
      <c r="D285" s="49" t="s">
        <v>4274</v>
      </c>
      <c r="E285" s="49" t="s">
        <v>4275</v>
      </c>
      <c r="F285" s="49" t="s">
        <v>4276</v>
      </c>
      <c r="G285" s="50" t="s">
        <v>4277</v>
      </c>
      <c r="H285" s="51" t="s">
        <v>2462</v>
      </c>
      <c r="I285" s="50" t="s">
        <v>2557</v>
      </c>
      <c r="J285" s="50" t="s">
        <v>128</v>
      </c>
      <c r="K285" s="49" t="s">
        <v>2536</v>
      </c>
      <c r="L285" s="52" t="s">
        <v>4278</v>
      </c>
      <c r="M285" s="53" t="str">
        <f t="shared" si="4"/>
        <v>http://ovidsp.ovid.com/ovidweb.cgi?T=JS&amp;NEWS=n&amp;CSC=Y&amp;PAGE=booktext&amp;D=books&amp;AN=01382857$&amp;XPATH=/PG(0)</v>
      </c>
    </row>
    <row r="286" spans="1:13" ht="20.100000000000001" customHeight="1">
      <c r="A286" s="48">
        <v>285</v>
      </c>
      <c r="B286" s="49" t="s">
        <v>2448</v>
      </c>
      <c r="C286" s="49" t="s">
        <v>4279</v>
      </c>
      <c r="D286" s="49" t="s">
        <v>4280</v>
      </c>
      <c r="E286" s="49" t="s">
        <v>4281</v>
      </c>
      <c r="F286" s="49" t="s">
        <v>4282</v>
      </c>
      <c r="G286" s="50" t="s">
        <v>539</v>
      </c>
      <c r="H286" s="51" t="s">
        <v>2924</v>
      </c>
      <c r="I286" s="50" t="s">
        <v>540</v>
      </c>
      <c r="J286" s="50" t="s">
        <v>128</v>
      </c>
      <c r="K286" s="49" t="s">
        <v>30</v>
      </c>
      <c r="L286" s="52" t="s">
        <v>4283</v>
      </c>
      <c r="M286" s="53" t="str">
        <f t="shared" si="4"/>
        <v>http://ovidsp.ovid.com/ovidweb.cgi?T=JS&amp;NEWS=n&amp;CSC=Y&amp;PAGE=booktext&amp;D=books&amp;AN=01337648$&amp;XPATH=/PG(0)</v>
      </c>
    </row>
    <row r="287" spans="1:13" ht="20.100000000000001" customHeight="1">
      <c r="A287" s="48">
        <v>286</v>
      </c>
      <c r="B287" s="49" t="s">
        <v>2448</v>
      </c>
      <c r="C287" s="49" t="s">
        <v>4284</v>
      </c>
      <c r="D287" s="49" t="s">
        <v>4285</v>
      </c>
      <c r="E287" s="49" t="s">
        <v>4286</v>
      </c>
      <c r="F287" s="49" t="s">
        <v>4287</v>
      </c>
      <c r="G287" s="50" t="s">
        <v>543</v>
      </c>
      <c r="H287" s="51" t="s">
        <v>2541</v>
      </c>
      <c r="I287" s="50" t="s">
        <v>4288</v>
      </c>
      <c r="J287" s="50" t="s">
        <v>128</v>
      </c>
      <c r="K287" s="49" t="s">
        <v>53</v>
      </c>
      <c r="L287" s="52" t="s">
        <v>4289</v>
      </c>
      <c r="M287" s="53" t="str">
        <f t="shared" si="4"/>
        <v>http://ovidsp.ovid.com/ovidweb.cgi?T=JS&amp;NEWS=n&amp;CSC=Y&amp;PAGE=booktext&amp;D=books&amp;AN=01337649$&amp;XPATH=/PG(0)</v>
      </c>
    </row>
    <row r="288" spans="1:13" ht="20.100000000000001" customHeight="1">
      <c r="A288" s="48">
        <v>287</v>
      </c>
      <c r="B288" s="49" t="s">
        <v>2448</v>
      </c>
      <c r="C288" s="49" t="s">
        <v>4290</v>
      </c>
      <c r="D288" s="49" t="s">
        <v>4291</v>
      </c>
      <c r="E288" s="49" t="s">
        <v>4292</v>
      </c>
      <c r="F288" s="49" t="s">
        <v>4293</v>
      </c>
      <c r="G288" s="50" t="s">
        <v>4294</v>
      </c>
      <c r="H288" s="51" t="s">
        <v>2487</v>
      </c>
      <c r="I288" s="50" t="s">
        <v>4295</v>
      </c>
      <c r="J288" s="50" t="s">
        <v>128</v>
      </c>
      <c r="K288" s="49" t="s">
        <v>53</v>
      </c>
      <c r="L288" s="52" t="s">
        <v>4296</v>
      </c>
      <c r="M288" s="53" t="str">
        <f t="shared" si="4"/>
        <v>http://ovidsp.ovid.com/ovidweb.cgi?T=JS&amp;NEWS=n&amp;CSC=Y&amp;PAGE=booktext&amp;D=books&amp;AN=01337650$&amp;XPATH=/PG(0)</v>
      </c>
    </row>
    <row r="289" spans="1:13" ht="20.100000000000001" customHeight="1">
      <c r="A289" s="48">
        <v>288</v>
      </c>
      <c r="B289" s="49" t="s">
        <v>2448</v>
      </c>
      <c r="C289" s="49" t="s">
        <v>4297</v>
      </c>
      <c r="D289" s="49" t="s">
        <v>4298</v>
      </c>
      <c r="E289" s="49" t="s">
        <v>4299</v>
      </c>
      <c r="F289" s="49" t="s">
        <v>4300</v>
      </c>
      <c r="G289" s="50" t="s">
        <v>4301</v>
      </c>
      <c r="H289" s="51" t="s">
        <v>2471</v>
      </c>
      <c r="I289" s="50" t="s">
        <v>4302</v>
      </c>
      <c r="J289" s="50" t="s">
        <v>128</v>
      </c>
      <c r="K289" s="49" t="s">
        <v>30</v>
      </c>
      <c r="L289" s="52" t="s">
        <v>4303</v>
      </c>
      <c r="M289" s="53" t="str">
        <f t="shared" si="4"/>
        <v>http://ovidsp.ovid.com/ovidweb.cgi?T=JS&amp;NEWS=n&amp;CSC=Y&amp;PAGE=booktext&amp;D=books&amp;AN=01429694$&amp;XPATH=/PG(0)</v>
      </c>
    </row>
    <row r="290" spans="1:13" ht="20.100000000000001" customHeight="1">
      <c r="A290" s="48">
        <v>289</v>
      </c>
      <c r="B290" s="49" t="s">
        <v>2448</v>
      </c>
      <c r="C290" s="49" t="s">
        <v>4304</v>
      </c>
      <c r="D290" s="49">
        <v>616.07500000000005</v>
      </c>
      <c r="E290" s="49" t="s">
        <v>4305</v>
      </c>
      <c r="F290" s="49" t="s">
        <v>4306</v>
      </c>
      <c r="G290" s="50" t="s">
        <v>4307</v>
      </c>
      <c r="H290" s="51" t="s">
        <v>3303</v>
      </c>
      <c r="I290" s="50" t="s">
        <v>4308</v>
      </c>
      <c r="J290" s="50" t="s">
        <v>128</v>
      </c>
      <c r="K290" s="55" t="s">
        <v>4184</v>
      </c>
      <c r="L290" s="52" t="s">
        <v>4309</v>
      </c>
      <c r="M290" s="53" t="str">
        <f t="shared" si="4"/>
        <v>http://ovidsp.ovid.com/ovidweb.cgi?T=JS&amp;NEWS=n&amp;CSC=Y&amp;PAGE=booktext&amp;D=books&amp;AN=01337418$&amp;XPATH=/PG(0)</v>
      </c>
    </row>
    <row r="291" spans="1:13" ht="20.100000000000001" customHeight="1">
      <c r="A291" s="48">
        <v>290</v>
      </c>
      <c r="B291" s="49" t="s">
        <v>2448</v>
      </c>
      <c r="C291" s="49" t="s">
        <v>4310</v>
      </c>
      <c r="D291" s="49" t="s">
        <v>1225</v>
      </c>
      <c r="E291" s="49" t="s">
        <v>4311</v>
      </c>
      <c r="F291" s="49" t="s">
        <v>4312</v>
      </c>
      <c r="G291" s="50" t="s">
        <v>4313</v>
      </c>
      <c r="H291" s="51" t="s">
        <v>2462</v>
      </c>
      <c r="I291" s="50" t="s">
        <v>4314</v>
      </c>
      <c r="J291" s="50" t="s">
        <v>128</v>
      </c>
      <c r="K291" s="49" t="s">
        <v>53</v>
      </c>
      <c r="L291" s="52" t="s">
        <v>4315</v>
      </c>
      <c r="M291" s="53" t="str">
        <f t="shared" si="4"/>
        <v>http://ovidsp.ovid.com/ovidweb.cgi?T=JS&amp;NEWS=n&amp;CSC=Y&amp;PAGE=booktext&amp;D=books&amp;AN=01337561$&amp;XPATH=/PG(0)</v>
      </c>
    </row>
    <row r="292" spans="1:13" ht="20.100000000000001" customHeight="1">
      <c r="A292" s="48">
        <v>291</v>
      </c>
      <c r="B292" s="49" t="s">
        <v>2448</v>
      </c>
      <c r="C292" s="49" t="s">
        <v>4316</v>
      </c>
      <c r="D292" s="49" t="s">
        <v>4317</v>
      </c>
      <c r="E292" s="49" t="s">
        <v>4318</v>
      </c>
      <c r="F292" s="49" t="s">
        <v>4319</v>
      </c>
      <c r="G292" s="50" t="s">
        <v>4320</v>
      </c>
      <c r="H292" s="51" t="s">
        <v>2924</v>
      </c>
      <c r="I292" s="50" t="s">
        <v>4321</v>
      </c>
      <c r="J292" s="50" t="s">
        <v>128</v>
      </c>
      <c r="K292" s="49" t="s">
        <v>53</v>
      </c>
      <c r="L292" s="52" t="s">
        <v>4322</v>
      </c>
      <c r="M292" s="53" t="str">
        <f t="shared" si="4"/>
        <v>http://ovidsp.ovid.com/ovidweb.cgi?T=JS&amp;NEWS=n&amp;CSC=Y&amp;PAGE=booktext&amp;D=books&amp;AN=01382485$&amp;XPATH=/PG(0)</v>
      </c>
    </row>
    <row r="293" spans="1:13" ht="20.100000000000001" customHeight="1">
      <c r="A293" s="48">
        <v>292</v>
      </c>
      <c r="B293" s="49" t="s">
        <v>2448</v>
      </c>
      <c r="C293" s="49" t="s">
        <v>4323</v>
      </c>
      <c r="D293" s="49" t="s">
        <v>4324</v>
      </c>
      <c r="E293" s="49" t="s">
        <v>4325</v>
      </c>
      <c r="F293" s="49" t="s">
        <v>4326</v>
      </c>
      <c r="G293" s="50" t="s">
        <v>4327</v>
      </c>
      <c r="H293" s="51" t="s">
        <v>2816</v>
      </c>
      <c r="I293" s="50" t="s">
        <v>4328</v>
      </c>
      <c r="J293" s="50" t="s">
        <v>128</v>
      </c>
      <c r="K293" s="49" t="s">
        <v>30</v>
      </c>
      <c r="L293" s="52" t="s">
        <v>4329</v>
      </c>
      <c r="M293" s="53" t="str">
        <f t="shared" si="4"/>
        <v>http://ovidsp.ovid.com/ovidweb.cgi?T=JS&amp;NEWS=n&amp;CSC=Y&amp;PAGE=booktext&amp;D=books&amp;AN=01435375$&amp;XPATH=/PG(0)</v>
      </c>
    </row>
    <row r="294" spans="1:13" ht="20.100000000000001" customHeight="1">
      <c r="A294" s="48">
        <v>293</v>
      </c>
      <c r="B294" s="49" t="s">
        <v>2448</v>
      </c>
      <c r="C294" s="49" t="s">
        <v>4330</v>
      </c>
      <c r="D294" s="49" t="s">
        <v>2703</v>
      </c>
      <c r="E294" s="49" t="s">
        <v>4331</v>
      </c>
      <c r="F294" s="49" t="s">
        <v>4332</v>
      </c>
      <c r="G294" s="50" t="s">
        <v>4333</v>
      </c>
      <c r="H294" s="51" t="s">
        <v>2462</v>
      </c>
      <c r="I294" s="50" t="s">
        <v>4334</v>
      </c>
      <c r="J294" s="50" t="s">
        <v>128</v>
      </c>
      <c r="K294" s="49" t="s">
        <v>2489</v>
      </c>
      <c r="L294" s="52" t="s">
        <v>4335</v>
      </c>
      <c r="M294" s="53" t="str">
        <f t="shared" si="4"/>
        <v>http://ovidsp.ovid.com/ovidweb.cgi?T=JS&amp;NEWS=n&amp;CSC=Y&amp;PAGE=booktext&amp;D=books&amp;AN=01382597$&amp;XPATH=/PG(0)</v>
      </c>
    </row>
    <row r="295" spans="1:13" ht="20.100000000000001" customHeight="1">
      <c r="A295" s="48">
        <v>294</v>
      </c>
      <c r="B295" s="49" t="s">
        <v>2448</v>
      </c>
      <c r="C295" s="49" t="s">
        <v>4336</v>
      </c>
      <c r="D295" s="49" t="s">
        <v>4338</v>
      </c>
      <c r="E295" s="49" t="s">
        <v>4339</v>
      </c>
      <c r="F295" s="49" t="s">
        <v>4340</v>
      </c>
      <c r="G295" s="50" t="s">
        <v>4341</v>
      </c>
      <c r="H295" s="51" t="s">
        <v>2471</v>
      </c>
      <c r="I295" s="50" t="s">
        <v>4342</v>
      </c>
      <c r="J295" s="50" t="s">
        <v>128</v>
      </c>
      <c r="K295" s="49" t="s">
        <v>53</v>
      </c>
      <c r="L295" s="52" t="s">
        <v>4343</v>
      </c>
      <c r="M295" s="53" t="str">
        <f t="shared" si="4"/>
        <v>http://ovidsp.ovid.com/ovidweb.cgi?T=JS&amp;NEWS=n&amp;CSC=Y&amp;PAGE=booktext&amp;D=books&amp;AN=01382599$&amp;XPATH=/PG(0)</v>
      </c>
    </row>
    <row r="296" spans="1:13" ht="20.100000000000001" customHeight="1">
      <c r="A296" s="48">
        <v>295</v>
      </c>
      <c r="B296" s="49" t="s">
        <v>2448</v>
      </c>
      <c r="C296" s="49" t="s">
        <v>1343</v>
      </c>
      <c r="D296" s="49" t="s">
        <v>2784</v>
      </c>
      <c r="E296" s="49" t="s">
        <v>4344</v>
      </c>
      <c r="F296" s="49" t="s">
        <v>4345</v>
      </c>
      <c r="G296" s="50" t="s">
        <v>4346</v>
      </c>
      <c r="H296" s="51" t="s">
        <v>2462</v>
      </c>
      <c r="I296" s="50" t="s">
        <v>4347</v>
      </c>
      <c r="J296" s="50" t="s">
        <v>128</v>
      </c>
      <c r="K296" s="49" t="s">
        <v>2480</v>
      </c>
      <c r="L296" s="52" t="s">
        <v>4348</v>
      </c>
      <c r="M296" s="53" t="str">
        <f t="shared" si="4"/>
        <v>http://ovidsp.ovid.com/ovidweb.cgi?T=JS&amp;NEWS=n&amp;CSC=Y&amp;PAGE=booktext&amp;D=books&amp;AN=01382563$&amp;XPATH=/PG(0)</v>
      </c>
    </row>
    <row r="297" spans="1:13" ht="20.100000000000001" customHeight="1">
      <c r="A297" s="48">
        <v>296</v>
      </c>
      <c r="B297" s="49" t="s">
        <v>2448</v>
      </c>
      <c r="C297" s="49" t="s">
        <v>4349</v>
      </c>
      <c r="D297" s="49" t="s">
        <v>1156</v>
      </c>
      <c r="E297" s="49" t="s">
        <v>4350</v>
      </c>
      <c r="F297" s="49" t="s">
        <v>4351</v>
      </c>
      <c r="G297" s="50" t="s">
        <v>4352</v>
      </c>
      <c r="H297" s="51" t="s">
        <v>2462</v>
      </c>
      <c r="I297" s="50" t="s">
        <v>4353</v>
      </c>
      <c r="J297" s="50" t="s">
        <v>128</v>
      </c>
      <c r="K297" s="49" t="s">
        <v>2536</v>
      </c>
      <c r="L297" s="52" t="s">
        <v>4354</v>
      </c>
      <c r="M297" s="53" t="str">
        <f t="shared" si="4"/>
        <v>http://ovidsp.ovid.com/ovidweb.cgi?T=JS&amp;NEWS=n&amp;CSC=Y&amp;PAGE=booktext&amp;D=books&amp;AN=01382585$&amp;XPATH=/PG(0)</v>
      </c>
    </row>
    <row r="298" spans="1:13" ht="20.100000000000001" customHeight="1">
      <c r="A298" s="48">
        <v>297</v>
      </c>
      <c r="B298" s="49" t="s">
        <v>2448</v>
      </c>
      <c r="C298" s="49" t="s">
        <v>1323</v>
      </c>
      <c r="D298" s="49" t="s">
        <v>4356</v>
      </c>
      <c r="E298" s="49" t="s">
        <v>4357</v>
      </c>
      <c r="F298" s="49" t="s">
        <v>4358</v>
      </c>
      <c r="G298" s="50" t="s">
        <v>4359</v>
      </c>
      <c r="H298" s="51" t="s">
        <v>2462</v>
      </c>
      <c r="I298" s="50" t="s">
        <v>4360</v>
      </c>
      <c r="J298" s="50" t="s">
        <v>128</v>
      </c>
      <c r="K298" s="49" t="s">
        <v>2489</v>
      </c>
      <c r="L298" s="52" t="s">
        <v>4361</v>
      </c>
      <c r="M298" s="53" t="str">
        <f t="shared" si="4"/>
        <v>http://ovidsp.ovid.com/ovidweb.cgi?T=JS&amp;NEWS=n&amp;CSC=Y&amp;PAGE=booktext&amp;D=books&amp;AN=01382586$&amp;XPATH=/PG(0)</v>
      </c>
    </row>
    <row r="299" spans="1:13" ht="20.100000000000001" customHeight="1">
      <c r="A299" s="48">
        <v>298</v>
      </c>
      <c r="B299" s="49" t="s">
        <v>2448</v>
      </c>
      <c r="C299" s="49" t="s">
        <v>3813</v>
      </c>
      <c r="D299" s="49" t="s">
        <v>4362</v>
      </c>
      <c r="E299" s="49" t="s">
        <v>4363</v>
      </c>
      <c r="F299" s="49" t="s">
        <v>4364</v>
      </c>
      <c r="G299" s="50" t="s">
        <v>4365</v>
      </c>
      <c r="H299" s="51" t="s">
        <v>2462</v>
      </c>
      <c r="I299" s="50" t="s">
        <v>4366</v>
      </c>
      <c r="J299" s="50" t="s">
        <v>128</v>
      </c>
      <c r="K299" s="49" t="s">
        <v>2489</v>
      </c>
      <c r="L299" s="52" t="s">
        <v>4367</v>
      </c>
      <c r="M299" s="53" t="str">
        <f t="shared" si="4"/>
        <v>http://ovidsp.ovid.com/ovidweb.cgi?T=JS&amp;NEWS=n&amp;CSC=Y&amp;PAGE=booktext&amp;D=books&amp;AN=01382600$&amp;XPATH=/PG(0)</v>
      </c>
    </row>
    <row r="300" spans="1:13" ht="20.100000000000001" customHeight="1">
      <c r="A300" s="48">
        <v>299</v>
      </c>
      <c r="B300" s="49" t="s">
        <v>2448</v>
      </c>
      <c r="C300" s="49" t="s">
        <v>4368</v>
      </c>
      <c r="D300" s="49" t="s">
        <v>4369</v>
      </c>
      <c r="E300" s="49" t="s">
        <v>4370</v>
      </c>
      <c r="F300" s="49" t="s">
        <v>4371</v>
      </c>
      <c r="G300" s="50" t="s">
        <v>4372</v>
      </c>
      <c r="H300" s="51" t="s">
        <v>2541</v>
      </c>
      <c r="I300" s="50" t="s">
        <v>4373</v>
      </c>
      <c r="J300" s="50" t="s">
        <v>128</v>
      </c>
      <c r="K300" s="49" t="s">
        <v>30</v>
      </c>
      <c r="L300" s="52" t="s">
        <v>4374</v>
      </c>
      <c r="M300" s="53" t="str">
        <f t="shared" si="4"/>
        <v>http://ovidsp.ovid.com/ovidweb.cgi?T=JS&amp;NEWS=n&amp;CSC=Y&amp;PAGE=booktext&amp;D=books&amp;AN=01337299$&amp;XPATH=/PG(0)</v>
      </c>
    </row>
    <row r="301" spans="1:13" ht="20.100000000000001" customHeight="1">
      <c r="A301" s="48">
        <v>300</v>
      </c>
      <c r="B301" s="49" t="s">
        <v>2448</v>
      </c>
      <c r="C301" s="49" t="s">
        <v>2100</v>
      </c>
      <c r="D301" s="49">
        <v>618.92700000000002</v>
      </c>
      <c r="E301" s="49" t="s">
        <v>4375</v>
      </c>
      <c r="F301" s="49" t="s">
        <v>4376</v>
      </c>
      <c r="G301" s="50" t="s">
        <v>4377</v>
      </c>
      <c r="H301" s="51" t="s">
        <v>2462</v>
      </c>
      <c r="I301" s="50" t="s">
        <v>4378</v>
      </c>
      <c r="J301" s="50" t="s">
        <v>128</v>
      </c>
      <c r="K301" s="49" t="s">
        <v>53</v>
      </c>
      <c r="L301" s="52" t="s">
        <v>4379</v>
      </c>
      <c r="M301" s="53" t="str">
        <f t="shared" si="4"/>
        <v>http://ovidsp.ovid.com/ovidweb.cgi?T=JS&amp;NEWS=n&amp;CSC=Y&amp;PAGE=booktext&amp;D=books&amp;AN=01276468$&amp;XPATH=/PG(0)</v>
      </c>
    </row>
    <row r="302" spans="1:13" ht="20.100000000000001" customHeight="1">
      <c r="A302" s="48">
        <v>301</v>
      </c>
      <c r="B302" s="49" t="s">
        <v>2448</v>
      </c>
      <c r="C302" s="49" t="s">
        <v>4368</v>
      </c>
      <c r="D302" s="49">
        <v>617.58205899999996</v>
      </c>
      <c r="E302" s="49" t="s">
        <v>4380</v>
      </c>
      <c r="F302" s="49" t="s">
        <v>4381</v>
      </c>
      <c r="G302" s="50" t="s">
        <v>4382</v>
      </c>
      <c r="H302" s="51" t="s">
        <v>2541</v>
      </c>
      <c r="I302" s="50" t="s">
        <v>4383</v>
      </c>
      <c r="J302" s="50" t="s">
        <v>128</v>
      </c>
      <c r="K302" s="49" t="s">
        <v>53</v>
      </c>
      <c r="L302" s="52" t="s">
        <v>4384</v>
      </c>
      <c r="M302" s="53" t="str">
        <f t="shared" si="4"/>
        <v>http://ovidsp.ovid.com/ovidweb.cgi?T=JS&amp;NEWS=n&amp;CSC=Y&amp;PAGE=booktext&amp;D=books&amp;AN=01284352$&amp;XPATH=/PG(0)</v>
      </c>
    </row>
    <row r="303" spans="1:13" ht="20.100000000000001" customHeight="1">
      <c r="A303" s="48">
        <v>302</v>
      </c>
      <c r="B303" s="49" t="s">
        <v>2448</v>
      </c>
      <c r="C303" s="49" t="s">
        <v>4368</v>
      </c>
      <c r="D303" s="49">
        <v>617.58105899999998</v>
      </c>
      <c r="E303" s="49" t="s">
        <v>4385</v>
      </c>
      <c r="F303" s="49" t="s">
        <v>4386</v>
      </c>
      <c r="G303" s="50" t="s">
        <v>4387</v>
      </c>
      <c r="H303" s="51" t="s">
        <v>2518</v>
      </c>
      <c r="I303" s="50" t="s">
        <v>4388</v>
      </c>
      <c r="J303" s="50" t="s">
        <v>128</v>
      </c>
      <c r="K303" s="49" t="s">
        <v>2536</v>
      </c>
      <c r="L303" s="52" t="s">
        <v>4389</v>
      </c>
      <c r="M303" s="53" t="str">
        <f t="shared" si="4"/>
        <v>http://ovidsp.ovid.com/ovidweb.cgi?T=JS&amp;NEWS=n&amp;CSC=Y&amp;PAGE=booktext&amp;D=books&amp;AN=01382608$&amp;XPATH=/PG(0)</v>
      </c>
    </row>
    <row r="304" spans="1:13" ht="20.100000000000001" customHeight="1">
      <c r="A304" s="48">
        <v>303</v>
      </c>
      <c r="B304" s="49" t="s">
        <v>2448</v>
      </c>
      <c r="C304" s="49" t="s">
        <v>4368</v>
      </c>
      <c r="D304" s="49">
        <v>617.57205899999997</v>
      </c>
      <c r="E304" s="49" t="s">
        <v>4390</v>
      </c>
      <c r="F304" s="49" t="s">
        <v>4391</v>
      </c>
      <c r="G304" s="50" t="s">
        <v>4392</v>
      </c>
      <c r="H304" s="51" t="s">
        <v>2518</v>
      </c>
      <c r="I304" s="50" t="s">
        <v>4393</v>
      </c>
      <c r="J304" s="50" t="s">
        <v>128</v>
      </c>
      <c r="K304" s="49" t="s">
        <v>2550</v>
      </c>
      <c r="L304" s="52" t="s">
        <v>4394</v>
      </c>
      <c r="M304" s="53" t="str">
        <f t="shared" si="4"/>
        <v>http://ovidsp.ovid.com/ovidweb.cgi?T=JS&amp;NEWS=n&amp;CSC=Y&amp;PAGE=booktext&amp;D=books&amp;AN=01382613$&amp;XPATH=/PG(0)</v>
      </c>
    </row>
    <row r="305" spans="1:13" ht="20.100000000000001" customHeight="1">
      <c r="A305" s="48">
        <v>304</v>
      </c>
      <c r="B305" s="49" t="s">
        <v>2448</v>
      </c>
      <c r="C305" s="49" t="s">
        <v>4395</v>
      </c>
      <c r="D305" s="49">
        <v>617.56059000000005</v>
      </c>
      <c r="E305" s="49" t="s">
        <v>4396</v>
      </c>
      <c r="F305" s="49" t="s">
        <v>4397</v>
      </c>
      <c r="G305" s="50" t="s">
        <v>4398</v>
      </c>
      <c r="H305" s="51" t="s">
        <v>2518</v>
      </c>
      <c r="I305" s="50" t="s">
        <v>4399</v>
      </c>
      <c r="J305" s="50" t="s">
        <v>128</v>
      </c>
      <c r="K305" s="49" t="s">
        <v>2550</v>
      </c>
      <c r="L305" s="52" t="s">
        <v>4400</v>
      </c>
      <c r="M305" s="53" t="str">
        <f t="shared" si="4"/>
        <v>http://ovidsp.ovid.com/ovidweb.cgi?T=JS&amp;NEWS=n&amp;CSC=Y&amp;PAGE=booktext&amp;D=books&amp;AN=01382614$&amp;XPATH=/PG(0)</v>
      </c>
    </row>
    <row r="306" spans="1:13" ht="20.100000000000001" customHeight="1">
      <c r="A306" s="48">
        <v>305</v>
      </c>
      <c r="B306" s="49" t="s">
        <v>2448</v>
      </c>
      <c r="C306" s="49" t="s">
        <v>4401</v>
      </c>
      <c r="D306" s="49">
        <v>617.56059000000005</v>
      </c>
      <c r="E306" s="49"/>
      <c r="F306" s="49" t="s">
        <v>4402</v>
      </c>
      <c r="G306" s="50" t="s">
        <v>4403</v>
      </c>
      <c r="H306" s="51" t="s">
        <v>2541</v>
      </c>
      <c r="I306" s="50" t="s">
        <v>4404</v>
      </c>
      <c r="J306" s="50" t="s">
        <v>128</v>
      </c>
      <c r="K306" s="55" t="s">
        <v>2832</v>
      </c>
      <c r="L306" s="52" t="s">
        <v>4405</v>
      </c>
      <c r="M306" s="53" t="str">
        <f t="shared" si="4"/>
        <v>http://ovidsp.ovid.com/ovidweb.cgi?T=JS&amp;NEWS=n&amp;CSC=Y&amp;PAGE=booktext&amp;D=books&amp;AN=01412551$&amp;XPATH=/PG(0)</v>
      </c>
    </row>
    <row r="307" spans="1:13" ht="20.100000000000001" customHeight="1">
      <c r="A307" s="48">
        <v>306</v>
      </c>
      <c r="B307" s="49" t="s">
        <v>2448</v>
      </c>
      <c r="C307" s="49" t="s">
        <v>4406</v>
      </c>
      <c r="D307" s="49">
        <v>617.58500000000004</v>
      </c>
      <c r="E307" s="49" t="s">
        <v>4407</v>
      </c>
      <c r="F307" s="49" t="s">
        <v>4408</v>
      </c>
      <c r="G307" s="50" t="s">
        <v>4409</v>
      </c>
      <c r="H307" s="51" t="s">
        <v>2462</v>
      </c>
      <c r="I307" s="50" t="s">
        <v>4410</v>
      </c>
      <c r="J307" s="50" t="s">
        <v>128</v>
      </c>
      <c r="K307" s="49" t="s">
        <v>2489</v>
      </c>
      <c r="L307" s="52" t="s">
        <v>4411</v>
      </c>
      <c r="M307" s="53" t="str">
        <f t="shared" si="4"/>
        <v>http://ovidsp.ovid.com/ovidweb.cgi?T=JS&amp;NEWS=n&amp;CSC=Y&amp;PAGE=booktext&amp;D=books&amp;AN=01382611$&amp;XPATH=/PG(0)</v>
      </c>
    </row>
    <row r="308" spans="1:13" ht="20.100000000000001" customHeight="1">
      <c r="A308" s="48">
        <v>307</v>
      </c>
      <c r="B308" s="49" t="s">
        <v>2448</v>
      </c>
      <c r="C308" s="49" t="s">
        <v>2552</v>
      </c>
      <c r="D308" s="49" t="s">
        <v>4412</v>
      </c>
      <c r="E308" s="49" t="s">
        <v>4413</v>
      </c>
      <c r="F308" s="49" t="s">
        <v>4414</v>
      </c>
      <c r="G308" s="50" t="s">
        <v>4415</v>
      </c>
      <c r="H308" s="51" t="s">
        <v>2518</v>
      </c>
      <c r="I308" s="50" t="s">
        <v>1485</v>
      </c>
      <c r="J308" s="50" t="s">
        <v>128</v>
      </c>
      <c r="K308" s="49" t="s">
        <v>2536</v>
      </c>
      <c r="L308" s="52" t="s">
        <v>4416</v>
      </c>
      <c r="M308" s="53" t="str">
        <f t="shared" si="4"/>
        <v>http://ovidsp.ovid.com/ovidweb.cgi?T=JS&amp;NEWS=n&amp;CSC=Y&amp;PAGE=booktext&amp;D=books&amp;AN=01382860$&amp;XPATH=/PG(0)</v>
      </c>
    </row>
    <row r="309" spans="1:13" ht="20.100000000000001" customHeight="1">
      <c r="A309" s="48">
        <v>308</v>
      </c>
      <c r="B309" s="49" t="s">
        <v>2448</v>
      </c>
      <c r="C309" s="49" t="s">
        <v>4417</v>
      </c>
      <c r="D309" s="49" t="s">
        <v>4418</v>
      </c>
      <c r="E309" s="49" t="s">
        <v>4419</v>
      </c>
      <c r="F309" s="49" t="s">
        <v>4420</v>
      </c>
      <c r="G309" s="50" t="s">
        <v>4421</v>
      </c>
      <c r="H309" s="51" t="s">
        <v>2541</v>
      </c>
      <c r="I309" s="50" t="s">
        <v>4422</v>
      </c>
      <c r="J309" s="50" t="s">
        <v>128</v>
      </c>
      <c r="K309" s="49" t="s">
        <v>30</v>
      </c>
      <c r="L309" s="52" t="s">
        <v>4423</v>
      </c>
      <c r="M309" s="53" t="str">
        <f t="shared" si="4"/>
        <v>http://ovidsp.ovid.com/ovidweb.cgi?T=JS&amp;NEWS=n&amp;CSC=Y&amp;PAGE=booktext&amp;D=books&amp;AN=01337296$&amp;XPATH=/PG(0)</v>
      </c>
    </row>
    <row r="310" spans="1:13" ht="20.100000000000001" customHeight="1">
      <c r="A310" s="48">
        <v>309</v>
      </c>
      <c r="B310" s="49" t="s">
        <v>2448</v>
      </c>
      <c r="C310" s="49" t="s">
        <v>1336</v>
      </c>
      <c r="D310" s="49" t="s">
        <v>4424</v>
      </c>
      <c r="E310" s="49" t="s">
        <v>4425</v>
      </c>
      <c r="F310" s="49" t="s">
        <v>4426</v>
      </c>
      <c r="G310" s="50" t="s">
        <v>4427</v>
      </c>
      <c r="H310" s="51" t="s">
        <v>2462</v>
      </c>
      <c r="I310" s="50" t="s">
        <v>4428</v>
      </c>
      <c r="J310" s="50" t="s">
        <v>128</v>
      </c>
      <c r="K310" s="49" t="s">
        <v>53</v>
      </c>
      <c r="L310" s="54" t="s">
        <v>4429</v>
      </c>
      <c r="M310" s="53" t="str">
        <f t="shared" si="4"/>
        <v>http://ovidsp.ovid.com/ovidweb.cgi?T=JS&amp;NEWS=n&amp;CSC=Y&amp;PAGE=booktext&amp;D=books&amp;AN=01382590$&amp;XPATH=/PG(0)</v>
      </c>
    </row>
    <row r="311" spans="1:13" ht="20.100000000000001" customHeight="1">
      <c r="A311" s="48">
        <v>310</v>
      </c>
      <c r="B311" s="49" t="s">
        <v>2448</v>
      </c>
      <c r="C311" s="49" t="s">
        <v>4430</v>
      </c>
      <c r="D311" s="49" t="s">
        <v>3118</v>
      </c>
      <c r="E311" s="49" t="s">
        <v>4431</v>
      </c>
      <c r="F311" s="49" t="s">
        <v>4432</v>
      </c>
      <c r="G311" s="50" t="s">
        <v>4433</v>
      </c>
      <c r="H311" s="51" t="s">
        <v>2518</v>
      </c>
      <c r="I311" s="50" t="s">
        <v>2557</v>
      </c>
      <c r="J311" s="50" t="s">
        <v>128</v>
      </c>
      <c r="K311" s="49" t="s">
        <v>53</v>
      </c>
      <c r="L311" s="52" t="s">
        <v>4434</v>
      </c>
      <c r="M311" s="53" t="str">
        <f t="shared" si="4"/>
        <v>http://ovidsp.ovid.com/ovidweb.cgi?T=JS&amp;NEWS=n&amp;CSC=Y&amp;PAGE=booktext&amp;D=books&amp;AN=01382770$&amp;XPATH=/PG(0)</v>
      </c>
    </row>
    <row r="312" spans="1:13" ht="20.100000000000001" customHeight="1">
      <c r="A312" s="48">
        <v>311</v>
      </c>
      <c r="B312" s="49" t="s">
        <v>2448</v>
      </c>
      <c r="C312" s="49" t="s">
        <v>4435</v>
      </c>
      <c r="D312" s="49" t="s">
        <v>4436</v>
      </c>
      <c r="E312" s="49" t="s">
        <v>4437</v>
      </c>
      <c r="F312" s="49" t="s">
        <v>4438</v>
      </c>
      <c r="G312" s="50" t="s">
        <v>4439</v>
      </c>
      <c r="H312" s="51" t="s">
        <v>2462</v>
      </c>
      <c r="I312" s="50" t="s">
        <v>1485</v>
      </c>
      <c r="J312" s="50" t="s">
        <v>128</v>
      </c>
      <c r="K312" s="49" t="s">
        <v>30</v>
      </c>
      <c r="L312" s="52" t="s">
        <v>4440</v>
      </c>
      <c r="M312" s="53" t="str">
        <f t="shared" si="4"/>
        <v>http://ovidsp.ovid.com/ovidweb.cgi?T=JS&amp;NEWS=n&amp;CSC=Y&amp;PAGE=booktext&amp;D=books&amp;AN=01382724$&amp;XPATH=/PG(0)</v>
      </c>
    </row>
    <row r="313" spans="1:13" ht="20.100000000000001" customHeight="1">
      <c r="A313" s="48">
        <v>312</v>
      </c>
      <c r="B313" s="49" t="s">
        <v>2448</v>
      </c>
      <c r="C313" s="49" t="s">
        <v>4441</v>
      </c>
      <c r="D313" s="49" t="s">
        <v>4443</v>
      </c>
      <c r="E313" s="49" t="s">
        <v>4444</v>
      </c>
      <c r="F313" s="49" t="s">
        <v>4445</v>
      </c>
      <c r="G313" s="50" t="s">
        <v>4446</v>
      </c>
      <c r="H313" s="51" t="s">
        <v>2518</v>
      </c>
      <c r="I313" s="50" t="s">
        <v>2557</v>
      </c>
      <c r="J313" s="50" t="s">
        <v>128</v>
      </c>
      <c r="K313" s="49" t="s">
        <v>53</v>
      </c>
      <c r="L313" s="52" t="s">
        <v>4447</v>
      </c>
      <c r="M313" s="53" t="str">
        <f t="shared" si="4"/>
        <v>http://ovidsp.ovid.com/ovidweb.cgi?T=JS&amp;NEWS=n&amp;CSC=Y&amp;PAGE=booktext&amp;D=books&amp;AN=01382752$&amp;XPATH=/PG(0)</v>
      </c>
    </row>
    <row r="314" spans="1:13" ht="20.100000000000001" customHeight="1">
      <c r="A314" s="48">
        <v>313</v>
      </c>
      <c r="B314" s="49" t="s">
        <v>2448</v>
      </c>
      <c r="C314" s="49" t="s">
        <v>4448</v>
      </c>
      <c r="D314" s="49" t="s">
        <v>4443</v>
      </c>
      <c r="E314" s="49" t="s">
        <v>4449</v>
      </c>
      <c r="F314" s="49" t="s">
        <v>4450</v>
      </c>
      <c r="G314" s="50" t="s">
        <v>4451</v>
      </c>
      <c r="H314" s="51" t="s">
        <v>2462</v>
      </c>
      <c r="I314" s="50" t="s">
        <v>4452</v>
      </c>
      <c r="J314" s="50" t="s">
        <v>128</v>
      </c>
      <c r="K314" s="49" t="s">
        <v>2550</v>
      </c>
      <c r="L314" s="52" t="s">
        <v>4453</v>
      </c>
      <c r="M314" s="53" t="str">
        <f t="shared" si="4"/>
        <v>http://ovidsp.ovid.com/ovidweb.cgi?T=JS&amp;NEWS=n&amp;CSC=Y&amp;PAGE=booktext&amp;D=books&amp;AN=01382591$&amp;XPATH=/PG(0)</v>
      </c>
    </row>
    <row r="315" spans="1:13" ht="20.100000000000001" customHeight="1">
      <c r="A315" s="48">
        <v>314</v>
      </c>
      <c r="B315" s="49" t="s">
        <v>2448</v>
      </c>
      <c r="C315" s="49" t="s">
        <v>4454</v>
      </c>
      <c r="D315" s="49" t="s">
        <v>4455</v>
      </c>
      <c r="E315" s="49" t="s">
        <v>4456</v>
      </c>
      <c r="F315" s="49" t="s">
        <v>4457</v>
      </c>
      <c r="G315" s="50" t="s">
        <v>4458</v>
      </c>
      <c r="H315" s="51" t="s">
        <v>2462</v>
      </c>
      <c r="I315" s="50" t="s">
        <v>4459</v>
      </c>
      <c r="J315" s="50" t="s">
        <v>128</v>
      </c>
      <c r="K315" s="49" t="s">
        <v>2489</v>
      </c>
      <c r="L315" s="52" t="s">
        <v>4460</v>
      </c>
      <c r="M315" s="53" t="str">
        <f t="shared" si="4"/>
        <v>http://ovidsp.ovid.com/ovidweb.cgi?T=JS&amp;NEWS=n&amp;CSC=Y&amp;PAGE=booktext&amp;D=books&amp;AN=01382595$&amp;XPATH=/PG(0)</v>
      </c>
    </row>
    <row r="316" spans="1:13" ht="20.100000000000001" customHeight="1">
      <c r="A316" s="48">
        <v>315</v>
      </c>
      <c r="B316" s="49" t="s">
        <v>2710</v>
      </c>
      <c r="C316" s="49" t="s">
        <v>3003</v>
      </c>
      <c r="D316" s="49" t="s">
        <v>1072</v>
      </c>
      <c r="E316" s="49" t="s">
        <v>4461</v>
      </c>
      <c r="F316" s="49" t="s">
        <v>4462</v>
      </c>
      <c r="G316" s="50" t="s">
        <v>4463</v>
      </c>
      <c r="H316" s="51" t="s">
        <v>2462</v>
      </c>
      <c r="I316" s="50" t="s">
        <v>4464</v>
      </c>
      <c r="J316" s="50" t="s">
        <v>128</v>
      </c>
      <c r="K316" s="49" t="s">
        <v>53</v>
      </c>
      <c r="L316" s="52" t="s">
        <v>4465</v>
      </c>
      <c r="M316" s="53" t="str">
        <f t="shared" si="4"/>
        <v>http://ovidsp.ovid.com/ovidweb.cgi?T=JS&amp;NEWS=n&amp;CSC=Y&amp;PAGE=booktext&amp;D=books&amp;AN=01382596$&amp;XPATH=/PG(0)</v>
      </c>
    </row>
    <row r="317" spans="1:13" ht="20.100000000000001" customHeight="1">
      <c r="A317" s="48">
        <v>316</v>
      </c>
      <c r="B317" s="49" t="s">
        <v>2710</v>
      </c>
      <c r="C317" s="49" t="s">
        <v>4466</v>
      </c>
      <c r="D317" s="49" t="s">
        <v>4467</v>
      </c>
      <c r="E317" s="49" t="s">
        <v>4468</v>
      </c>
      <c r="F317" s="49" t="s">
        <v>4469</v>
      </c>
      <c r="G317" s="50" t="s">
        <v>4470</v>
      </c>
      <c r="H317" s="51" t="s">
        <v>2541</v>
      </c>
      <c r="I317" s="50" t="s">
        <v>1485</v>
      </c>
      <c r="J317" s="50" t="s">
        <v>128</v>
      </c>
      <c r="K317" s="49" t="s">
        <v>30</v>
      </c>
      <c r="L317" s="52" t="s">
        <v>4471</v>
      </c>
      <c r="M317" s="53" t="str">
        <f t="shared" si="4"/>
        <v>http://ovidsp.ovid.com/ovidweb.cgi?T=JS&amp;NEWS=n&amp;CSC=Y&amp;PAGE=booktext&amp;D=books&amp;AN=01382719$&amp;XPATH=/PG(0)</v>
      </c>
    </row>
    <row r="318" spans="1:13" ht="20.100000000000001" customHeight="1">
      <c r="A318" s="48">
        <v>317</v>
      </c>
      <c r="B318" s="49" t="s">
        <v>2710</v>
      </c>
      <c r="C318" s="49" t="s">
        <v>2659</v>
      </c>
      <c r="D318" s="49" t="s">
        <v>4472</v>
      </c>
      <c r="E318" s="49" t="s">
        <v>4473</v>
      </c>
      <c r="F318" s="49" t="s">
        <v>4474</v>
      </c>
      <c r="G318" s="50" t="s">
        <v>4475</v>
      </c>
      <c r="H318" s="51" t="s">
        <v>2462</v>
      </c>
      <c r="I318" s="50" t="s">
        <v>1485</v>
      </c>
      <c r="J318" s="50" t="s">
        <v>128</v>
      </c>
      <c r="K318" s="49" t="s">
        <v>53</v>
      </c>
      <c r="L318" s="52" t="s">
        <v>4476</v>
      </c>
      <c r="M318" s="53" t="str">
        <f t="shared" si="4"/>
        <v>http://ovidsp.ovid.com/ovidweb.cgi?T=JS&amp;NEWS=n&amp;CSC=Y&amp;PAGE=booktext&amp;D=books&amp;AN=01382771$&amp;XPATH=/PG(0)</v>
      </c>
    </row>
    <row r="319" spans="1:13" ht="20.100000000000001" customHeight="1">
      <c r="A319" s="48">
        <v>318</v>
      </c>
      <c r="B319" s="49" t="s">
        <v>2448</v>
      </c>
      <c r="C319" s="49" t="s">
        <v>4477</v>
      </c>
      <c r="D319" s="49" t="s">
        <v>4478</v>
      </c>
      <c r="E319" s="49" t="s">
        <v>4479</v>
      </c>
      <c r="F319" s="49" t="s">
        <v>4480</v>
      </c>
      <c r="G319" s="50" t="s">
        <v>4481</v>
      </c>
      <c r="H319" s="51" t="s">
        <v>2541</v>
      </c>
      <c r="I319" s="50" t="s">
        <v>2557</v>
      </c>
      <c r="J319" s="50" t="s">
        <v>128</v>
      </c>
      <c r="K319" s="49" t="s">
        <v>30</v>
      </c>
      <c r="L319" s="52" t="s">
        <v>4482</v>
      </c>
      <c r="M319" s="53" t="str">
        <f t="shared" si="4"/>
        <v>http://ovidsp.ovid.com/ovidweb.cgi?T=JS&amp;NEWS=n&amp;CSC=Y&amp;PAGE=booktext&amp;D=books&amp;AN=01382720$&amp;XPATH=/PG(0)</v>
      </c>
    </row>
    <row r="320" spans="1:13" ht="20.100000000000001" customHeight="1">
      <c r="A320" s="48">
        <v>319</v>
      </c>
      <c r="B320" s="49" t="s">
        <v>2448</v>
      </c>
      <c r="C320" s="49" t="s">
        <v>2126</v>
      </c>
      <c r="D320" s="49" t="s">
        <v>1007</v>
      </c>
      <c r="E320" s="49" t="s">
        <v>4483</v>
      </c>
      <c r="F320" s="49" t="s">
        <v>4484</v>
      </c>
      <c r="G320" s="50" t="s">
        <v>4485</v>
      </c>
      <c r="H320" s="51" t="s">
        <v>2487</v>
      </c>
      <c r="I320" s="50" t="s">
        <v>4486</v>
      </c>
      <c r="J320" s="50" t="s">
        <v>128</v>
      </c>
      <c r="K320" s="55" t="s">
        <v>2718</v>
      </c>
      <c r="L320" s="52" t="s">
        <v>4487</v>
      </c>
      <c r="M320" s="53" t="str">
        <f t="shared" si="4"/>
        <v>http://ovidsp.ovid.com/ovidweb.cgi?T=JS&amp;NEWS=n&amp;CSC=Y&amp;PAGE=booktext&amp;D=books&amp;AN=01382889$&amp;XPATH=/PG(0)</v>
      </c>
    </row>
    <row r="321" spans="1:13" ht="20.100000000000001" customHeight="1">
      <c r="A321" s="48">
        <v>320</v>
      </c>
      <c r="B321" s="49" t="s">
        <v>2448</v>
      </c>
      <c r="C321" s="49" t="s">
        <v>4137</v>
      </c>
      <c r="D321" s="49" t="s">
        <v>4488</v>
      </c>
      <c r="E321" s="49" t="s">
        <v>4489</v>
      </c>
      <c r="F321" s="49" t="s">
        <v>4490</v>
      </c>
      <c r="G321" s="50" t="s">
        <v>4491</v>
      </c>
      <c r="H321" s="51" t="s">
        <v>2518</v>
      </c>
      <c r="I321" s="50" t="s">
        <v>1485</v>
      </c>
      <c r="J321" s="50" t="s">
        <v>128</v>
      </c>
      <c r="K321" s="49" t="s">
        <v>53</v>
      </c>
      <c r="L321" s="52" t="s">
        <v>4492</v>
      </c>
      <c r="M321" s="53" t="str">
        <f t="shared" si="4"/>
        <v>http://ovidsp.ovid.com/ovidweb.cgi?T=JS&amp;NEWS=n&amp;CSC=Y&amp;PAGE=booktext&amp;D=books&amp;AN=01376501$&amp;XPATH=/PG(0)</v>
      </c>
    </row>
    <row r="322" spans="1:13" ht="20.100000000000001" customHeight="1">
      <c r="A322" s="48">
        <v>321</v>
      </c>
      <c r="B322" s="49" t="s">
        <v>2448</v>
      </c>
      <c r="C322" s="49" t="s">
        <v>3392</v>
      </c>
      <c r="D322" s="49" t="s">
        <v>4493</v>
      </c>
      <c r="E322" s="49" t="s">
        <v>4494</v>
      </c>
      <c r="F322" s="49" t="s">
        <v>4495</v>
      </c>
      <c r="G322" s="50" t="s">
        <v>4496</v>
      </c>
      <c r="H322" s="51" t="s">
        <v>2462</v>
      </c>
      <c r="I322" s="50" t="s">
        <v>1485</v>
      </c>
      <c r="J322" s="50" t="s">
        <v>128</v>
      </c>
      <c r="K322" s="49" t="s">
        <v>2581</v>
      </c>
      <c r="L322" s="52" t="s">
        <v>4497</v>
      </c>
      <c r="M322" s="53" t="str">
        <f t="shared" si="4"/>
        <v>http://ovidsp.ovid.com/ovidweb.cgi?T=JS&amp;NEWS=n&amp;CSC=Y&amp;PAGE=booktext&amp;D=books&amp;AN=01382499$&amp;XPATH=/PG(0)</v>
      </c>
    </row>
    <row r="323" spans="1:13" ht="20.100000000000001" customHeight="1">
      <c r="A323" s="48">
        <v>322</v>
      </c>
      <c r="B323" s="49" t="s">
        <v>2448</v>
      </c>
      <c r="C323" s="49" t="s">
        <v>4498</v>
      </c>
      <c r="D323" s="49" t="s">
        <v>4499</v>
      </c>
      <c r="E323" s="49" t="s">
        <v>4500</v>
      </c>
      <c r="F323" s="49" t="s">
        <v>4501</v>
      </c>
      <c r="G323" s="50" t="s">
        <v>4502</v>
      </c>
      <c r="H323" s="51" t="s">
        <v>2462</v>
      </c>
      <c r="I323" s="50" t="s">
        <v>4503</v>
      </c>
      <c r="J323" s="50" t="s">
        <v>128</v>
      </c>
      <c r="K323" s="49" t="s">
        <v>2550</v>
      </c>
      <c r="L323" s="52" t="s">
        <v>4504</v>
      </c>
      <c r="M323" s="53" t="str">
        <f t="shared" ref="M323:M386" si="5">HYPERLINK(L323)</f>
        <v>http://ovidsp.ovid.com/ovidweb.cgi?T=JS&amp;NEWS=n&amp;CSC=Y&amp;PAGE=booktext&amp;D=books&amp;AN=01382486$&amp;XPATH=/PG(0)</v>
      </c>
    </row>
    <row r="324" spans="1:13" ht="20.100000000000001" customHeight="1">
      <c r="A324" s="48">
        <v>323</v>
      </c>
      <c r="B324" s="49" t="s">
        <v>2447</v>
      </c>
      <c r="C324" s="49" t="s">
        <v>4505</v>
      </c>
      <c r="D324" s="49" t="s">
        <v>1279</v>
      </c>
      <c r="E324" s="49" t="s">
        <v>4506</v>
      </c>
      <c r="F324" s="49" t="s">
        <v>4507</v>
      </c>
      <c r="G324" s="50" t="s">
        <v>4508</v>
      </c>
      <c r="H324" s="51" t="s">
        <v>2541</v>
      </c>
      <c r="I324" s="50" t="s">
        <v>4509</v>
      </c>
      <c r="J324" s="50" t="s">
        <v>128</v>
      </c>
      <c r="K324" s="49" t="s">
        <v>53</v>
      </c>
      <c r="L324" s="52" t="s">
        <v>4510</v>
      </c>
      <c r="M324" s="53" t="str">
        <f t="shared" si="5"/>
        <v>http://ovidsp.ovid.com/ovidweb.cgi?T=JS&amp;NEWS=n&amp;CSC=Y&amp;PAGE=booktext&amp;D=books&amp;AN=01337562$&amp;XPATH=/PG(0)</v>
      </c>
    </row>
    <row r="325" spans="1:13" ht="20.100000000000001" customHeight="1">
      <c r="A325" s="48">
        <v>324</v>
      </c>
      <c r="B325" s="49" t="s">
        <v>2559</v>
      </c>
      <c r="C325" s="49" t="s">
        <v>1338</v>
      </c>
      <c r="D325" s="49" t="s">
        <v>4511</v>
      </c>
      <c r="E325" s="49" t="s">
        <v>4512</v>
      </c>
      <c r="F325" s="49" t="s">
        <v>4513</v>
      </c>
      <c r="G325" s="50" t="s">
        <v>4514</v>
      </c>
      <c r="H325" s="51" t="s">
        <v>2462</v>
      </c>
      <c r="I325" s="50" t="s">
        <v>4515</v>
      </c>
      <c r="J325" s="50" t="s">
        <v>128</v>
      </c>
      <c r="K325" s="49" t="s">
        <v>2536</v>
      </c>
      <c r="L325" s="52" t="s">
        <v>4516</v>
      </c>
      <c r="M325" s="53" t="str">
        <f t="shared" si="5"/>
        <v>http://ovidsp.ovid.com/ovidweb.cgi?T=JS&amp;NEWS=n&amp;CSC=Y&amp;PAGE=booktext&amp;D=books&amp;AN=01382601$&amp;XPATH=/PG(0)</v>
      </c>
    </row>
    <row r="326" spans="1:13" ht="20.100000000000001" customHeight="1">
      <c r="A326" s="48">
        <v>325</v>
      </c>
      <c r="B326" s="49" t="s">
        <v>2559</v>
      </c>
      <c r="C326" s="49" t="s">
        <v>3003</v>
      </c>
      <c r="D326" s="49" t="s">
        <v>4517</v>
      </c>
      <c r="E326" s="49" t="s">
        <v>4518</v>
      </c>
      <c r="F326" s="49" t="s">
        <v>4519</v>
      </c>
      <c r="G326" s="50" t="s">
        <v>4520</v>
      </c>
      <c r="H326" s="51" t="s">
        <v>2518</v>
      </c>
      <c r="I326" s="50" t="s">
        <v>4521</v>
      </c>
      <c r="J326" s="50" t="s">
        <v>128</v>
      </c>
      <c r="K326" s="49" t="s">
        <v>53</v>
      </c>
      <c r="L326" s="52" t="s">
        <v>4522</v>
      </c>
      <c r="M326" s="53" t="str">
        <f t="shared" si="5"/>
        <v>http://ovidsp.ovid.com/ovidweb.cgi?T=JS&amp;NEWS=n&amp;CSC=Y&amp;PAGE=booktext&amp;D=books&amp;AN=01382602$&amp;XPATH=/PG(0)</v>
      </c>
    </row>
    <row r="327" spans="1:13" ht="20.100000000000001" customHeight="1">
      <c r="A327" s="48">
        <v>326</v>
      </c>
      <c r="B327" s="49" t="s">
        <v>2447</v>
      </c>
      <c r="C327" s="49" t="s">
        <v>1754</v>
      </c>
      <c r="D327" s="49" t="s">
        <v>2957</v>
      </c>
      <c r="E327" s="49" t="s">
        <v>4523</v>
      </c>
      <c r="F327" s="49" t="s">
        <v>4524</v>
      </c>
      <c r="G327" s="50" t="s">
        <v>4525</v>
      </c>
      <c r="H327" s="51" t="s">
        <v>2518</v>
      </c>
      <c r="I327" s="50" t="s">
        <v>4526</v>
      </c>
      <c r="J327" s="50" t="s">
        <v>128</v>
      </c>
      <c r="K327" s="49" t="s">
        <v>2536</v>
      </c>
      <c r="L327" s="52" t="s">
        <v>4527</v>
      </c>
      <c r="M327" s="53" t="str">
        <f t="shared" si="5"/>
        <v>http://ovidsp.ovid.com/ovidweb.cgi?T=JS&amp;NEWS=n&amp;CSC=Y&amp;PAGE=booktext&amp;D=books&amp;AN=01382605$&amp;XPATH=/PG(0)</v>
      </c>
    </row>
    <row r="328" spans="1:13" ht="20.100000000000001" customHeight="1">
      <c r="A328" s="48">
        <v>327</v>
      </c>
      <c r="B328" s="49" t="s">
        <v>2447</v>
      </c>
      <c r="C328" s="49" t="s">
        <v>4528</v>
      </c>
      <c r="D328" s="49" t="s">
        <v>959</v>
      </c>
      <c r="E328" s="49"/>
      <c r="F328" s="49" t="s">
        <v>4529</v>
      </c>
      <c r="G328" s="56" t="s">
        <v>4530</v>
      </c>
      <c r="H328" s="51" t="s">
        <v>2487</v>
      </c>
      <c r="I328" s="50" t="s">
        <v>4531</v>
      </c>
      <c r="J328" s="50" t="s">
        <v>128</v>
      </c>
      <c r="K328" s="55" t="s">
        <v>2455</v>
      </c>
      <c r="L328" s="52" t="s">
        <v>4532</v>
      </c>
      <c r="M328" s="53" t="str">
        <f t="shared" si="5"/>
        <v>http://ovidsp.ovid.com/ovidweb.cgi?T=JS&amp;NEWS=n&amp;CSC=Y&amp;PAGE=booktext&amp;D=books&amp;AN=01337300$&amp;XPATH=/PG(0)</v>
      </c>
    </row>
    <row r="329" spans="1:13" ht="20.100000000000001" customHeight="1">
      <c r="A329" s="48">
        <v>328</v>
      </c>
      <c r="B329" s="49" t="s">
        <v>2447</v>
      </c>
      <c r="C329" s="49" t="s">
        <v>4533</v>
      </c>
      <c r="D329" s="49" t="s">
        <v>4534</v>
      </c>
      <c r="E329" s="49" t="s">
        <v>4535</v>
      </c>
      <c r="F329" s="49" t="s">
        <v>4536</v>
      </c>
      <c r="G329" s="50" t="s">
        <v>4537</v>
      </c>
      <c r="H329" s="51" t="s">
        <v>2471</v>
      </c>
      <c r="I329" s="50" t="s">
        <v>3936</v>
      </c>
      <c r="J329" s="50" t="s">
        <v>128</v>
      </c>
      <c r="K329" s="49" t="s">
        <v>2536</v>
      </c>
      <c r="L329" s="52" t="s">
        <v>4538</v>
      </c>
      <c r="M329" s="53" t="str">
        <f t="shared" si="5"/>
        <v>http://ovidsp.ovid.com/ovidweb.cgi?T=JS&amp;NEWS=n&amp;CSC=Y&amp;PAGE=booktext&amp;D=books&amp;AN=01382487$&amp;XPATH=/PG(0)</v>
      </c>
    </row>
    <row r="330" spans="1:13" ht="20.100000000000001" customHeight="1">
      <c r="A330" s="48">
        <v>329</v>
      </c>
      <c r="B330" s="49" t="s">
        <v>2447</v>
      </c>
      <c r="C330" s="49" t="s">
        <v>4539</v>
      </c>
      <c r="D330" s="49" t="s">
        <v>4540</v>
      </c>
      <c r="E330" s="49" t="s">
        <v>4541</v>
      </c>
      <c r="F330" s="49" t="s">
        <v>4542</v>
      </c>
      <c r="G330" s="50" t="s">
        <v>4543</v>
      </c>
      <c r="H330" s="51" t="s">
        <v>2518</v>
      </c>
      <c r="I330" s="50" t="s">
        <v>4544</v>
      </c>
      <c r="J330" s="50" t="s">
        <v>128</v>
      </c>
      <c r="K330" s="49" t="s">
        <v>2581</v>
      </c>
      <c r="L330" s="52" t="s">
        <v>4545</v>
      </c>
      <c r="M330" s="53" t="str">
        <f t="shared" si="5"/>
        <v>http://ovidsp.ovid.com/ovidweb.cgi?T=JS&amp;NEWS=n&amp;CSC=Y&amp;PAGE=booktext&amp;D=books&amp;AN=01382606$&amp;XPATH=/PG(0)</v>
      </c>
    </row>
    <row r="331" spans="1:13" ht="20.100000000000001" customHeight="1">
      <c r="A331" s="48">
        <v>330</v>
      </c>
      <c r="B331" s="49" t="s">
        <v>2803</v>
      </c>
      <c r="C331" s="49" t="s">
        <v>4546</v>
      </c>
      <c r="D331" s="49" t="s">
        <v>4547</v>
      </c>
      <c r="E331" s="49" t="s">
        <v>4548</v>
      </c>
      <c r="F331" s="49" t="s">
        <v>4549</v>
      </c>
      <c r="G331" s="50" t="s">
        <v>4550</v>
      </c>
      <c r="H331" s="51" t="s">
        <v>2518</v>
      </c>
      <c r="I331" s="50" t="s">
        <v>2018</v>
      </c>
      <c r="J331" s="50" t="s">
        <v>128</v>
      </c>
      <c r="K331" s="55" t="s">
        <v>2717</v>
      </c>
      <c r="L331" s="52" t="s">
        <v>4551</v>
      </c>
      <c r="M331" s="53" t="str">
        <f t="shared" si="5"/>
        <v>http://ovidsp.ovid.com/ovidweb.cgi?T=JS&amp;NEWS=n&amp;CSC=Y&amp;PAGE=booktext&amp;D=books&amp;AN=01382604$&amp;XPATH=/PG(0)</v>
      </c>
    </row>
    <row r="332" spans="1:13" ht="20.100000000000001" customHeight="1">
      <c r="A332" s="48">
        <v>331</v>
      </c>
      <c r="B332" s="49" t="s">
        <v>2447</v>
      </c>
      <c r="C332" s="49" t="s">
        <v>4552</v>
      </c>
      <c r="D332" s="49">
        <v>616.07572000000005</v>
      </c>
      <c r="E332" s="49" t="s">
        <v>4553</v>
      </c>
      <c r="F332" s="49" t="s">
        <v>4554</v>
      </c>
      <c r="G332" s="50" t="s">
        <v>4555</v>
      </c>
      <c r="H332" s="51" t="s">
        <v>2462</v>
      </c>
      <c r="I332" s="50" t="s">
        <v>4556</v>
      </c>
      <c r="J332" s="50" t="s">
        <v>128</v>
      </c>
      <c r="K332" s="49" t="s">
        <v>2550</v>
      </c>
      <c r="L332" s="52" t="s">
        <v>4557</v>
      </c>
      <c r="M332" s="53" t="str">
        <f t="shared" si="5"/>
        <v>http://ovidsp.ovid.com/ovidweb.cgi?T=JS&amp;NEWS=n&amp;CSC=Y&amp;PAGE=booktext&amp;D=books&amp;AN=01382615$&amp;XPATH=/PG(0)</v>
      </c>
    </row>
    <row r="333" spans="1:13" ht="20.100000000000001" customHeight="1">
      <c r="A333" s="48">
        <v>332</v>
      </c>
      <c r="B333" s="49" t="s">
        <v>2447</v>
      </c>
      <c r="C333" s="49" t="s">
        <v>1328</v>
      </c>
      <c r="D333" s="49" t="s">
        <v>4558</v>
      </c>
      <c r="E333" s="49" t="s">
        <v>4559</v>
      </c>
      <c r="F333" s="49" t="s">
        <v>4560</v>
      </c>
      <c r="G333" s="50" t="s">
        <v>4561</v>
      </c>
      <c r="H333" s="51" t="s">
        <v>2462</v>
      </c>
      <c r="I333" s="50" t="s">
        <v>4562</v>
      </c>
      <c r="J333" s="50" t="s">
        <v>128</v>
      </c>
      <c r="K333" s="49" t="s">
        <v>2536</v>
      </c>
      <c r="L333" s="52" t="s">
        <v>4563</v>
      </c>
      <c r="M333" s="53" t="str">
        <f t="shared" si="5"/>
        <v>http://ovidsp.ovid.com/ovidweb.cgi?T=JS&amp;NEWS=n&amp;CSC=Y&amp;PAGE=booktext&amp;D=books&amp;AN=01382616$&amp;XPATH=/PG(0)</v>
      </c>
    </row>
    <row r="334" spans="1:13" ht="20.100000000000001" customHeight="1">
      <c r="A334" s="48">
        <v>333</v>
      </c>
      <c r="B334" s="49" t="s">
        <v>2447</v>
      </c>
      <c r="C334" s="49" t="s">
        <v>4564</v>
      </c>
      <c r="D334" s="49" t="s">
        <v>4565</v>
      </c>
      <c r="E334" s="49" t="s">
        <v>4566</v>
      </c>
      <c r="F334" s="49" t="s">
        <v>4567</v>
      </c>
      <c r="G334" s="50" t="s">
        <v>4568</v>
      </c>
      <c r="H334" s="51" t="s">
        <v>2518</v>
      </c>
      <c r="I334" s="50" t="s">
        <v>4569</v>
      </c>
      <c r="J334" s="50" t="s">
        <v>128</v>
      </c>
      <c r="K334" s="49" t="s">
        <v>2536</v>
      </c>
      <c r="L334" s="52" t="s">
        <v>4570</v>
      </c>
      <c r="M334" s="53" t="str">
        <f t="shared" si="5"/>
        <v>http://ovidsp.ovid.com/ovidweb.cgi?T=JS&amp;NEWS=n&amp;CSC=Y&amp;PAGE=booktext&amp;D=books&amp;AN=01382617$&amp;XPATH=/PG(0)</v>
      </c>
    </row>
    <row r="335" spans="1:13" ht="20.100000000000001" customHeight="1">
      <c r="A335" s="48">
        <v>334</v>
      </c>
      <c r="B335" s="49" t="s">
        <v>2447</v>
      </c>
      <c r="C335" s="49" t="s">
        <v>4571</v>
      </c>
      <c r="D335" s="49" t="s">
        <v>1116</v>
      </c>
      <c r="E335" s="49" t="s">
        <v>4572</v>
      </c>
      <c r="F335" s="49" t="s">
        <v>4573</v>
      </c>
      <c r="G335" s="50" t="s">
        <v>4574</v>
      </c>
      <c r="H335" s="51" t="s">
        <v>2462</v>
      </c>
      <c r="I335" s="50" t="s">
        <v>4575</v>
      </c>
      <c r="J335" s="50" t="s">
        <v>128</v>
      </c>
      <c r="K335" s="49" t="s">
        <v>2489</v>
      </c>
      <c r="L335" s="52" t="s">
        <v>4576</v>
      </c>
      <c r="M335" s="53" t="str">
        <f t="shared" si="5"/>
        <v>http://ovidsp.ovid.com/ovidweb.cgi?T=JS&amp;NEWS=n&amp;CSC=Y&amp;PAGE=booktext&amp;D=books&amp;AN=01382619$&amp;XPATH=/PG(0)</v>
      </c>
    </row>
    <row r="336" spans="1:13" ht="20.100000000000001" customHeight="1">
      <c r="A336" s="48">
        <v>335</v>
      </c>
      <c r="B336" s="49" t="s">
        <v>2559</v>
      </c>
      <c r="C336" s="49" t="s">
        <v>4577</v>
      </c>
      <c r="D336" s="49" t="s">
        <v>4578</v>
      </c>
      <c r="E336" s="49" t="s">
        <v>4579</v>
      </c>
      <c r="F336" s="49" t="s">
        <v>4580</v>
      </c>
      <c r="G336" s="50" t="s">
        <v>4581</v>
      </c>
      <c r="H336" s="51" t="s">
        <v>2518</v>
      </c>
      <c r="I336" s="50" t="s">
        <v>4582</v>
      </c>
      <c r="J336" s="50" t="s">
        <v>128</v>
      </c>
      <c r="K336" s="49" t="s">
        <v>53</v>
      </c>
      <c r="L336" s="52" t="s">
        <v>4583</v>
      </c>
      <c r="M336" s="53" t="str">
        <f t="shared" si="5"/>
        <v>http://ovidsp.ovid.com/ovidweb.cgi?T=JS&amp;NEWS=n&amp;CSC=Y&amp;PAGE=booktext&amp;D=books&amp;AN=01337564$&amp;XPATH=/PG(0)</v>
      </c>
    </row>
    <row r="337" spans="1:13" ht="20.100000000000001" customHeight="1">
      <c r="A337" s="48">
        <v>336</v>
      </c>
      <c r="B337" s="49" t="s">
        <v>2447</v>
      </c>
      <c r="C337" s="49" t="s">
        <v>4584</v>
      </c>
      <c r="D337" s="49" t="s">
        <v>4585</v>
      </c>
      <c r="E337" s="49" t="s">
        <v>4586</v>
      </c>
      <c r="F337" s="49" t="s">
        <v>4587</v>
      </c>
      <c r="G337" s="50" t="s">
        <v>4588</v>
      </c>
      <c r="H337" s="51" t="s">
        <v>2541</v>
      </c>
      <c r="I337" s="50" t="s">
        <v>2023</v>
      </c>
      <c r="J337" s="50" t="s">
        <v>128</v>
      </c>
      <c r="K337" s="49" t="s">
        <v>2489</v>
      </c>
      <c r="L337" s="52" t="s">
        <v>4589</v>
      </c>
      <c r="M337" s="53" t="str">
        <f t="shared" si="5"/>
        <v>http://ovidsp.ovid.com/ovidweb.cgi?T=JS&amp;NEWS=n&amp;CSC=Y&amp;PAGE=booktext&amp;D=books&amp;AN=01382620$&amp;XPATH=/PG(0)</v>
      </c>
    </row>
    <row r="338" spans="1:13" ht="20.100000000000001" customHeight="1">
      <c r="A338" s="48">
        <v>337</v>
      </c>
      <c r="B338" s="49" t="s">
        <v>2447</v>
      </c>
      <c r="C338" s="49" t="s">
        <v>4590</v>
      </c>
      <c r="D338" s="49" t="s">
        <v>4591</v>
      </c>
      <c r="E338" s="49" t="s">
        <v>4592</v>
      </c>
      <c r="F338" s="49" t="s">
        <v>4593</v>
      </c>
      <c r="G338" s="50" t="s">
        <v>4594</v>
      </c>
      <c r="H338" s="51" t="s">
        <v>2487</v>
      </c>
      <c r="I338" s="50" t="s">
        <v>4595</v>
      </c>
      <c r="J338" s="50" t="s">
        <v>128</v>
      </c>
      <c r="K338" s="49" t="s">
        <v>2550</v>
      </c>
      <c r="L338" s="52" t="s">
        <v>4596</v>
      </c>
      <c r="M338" s="53" t="str">
        <f t="shared" si="5"/>
        <v>http://ovidsp.ovid.com/ovidweb.cgi?T=JS&amp;NEWS=n&amp;CSC=Y&amp;PAGE=booktext&amp;D=books&amp;AN=01382622$&amp;XPATH=/PG(0)</v>
      </c>
    </row>
    <row r="339" spans="1:13" ht="20.100000000000001" customHeight="1">
      <c r="A339" s="48">
        <v>338</v>
      </c>
      <c r="B339" s="49" t="s">
        <v>2447</v>
      </c>
      <c r="C339" s="49" t="s">
        <v>4597</v>
      </c>
      <c r="D339" s="49" t="s">
        <v>1000</v>
      </c>
      <c r="E339" s="49" t="s">
        <v>4598</v>
      </c>
      <c r="F339" s="49" t="s">
        <v>4599</v>
      </c>
      <c r="G339" s="50" t="s">
        <v>4600</v>
      </c>
      <c r="H339" s="51" t="s">
        <v>2816</v>
      </c>
      <c r="I339" s="50" t="s">
        <v>4601</v>
      </c>
      <c r="J339" s="50" t="s">
        <v>128</v>
      </c>
      <c r="K339" s="49" t="s">
        <v>2550</v>
      </c>
      <c r="L339" s="52" t="s">
        <v>4602</v>
      </c>
      <c r="M339" s="53" t="str">
        <f t="shared" si="5"/>
        <v>http://ovidsp.ovid.com/ovidweb.cgi?T=JS&amp;NEWS=n&amp;CSC=Y&amp;PAGE=booktext&amp;D=books&amp;AN=01382623$&amp;XPATH=/PG(0)</v>
      </c>
    </row>
    <row r="340" spans="1:13" ht="20.100000000000001" customHeight="1">
      <c r="A340" s="48">
        <v>339</v>
      </c>
      <c r="B340" s="49" t="s">
        <v>2447</v>
      </c>
      <c r="C340" s="49" t="s">
        <v>4603</v>
      </c>
      <c r="D340" s="49" t="s">
        <v>1000</v>
      </c>
      <c r="E340" s="49" t="s">
        <v>4604</v>
      </c>
      <c r="F340" s="49" t="s">
        <v>4605</v>
      </c>
      <c r="G340" s="50" t="s">
        <v>4606</v>
      </c>
      <c r="H340" s="51" t="s">
        <v>2541</v>
      </c>
      <c r="I340" s="50" t="s">
        <v>4607</v>
      </c>
      <c r="J340" s="50" t="s">
        <v>128</v>
      </c>
      <c r="K340" s="49" t="s">
        <v>2536</v>
      </c>
      <c r="L340" s="52" t="s">
        <v>4608</v>
      </c>
      <c r="M340" s="53" t="str">
        <f t="shared" si="5"/>
        <v>http://ovidsp.ovid.com/ovidweb.cgi?T=JS&amp;NEWS=n&amp;CSC=Y&amp;PAGE=booktext&amp;D=books&amp;AN=01382624$&amp;XPATH=/PG(0)</v>
      </c>
    </row>
    <row r="341" spans="1:13" ht="20.100000000000001" customHeight="1">
      <c r="A341" s="48">
        <v>340</v>
      </c>
      <c r="B341" s="49" t="s">
        <v>2447</v>
      </c>
      <c r="C341" s="49" t="s">
        <v>4609</v>
      </c>
      <c r="D341" s="49" t="s">
        <v>1000</v>
      </c>
      <c r="E341" s="49" t="s">
        <v>4610</v>
      </c>
      <c r="F341" s="49" t="s">
        <v>4611</v>
      </c>
      <c r="G341" s="50" t="s">
        <v>4612</v>
      </c>
      <c r="H341" s="51" t="s">
        <v>2471</v>
      </c>
      <c r="I341" s="50" t="s">
        <v>4613</v>
      </c>
      <c r="J341" s="50" t="s">
        <v>128</v>
      </c>
      <c r="K341" s="49" t="s">
        <v>2550</v>
      </c>
      <c r="L341" s="52" t="s">
        <v>4614</v>
      </c>
      <c r="M341" s="53" t="str">
        <f t="shared" si="5"/>
        <v>http://ovidsp.ovid.com/ovidweb.cgi?T=JS&amp;NEWS=n&amp;CSC=Y&amp;PAGE=booktext&amp;D=books&amp;AN=01382621$&amp;XPATH=/PG(0)</v>
      </c>
    </row>
    <row r="342" spans="1:13" ht="20.100000000000001" customHeight="1">
      <c r="A342" s="48">
        <v>341</v>
      </c>
      <c r="B342" s="49" t="s">
        <v>2447</v>
      </c>
      <c r="C342" s="49" t="s">
        <v>3198</v>
      </c>
      <c r="D342" s="49" t="s">
        <v>4615</v>
      </c>
      <c r="E342" s="49" t="s">
        <v>4616</v>
      </c>
      <c r="F342" s="49" t="s">
        <v>4617</v>
      </c>
      <c r="G342" s="50" t="s">
        <v>4618</v>
      </c>
      <c r="H342" s="51" t="s">
        <v>2462</v>
      </c>
      <c r="I342" s="50" t="s">
        <v>4619</v>
      </c>
      <c r="J342" s="50" t="s">
        <v>128</v>
      </c>
      <c r="K342" s="49" t="s">
        <v>30</v>
      </c>
      <c r="L342" s="52" t="s">
        <v>4620</v>
      </c>
      <c r="M342" s="53" t="str">
        <f t="shared" si="5"/>
        <v>http://ovidsp.ovid.com/ovidweb.cgi?T=JS&amp;NEWS=n&amp;CSC=Y&amp;PAGE=booktext&amp;D=books&amp;AN=01412539$&amp;XPATH=/PG(0)</v>
      </c>
    </row>
    <row r="343" spans="1:13" ht="20.100000000000001" customHeight="1">
      <c r="A343" s="48">
        <v>342</v>
      </c>
      <c r="B343" s="49" t="s">
        <v>2447</v>
      </c>
      <c r="C343" s="49" t="s">
        <v>4621</v>
      </c>
      <c r="D343" s="49" t="s">
        <v>4615</v>
      </c>
      <c r="E343" s="49" t="s">
        <v>4622</v>
      </c>
      <c r="F343" s="49" t="s">
        <v>4623</v>
      </c>
      <c r="G343" s="50" t="s">
        <v>4624</v>
      </c>
      <c r="H343" s="51" t="s">
        <v>2541</v>
      </c>
      <c r="I343" s="50" t="s">
        <v>4625</v>
      </c>
      <c r="J343" s="50" t="s">
        <v>128</v>
      </c>
      <c r="K343" s="49" t="s">
        <v>2536</v>
      </c>
      <c r="L343" s="52" t="s">
        <v>4626</v>
      </c>
      <c r="M343" s="53" t="str">
        <f t="shared" si="5"/>
        <v>http://ovidsp.ovid.com/ovidweb.cgi?T=JS&amp;NEWS=n&amp;CSC=Y&amp;PAGE=booktext&amp;D=books&amp;AN=01382625$&amp;XPATH=/PG(0)</v>
      </c>
    </row>
    <row r="344" spans="1:13" ht="20.100000000000001" customHeight="1">
      <c r="A344" s="48">
        <v>343</v>
      </c>
      <c r="B344" s="49" t="s">
        <v>2447</v>
      </c>
      <c r="C344" s="49" t="s">
        <v>4627</v>
      </c>
      <c r="D344" s="49" t="s">
        <v>1007</v>
      </c>
      <c r="E344" s="49" t="s">
        <v>4628</v>
      </c>
      <c r="F344" s="49" t="s">
        <v>4629</v>
      </c>
      <c r="G344" s="50" t="s">
        <v>4630</v>
      </c>
      <c r="H344" s="51" t="s">
        <v>2462</v>
      </c>
      <c r="I344" s="50" t="s">
        <v>4631</v>
      </c>
      <c r="J344" s="50" t="s">
        <v>128</v>
      </c>
      <c r="K344" s="49" t="s">
        <v>4632</v>
      </c>
      <c r="L344" s="54" t="s">
        <v>4633</v>
      </c>
      <c r="M344" s="53" t="str">
        <f t="shared" si="5"/>
        <v>http://ovidsp.ovid.com/ovidweb.cgi?T=JS&amp;NEWS=n&amp;CSC=Y&amp;PAGE=booktext&amp;D=books&amp;AN=01382510$&amp;XPATH=/PG(0)</v>
      </c>
    </row>
    <row r="345" spans="1:13" ht="20.100000000000001" customHeight="1">
      <c r="A345" s="48">
        <v>344</v>
      </c>
      <c r="B345" s="49" t="s">
        <v>2447</v>
      </c>
      <c r="C345" s="49" t="s">
        <v>3336</v>
      </c>
      <c r="D345" s="49" t="s">
        <v>4634</v>
      </c>
      <c r="E345" s="49" t="s">
        <v>4635</v>
      </c>
      <c r="F345" s="49" t="s">
        <v>4636</v>
      </c>
      <c r="G345" s="50" t="s">
        <v>4637</v>
      </c>
      <c r="H345" s="51" t="s">
        <v>2518</v>
      </c>
      <c r="I345" s="50" t="s">
        <v>4638</v>
      </c>
      <c r="J345" s="50" t="s">
        <v>128</v>
      </c>
      <c r="K345" s="49" t="s">
        <v>30</v>
      </c>
      <c r="L345" s="52" t="s">
        <v>4639</v>
      </c>
      <c r="M345" s="53" t="str">
        <f t="shared" si="5"/>
        <v>http://ovidsp.ovid.com/ovidweb.cgi?T=JS&amp;NEWS=n&amp;CSC=Y&amp;PAGE=booktext&amp;D=books&amp;AN=01337567$&amp;XPATH=/PG(0)</v>
      </c>
    </row>
    <row r="346" spans="1:13" ht="20.100000000000001" customHeight="1">
      <c r="A346" s="48">
        <v>345</v>
      </c>
      <c r="B346" s="49" t="s">
        <v>2447</v>
      </c>
      <c r="C346" s="49" t="s">
        <v>4640</v>
      </c>
      <c r="D346" s="49" t="s">
        <v>4634</v>
      </c>
      <c r="E346" s="49" t="s">
        <v>4641</v>
      </c>
      <c r="F346" s="49" t="s">
        <v>4642</v>
      </c>
      <c r="G346" s="50" t="s">
        <v>4643</v>
      </c>
      <c r="H346" s="51" t="s">
        <v>2924</v>
      </c>
      <c r="I346" s="50" t="s">
        <v>4644</v>
      </c>
      <c r="J346" s="50" t="s">
        <v>128</v>
      </c>
      <c r="K346" s="49" t="s">
        <v>2550</v>
      </c>
      <c r="L346" s="52" t="s">
        <v>4645</v>
      </c>
      <c r="M346" s="53" t="str">
        <f t="shared" si="5"/>
        <v>http://ovidsp.ovid.com/ovidweb.cgi?T=JS&amp;NEWS=n&amp;CSC=Y&amp;PAGE=booktext&amp;D=books&amp;AN=01382488$&amp;XPATH=/PG(0)</v>
      </c>
    </row>
    <row r="347" spans="1:13" ht="20.100000000000001" customHeight="1">
      <c r="A347" s="48">
        <v>346</v>
      </c>
      <c r="B347" s="49" t="s">
        <v>2447</v>
      </c>
      <c r="C347" s="49" t="s">
        <v>4137</v>
      </c>
      <c r="D347" s="49" t="s">
        <v>2492</v>
      </c>
      <c r="E347" s="49" t="s">
        <v>4646</v>
      </c>
      <c r="F347" s="49" t="s">
        <v>4647</v>
      </c>
      <c r="G347" s="50" t="s">
        <v>4648</v>
      </c>
      <c r="H347" s="51" t="s">
        <v>2518</v>
      </c>
      <c r="I347" s="50" t="s">
        <v>1485</v>
      </c>
      <c r="J347" s="50" t="s">
        <v>128</v>
      </c>
      <c r="K347" s="49" t="s">
        <v>53</v>
      </c>
      <c r="L347" s="52" t="s">
        <v>4649</v>
      </c>
      <c r="M347" s="53" t="str">
        <f t="shared" si="5"/>
        <v>http://ovidsp.ovid.com/ovidweb.cgi?T=JS&amp;NEWS=n&amp;CSC=Y&amp;PAGE=booktext&amp;D=books&amp;AN=01382742$&amp;XPATH=/PG(0)</v>
      </c>
    </row>
    <row r="348" spans="1:13" ht="20.100000000000001" customHeight="1">
      <c r="A348" s="48">
        <v>347</v>
      </c>
      <c r="B348" s="49" t="s">
        <v>2447</v>
      </c>
      <c r="C348" s="49" t="s">
        <v>3348</v>
      </c>
      <c r="D348" s="49" t="s">
        <v>1007</v>
      </c>
      <c r="E348" s="49" t="s">
        <v>4646</v>
      </c>
      <c r="F348" s="49" t="s">
        <v>4650</v>
      </c>
      <c r="G348" s="50" t="s">
        <v>4651</v>
      </c>
      <c r="H348" s="51" t="s">
        <v>2462</v>
      </c>
      <c r="I348" s="50" t="s">
        <v>1485</v>
      </c>
      <c r="J348" s="50" t="s">
        <v>128</v>
      </c>
      <c r="K348" s="49" t="s">
        <v>53</v>
      </c>
      <c r="L348" s="52" t="s">
        <v>4652</v>
      </c>
      <c r="M348" s="53" t="str">
        <f t="shared" si="5"/>
        <v>http://ovidsp.ovid.com/ovidweb.cgi?T=JS&amp;NEWS=n&amp;CSC=Y&amp;PAGE=booktext&amp;D=books&amp;AN=01382782$&amp;XPATH=/PG(0)</v>
      </c>
    </row>
    <row r="349" spans="1:13" ht="20.100000000000001" customHeight="1">
      <c r="A349" s="48">
        <v>348</v>
      </c>
      <c r="B349" s="49" t="s">
        <v>2447</v>
      </c>
      <c r="C349" s="49" t="s">
        <v>4137</v>
      </c>
      <c r="D349" s="49" t="s">
        <v>2492</v>
      </c>
      <c r="E349" s="49" t="s">
        <v>4653</v>
      </c>
      <c r="F349" s="49" t="s">
        <v>4654</v>
      </c>
      <c r="G349" s="50" t="s">
        <v>4655</v>
      </c>
      <c r="H349" s="51" t="s">
        <v>2462</v>
      </c>
      <c r="I349" s="50" t="s">
        <v>1485</v>
      </c>
      <c r="J349" s="50" t="s">
        <v>128</v>
      </c>
      <c r="K349" s="49" t="s">
        <v>2480</v>
      </c>
      <c r="L349" s="52" t="s">
        <v>4656</v>
      </c>
      <c r="M349" s="53" t="str">
        <f t="shared" si="5"/>
        <v>http://ovidsp.ovid.com/ovidweb.cgi?T=JS&amp;NEWS=n&amp;CSC=Y&amp;PAGE=booktext&amp;D=books&amp;AN=01382792$&amp;XPATH=/PG(0)</v>
      </c>
    </row>
    <row r="350" spans="1:13" ht="20.100000000000001" customHeight="1">
      <c r="A350" s="48">
        <v>349</v>
      </c>
      <c r="B350" s="49" t="s">
        <v>2447</v>
      </c>
      <c r="C350" s="49" t="s">
        <v>4137</v>
      </c>
      <c r="D350" s="49" t="s">
        <v>4657</v>
      </c>
      <c r="E350" s="49" t="s">
        <v>4658</v>
      </c>
      <c r="F350" s="49" t="s">
        <v>4659</v>
      </c>
      <c r="G350" s="50" t="s">
        <v>4660</v>
      </c>
      <c r="H350" s="51" t="s">
        <v>2462</v>
      </c>
      <c r="I350" s="50" t="s">
        <v>2557</v>
      </c>
      <c r="J350" s="50" t="s">
        <v>128</v>
      </c>
      <c r="K350" s="49" t="s">
        <v>53</v>
      </c>
      <c r="L350" s="52" t="s">
        <v>4661</v>
      </c>
      <c r="M350" s="53" t="str">
        <f t="shared" si="5"/>
        <v>http://ovidsp.ovid.com/ovidweb.cgi?T=JS&amp;NEWS=n&amp;CSC=Y&amp;PAGE=booktext&amp;D=books&amp;AN=01382748$&amp;XPATH=/PG(0)</v>
      </c>
    </row>
    <row r="351" spans="1:13" ht="20.100000000000001" customHeight="1">
      <c r="A351" s="48">
        <v>350</v>
      </c>
      <c r="B351" s="49" t="s">
        <v>2447</v>
      </c>
      <c r="C351" s="49" t="s">
        <v>4662</v>
      </c>
      <c r="D351" s="49" t="s">
        <v>1007</v>
      </c>
      <c r="E351" s="49" t="s">
        <v>4663</v>
      </c>
      <c r="F351" s="49" t="s">
        <v>4664</v>
      </c>
      <c r="G351" s="50" t="s">
        <v>4665</v>
      </c>
      <c r="H351" s="51" t="s">
        <v>2462</v>
      </c>
      <c r="I351" s="50" t="s">
        <v>1485</v>
      </c>
      <c r="J351" s="50" t="s">
        <v>128</v>
      </c>
      <c r="K351" s="49" t="s">
        <v>53</v>
      </c>
      <c r="L351" s="52" t="s">
        <v>4666</v>
      </c>
      <c r="M351" s="53" t="str">
        <f t="shared" si="5"/>
        <v>http://ovidsp.ovid.com/ovidweb.cgi?T=JS&amp;NEWS=n&amp;CSC=Y&amp;PAGE=booktext&amp;D=books&amp;AN=01382781$&amp;XPATH=/PG(0)</v>
      </c>
    </row>
    <row r="352" spans="1:13" ht="20.100000000000001" customHeight="1">
      <c r="A352" s="48">
        <v>351</v>
      </c>
      <c r="B352" s="49" t="s">
        <v>2447</v>
      </c>
      <c r="C352" s="49" t="s">
        <v>4147</v>
      </c>
      <c r="D352" s="49" t="s">
        <v>2492</v>
      </c>
      <c r="E352" s="49" t="s">
        <v>4667</v>
      </c>
      <c r="F352" s="49" t="s">
        <v>4668</v>
      </c>
      <c r="G352" s="50" t="s">
        <v>4669</v>
      </c>
      <c r="H352" s="51" t="s">
        <v>2462</v>
      </c>
      <c r="I352" s="50" t="s">
        <v>2557</v>
      </c>
      <c r="J352" s="50" t="s">
        <v>128</v>
      </c>
      <c r="K352" s="49" t="s">
        <v>53</v>
      </c>
      <c r="L352" s="52" t="s">
        <v>4670</v>
      </c>
      <c r="M352" s="53" t="str">
        <f t="shared" si="5"/>
        <v>http://ovidsp.ovid.com/ovidweb.cgi?T=JS&amp;NEWS=n&amp;CSC=Y&amp;PAGE=booktext&amp;D=books&amp;AN=01382756$&amp;XPATH=/PG(0)</v>
      </c>
    </row>
    <row r="353" spans="1:13" ht="20.100000000000001" customHeight="1">
      <c r="A353" s="48">
        <v>352</v>
      </c>
      <c r="B353" s="49" t="s">
        <v>2447</v>
      </c>
      <c r="C353" s="49" t="s">
        <v>4137</v>
      </c>
      <c r="D353" s="49" t="s">
        <v>1007</v>
      </c>
      <c r="E353" s="49" t="s">
        <v>4671</v>
      </c>
      <c r="F353" s="49" t="s">
        <v>4672</v>
      </c>
      <c r="G353" s="50" t="s">
        <v>4673</v>
      </c>
      <c r="H353" s="51" t="s">
        <v>2462</v>
      </c>
      <c r="I353" s="50" t="s">
        <v>2557</v>
      </c>
      <c r="J353" s="50" t="s">
        <v>128</v>
      </c>
      <c r="K353" s="49" t="s">
        <v>2480</v>
      </c>
      <c r="L353" s="52" t="s">
        <v>4674</v>
      </c>
      <c r="M353" s="53" t="str">
        <f t="shared" si="5"/>
        <v>http://ovidsp.ovid.com/ovidweb.cgi?T=JS&amp;NEWS=n&amp;CSC=Y&amp;PAGE=booktext&amp;D=books&amp;AN=01382789$&amp;XPATH=/PG(0)</v>
      </c>
    </row>
    <row r="354" spans="1:13" ht="20.100000000000001" customHeight="1">
      <c r="A354" s="48">
        <v>353</v>
      </c>
      <c r="B354" s="49" t="s">
        <v>2447</v>
      </c>
      <c r="C354" s="49" t="s">
        <v>4675</v>
      </c>
      <c r="D354" s="49" t="s">
        <v>951</v>
      </c>
      <c r="E354" s="49" t="s">
        <v>4676</v>
      </c>
      <c r="F354" s="49" t="s">
        <v>4677</v>
      </c>
      <c r="G354" s="50" t="s">
        <v>4678</v>
      </c>
      <c r="H354" s="51" t="s">
        <v>2462</v>
      </c>
      <c r="I354" s="50" t="s">
        <v>2557</v>
      </c>
      <c r="J354" s="50" t="s">
        <v>128</v>
      </c>
      <c r="K354" s="49" t="s">
        <v>2536</v>
      </c>
      <c r="L354" s="52" t="s">
        <v>4679</v>
      </c>
      <c r="M354" s="53" t="str">
        <f t="shared" si="5"/>
        <v>http://ovidsp.ovid.com/ovidweb.cgi?T=JS&amp;NEWS=n&amp;CSC=Y&amp;PAGE=booktext&amp;D=books&amp;AN=01382864$&amp;XPATH=/PG(0)</v>
      </c>
    </row>
    <row r="355" spans="1:13" ht="20.100000000000001" customHeight="1">
      <c r="A355" s="48">
        <v>354</v>
      </c>
      <c r="B355" s="49" t="s">
        <v>2559</v>
      </c>
      <c r="C355" s="49" t="s">
        <v>2126</v>
      </c>
      <c r="D355" s="49" t="s">
        <v>3639</v>
      </c>
      <c r="E355" s="49" t="s">
        <v>4653</v>
      </c>
      <c r="F355" s="49" t="s">
        <v>4680</v>
      </c>
      <c r="G355" s="50" t="s">
        <v>4681</v>
      </c>
      <c r="H355" s="51" t="s">
        <v>2518</v>
      </c>
      <c r="I355" s="50" t="s">
        <v>2557</v>
      </c>
      <c r="J355" s="50" t="s">
        <v>128</v>
      </c>
      <c r="K355" s="49" t="s">
        <v>30</v>
      </c>
      <c r="L355" s="52" t="s">
        <v>4682</v>
      </c>
      <c r="M355" s="53" t="str">
        <f t="shared" si="5"/>
        <v>http://ovidsp.ovid.com/ovidweb.cgi?T=JS&amp;NEWS=n&amp;CSC=Y&amp;PAGE=booktext&amp;D=books&amp;AN=01382733$&amp;XPATH=/PG(0)</v>
      </c>
    </row>
    <row r="356" spans="1:13" ht="20.100000000000001" customHeight="1">
      <c r="A356" s="48">
        <v>355</v>
      </c>
      <c r="B356" s="49" t="s">
        <v>2447</v>
      </c>
      <c r="C356" s="49" t="s">
        <v>2126</v>
      </c>
      <c r="D356" s="49" t="s">
        <v>1007</v>
      </c>
      <c r="E356" s="49" t="s">
        <v>4683</v>
      </c>
      <c r="F356" s="49" t="s">
        <v>4684</v>
      </c>
      <c r="G356" s="50" t="s">
        <v>4685</v>
      </c>
      <c r="H356" s="51" t="s">
        <v>2462</v>
      </c>
      <c r="I356" s="50" t="s">
        <v>2557</v>
      </c>
      <c r="J356" s="50" t="s">
        <v>128</v>
      </c>
      <c r="K356" s="49" t="s">
        <v>2536</v>
      </c>
      <c r="L356" s="52" t="s">
        <v>4686</v>
      </c>
      <c r="M356" s="53" t="str">
        <f t="shared" si="5"/>
        <v>http://ovidsp.ovid.com/ovidweb.cgi?T=JS&amp;NEWS=n&amp;CSC=Y&amp;PAGE=booktext&amp;D=books&amp;AN=01382862$&amp;XPATH=/PG(0)</v>
      </c>
    </row>
    <row r="357" spans="1:13" ht="20.100000000000001" customHeight="1">
      <c r="A357" s="48">
        <v>356</v>
      </c>
      <c r="B357" s="49" t="s">
        <v>2447</v>
      </c>
      <c r="C357" s="49" t="s">
        <v>1487</v>
      </c>
      <c r="D357" s="49" t="s">
        <v>2492</v>
      </c>
      <c r="E357" s="49" t="s">
        <v>4687</v>
      </c>
      <c r="F357" s="49" t="s">
        <v>4688</v>
      </c>
      <c r="G357" s="50" t="s">
        <v>4689</v>
      </c>
      <c r="H357" s="51" t="s">
        <v>2462</v>
      </c>
      <c r="I357" s="50" t="s">
        <v>1485</v>
      </c>
      <c r="J357" s="50" t="s">
        <v>128</v>
      </c>
      <c r="K357" s="49" t="s">
        <v>2536</v>
      </c>
      <c r="L357" s="52" t="s">
        <v>4690</v>
      </c>
      <c r="M357" s="53" t="str">
        <f t="shared" si="5"/>
        <v>http://ovidsp.ovid.com/ovidweb.cgi?T=JS&amp;NEWS=n&amp;CSC=Y&amp;PAGE=booktext&amp;D=books&amp;AN=01382865$&amp;XPATH=/PG(0)</v>
      </c>
    </row>
    <row r="358" spans="1:13" ht="20.100000000000001" customHeight="1">
      <c r="A358" s="48">
        <v>357</v>
      </c>
      <c r="B358" s="49" t="s">
        <v>2447</v>
      </c>
      <c r="C358" s="49" t="s">
        <v>4193</v>
      </c>
      <c r="D358" s="49" t="s">
        <v>2492</v>
      </c>
      <c r="E358" s="49" t="s">
        <v>4691</v>
      </c>
      <c r="F358" s="49" t="s">
        <v>4692</v>
      </c>
      <c r="G358" s="50" t="s">
        <v>4693</v>
      </c>
      <c r="H358" s="51" t="s">
        <v>2462</v>
      </c>
      <c r="I358" s="50" t="s">
        <v>1485</v>
      </c>
      <c r="J358" s="50" t="s">
        <v>128</v>
      </c>
      <c r="K358" s="49" t="s">
        <v>2536</v>
      </c>
      <c r="L358" s="52" t="s">
        <v>4694</v>
      </c>
      <c r="M358" s="53" t="str">
        <f t="shared" si="5"/>
        <v>http://ovidsp.ovid.com/ovidweb.cgi?T=JS&amp;NEWS=n&amp;CSC=Y&amp;PAGE=booktext&amp;D=books&amp;AN=01382866$&amp;XPATH=/PG(0)</v>
      </c>
    </row>
    <row r="359" spans="1:13" ht="20.100000000000001" customHeight="1">
      <c r="A359" s="48">
        <v>358</v>
      </c>
      <c r="B359" s="49" t="s">
        <v>2447</v>
      </c>
      <c r="C359" s="49" t="s">
        <v>2659</v>
      </c>
      <c r="D359" s="49" t="s">
        <v>1007</v>
      </c>
      <c r="E359" s="49" t="s">
        <v>4695</v>
      </c>
      <c r="F359" s="49" t="s">
        <v>4696</v>
      </c>
      <c r="G359" s="50" t="s">
        <v>4697</v>
      </c>
      <c r="H359" s="51" t="s">
        <v>2462</v>
      </c>
      <c r="I359" s="50" t="s">
        <v>2557</v>
      </c>
      <c r="J359" s="50" t="s">
        <v>128</v>
      </c>
      <c r="K359" s="49" t="s">
        <v>30</v>
      </c>
      <c r="L359" s="52" t="s">
        <v>4698</v>
      </c>
      <c r="M359" s="53" t="str">
        <f t="shared" si="5"/>
        <v>http://ovidsp.ovid.com/ovidweb.cgi?T=JS&amp;NEWS=n&amp;CSC=Y&amp;PAGE=booktext&amp;D=books&amp;AN=01382732$&amp;XPATH=/PG(0)</v>
      </c>
    </row>
    <row r="360" spans="1:13" ht="20.100000000000001" customHeight="1">
      <c r="A360" s="48">
        <v>359</v>
      </c>
      <c r="B360" s="49" t="s">
        <v>2447</v>
      </c>
      <c r="C360" s="49" t="s">
        <v>4699</v>
      </c>
      <c r="D360" s="49" t="s">
        <v>1007</v>
      </c>
      <c r="E360" s="49" t="s">
        <v>4700</v>
      </c>
      <c r="F360" s="49" t="s">
        <v>4701</v>
      </c>
      <c r="G360" s="50" t="s">
        <v>4702</v>
      </c>
      <c r="H360" s="51" t="s">
        <v>2462</v>
      </c>
      <c r="I360" s="50" t="s">
        <v>2557</v>
      </c>
      <c r="J360" s="50" t="s">
        <v>128</v>
      </c>
      <c r="K360" s="49" t="s">
        <v>53</v>
      </c>
      <c r="L360" s="52" t="s">
        <v>4703</v>
      </c>
      <c r="M360" s="53" t="str">
        <f t="shared" si="5"/>
        <v>http://ovidsp.ovid.com/ovidweb.cgi?T=JS&amp;NEWS=n&amp;CSC=Y&amp;PAGE=booktext&amp;D=books&amp;AN=01382772$&amp;XPATH=/PG(0)</v>
      </c>
    </row>
    <row r="361" spans="1:13" ht="20.100000000000001" customHeight="1">
      <c r="A361" s="48">
        <v>360</v>
      </c>
      <c r="B361" s="49" t="s">
        <v>2447</v>
      </c>
      <c r="C361" s="49" t="s">
        <v>4704</v>
      </c>
      <c r="D361" s="49" t="s">
        <v>1007</v>
      </c>
      <c r="E361" s="49" t="s">
        <v>4705</v>
      </c>
      <c r="F361" s="49" t="s">
        <v>4706</v>
      </c>
      <c r="G361" s="50" t="s">
        <v>4707</v>
      </c>
      <c r="H361" s="51" t="s">
        <v>2471</v>
      </c>
      <c r="I361" s="50" t="s">
        <v>4708</v>
      </c>
      <c r="J361" s="50" t="s">
        <v>128</v>
      </c>
      <c r="K361" s="49" t="s">
        <v>30</v>
      </c>
      <c r="L361" s="52" t="s">
        <v>4709</v>
      </c>
      <c r="M361" s="53" t="str">
        <f t="shared" si="5"/>
        <v>http://ovidsp.ovid.com/ovidweb.cgi?T=JS&amp;NEWS=n&amp;CSC=Y&amp;PAGE=booktext&amp;D=books&amp;AN=01400417$&amp;XPATH=/PG(0)</v>
      </c>
    </row>
    <row r="362" spans="1:13" ht="20.100000000000001" customHeight="1">
      <c r="A362" s="48">
        <v>361</v>
      </c>
      <c r="B362" s="49" t="s">
        <v>2447</v>
      </c>
      <c r="C362" s="49" t="s">
        <v>4710</v>
      </c>
      <c r="D362" s="49" t="s">
        <v>4711</v>
      </c>
      <c r="E362" s="49" t="s">
        <v>4712</v>
      </c>
      <c r="F362" s="49" t="s">
        <v>4713</v>
      </c>
      <c r="G362" s="50" t="s">
        <v>4714</v>
      </c>
      <c r="H362" s="51" t="s">
        <v>4715</v>
      </c>
      <c r="I362" s="50" t="s">
        <v>4708</v>
      </c>
      <c r="J362" s="50" t="s">
        <v>128</v>
      </c>
      <c r="K362" s="55" t="s">
        <v>284</v>
      </c>
      <c r="L362" s="52" t="s">
        <v>4716</v>
      </c>
      <c r="M362" s="53" t="str">
        <f t="shared" si="5"/>
        <v>http://ovidsp.ovid.com/ovidweb.cgi?T=JS&amp;NEWS=n&amp;CSC=Y&amp;PAGE=booktext&amp;D=books&amp;AN=01429614$&amp;XPATH=/PG(0)</v>
      </c>
    </row>
    <row r="363" spans="1:13" ht="20.100000000000001" customHeight="1">
      <c r="A363" s="48">
        <v>362</v>
      </c>
      <c r="B363" s="49" t="s">
        <v>2447</v>
      </c>
      <c r="C363" s="49" t="s">
        <v>4137</v>
      </c>
      <c r="D363" s="49" t="s">
        <v>1007</v>
      </c>
      <c r="E363" s="49" t="s">
        <v>4717</v>
      </c>
      <c r="F363" s="49" t="s">
        <v>4718</v>
      </c>
      <c r="G363" s="50" t="s">
        <v>4719</v>
      </c>
      <c r="H363" s="51" t="s">
        <v>2462</v>
      </c>
      <c r="I363" s="50" t="s">
        <v>1485</v>
      </c>
      <c r="J363" s="50" t="s">
        <v>128</v>
      </c>
      <c r="K363" s="49" t="s">
        <v>2480</v>
      </c>
      <c r="L363" s="52" t="s">
        <v>4720</v>
      </c>
      <c r="M363" s="53" t="str">
        <f t="shared" si="5"/>
        <v>http://ovidsp.ovid.com/ovidweb.cgi?T=JS&amp;NEWS=n&amp;CSC=Y&amp;PAGE=booktext&amp;D=books&amp;AN=01382805$&amp;XPATH=/PG(0)</v>
      </c>
    </row>
    <row r="364" spans="1:13" ht="20.100000000000001" customHeight="1">
      <c r="A364" s="48">
        <v>363</v>
      </c>
      <c r="B364" s="49" t="s">
        <v>2447</v>
      </c>
      <c r="C364" s="49" t="s">
        <v>3392</v>
      </c>
      <c r="D364" s="49">
        <v>615.58000000000004</v>
      </c>
      <c r="E364" s="49" t="s">
        <v>4721</v>
      </c>
      <c r="F364" s="49" t="s">
        <v>4722</v>
      </c>
      <c r="G364" s="50" t="s">
        <v>4723</v>
      </c>
      <c r="H364" s="51" t="s">
        <v>4058</v>
      </c>
      <c r="I364" s="50" t="s">
        <v>1485</v>
      </c>
      <c r="J364" s="50" t="s">
        <v>128</v>
      </c>
      <c r="K364" s="49" t="s">
        <v>2536</v>
      </c>
      <c r="L364" s="52" t="s">
        <v>4724</v>
      </c>
      <c r="M364" s="53" t="str">
        <f t="shared" si="5"/>
        <v>http://ovidsp.ovid.com/ovidweb.cgi?T=JS&amp;NEWS=n&amp;CSC=Y&amp;PAGE=booktext&amp;D=books&amp;AN=01382846$&amp;XPATH=/PG(0)</v>
      </c>
    </row>
    <row r="365" spans="1:13" ht="20.100000000000001" customHeight="1">
      <c r="A365" s="48">
        <v>364</v>
      </c>
      <c r="B365" s="49" t="s">
        <v>2447</v>
      </c>
      <c r="C365" s="49" t="s">
        <v>4725</v>
      </c>
      <c r="D365" s="49" t="s">
        <v>1007</v>
      </c>
      <c r="E365" s="49" t="s">
        <v>4726</v>
      </c>
      <c r="F365" s="49" t="s">
        <v>4727</v>
      </c>
      <c r="G365" s="50" t="s">
        <v>4728</v>
      </c>
      <c r="H365" s="51" t="s">
        <v>2462</v>
      </c>
      <c r="I365" s="50" t="s">
        <v>2557</v>
      </c>
      <c r="J365" s="50" t="s">
        <v>128</v>
      </c>
      <c r="K365" s="49" t="s">
        <v>30</v>
      </c>
      <c r="L365" s="52" t="s">
        <v>4729</v>
      </c>
      <c r="M365" s="53" t="str">
        <f t="shared" si="5"/>
        <v>http://ovidsp.ovid.com/ovidweb.cgi?T=JS&amp;NEWS=n&amp;CSC=Y&amp;PAGE=booktext&amp;D=books&amp;AN=01382721$&amp;XPATH=/PG(0)</v>
      </c>
    </row>
    <row r="366" spans="1:13" ht="20.100000000000001" customHeight="1">
      <c r="A366" s="48">
        <v>365</v>
      </c>
      <c r="B366" s="49" t="s">
        <v>2447</v>
      </c>
      <c r="C366" s="49" t="s">
        <v>4662</v>
      </c>
      <c r="D366" s="49" t="s">
        <v>2492</v>
      </c>
      <c r="E366" s="49" t="s">
        <v>4730</v>
      </c>
      <c r="F366" s="49" t="s">
        <v>4731</v>
      </c>
      <c r="G366" s="50" t="s">
        <v>4732</v>
      </c>
      <c r="H366" s="51" t="s">
        <v>2462</v>
      </c>
      <c r="I366" s="50" t="s">
        <v>1485</v>
      </c>
      <c r="J366" s="50" t="s">
        <v>128</v>
      </c>
      <c r="K366" s="49" t="s">
        <v>30</v>
      </c>
      <c r="L366" s="52" t="s">
        <v>4733</v>
      </c>
      <c r="M366" s="53" t="str">
        <f t="shared" si="5"/>
        <v>http://ovidsp.ovid.com/ovidweb.cgi?T=JS&amp;NEWS=n&amp;CSC=Y&amp;PAGE=booktext&amp;D=books&amp;AN=01382727$&amp;XPATH=/PG(0)</v>
      </c>
    </row>
    <row r="367" spans="1:13" ht="20.100000000000001" customHeight="1">
      <c r="A367" s="48">
        <v>366</v>
      </c>
      <c r="B367" s="49" t="s">
        <v>2447</v>
      </c>
      <c r="C367" s="49" t="s">
        <v>4734</v>
      </c>
      <c r="D367" s="49" t="s">
        <v>3145</v>
      </c>
      <c r="E367" s="49" t="s">
        <v>4735</v>
      </c>
      <c r="F367" s="49" t="s">
        <v>4736</v>
      </c>
      <c r="G367" s="50" t="s">
        <v>4737</v>
      </c>
      <c r="H367" s="51" t="s">
        <v>2462</v>
      </c>
      <c r="I367" s="50" t="s">
        <v>1485</v>
      </c>
      <c r="J367" s="50" t="s">
        <v>128</v>
      </c>
      <c r="K367" s="49" t="s">
        <v>30</v>
      </c>
      <c r="L367" s="52" t="s">
        <v>4738</v>
      </c>
      <c r="M367" s="53" t="str">
        <f t="shared" si="5"/>
        <v>http://ovidsp.ovid.com/ovidweb.cgi?T=JS&amp;NEWS=n&amp;CSC=Y&amp;PAGE=booktext&amp;D=books&amp;AN=01382726$&amp;XPATH=/PG(0)</v>
      </c>
    </row>
    <row r="368" spans="1:13" ht="20.100000000000001" customHeight="1">
      <c r="A368" s="48">
        <v>367</v>
      </c>
      <c r="B368" s="49" t="s">
        <v>2447</v>
      </c>
      <c r="C368" s="49" t="s">
        <v>4147</v>
      </c>
      <c r="D368" s="49" t="s">
        <v>2492</v>
      </c>
      <c r="E368" s="49" t="s">
        <v>4739</v>
      </c>
      <c r="F368" s="49" t="s">
        <v>4740</v>
      </c>
      <c r="G368" s="50" t="s">
        <v>4741</v>
      </c>
      <c r="H368" s="51" t="s">
        <v>2462</v>
      </c>
      <c r="I368" s="50" t="s">
        <v>2557</v>
      </c>
      <c r="J368" s="50" t="s">
        <v>128</v>
      </c>
      <c r="K368" s="49" t="s">
        <v>30</v>
      </c>
      <c r="L368" s="52" t="s">
        <v>4742</v>
      </c>
      <c r="M368" s="53" t="str">
        <f t="shared" si="5"/>
        <v>http://ovidsp.ovid.com/ovidweb.cgi?T=JS&amp;NEWS=n&amp;CSC=Y&amp;PAGE=booktext&amp;D=books&amp;AN=01382730$&amp;XPATH=/PG(0)</v>
      </c>
    </row>
    <row r="369" spans="1:13" ht="20.100000000000001" customHeight="1">
      <c r="A369" s="48">
        <v>368</v>
      </c>
      <c r="B369" s="49" t="s">
        <v>2447</v>
      </c>
      <c r="C369" s="49" t="s">
        <v>4164</v>
      </c>
      <c r="D369" s="49" t="s">
        <v>4006</v>
      </c>
      <c r="E369" s="49" t="s">
        <v>4743</v>
      </c>
      <c r="F369" s="49" t="s">
        <v>4744</v>
      </c>
      <c r="G369" s="50" t="s">
        <v>4745</v>
      </c>
      <c r="H369" s="51" t="s">
        <v>2462</v>
      </c>
      <c r="I369" s="50" t="s">
        <v>1485</v>
      </c>
      <c r="J369" s="50" t="s">
        <v>128</v>
      </c>
      <c r="K369" s="49" t="s">
        <v>30</v>
      </c>
      <c r="L369" s="52" t="s">
        <v>4746</v>
      </c>
      <c r="M369" s="53" t="str">
        <f t="shared" si="5"/>
        <v>http://ovidsp.ovid.com/ovidweb.cgi?T=JS&amp;NEWS=n&amp;CSC=Y&amp;PAGE=booktext&amp;D=books&amp;AN=01382729$&amp;XPATH=/PG(0)</v>
      </c>
    </row>
    <row r="370" spans="1:13" ht="20.100000000000001" customHeight="1">
      <c r="A370" s="48">
        <v>369</v>
      </c>
      <c r="B370" s="49" t="s">
        <v>2447</v>
      </c>
      <c r="C370" s="49" t="s">
        <v>3392</v>
      </c>
      <c r="D370" s="49" t="s">
        <v>3095</v>
      </c>
      <c r="E370" s="49" t="s">
        <v>4743</v>
      </c>
      <c r="F370" s="49" t="s">
        <v>4747</v>
      </c>
      <c r="G370" s="50" t="s">
        <v>620</v>
      </c>
      <c r="H370" s="51" t="s">
        <v>2518</v>
      </c>
      <c r="I370" s="50" t="s">
        <v>2557</v>
      </c>
      <c r="J370" s="50" t="s">
        <v>128</v>
      </c>
      <c r="K370" s="49" t="s">
        <v>30</v>
      </c>
      <c r="L370" s="52" t="s">
        <v>4748</v>
      </c>
      <c r="M370" s="53" t="str">
        <f t="shared" si="5"/>
        <v>http://ovidsp.ovid.com/ovidweb.cgi?T=JS&amp;NEWS=n&amp;CSC=Y&amp;PAGE=booktext&amp;D=books&amp;AN=01382717$&amp;XPATH=/PG(0)</v>
      </c>
    </row>
    <row r="371" spans="1:13" ht="20.100000000000001" customHeight="1">
      <c r="A371" s="48">
        <v>370</v>
      </c>
      <c r="B371" s="49" t="s">
        <v>2447</v>
      </c>
      <c r="C371" s="49" t="s">
        <v>4749</v>
      </c>
      <c r="D371" s="49" t="s">
        <v>4750</v>
      </c>
      <c r="E371" s="49" t="s">
        <v>4751</v>
      </c>
      <c r="F371" s="49" t="s">
        <v>4752</v>
      </c>
      <c r="G371" s="50" t="s">
        <v>4753</v>
      </c>
      <c r="H371" s="51" t="s">
        <v>2462</v>
      </c>
      <c r="I371" s="50" t="s">
        <v>4754</v>
      </c>
      <c r="J371" s="50" t="s">
        <v>128</v>
      </c>
      <c r="K371" s="49" t="s">
        <v>2489</v>
      </c>
      <c r="L371" s="52" t="s">
        <v>4755</v>
      </c>
      <c r="M371" s="53" t="str">
        <f t="shared" si="5"/>
        <v>http://ovidsp.ovid.com/ovidweb.cgi?T=JS&amp;NEWS=n&amp;CSC=Y&amp;PAGE=booktext&amp;D=books&amp;AN=01382833$&amp;XPATH=/PG(0)</v>
      </c>
    </row>
    <row r="372" spans="1:13" ht="20.100000000000001" customHeight="1">
      <c r="A372" s="48">
        <v>371</v>
      </c>
      <c r="B372" s="49" t="s">
        <v>2447</v>
      </c>
      <c r="C372" s="49" t="s">
        <v>4193</v>
      </c>
      <c r="D372" s="49" t="s">
        <v>1007</v>
      </c>
      <c r="E372" s="49" t="s">
        <v>4756</v>
      </c>
      <c r="F372" s="49" t="s">
        <v>4757</v>
      </c>
      <c r="G372" s="50" t="s">
        <v>4758</v>
      </c>
      <c r="H372" s="51" t="s">
        <v>2462</v>
      </c>
      <c r="I372" s="50" t="s">
        <v>1485</v>
      </c>
      <c r="J372" s="50" t="s">
        <v>128</v>
      </c>
      <c r="K372" s="49" t="s">
        <v>2581</v>
      </c>
      <c r="L372" s="52" t="s">
        <v>4759</v>
      </c>
      <c r="M372" s="53" t="str">
        <f t="shared" si="5"/>
        <v>http://ovidsp.ovid.com/ovidweb.cgi?T=JS&amp;NEWS=n&amp;CSC=Y&amp;PAGE=booktext&amp;D=books&amp;AN=01382894$&amp;XPATH=/PG(0)</v>
      </c>
    </row>
    <row r="373" spans="1:13" ht="20.100000000000001" customHeight="1">
      <c r="A373" s="48">
        <v>372</v>
      </c>
      <c r="B373" s="49" t="s">
        <v>2447</v>
      </c>
      <c r="C373" s="49" t="s">
        <v>4662</v>
      </c>
      <c r="D373" s="49" t="s">
        <v>1007</v>
      </c>
      <c r="E373" s="49" t="s">
        <v>4760</v>
      </c>
      <c r="F373" s="49" t="s">
        <v>4761</v>
      </c>
      <c r="G373" s="50" t="s">
        <v>4762</v>
      </c>
      <c r="H373" s="51" t="s">
        <v>2462</v>
      </c>
      <c r="I373" s="50" t="s">
        <v>1485</v>
      </c>
      <c r="J373" s="50" t="s">
        <v>128</v>
      </c>
      <c r="K373" s="49" t="s">
        <v>2651</v>
      </c>
      <c r="L373" s="52" t="s">
        <v>4763</v>
      </c>
      <c r="M373" s="53" t="str">
        <f t="shared" si="5"/>
        <v>http://ovidsp.ovid.com/ovidweb.cgi?T=JS&amp;NEWS=n&amp;CSC=Y&amp;PAGE=booktext&amp;D=books&amp;AN=01382506$&amp;XPATH=/PG(0)</v>
      </c>
    </row>
    <row r="374" spans="1:13" ht="20.100000000000001" customHeight="1">
      <c r="A374" s="48">
        <v>373</v>
      </c>
      <c r="B374" s="49" t="s">
        <v>2447</v>
      </c>
      <c r="C374" s="49" t="s">
        <v>4764</v>
      </c>
      <c r="D374" s="49" t="s">
        <v>4765</v>
      </c>
      <c r="E374" s="49" t="s">
        <v>4766</v>
      </c>
      <c r="F374" s="49" t="s">
        <v>4767</v>
      </c>
      <c r="G374" s="50" t="s">
        <v>4768</v>
      </c>
      <c r="H374" s="51" t="s">
        <v>2462</v>
      </c>
      <c r="I374" s="50" t="s">
        <v>1485</v>
      </c>
      <c r="J374" s="50" t="s">
        <v>128</v>
      </c>
      <c r="K374" s="49" t="s">
        <v>2489</v>
      </c>
      <c r="L374" s="52" t="s">
        <v>4769</v>
      </c>
      <c r="M374" s="53" t="str">
        <f t="shared" si="5"/>
        <v>http://ovidsp.ovid.com/ovidweb.cgi?T=JS&amp;NEWS=n&amp;CSC=Y&amp;PAGE=booktext&amp;D=books&amp;AN=01273169$&amp;XPATH=/PG(0)</v>
      </c>
    </row>
    <row r="375" spans="1:13" ht="20.100000000000001" customHeight="1">
      <c r="A375" s="48">
        <v>374</v>
      </c>
      <c r="B375" s="49" t="s">
        <v>2447</v>
      </c>
      <c r="C375" s="49" t="s">
        <v>3348</v>
      </c>
      <c r="D375" s="49" t="s">
        <v>2492</v>
      </c>
      <c r="E375" s="49" t="s">
        <v>4766</v>
      </c>
      <c r="F375" s="49" t="s">
        <v>4770</v>
      </c>
      <c r="G375" s="50" t="s">
        <v>4771</v>
      </c>
      <c r="H375" s="51" t="s">
        <v>2462</v>
      </c>
      <c r="I375" s="50" t="s">
        <v>2557</v>
      </c>
      <c r="J375" s="50" t="s">
        <v>128</v>
      </c>
      <c r="K375" s="49" t="s">
        <v>53</v>
      </c>
      <c r="L375" s="52" t="s">
        <v>4772</v>
      </c>
      <c r="M375" s="53" t="str">
        <f t="shared" si="5"/>
        <v>http://ovidsp.ovid.com/ovidweb.cgi?T=JS&amp;NEWS=n&amp;CSC=Y&amp;PAGE=booktext&amp;D=books&amp;AN=01382774$&amp;XPATH=/PG(0)</v>
      </c>
    </row>
    <row r="376" spans="1:13" ht="20.100000000000001" customHeight="1">
      <c r="A376" s="48">
        <v>375</v>
      </c>
      <c r="B376" s="49" t="s">
        <v>2447</v>
      </c>
      <c r="C376" s="49" t="s">
        <v>4147</v>
      </c>
      <c r="D376" s="49" t="s">
        <v>4773</v>
      </c>
      <c r="E376" s="49" t="s">
        <v>4774</v>
      </c>
      <c r="F376" s="49" t="s">
        <v>4775</v>
      </c>
      <c r="G376" s="50" t="s">
        <v>4776</v>
      </c>
      <c r="H376" s="51" t="s">
        <v>2462</v>
      </c>
      <c r="I376" s="50" t="s">
        <v>2557</v>
      </c>
      <c r="J376" s="50" t="s">
        <v>128</v>
      </c>
      <c r="K376" s="49" t="s">
        <v>53</v>
      </c>
      <c r="L376" s="52" t="s">
        <v>4777</v>
      </c>
      <c r="M376" s="53" t="str">
        <f t="shared" si="5"/>
        <v>http://ovidsp.ovid.com/ovidweb.cgi?T=JS&amp;NEWS=n&amp;CSC=Y&amp;PAGE=booktext&amp;D=books&amp;AN=01382775$&amp;XPATH=/PG(0)</v>
      </c>
    </row>
    <row r="377" spans="1:13" ht="20.100000000000001" customHeight="1">
      <c r="A377" s="48">
        <v>376</v>
      </c>
      <c r="B377" s="49" t="s">
        <v>2447</v>
      </c>
      <c r="C377" s="49" t="s">
        <v>4662</v>
      </c>
      <c r="D377" s="49">
        <v>610.73</v>
      </c>
      <c r="E377" s="49" t="s">
        <v>4774</v>
      </c>
      <c r="F377" s="49" t="s">
        <v>4778</v>
      </c>
      <c r="G377" s="50" t="s">
        <v>4779</v>
      </c>
      <c r="H377" s="51" t="s">
        <v>2462</v>
      </c>
      <c r="I377" s="50" t="s">
        <v>2557</v>
      </c>
      <c r="J377" s="50" t="s">
        <v>128</v>
      </c>
      <c r="K377" s="49" t="s">
        <v>53</v>
      </c>
      <c r="L377" s="52" t="s">
        <v>4780</v>
      </c>
      <c r="M377" s="53" t="str">
        <f t="shared" si="5"/>
        <v>http://ovidsp.ovid.com/ovidweb.cgi?T=JS&amp;NEWS=n&amp;CSC=Y&amp;PAGE=booktext&amp;D=books&amp;AN=01382776$&amp;XPATH=/PG(0)</v>
      </c>
    </row>
    <row r="378" spans="1:13" ht="20.100000000000001" customHeight="1">
      <c r="A378" s="48">
        <v>377</v>
      </c>
      <c r="B378" s="49" t="s">
        <v>2447</v>
      </c>
      <c r="C378" s="49" t="s">
        <v>4137</v>
      </c>
      <c r="D378" s="49">
        <v>610.73</v>
      </c>
      <c r="E378" s="49" t="s">
        <v>4781</v>
      </c>
      <c r="F378" s="49" t="s">
        <v>4782</v>
      </c>
      <c r="G378" s="50" t="s">
        <v>4783</v>
      </c>
      <c r="H378" s="51" t="s">
        <v>2462</v>
      </c>
      <c r="I378" s="50" t="s">
        <v>2557</v>
      </c>
      <c r="J378" s="50" t="s">
        <v>128</v>
      </c>
      <c r="K378" s="49" t="s">
        <v>53</v>
      </c>
      <c r="L378" s="52" t="s">
        <v>4784</v>
      </c>
      <c r="M378" s="53" t="str">
        <f t="shared" si="5"/>
        <v>http://ovidsp.ovid.com/ovidweb.cgi?T=JS&amp;NEWS=n&amp;CSC=Y&amp;PAGE=booktext&amp;D=books&amp;AN=01382773$&amp;XPATH=/PG(0)</v>
      </c>
    </row>
    <row r="379" spans="1:13" ht="20.100000000000001" customHeight="1">
      <c r="A379" s="48">
        <v>378</v>
      </c>
      <c r="B379" s="49" t="s">
        <v>2447</v>
      </c>
      <c r="C379" s="49" t="s">
        <v>3392</v>
      </c>
      <c r="D379" s="49" t="s">
        <v>4785</v>
      </c>
      <c r="E379" s="49" t="s">
        <v>4786</v>
      </c>
      <c r="F379" s="49" t="s">
        <v>4787</v>
      </c>
      <c r="G379" s="50" t="s">
        <v>4788</v>
      </c>
      <c r="H379" s="51" t="s">
        <v>2462</v>
      </c>
      <c r="I379" s="50" t="s">
        <v>1485</v>
      </c>
      <c r="J379" s="50" t="s">
        <v>128</v>
      </c>
      <c r="K379" s="49" t="s">
        <v>2480</v>
      </c>
      <c r="L379" s="52" t="s">
        <v>4789</v>
      </c>
      <c r="M379" s="53" t="str">
        <f t="shared" si="5"/>
        <v>http://ovidsp.ovid.com/ovidweb.cgi?T=JS&amp;NEWS=n&amp;CSC=Y&amp;PAGE=booktext&amp;D=books&amp;AN=01382813$&amp;XPATH=/PG(0)</v>
      </c>
    </row>
    <row r="380" spans="1:13" ht="20.100000000000001" customHeight="1">
      <c r="A380" s="48">
        <v>379</v>
      </c>
      <c r="B380" s="49" t="s">
        <v>2447</v>
      </c>
      <c r="C380" s="49" t="s">
        <v>4790</v>
      </c>
      <c r="D380" s="49" t="s">
        <v>4337</v>
      </c>
      <c r="E380" s="49" t="s">
        <v>4791</v>
      </c>
      <c r="F380" s="49" t="s">
        <v>4792</v>
      </c>
      <c r="G380" s="56" t="s">
        <v>4793</v>
      </c>
      <c r="H380" s="51" t="s">
        <v>2518</v>
      </c>
      <c r="I380" s="50" t="s">
        <v>1485</v>
      </c>
      <c r="J380" s="50" t="s">
        <v>128</v>
      </c>
      <c r="K380" s="49" t="s">
        <v>2480</v>
      </c>
      <c r="L380" s="52" t="s">
        <v>4794</v>
      </c>
      <c r="M380" s="53" t="str">
        <f t="shared" si="5"/>
        <v>http://ovidsp.ovid.com/ovidweb.cgi?T=JS&amp;NEWS=n&amp;CSC=Y&amp;PAGE=booktext&amp;D=books&amp;AN=01382896$&amp;XPATH=/PG(0)</v>
      </c>
    </row>
    <row r="381" spans="1:13" ht="20.100000000000001" customHeight="1">
      <c r="A381" s="48">
        <v>380</v>
      </c>
      <c r="B381" s="49" t="s">
        <v>2447</v>
      </c>
      <c r="C381" s="49" t="s">
        <v>4795</v>
      </c>
      <c r="D381" s="49"/>
      <c r="E381" s="49" t="s">
        <v>4796</v>
      </c>
      <c r="F381" s="49" t="s">
        <v>4797</v>
      </c>
      <c r="G381" s="50" t="s">
        <v>4798</v>
      </c>
      <c r="H381" s="51" t="s">
        <v>2471</v>
      </c>
      <c r="I381" s="50" t="s">
        <v>4799</v>
      </c>
      <c r="J381" s="50" t="s">
        <v>128</v>
      </c>
      <c r="K381" s="49" t="s">
        <v>2536</v>
      </c>
      <c r="L381" s="52" t="s">
        <v>4800</v>
      </c>
      <c r="M381" s="53" t="str">
        <f t="shared" si="5"/>
        <v>http://ovidsp.ovid.com/ovidweb.cgi?T=JS&amp;NEWS=n&amp;CSC=Y&amp;PAGE=booktext&amp;D=books&amp;AN=01382489$&amp;XPATH=/PG(0)</v>
      </c>
    </row>
    <row r="382" spans="1:13" s="70" customFormat="1" ht="20.100000000000001" customHeight="1">
      <c r="A382" s="67">
        <v>381</v>
      </c>
      <c r="B382" s="68" t="s">
        <v>2447</v>
      </c>
      <c r="C382" s="68" t="s">
        <v>4801</v>
      </c>
      <c r="D382" s="68" t="s">
        <v>4802</v>
      </c>
      <c r="E382" s="68" t="s">
        <v>4803</v>
      </c>
      <c r="F382" s="68" t="s">
        <v>4804</v>
      </c>
      <c r="G382" s="60" t="s">
        <v>4805</v>
      </c>
      <c r="H382" s="69" t="s">
        <v>2541</v>
      </c>
      <c r="I382" s="60" t="s">
        <v>4806</v>
      </c>
      <c r="J382" s="60" t="s">
        <v>128</v>
      </c>
      <c r="K382" s="68" t="s">
        <v>2489</v>
      </c>
      <c r="L382" s="52" t="s">
        <v>4807</v>
      </c>
      <c r="M382" s="53" t="str">
        <f t="shared" si="5"/>
        <v>http://ovidsp.ovid.com/ovidweb.cgi?T=JS&amp;NEWS=n&amp;CSC=Y&amp;PAGE=booktext&amp;D=books&amp;AN=01382626$&amp;XPATH=/PG(0)</v>
      </c>
    </row>
    <row r="383" spans="1:13" s="70" customFormat="1" ht="20.100000000000001" customHeight="1">
      <c r="A383" s="67">
        <v>382</v>
      </c>
      <c r="B383" s="68" t="s">
        <v>2447</v>
      </c>
      <c r="C383" s="68" t="s">
        <v>4808</v>
      </c>
      <c r="D383" s="68" t="s">
        <v>1225</v>
      </c>
      <c r="E383" s="68" t="s">
        <v>4809</v>
      </c>
      <c r="F383" s="68" t="s">
        <v>4810</v>
      </c>
      <c r="G383" s="60" t="s">
        <v>4811</v>
      </c>
      <c r="H383" s="69" t="s">
        <v>2518</v>
      </c>
      <c r="I383" s="60" t="s">
        <v>4812</v>
      </c>
      <c r="J383" s="60" t="s">
        <v>128</v>
      </c>
      <c r="K383" s="68" t="s">
        <v>2489</v>
      </c>
      <c r="L383" s="52" t="s">
        <v>4813</v>
      </c>
      <c r="M383" s="53" t="str">
        <f t="shared" si="5"/>
        <v>http://ovidsp.ovid.com/ovidweb.cgi?T=JS&amp;NEWS=n&amp;CSC=Y&amp;PAGE=booktext&amp;D=books&amp;AN=01382627$&amp;XPATH=/PG(0)</v>
      </c>
    </row>
    <row r="384" spans="1:13" s="70" customFormat="1" ht="20.100000000000001" customHeight="1">
      <c r="A384" s="67">
        <v>383</v>
      </c>
      <c r="B384" s="68" t="s">
        <v>2447</v>
      </c>
      <c r="C384" s="68" t="s">
        <v>4814</v>
      </c>
      <c r="D384" s="68" t="s">
        <v>4815</v>
      </c>
      <c r="E384" s="68" t="s">
        <v>4816</v>
      </c>
      <c r="F384" s="68" t="s">
        <v>4817</v>
      </c>
      <c r="G384" s="60" t="s">
        <v>4818</v>
      </c>
      <c r="H384" s="69" t="s">
        <v>2462</v>
      </c>
      <c r="I384" s="60" t="s">
        <v>4819</v>
      </c>
      <c r="J384" s="60" t="s">
        <v>128</v>
      </c>
      <c r="K384" s="68" t="s">
        <v>2536</v>
      </c>
      <c r="L384" s="52" t="s">
        <v>4820</v>
      </c>
      <c r="M384" s="53" t="str">
        <f t="shared" si="5"/>
        <v>http://ovidsp.ovid.com/ovidweb.cgi?T=JS&amp;NEWS=n&amp;CSC=Y&amp;PAGE=booktext&amp;D=books&amp;AN=01382628$&amp;XPATH=/PG(0)</v>
      </c>
    </row>
    <row r="385" spans="1:13" s="70" customFormat="1" ht="20.100000000000001" customHeight="1">
      <c r="A385" s="67">
        <v>384</v>
      </c>
      <c r="B385" s="68" t="s">
        <v>2559</v>
      </c>
      <c r="C385" s="68" t="s">
        <v>1336</v>
      </c>
      <c r="D385" s="68" t="s">
        <v>4821</v>
      </c>
      <c r="E385" s="68" t="s">
        <v>4822</v>
      </c>
      <c r="F385" s="68" t="s">
        <v>4823</v>
      </c>
      <c r="G385" s="60" t="s">
        <v>4824</v>
      </c>
      <c r="H385" s="69" t="s">
        <v>2541</v>
      </c>
      <c r="I385" s="60" t="s">
        <v>4825</v>
      </c>
      <c r="J385" s="60" t="s">
        <v>128</v>
      </c>
      <c r="K385" s="68" t="s">
        <v>30</v>
      </c>
      <c r="L385" s="52" t="s">
        <v>4826</v>
      </c>
      <c r="M385" s="53" t="str">
        <f t="shared" si="5"/>
        <v>http://ovidsp.ovid.com/ovidweb.cgi?T=JS&amp;NEWS=n&amp;CSC=Y&amp;PAGE=booktext&amp;D=books&amp;AN=01337295$&amp;XPATH=/PG(0)</v>
      </c>
    </row>
    <row r="386" spans="1:13" ht="20.100000000000001" customHeight="1">
      <c r="A386" s="48">
        <v>385</v>
      </c>
      <c r="B386" s="49" t="s">
        <v>2447</v>
      </c>
      <c r="C386" s="49" t="s">
        <v>4368</v>
      </c>
      <c r="D386" s="49" t="s">
        <v>4827</v>
      </c>
      <c r="E386" s="49" t="s">
        <v>4828</v>
      </c>
      <c r="F386" s="49" t="s">
        <v>4829</v>
      </c>
      <c r="G386" s="50" t="s">
        <v>4830</v>
      </c>
      <c r="H386" s="51" t="s">
        <v>2541</v>
      </c>
      <c r="I386" s="50" t="s">
        <v>4831</v>
      </c>
      <c r="J386" s="50" t="s">
        <v>128</v>
      </c>
      <c r="K386" s="49" t="s">
        <v>2581</v>
      </c>
      <c r="L386" s="52" t="s">
        <v>4832</v>
      </c>
      <c r="M386" s="53" t="str">
        <f t="shared" si="5"/>
        <v>http://ovidsp.ovid.com/ovidweb.cgi?T=JS&amp;NEWS=n&amp;CSC=Y&amp;PAGE=booktext&amp;D=books&amp;AN=01382629$&amp;XPATH=/PG(0)</v>
      </c>
    </row>
    <row r="387" spans="1:13" ht="20.100000000000001" customHeight="1">
      <c r="A387" s="48">
        <v>386</v>
      </c>
      <c r="B387" s="49" t="s">
        <v>2447</v>
      </c>
      <c r="C387" s="49" t="s">
        <v>4833</v>
      </c>
      <c r="D387" s="49" t="s">
        <v>4834</v>
      </c>
      <c r="E387" s="49" t="s">
        <v>4828</v>
      </c>
      <c r="F387" s="49" t="s">
        <v>4835</v>
      </c>
      <c r="G387" s="50" t="s">
        <v>4836</v>
      </c>
      <c r="H387" s="51" t="s">
        <v>2462</v>
      </c>
      <c r="I387" s="50" t="s">
        <v>4837</v>
      </c>
      <c r="J387" s="50" t="s">
        <v>128</v>
      </c>
      <c r="K387" s="49" t="s">
        <v>2536</v>
      </c>
      <c r="L387" s="52" t="s">
        <v>4838</v>
      </c>
      <c r="M387" s="53" t="str">
        <f t="shared" ref="M387:M450" si="6">HYPERLINK(L387)</f>
        <v>http://ovidsp.ovid.com/ovidweb.cgi?T=JS&amp;NEWS=n&amp;CSC=Y&amp;PAGE=booktext&amp;D=books&amp;AN=01382631$&amp;XPATH=/PG(0)</v>
      </c>
    </row>
    <row r="388" spans="1:13" ht="20.100000000000001" customHeight="1">
      <c r="A388" s="48">
        <v>387</v>
      </c>
      <c r="B388" s="49" t="s">
        <v>2447</v>
      </c>
      <c r="C388" s="49" t="s">
        <v>4839</v>
      </c>
      <c r="D388" s="49" t="s">
        <v>4840</v>
      </c>
      <c r="E388" s="49" t="s">
        <v>4841</v>
      </c>
      <c r="F388" s="49" t="s">
        <v>4842</v>
      </c>
      <c r="G388" s="50" t="s">
        <v>4843</v>
      </c>
      <c r="H388" s="51" t="s">
        <v>2924</v>
      </c>
      <c r="I388" s="50" t="s">
        <v>4844</v>
      </c>
      <c r="J388" s="50" t="s">
        <v>128</v>
      </c>
      <c r="K388" s="49" t="s">
        <v>53</v>
      </c>
      <c r="L388" s="52" t="s">
        <v>4845</v>
      </c>
      <c r="M388" s="53" t="str">
        <f t="shared" si="6"/>
        <v>http://ovidsp.ovid.com/ovidweb.cgi?T=JS&amp;NEWS=n&amp;CSC=Y&amp;PAGE=booktext&amp;D=books&amp;AN=01382632$&amp;XPATH=/PG(0)</v>
      </c>
    </row>
    <row r="389" spans="1:13" ht="20.100000000000001" customHeight="1">
      <c r="A389" s="48">
        <v>388</v>
      </c>
      <c r="B389" s="49" t="s">
        <v>2447</v>
      </c>
      <c r="C389" s="49" t="s">
        <v>1417</v>
      </c>
      <c r="D389" s="49" t="s">
        <v>4846</v>
      </c>
      <c r="E389" s="49" t="s">
        <v>4847</v>
      </c>
      <c r="F389" s="49" t="s">
        <v>4848</v>
      </c>
      <c r="G389" s="50" t="s">
        <v>4849</v>
      </c>
      <c r="H389" s="51" t="s">
        <v>2462</v>
      </c>
      <c r="I389" s="50" t="s">
        <v>4850</v>
      </c>
      <c r="J389" s="50" t="s">
        <v>128</v>
      </c>
      <c r="K389" s="49" t="s">
        <v>2480</v>
      </c>
      <c r="L389" s="52" t="s">
        <v>4851</v>
      </c>
      <c r="M389" s="53" t="str">
        <f t="shared" si="6"/>
        <v>http://ovidsp.ovid.com/ovidweb.cgi?T=JS&amp;NEWS=n&amp;CSC=Y&amp;PAGE=booktext&amp;D=books&amp;AN=01382576$&amp;XPATH=/PG(0)</v>
      </c>
    </row>
    <row r="390" spans="1:13" ht="20.100000000000001" customHeight="1">
      <c r="A390" s="48">
        <v>389</v>
      </c>
      <c r="B390" s="49" t="s">
        <v>2447</v>
      </c>
      <c r="C390" s="49" t="s">
        <v>4852</v>
      </c>
      <c r="D390" s="49" t="s">
        <v>4853</v>
      </c>
      <c r="E390" s="49" t="s">
        <v>4854</v>
      </c>
      <c r="F390" s="49" t="s">
        <v>4855</v>
      </c>
      <c r="G390" s="50" t="s">
        <v>4856</v>
      </c>
      <c r="H390" s="51" t="s">
        <v>2462</v>
      </c>
      <c r="I390" s="50" t="s">
        <v>4857</v>
      </c>
      <c r="J390" s="50" t="s">
        <v>128</v>
      </c>
      <c r="K390" s="49" t="s">
        <v>2581</v>
      </c>
      <c r="L390" s="52" t="s">
        <v>4858</v>
      </c>
      <c r="M390" s="53" t="str">
        <f t="shared" si="6"/>
        <v>http://ovidsp.ovid.com/ovidweb.cgi?T=JS&amp;NEWS=n&amp;CSC=Y&amp;PAGE=booktext&amp;D=books&amp;AN=01382699$&amp;XPATH=/PG(0)</v>
      </c>
    </row>
    <row r="391" spans="1:13" ht="20.100000000000001" customHeight="1">
      <c r="A391" s="48">
        <v>390</v>
      </c>
      <c r="B391" s="49" t="s">
        <v>2447</v>
      </c>
      <c r="C391" s="49" t="s">
        <v>3625</v>
      </c>
      <c r="D391" s="49">
        <v>616.41070999999999</v>
      </c>
      <c r="E391" s="49" t="s">
        <v>4859</v>
      </c>
      <c r="F391" s="49" t="s">
        <v>4860</v>
      </c>
      <c r="G391" s="50" t="s">
        <v>4861</v>
      </c>
      <c r="H391" s="51" t="s">
        <v>2518</v>
      </c>
      <c r="I391" s="50" t="s">
        <v>4862</v>
      </c>
      <c r="J391" s="50" t="s">
        <v>128</v>
      </c>
      <c r="K391" s="49" t="s">
        <v>30</v>
      </c>
      <c r="L391" s="52" t="s">
        <v>4863</v>
      </c>
      <c r="M391" s="53" t="str">
        <f t="shared" si="6"/>
        <v>http://ovidsp.ovid.com/ovidweb.cgi?T=JS&amp;NEWS=n&amp;CSC=Y&amp;PAGE=booktext&amp;D=books&amp;AN=01337257$&amp;XPATH=/PG(0)</v>
      </c>
    </row>
    <row r="392" spans="1:13" ht="20.100000000000001" customHeight="1">
      <c r="A392" s="48">
        <v>391</v>
      </c>
      <c r="B392" s="49" t="s">
        <v>2559</v>
      </c>
      <c r="C392" s="49" t="s">
        <v>4864</v>
      </c>
      <c r="D392" s="49" t="s">
        <v>1205</v>
      </c>
      <c r="E392" s="49" t="s">
        <v>4865</v>
      </c>
      <c r="F392" s="49" t="s">
        <v>4866</v>
      </c>
      <c r="G392" s="50" t="s">
        <v>654</v>
      </c>
      <c r="H392" s="51" t="s">
        <v>2487</v>
      </c>
      <c r="I392" s="50" t="s">
        <v>1485</v>
      </c>
      <c r="J392" s="50" t="s">
        <v>128</v>
      </c>
      <c r="K392" s="49" t="s">
        <v>30</v>
      </c>
      <c r="L392" s="52" t="s">
        <v>4867</v>
      </c>
      <c r="M392" s="53" t="str">
        <f t="shared" si="6"/>
        <v>http://ovidsp.ovid.com/ovidweb.cgi?T=JS&amp;NEWS=n&amp;CSC=Y&amp;PAGE=booktext&amp;D=books&amp;AN=01376504$&amp;XPATH=/PG(0)</v>
      </c>
    </row>
    <row r="393" spans="1:13" ht="20.100000000000001" customHeight="1">
      <c r="A393" s="48">
        <v>392</v>
      </c>
      <c r="B393" s="49" t="s">
        <v>2559</v>
      </c>
      <c r="C393" s="49" t="s">
        <v>4868</v>
      </c>
      <c r="D393" s="49" t="s">
        <v>1205</v>
      </c>
      <c r="E393" s="49" t="s">
        <v>4869</v>
      </c>
      <c r="F393" s="49" t="s">
        <v>4870</v>
      </c>
      <c r="G393" s="50" t="s">
        <v>4871</v>
      </c>
      <c r="H393" s="51" t="s">
        <v>2462</v>
      </c>
      <c r="I393" s="50" t="s">
        <v>2557</v>
      </c>
      <c r="J393" s="50" t="s">
        <v>128</v>
      </c>
      <c r="K393" s="49" t="s">
        <v>53</v>
      </c>
      <c r="L393" s="52" t="s">
        <v>4872</v>
      </c>
      <c r="M393" s="53" t="str">
        <f t="shared" si="6"/>
        <v>http://ovidsp.ovid.com/ovidweb.cgi?T=JS&amp;NEWS=n&amp;CSC=Y&amp;PAGE=booktext&amp;D=books&amp;AN=01382777$&amp;XPATH=/PG(0)</v>
      </c>
    </row>
    <row r="394" spans="1:13" ht="20.100000000000001" customHeight="1">
      <c r="A394" s="48">
        <v>393</v>
      </c>
      <c r="B394" s="49" t="s">
        <v>2559</v>
      </c>
      <c r="C394" s="49" t="s">
        <v>4873</v>
      </c>
      <c r="D394" s="49" t="s">
        <v>1205</v>
      </c>
      <c r="E394" s="49" t="s">
        <v>4874</v>
      </c>
      <c r="F394" s="49" t="s">
        <v>4875</v>
      </c>
      <c r="G394" s="50" t="s">
        <v>4876</v>
      </c>
      <c r="H394" s="51" t="s">
        <v>2462</v>
      </c>
      <c r="I394" s="50" t="s">
        <v>1485</v>
      </c>
      <c r="J394" s="50" t="s">
        <v>128</v>
      </c>
      <c r="K394" s="55" t="s">
        <v>2527</v>
      </c>
      <c r="L394" s="54" t="s">
        <v>4877</v>
      </c>
      <c r="M394" s="53" t="str">
        <f t="shared" si="6"/>
        <v>http://ovidsp.ovid.com/ovidweb.cgi?T=JS&amp;NEWS=n&amp;CSC=Y&amp;PAGE=booktext&amp;D=books&amp;AN=01382835$&amp;XPATH=/PG(0)</v>
      </c>
    </row>
    <row r="395" spans="1:13" ht="20.100000000000001" customHeight="1">
      <c r="A395" s="48">
        <v>394</v>
      </c>
      <c r="B395" s="49" t="s">
        <v>2559</v>
      </c>
      <c r="C395" s="49" t="s">
        <v>2126</v>
      </c>
      <c r="D395" s="49">
        <v>616.07000000000005</v>
      </c>
      <c r="E395" s="49"/>
      <c r="F395" s="49" t="s">
        <v>4878</v>
      </c>
      <c r="G395" s="50" t="s">
        <v>4879</v>
      </c>
      <c r="H395" s="51" t="s">
        <v>2518</v>
      </c>
      <c r="I395" s="50" t="s">
        <v>1485</v>
      </c>
      <c r="J395" s="50" t="s">
        <v>128</v>
      </c>
      <c r="K395" s="55" t="s">
        <v>284</v>
      </c>
      <c r="L395" s="52" t="s">
        <v>4880</v>
      </c>
      <c r="M395" s="53" t="str">
        <f t="shared" si="6"/>
        <v>http://ovidsp.ovid.com/ovidweb.cgi?T=JS&amp;NEWS=n&amp;CSC=Y&amp;PAGE=booktext&amp;D=books&amp;AN=01429611$&amp;XPATH=/PG(0)</v>
      </c>
    </row>
    <row r="396" spans="1:13" ht="20.100000000000001" customHeight="1">
      <c r="A396" s="48">
        <v>395</v>
      </c>
      <c r="B396" s="49" t="s">
        <v>2447</v>
      </c>
      <c r="C396" s="49" t="s">
        <v>4881</v>
      </c>
      <c r="D396" s="49" t="s">
        <v>4882</v>
      </c>
      <c r="E396" s="49" t="s">
        <v>4883</v>
      </c>
      <c r="F396" s="49" t="s">
        <v>4884</v>
      </c>
      <c r="G396" s="50" t="s">
        <v>4885</v>
      </c>
      <c r="H396" s="51" t="s">
        <v>2816</v>
      </c>
      <c r="I396" s="50" t="s">
        <v>4886</v>
      </c>
      <c r="J396" s="50" t="s">
        <v>128</v>
      </c>
      <c r="K396" s="49" t="s">
        <v>30</v>
      </c>
      <c r="L396" s="52" t="s">
        <v>4887</v>
      </c>
      <c r="M396" s="53" t="str">
        <f t="shared" si="6"/>
        <v>http://ovidsp.ovid.com/ovidweb.cgi?T=JS&amp;NEWS=n&amp;CSC=Y&amp;PAGE=booktext&amp;D=books&amp;AN=01429404$&amp;XPATH=/PG(0)</v>
      </c>
    </row>
    <row r="397" spans="1:13" ht="20.100000000000001" customHeight="1">
      <c r="A397" s="48">
        <v>396</v>
      </c>
      <c r="B397" s="49" t="s">
        <v>2447</v>
      </c>
      <c r="C397" s="49" t="s">
        <v>4888</v>
      </c>
      <c r="D397" s="49" t="s">
        <v>4889</v>
      </c>
      <c r="E397" s="49" t="s">
        <v>4890</v>
      </c>
      <c r="F397" s="49" t="s">
        <v>4891</v>
      </c>
      <c r="G397" s="50" t="s">
        <v>4892</v>
      </c>
      <c r="H397" s="51" t="s">
        <v>2487</v>
      </c>
      <c r="I397" s="50" t="s">
        <v>4893</v>
      </c>
      <c r="J397" s="50" t="s">
        <v>128</v>
      </c>
      <c r="K397" s="49" t="s">
        <v>2489</v>
      </c>
      <c r="L397" s="52" t="s">
        <v>4894</v>
      </c>
      <c r="M397" s="53" t="str">
        <f t="shared" si="6"/>
        <v>http://ovidsp.ovid.com/ovidweb.cgi?T=JS&amp;NEWS=n&amp;CSC=Y&amp;PAGE=booktext&amp;D=books&amp;AN=01382491$&amp;XPATH=/PG(0)</v>
      </c>
    </row>
    <row r="398" spans="1:13" ht="20.100000000000001" customHeight="1">
      <c r="A398" s="48">
        <v>397</v>
      </c>
      <c r="B398" s="49" t="s">
        <v>2447</v>
      </c>
      <c r="C398" s="49" t="s">
        <v>1432</v>
      </c>
      <c r="D398" s="49" t="s">
        <v>4895</v>
      </c>
      <c r="E398" s="49" t="s">
        <v>4896</v>
      </c>
      <c r="F398" s="49" t="s">
        <v>4897</v>
      </c>
      <c r="G398" s="50" t="s">
        <v>4898</v>
      </c>
      <c r="H398" s="51" t="s">
        <v>2462</v>
      </c>
      <c r="I398" s="50" t="s">
        <v>4899</v>
      </c>
      <c r="J398" s="50" t="s">
        <v>128</v>
      </c>
      <c r="K398" s="49" t="s">
        <v>2489</v>
      </c>
      <c r="L398" s="52" t="s">
        <v>4900</v>
      </c>
      <c r="M398" s="53" t="str">
        <f t="shared" si="6"/>
        <v>http://ovidsp.ovid.com/ovidweb.cgi?T=JS&amp;NEWS=n&amp;CSC=Y&amp;PAGE=booktext&amp;D=books&amp;AN=01382634$&amp;XPATH=/PG(0)</v>
      </c>
    </row>
    <row r="399" spans="1:13" ht="20.100000000000001" customHeight="1">
      <c r="A399" s="48">
        <v>398</v>
      </c>
      <c r="B399" s="49" t="s">
        <v>2447</v>
      </c>
      <c r="C399" s="49" t="s">
        <v>4901</v>
      </c>
      <c r="D399" s="49" t="s">
        <v>4902</v>
      </c>
      <c r="E399" s="49" t="s">
        <v>4903</v>
      </c>
      <c r="F399" s="49" t="s">
        <v>4904</v>
      </c>
      <c r="G399" s="50" t="s">
        <v>4905</v>
      </c>
      <c r="H399" s="51" t="s">
        <v>2462</v>
      </c>
      <c r="I399" s="50" t="s">
        <v>4906</v>
      </c>
      <c r="J399" s="50" t="s">
        <v>128</v>
      </c>
      <c r="K399" s="49" t="s">
        <v>2550</v>
      </c>
      <c r="L399" s="52" t="s">
        <v>4907</v>
      </c>
      <c r="M399" s="53" t="str">
        <f t="shared" si="6"/>
        <v>http://ovidsp.ovid.com/ovidweb.cgi?T=JS&amp;NEWS=n&amp;CSC=Y&amp;PAGE=booktext&amp;D=books&amp;AN=01382635$&amp;XPATH=/PG(0)</v>
      </c>
    </row>
    <row r="400" spans="1:13" ht="20.100000000000001" customHeight="1">
      <c r="A400" s="48">
        <v>399</v>
      </c>
      <c r="B400" s="49" t="s">
        <v>2447</v>
      </c>
      <c r="C400" s="49" t="s">
        <v>4142</v>
      </c>
      <c r="D400" s="49"/>
      <c r="E400" s="49" t="s">
        <v>4908</v>
      </c>
      <c r="F400" s="49" t="s">
        <v>4909</v>
      </c>
      <c r="G400" s="50" t="s">
        <v>2142</v>
      </c>
      <c r="H400" s="51" t="s">
        <v>2462</v>
      </c>
      <c r="I400" s="50" t="s">
        <v>1485</v>
      </c>
      <c r="J400" s="50" t="s">
        <v>128</v>
      </c>
      <c r="K400" s="49" t="s">
        <v>2480</v>
      </c>
      <c r="L400" s="52" t="s">
        <v>4910</v>
      </c>
      <c r="M400" s="53" t="str">
        <f t="shared" si="6"/>
        <v>http://ovidsp.ovid.com/ovidweb.cgi?T=JS&amp;NEWS=n&amp;CSC=Y&amp;PAGE=booktext&amp;D=books&amp;AN=01382824$&amp;XPATH=/PG(0)</v>
      </c>
    </row>
    <row r="401" spans="1:13" ht="20.100000000000001" customHeight="1">
      <c r="A401" s="48">
        <v>400</v>
      </c>
      <c r="B401" s="49" t="s">
        <v>2447</v>
      </c>
      <c r="C401" s="49" t="s">
        <v>4911</v>
      </c>
      <c r="D401" s="49" t="s">
        <v>955</v>
      </c>
      <c r="E401" s="49" t="s">
        <v>4912</v>
      </c>
      <c r="F401" s="49" t="s">
        <v>4913</v>
      </c>
      <c r="G401" s="50" t="s">
        <v>4914</v>
      </c>
      <c r="H401" s="51" t="s">
        <v>2518</v>
      </c>
      <c r="I401" s="50" t="s">
        <v>4915</v>
      </c>
      <c r="J401" s="50" t="s">
        <v>128</v>
      </c>
      <c r="K401" s="49" t="s">
        <v>53</v>
      </c>
      <c r="L401" s="52" t="s">
        <v>4916</v>
      </c>
      <c r="M401" s="53" t="str">
        <f t="shared" si="6"/>
        <v>http://ovidsp.ovid.com/ovidweb.cgi?T=JS&amp;NEWS=n&amp;CSC=Y&amp;PAGE=booktext&amp;D=books&amp;AN=01382636$&amp;XPATH=/PG(0)</v>
      </c>
    </row>
    <row r="402" spans="1:13" ht="20.100000000000001" customHeight="1">
      <c r="A402" s="48">
        <v>401</v>
      </c>
      <c r="B402" s="49" t="s">
        <v>2447</v>
      </c>
      <c r="C402" s="49" t="s">
        <v>4917</v>
      </c>
      <c r="D402" s="49" t="s">
        <v>4918</v>
      </c>
      <c r="E402" s="49" t="s">
        <v>4919</v>
      </c>
      <c r="F402" s="49" t="s">
        <v>4920</v>
      </c>
      <c r="G402" s="50" t="s">
        <v>4921</v>
      </c>
      <c r="H402" s="51" t="s">
        <v>2487</v>
      </c>
      <c r="I402" s="50" t="s">
        <v>4922</v>
      </c>
      <c r="J402" s="50" t="s">
        <v>128</v>
      </c>
      <c r="K402" s="49" t="s">
        <v>2489</v>
      </c>
      <c r="L402" s="52" t="s">
        <v>4923</v>
      </c>
      <c r="M402" s="53" t="str">
        <f t="shared" si="6"/>
        <v>http://ovidsp.ovid.com/ovidweb.cgi?T=JS&amp;NEWS=n&amp;CSC=Y&amp;PAGE=booktext&amp;D=books&amp;AN=01382638$&amp;XPATH=/PG(0)</v>
      </c>
    </row>
    <row r="403" spans="1:13" ht="20.100000000000001" customHeight="1">
      <c r="A403" s="48">
        <v>402</v>
      </c>
      <c r="B403" s="49" t="s">
        <v>2559</v>
      </c>
      <c r="C403" s="49" t="s">
        <v>4924</v>
      </c>
      <c r="D403" s="49" t="s">
        <v>4925</v>
      </c>
      <c r="E403" s="49" t="s">
        <v>4926</v>
      </c>
      <c r="F403" s="49" t="s">
        <v>4927</v>
      </c>
      <c r="G403" s="50" t="s">
        <v>4928</v>
      </c>
      <c r="H403" s="51" t="s">
        <v>2462</v>
      </c>
      <c r="I403" s="50" t="s">
        <v>4929</v>
      </c>
      <c r="J403" s="50" t="s">
        <v>128</v>
      </c>
      <c r="K403" s="49" t="s">
        <v>2536</v>
      </c>
      <c r="L403" s="52" t="s">
        <v>4930</v>
      </c>
      <c r="M403" s="53" t="str">
        <f t="shared" si="6"/>
        <v>http://ovidsp.ovid.com/ovidweb.cgi?T=JS&amp;NEWS=n&amp;CSC=Y&amp;PAGE=booktext&amp;D=books&amp;AN=01382640$&amp;XPATH=/PG(0)</v>
      </c>
    </row>
    <row r="404" spans="1:13" ht="20.100000000000001" customHeight="1">
      <c r="A404" s="48">
        <v>403</v>
      </c>
      <c r="B404" s="49" t="s">
        <v>2447</v>
      </c>
      <c r="C404" s="49" t="s">
        <v>4931</v>
      </c>
      <c r="D404" s="49" t="s">
        <v>4932</v>
      </c>
      <c r="E404" s="49" t="s">
        <v>4933</v>
      </c>
      <c r="F404" s="49" t="s">
        <v>4934</v>
      </c>
      <c r="G404" s="50" t="s">
        <v>4935</v>
      </c>
      <c r="H404" s="51" t="s">
        <v>2462</v>
      </c>
      <c r="I404" s="50" t="s">
        <v>1485</v>
      </c>
      <c r="J404" s="50" t="s">
        <v>128</v>
      </c>
      <c r="K404" s="49" t="s">
        <v>2489</v>
      </c>
      <c r="L404" s="52" t="s">
        <v>4936</v>
      </c>
      <c r="M404" s="53" t="str">
        <f t="shared" si="6"/>
        <v>http://ovidsp.ovid.com/ovidweb.cgi?T=JS&amp;NEWS=n&amp;CSC=Y&amp;PAGE=booktext&amp;D=books&amp;AN=01382880$&amp;XPATH=/PG(0)</v>
      </c>
    </row>
    <row r="405" spans="1:13" ht="20.100000000000001" customHeight="1">
      <c r="A405" s="48">
        <v>404</v>
      </c>
      <c r="B405" s="49" t="s">
        <v>2447</v>
      </c>
      <c r="C405" s="49" t="s">
        <v>1432</v>
      </c>
      <c r="D405" s="49" t="s">
        <v>4937</v>
      </c>
      <c r="E405" s="49" t="s">
        <v>4938</v>
      </c>
      <c r="F405" s="49" t="s">
        <v>4939</v>
      </c>
      <c r="G405" s="50" t="s">
        <v>4940</v>
      </c>
      <c r="H405" s="51" t="s">
        <v>2462</v>
      </c>
      <c r="I405" s="50" t="s">
        <v>4941</v>
      </c>
      <c r="J405" s="50" t="s">
        <v>128</v>
      </c>
      <c r="K405" s="49" t="s">
        <v>2489</v>
      </c>
      <c r="L405" s="52" t="s">
        <v>4942</v>
      </c>
      <c r="M405" s="53" t="str">
        <f t="shared" si="6"/>
        <v>http://ovidsp.ovid.com/ovidweb.cgi?T=JS&amp;NEWS=n&amp;CSC=Y&amp;PAGE=booktext&amp;D=books&amp;AN=01382642$&amp;XPATH=/PG(0)</v>
      </c>
    </row>
    <row r="406" spans="1:13" ht="20.100000000000001" customHeight="1">
      <c r="A406" s="48">
        <v>405</v>
      </c>
      <c r="B406" s="49" t="s">
        <v>2803</v>
      </c>
      <c r="C406" s="49" t="s">
        <v>4943</v>
      </c>
      <c r="D406" s="49" t="s">
        <v>955</v>
      </c>
      <c r="E406" s="49" t="s">
        <v>4944</v>
      </c>
      <c r="F406" s="49" t="s">
        <v>4945</v>
      </c>
      <c r="G406" s="50" t="s">
        <v>4946</v>
      </c>
      <c r="H406" s="51" t="s">
        <v>2541</v>
      </c>
      <c r="I406" s="50" t="s">
        <v>4947</v>
      </c>
      <c r="J406" s="50" t="s">
        <v>128</v>
      </c>
      <c r="K406" s="49" t="s">
        <v>2550</v>
      </c>
      <c r="L406" s="52" t="s">
        <v>4948</v>
      </c>
      <c r="M406" s="53" t="str">
        <f t="shared" si="6"/>
        <v>http://ovidsp.ovid.com/ovidweb.cgi?T=JS&amp;NEWS=n&amp;CSC=Y&amp;PAGE=booktext&amp;D=books&amp;AN=01312065$&amp;XPATH=/PG(0)</v>
      </c>
    </row>
    <row r="407" spans="1:13" s="70" customFormat="1" ht="20.100000000000001" customHeight="1">
      <c r="A407" s="67">
        <v>406</v>
      </c>
      <c r="B407" s="68" t="s">
        <v>2447</v>
      </c>
      <c r="C407" s="68" t="s">
        <v>4949</v>
      </c>
      <c r="D407" s="68" t="s">
        <v>3687</v>
      </c>
      <c r="E407" s="68" t="s">
        <v>4950</v>
      </c>
      <c r="F407" s="68" t="s">
        <v>4951</v>
      </c>
      <c r="G407" s="60" t="s">
        <v>1317</v>
      </c>
      <c r="H407" s="69" t="s">
        <v>2462</v>
      </c>
      <c r="I407" s="60" t="s">
        <v>4952</v>
      </c>
      <c r="J407" s="60" t="s">
        <v>128</v>
      </c>
      <c r="K407" s="68" t="s">
        <v>2550</v>
      </c>
      <c r="L407" s="52" t="s">
        <v>4953</v>
      </c>
      <c r="M407" s="53" t="str">
        <f t="shared" si="6"/>
        <v>http://ovidsp.ovid.com/ovidweb.cgi?T=JS&amp;NEWS=n&amp;CSC=Y&amp;PAGE=booktext&amp;D=books&amp;AN=01382536$&amp;XPATH=/PG(0)</v>
      </c>
    </row>
    <row r="408" spans="1:13" ht="20.100000000000001" customHeight="1">
      <c r="A408" s="48">
        <v>407</v>
      </c>
      <c r="B408" s="49" t="s">
        <v>2447</v>
      </c>
      <c r="C408" s="49" t="s">
        <v>4954</v>
      </c>
      <c r="D408" s="49"/>
      <c r="E408" s="49" t="s">
        <v>4955</v>
      </c>
      <c r="F408" s="49" t="s">
        <v>4956</v>
      </c>
      <c r="G408" s="50" t="s">
        <v>4957</v>
      </c>
      <c r="H408" s="51" t="s">
        <v>2462</v>
      </c>
      <c r="I408" s="50" t="s">
        <v>4958</v>
      </c>
      <c r="J408" s="50" t="s">
        <v>128</v>
      </c>
      <c r="K408" s="49" t="s">
        <v>2536</v>
      </c>
      <c r="L408" s="52" t="s">
        <v>4959</v>
      </c>
      <c r="M408" s="53" t="str">
        <f t="shared" si="6"/>
        <v>http://ovidsp.ovid.com/ovidweb.cgi?T=JS&amp;NEWS=n&amp;CSC=Y&amp;PAGE=booktext&amp;D=books&amp;AN=01382416$&amp;XPATH=/PG(0)</v>
      </c>
    </row>
    <row r="409" spans="1:13" ht="20.100000000000001" customHeight="1">
      <c r="A409" s="48">
        <v>408</v>
      </c>
      <c r="B409" s="49" t="s">
        <v>2447</v>
      </c>
      <c r="C409" s="49" t="s">
        <v>4960</v>
      </c>
      <c r="D409" s="49" t="s">
        <v>4961</v>
      </c>
      <c r="E409" s="49" t="s">
        <v>4962</v>
      </c>
      <c r="F409" s="49" t="s">
        <v>4963</v>
      </c>
      <c r="G409" s="50" t="s">
        <v>4964</v>
      </c>
      <c r="H409" s="51" t="s">
        <v>2541</v>
      </c>
      <c r="I409" s="50" t="s">
        <v>4965</v>
      </c>
      <c r="J409" s="50" t="s">
        <v>128</v>
      </c>
      <c r="K409" s="49" t="s">
        <v>30</v>
      </c>
      <c r="L409" s="52" t="s">
        <v>4966</v>
      </c>
      <c r="M409" s="53" t="str">
        <f t="shared" si="6"/>
        <v>http://ovidsp.ovid.com/ovidweb.cgi?T=JS&amp;NEWS=n&amp;CSC=Y&amp;PAGE=booktext&amp;D=books&amp;AN=01337651$&amp;XPATH=/PG(0)</v>
      </c>
    </row>
    <row r="410" spans="1:13" ht="20.100000000000001" customHeight="1">
      <c r="A410" s="48">
        <v>409</v>
      </c>
      <c r="B410" s="49" t="s">
        <v>2559</v>
      </c>
      <c r="C410" s="49" t="s">
        <v>3813</v>
      </c>
      <c r="D410" s="49" t="s">
        <v>4355</v>
      </c>
      <c r="E410" s="49" t="s">
        <v>4962</v>
      </c>
      <c r="F410" s="49" t="s">
        <v>4967</v>
      </c>
      <c r="G410" s="50" t="s">
        <v>4968</v>
      </c>
      <c r="H410" s="51" t="s">
        <v>2462</v>
      </c>
      <c r="I410" s="50" t="s">
        <v>4969</v>
      </c>
      <c r="J410" s="50" t="s">
        <v>128</v>
      </c>
      <c r="K410" s="49" t="s">
        <v>2550</v>
      </c>
      <c r="L410" s="52" t="s">
        <v>4970</v>
      </c>
      <c r="M410" s="53" t="str">
        <f t="shared" si="6"/>
        <v>http://ovidsp.ovid.com/ovidweb.cgi?T=JS&amp;NEWS=n&amp;CSC=Y&amp;PAGE=booktext&amp;D=books&amp;AN=01382643$&amp;XPATH=/PG(0)</v>
      </c>
    </row>
    <row r="411" spans="1:13" ht="20.100000000000001" customHeight="1">
      <c r="A411" s="48">
        <v>410</v>
      </c>
      <c r="B411" s="49" t="s">
        <v>2447</v>
      </c>
      <c r="C411" s="49" t="s">
        <v>3813</v>
      </c>
      <c r="D411" s="49" t="s">
        <v>4355</v>
      </c>
      <c r="E411" s="49" t="s">
        <v>4971</v>
      </c>
      <c r="F411" s="49" t="s">
        <v>4972</v>
      </c>
      <c r="G411" s="50" t="s">
        <v>4973</v>
      </c>
      <c r="H411" s="51" t="s">
        <v>2462</v>
      </c>
      <c r="I411" s="50" t="s">
        <v>4974</v>
      </c>
      <c r="J411" s="50" t="s">
        <v>128</v>
      </c>
      <c r="K411" s="49" t="s">
        <v>53</v>
      </c>
      <c r="L411" s="52" t="s">
        <v>4975</v>
      </c>
      <c r="M411" s="53" t="str">
        <f t="shared" si="6"/>
        <v>http://ovidsp.ovid.com/ovidweb.cgi?T=JS&amp;NEWS=n&amp;CSC=Y&amp;PAGE=booktext&amp;D=books&amp;AN=01382644$&amp;XPATH=/PG(0)</v>
      </c>
    </row>
    <row r="412" spans="1:13" ht="20.100000000000001" customHeight="1">
      <c r="A412" s="48">
        <v>411</v>
      </c>
      <c r="B412" s="49" t="s">
        <v>2447</v>
      </c>
      <c r="C412" s="49" t="s">
        <v>3813</v>
      </c>
      <c r="D412" s="49" t="s">
        <v>4976</v>
      </c>
      <c r="E412" s="49" t="s">
        <v>4977</v>
      </c>
      <c r="F412" s="49" t="s">
        <v>4978</v>
      </c>
      <c r="G412" s="50" t="s">
        <v>4979</v>
      </c>
      <c r="H412" s="51" t="s">
        <v>2518</v>
      </c>
      <c r="I412" s="50" t="s">
        <v>4980</v>
      </c>
      <c r="J412" s="50" t="s">
        <v>128</v>
      </c>
      <c r="K412" s="49" t="s">
        <v>2550</v>
      </c>
      <c r="L412" s="52" t="s">
        <v>4981</v>
      </c>
      <c r="M412" s="53" t="str">
        <f t="shared" si="6"/>
        <v>http://ovidsp.ovid.com/ovidweb.cgi?T=JS&amp;NEWS=n&amp;CSC=Y&amp;PAGE=booktext&amp;D=books&amp;AN=01382645$&amp;XPATH=/PG(0)</v>
      </c>
    </row>
    <row r="413" spans="1:13" ht="20.100000000000001" customHeight="1">
      <c r="A413" s="48">
        <v>412</v>
      </c>
      <c r="B413" s="49" t="s">
        <v>2559</v>
      </c>
      <c r="C413" s="49" t="s">
        <v>3003</v>
      </c>
      <c r="D413" s="49" t="s">
        <v>1072</v>
      </c>
      <c r="E413" s="49" t="s">
        <v>4982</v>
      </c>
      <c r="F413" s="49" t="s">
        <v>4983</v>
      </c>
      <c r="G413" s="50" t="s">
        <v>4984</v>
      </c>
      <c r="H413" s="51" t="s">
        <v>2462</v>
      </c>
      <c r="I413" s="50" t="s">
        <v>4985</v>
      </c>
      <c r="J413" s="50" t="s">
        <v>128</v>
      </c>
      <c r="K413" s="49" t="s">
        <v>2489</v>
      </c>
      <c r="L413" s="52" t="s">
        <v>4986</v>
      </c>
      <c r="M413" s="53" t="str">
        <f t="shared" si="6"/>
        <v>http://ovidsp.ovid.com/ovidweb.cgi?T=JS&amp;NEWS=n&amp;CSC=Y&amp;PAGE=booktext&amp;D=books&amp;AN=01382660$&amp;XPATH=/PG(0)</v>
      </c>
    </row>
    <row r="414" spans="1:13" ht="20.100000000000001" customHeight="1">
      <c r="A414" s="48">
        <v>413</v>
      </c>
      <c r="B414" s="49" t="s">
        <v>2447</v>
      </c>
      <c r="C414" s="49" t="s">
        <v>4987</v>
      </c>
      <c r="D414" s="49" t="s">
        <v>3095</v>
      </c>
      <c r="E414" s="49" t="s">
        <v>4988</v>
      </c>
      <c r="F414" s="49" t="s">
        <v>4989</v>
      </c>
      <c r="G414" s="50" t="s">
        <v>4990</v>
      </c>
      <c r="H414" s="51" t="s">
        <v>2462</v>
      </c>
      <c r="I414" s="50" t="s">
        <v>1485</v>
      </c>
      <c r="J414" s="50" t="s">
        <v>128</v>
      </c>
      <c r="K414" s="49" t="s">
        <v>2550</v>
      </c>
      <c r="L414" s="52" t="s">
        <v>4991</v>
      </c>
      <c r="M414" s="53" t="str">
        <f t="shared" si="6"/>
        <v>http://ovidsp.ovid.com/ovidweb.cgi?T=JS&amp;NEWS=n&amp;CSC=Y&amp;PAGE=booktext&amp;D=books&amp;AN=01382834$&amp;XPATH=/PG(0)</v>
      </c>
    </row>
    <row r="415" spans="1:13" ht="20.100000000000001" customHeight="1">
      <c r="A415" s="48">
        <v>414</v>
      </c>
      <c r="B415" s="49" t="s">
        <v>2447</v>
      </c>
      <c r="C415" s="49" t="s">
        <v>4992</v>
      </c>
      <c r="D415" s="49" t="s">
        <v>4993</v>
      </c>
      <c r="E415" s="49" t="s">
        <v>4994</v>
      </c>
      <c r="F415" s="49" t="s">
        <v>4995</v>
      </c>
      <c r="G415" s="50" t="s">
        <v>4996</v>
      </c>
      <c r="H415" s="51" t="s">
        <v>2462</v>
      </c>
      <c r="I415" s="50" t="s">
        <v>4997</v>
      </c>
      <c r="J415" s="50" t="s">
        <v>128</v>
      </c>
      <c r="K415" s="49" t="s">
        <v>2581</v>
      </c>
      <c r="L415" s="52" t="s">
        <v>4998</v>
      </c>
      <c r="M415" s="53" t="str">
        <f t="shared" si="6"/>
        <v>http://ovidsp.ovid.com/ovidweb.cgi?T=JS&amp;NEWS=n&amp;CSC=Y&amp;PAGE=booktext&amp;D=books&amp;AN=01382647$&amp;XPATH=/PG(0)</v>
      </c>
    </row>
    <row r="416" spans="1:13" ht="20.100000000000001" customHeight="1">
      <c r="A416" s="48">
        <v>415</v>
      </c>
      <c r="B416" s="49" t="s">
        <v>2447</v>
      </c>
      <c r="C416" s="49" t="s">
        <v>4999</v>
      </c>
      <c r="D416" s="49" t="s">
        <v>5000</v>
      </c>
      <c r="E416" s="49" t="s">
        <v>5001</v>
      </c>
      <c r="F416" s="49" t="s">
        <v>5002</v>
      </c>
      <c r="G416" s="50" t="s">
        <v>5003</v>
      </c>
      <c r="H416" s="51" t="s">
        <v>2487</v>
      </c>
      <c r="I416" s="50" t="s">
        <v>5004</v>
      </c>
      <c r="J416" s="50" t="s">
        <v>128</v>
      </c>
      <c r="K416" s="49" t="s">
        <v>43</v>
      </c>
      <c r="L416" s="52" t="s">
        <v>5005</v>
      </c>
      <c r="M416" s="53" t="str">
        <f t="shared" si="6"/>
        <v>http://ovidsp.ovid.com/ovidweb.cgi?T=JS&amp;NEWS=n&amp;CSC=Y&amp;PAGE=booktext&amp;D=books&amp;AN=01412547$&amp;XPATH=/PG(0)</v>
      </c>
    </row>
    <row r="417" spans="1:13" ht="20.100000000000001" customHeight="1">
      <c r="A417" s="48">
        <v>416</v>
      </c>
      <c r="B417" s="49" t="s">
        <v>2447</v>
      </c>
      <c r="C417" s="49" t="s">
        <v>5006</v>
      </c>
      <c r="D417" s="49" t="s">
        <v>3282</v>
      </c>
      <c r="E417" s="49" t="s">
        <v>5007</v>
      </c>
      <c r="F417" s="49" t="s">
        <v>5008</v>
      </c>
      <c r="G417" s="50" t="s">
        <v>5009</v>
      </c>
      <c r="H417" s="51" t="s">
        <v>2462</v>
      </c>
      <c r="I417" s="50" t="s">
        <v>3287</v>
      </c>
      <c r="J417" s="50" t="s">
        <v>128</v>
      </c>
      <c r="K417" s="49" t="s">
        <v>53</v>
      </c>
      <c r="L417" s="52" t="s">
        <v>5010</v>
      </c>
      <c r="M417" s="53" t="str">
        <f t="shared" si="6"/>
        <v>http://ovidsp.ovid.com/ovidweb.cgi?T=JS&amp;NEWS=n&amp;CSC=Y&amp;PAGE=booktext&amp;D=books&amp;AN=01382520$&amp;XPATH=/PG(0)</v>
      </c>
    </row>
    <row r="418" spans="1:13" ht="20.100000000000001" customHeight="1">
      <c r="A418" s="48">
        <v>417</v>
      </c>
      <c r="B418" s="49" t="s">
        <v>2447</v>
      </c>
      <c r="C418" s="49" t="s">
        <v>3348</v>
      </c>
      <c r="D418" s="49" t="s">
        <v>2492</v>
      </c>
      <c r="E418" s="49" t="s">
        <v>5011</v>
      </c>
      <c r="F418" s="49" t="s">
        <v>5012</v>
      </c>
      <c r="G418" s="50" t="s">
        <v>5013</v>
      </c>
      <c r="H418" s="51" t="s">
        <v>2462</v>
      </c>
      <c r="I418" s="50" t="s">
        <v>1485</v>
      </c>
      <c r="J418" s="50" t="s">
        <v>128</v>
      </c>
      <c r="K418" s="49" t="s">
        <v>53</v>
      </c>
      <c r="L418" s="52" t="s">
        <v>5014</v>
      </c>
      <c r="M418" s="53" t="str">
        <f t="shared" si="6"/>
        <v>http://ovidsp.ovid.com/ovidweb.cgi?T=JS&amp;NEWS=n&amp;CSC=Y&amp;PAGE=booktext&amp;D=books&amp;AN=01382763$&amp;XPATH=/PG(0)</v>
      </c>
    </row>
    <row r="419" spans="1:13" ht="20.100000000000001" customHeight="1">
      <c r="A419" s="48">
        <v>418</v>
      </c>
      <c r="B419" s="49" t="s">
        <v>2447</v>
      </c>
      <c r="C419" s="49" t="s">
        <v>4164</v>
      </c>
      <c r="D419" s="49" t="s">
        <v>3438</v>
      </c>
      <c r="E419" s="49" t="s">
        <v>5015</v>
      </c>
      <c r="F419" s="49" t="s">
        <v>5016</v>
      </c>
      <c r="G419" s="50" t="s">
        <v>5017</v>
      </c>
      <c r="H419" s="51" t="s">
        <v>2462</v>
      </c>
      <c r="I419" s="50" t="s">
        <v>2557</v>
      </c>
      <c r="J419" s="50" t="s">
        <v>128</v>
      </c>
      <c r="K419" s="49" t="s">
        <v>53</v>
      </c>
      <c r="L419" s="52" t="s">
        <v>5018</v>
      </c>
      <c r="M419" s="53" t="str">
        <f t="shared" si="6"/>
        <v>http://ovidsp.ovid.com/ovidweb.cgi?T=JS&amp;NEWS=n&amp;CSC=Y&amp;PAGE=booktext&amp;D=books&amp;AN=01382764$&amp;XPATH=/PG(0)</v>
      </c>
    </row>
    <row r="420" spans="1:13" ht="20.100000000000001" customHeight="1">
      <c r="A420" s="48">
        <v>419</v>
      </c>
      <c r="B420" s="49" t="s">
        <v>2447</v>
      </c>
      <c r="C420" s="49" t="s">
        <v>4137</v>
      </c>
      <c r="D420" s="49" t="s">
        <v>3632</v>
      </c>
      <c r="E420" s="49" t="s">
        <v>5019</v>
      </c>
      <c r="F420" s="49" t="s">
        <v>5020</v>
      </c>
      <c r="G420" s="50" t="s">
        <v>5021</v>
      </c>
      <c r="H420" s="51" t="s">
        <v>2462</v>
      </c>
      <c r="I420" s="50" t="s">
        <v>2557</v>
      </c>
      <c r="J420" s="50" t="s">
        <v>128</v>
      </c>
      <c r="K420" s="49" t="s">
        <v>53</v>
      </c>
      <c r="L420" s="52" t="s">
        <v>5022</v>
      </c>
      <c r="M420" s="53" t="str">
        <f t="shared" si="6"/>
        <v>http://ovidsp.ovid.com/ovidweb.cgi?T=JS&amp;NEWS=n&amp;CSC=Y&amp;PAGE=booktext&amp;D=books&amp;AN=01382765$&amp;XPATH=/PG(0)</v>
      </c>
    </row>
    <row r="421" spans="1:13" ht="20.100000000000001" customHeight="1">
      <c r="A421" s="48">
        <v>420</v>
      </c>
      <c r="B421" s="49" t="s">
        <v>2447</v>
      </c>
      <c r="C421" s="49" t="s">
        <v>4169</v>
      </c>
      <c r="D421" s="49" t="s">
        <v>1205</v>
      </c>
      <c r="E421" s="49" t="s">
        <v>5023</v>
      </c>
      <c r="F421" s="49" t="s">
        <v>5024</v>
      </c>
      <c r="G421" s="50" t="s">
        <v>5025</v>
      </c>
      <c r="H421" s="51" t="s">
        <v>2462</v>
      </c>
      <c r="I421" s="50" t="s">
        <v>1485</v>
      </c>
      <c r="J421" s="50" t="s">
        <v>128</v>
      </c>
      <c r="K421" s="49" t="s">
        <v>2480</v>
      </c>
      <c r="L421" s="52" t="s">
        <v>5026</v>
      </c>
      <c r="M421" s="53" t="str">
        <f t="shared" si="6"/>
        <v>http://ovidsp.ovid.com/ovidweb.cgi?T=JS&amp;NEWS=n&amp;CSC=Y&amp;PAGE=booktext&amp;D=books&amp;AN=01382815$&amp;XPATH=/PG(0)</v>
      </c>
    </row>
    <row r="422" spans="1:13" ht="20.100000000000001" customHeight="1">
      <c r="A422" s="48">
        <v>421</v>
      </c>
      <c r="B422" s="49" t="s">
        <v>2447</v>
      </c>
      <c r="C422" s="49" t="s">
        <v>4662</v>
      </c>
      <c r="D422" s="49" t="s">
        <v>1007</v>
      </c>
      <c r="E422" s="49" t="s">
        <v>5027</v>
      </c>
      <c r="F422" s="49" t="s">
        <v>5028</v>
      </c>
      <c r="G422" s="50" t="s">
        <v>5029</v>
      </c>
      <c r="H422" s="51" t="s">
        <v>2541</v>
      </c>
      <c r="I422" s="50" t="s">
        <v>1485</v>
      </c>
      <c r="J422" s="50" t="s">
        <v>128</v>
      </c>
      <c r="K422" s="49" t="s">
        <v>2480</v>
      </c>
      <c r="L422" s="52" t="s">
        <v>5030</v>
      </c>
      <c r="M422" s="53" t="str">
        <f t="shared" si="6"/>
        <v>http://ovidsp.ovid.com/ovidweb.cgi?T=JS&amp;NEWS=n&amp;CSC=Y&amp;PAGE=booktext&amp;D=books&amp;AN=01382811$&amp;XPATH=/PG(0)</v>
      </c>
    </row>
    <row r="423" spans="1:13" ht="20.100000000000001" customHeight="1">
      <c r="A423" s="48">
        <v>422</v>
      </c>
      <c r="B423" s="49" t="s">
        <v>2447</v>
      </c>
      <c r="C423" s="49" t="s">
        <v>5031</v>
      </c>
      <c r="D423" s="49" t="s">
        <v>2492</v>
      </c>
      <c r="E423" s="49" t="s">
        <v>5032</v>
      </c>
      <c r="F423" s="49" t="s">
        <v>5033</v>
      </c>
      <c r="G423" s="50" t="s">
        <v>5034</v>
      </c>
      <c r="H423" s="51" t="s">
        <v>2462</v>
      </c>
      <c r="I423" s="50" t="s">
        <v>2557</v>
      </c>
      <c r="J423" s="50" t="s">
        <v>128</v>
      </c>
      <c r="K423" s="49" t="s">
        <v>53</v>
      </c>
      <c r="L423" s="52" t="s">
        <v>5035</v>
      </c>
      <c r="M423" s="53" t="str">
        <f t="shared" si="6"/>
        <v>http://ovidsp.ovid.com/ovidweb.cgi?T=JS&amp;NEWS=n&amp;CSC=Y&amp;PAGE=booktext&amp;D=books&amp;AN=01382757$&amp;XPATH=/PG(0)</v>
      </c>
    </row>
    <row r="424" spans="1:13" ht="20.100000000000001" customHeight="1">
      <c r="A424" s="48">
        <v>423</v>
      </c>
      <c r="B424" s="49" t="s">
        <v>2447</v>
      </c>
      <c r="C424" s="49" t="s">
        <v>5036</v>
      </c>
      <c r="D424" s="49" t="s">
        <v>1007</v>
      </c>
      <c r="E424" s="49" t="s">
        <v>5037</v>
      </c>
      <c r="F424" s="49" t="s">
        <v>5038</v>
      </c>
      <c r="G424" s="50" t="s">
        <v>5039</v>
      </c>
      <c r="H424" s="51" t="s">
        <v>2462</v>
      </c>
      <c r="I424" s="50" t="s">
        <v>5040</v>
      </c>
      <c r="J424" s="50" t="s">
        <v>128</v>
      </c>
      <c r="K424" s="49" t="s">
        <v>2550</v>
      </c>
      <c r="L424" s="52" t="s">
        <v>5041</v>
      </c>
      <c r="M424" s="53" t="str">
        <f t="shared" si="6"/>
        <v>http://ovidsp.ovid.com/ovidweb.cgi?T=JS&amp;NEWS=n&amp;CSC=Y&amp;PAGE=booktext&amp;D=books&amp;AN=01382883$&amp;XPATH=/PG(0)</v>
      </c>
    </row>
    <row r="425" spans="1:13" ht="20.100000000000001" customHeight="1">
      <c r="A425" s="48">
        <v>424</v>
      </c>
      <c r="B425" s="49" t="s">
        <v>2559</v>
      </c>
      <c r="C425" s="49" t="s">
        <v>3003</v>
      </c>
      <c r="D425" s="49" t="s">
        <v>5042</v>
      </c>
      <c r="E425" s="49" t="s">
        <v>5043</v>
      </c>
      <c r="F425" s="49" t="s">
        <v>5044</v>
      </c>
      <c r="G425" s="50" t="s">
        <v>5045</v>
      </c>
      <c r="H425" s="51" t="s">
        <v>2462</v>
      </c>
      <c r="I425" s="50" t="s">
        <v>5046</v>
      </c>
      <c r="J425" s="50" t="s">
        <v>128</v>
      </c>
      <c r="K425" s="49" t="s">
        <v>53</v>
      </c>
      <c r="L425" s="52" t="s">
        <v>5047</v>
      </c>
      <c r="M425" s="53" t="str">
        <f t="shared" si="6"/>
        <v>http://ovidsp.ovid.com/ovidweb.cgi?T=JS&amp;NEWS=n&amp;CSC=Y&amp;PAGE=booktext&amp;D=books&amp;AN=01382649$&amp;XPATH=/PG(0)</v>
      </c>
    </row>
    <row r="426" spans="1:13" ht="20.100000000000001" customHeight="1">
      <c r="A426" s="48">
        <v>425</v>
      </c>
      <c r="B426" s="49" t="s">
        <v>2447</v>
      </c>
      <c r="C426" s="49" t="s">
        <v>5048</v>
      </c>
      <c r="D426" s="49" t="s">
        <v>3219</v>
      </c>
      <c r="E426" s="49" t="s">
        <v>5049</v>
      </c>
      <c r="F426" s="49" t="s">
        <v>5050</v>
      </c>
      <c r="G426" s="50" t="s">
        <v>5051</v>
      </c>
      <c r="H426" s="51" t="s">
        <v>2518</v>
      </c>
      <c r="I426" s="50" t="s">
        <v>5052</v>
      </c>
      <c r="J426" s="50" t="s">
        <v>128</v>
      </c>
      <c r="K426" s="49" t="s">
        <v>53</v>
      </c>
      <c r="L426" s="52" t="s">
        <v>5053</v>
      </c>
      <c r="M426" s="53" t="str">
        <f t="shared" si="6"/>
        <v>http://ovidsp.ovid.com/ovidweb.cgi?T=JS&amp;NEWS=n&amp;CSC=Y&amp;PAGE=booktext&amp;D=books&amp;AN=01337534$&amp;XPATH=/PG(0)</v>
      </c>
    </row>
    <row r="427" spans="1:13" ht="20.100000000000001" customHeight="1">
      <c r="A427" s="48">
        <v>426</v>
      </c>
      <c r="B427" s="49" t="s">
        <v>2559</v>
      </c>
      <c r="C427" s="49" t="s">
        <v>1323</v>
      </c>
      <c r="D427" s="49" t="s">
        <v>5054</v>
      </c>
      <c r="E427" s="49" t="s">
        <v>5055</v>
      </c>
      <c r="F427" s="49" t="s">
        <v>5056</v>
      </c>
      <c r="G427" s="50" t="s">
        <v>5057</v>
      </c>
      <c r="H427" s="51" t="s">
        <v>2462</v>
      </c>
      <c r="I427" s="50" t="s">
        <v>5058</v>
      </c>
      <c r="J427" s="50" t="s">
        <v>128</v>
      </c>
      <c r="K427" s="49" t="s">
        <v>30</v>
      </c>
      <c r="L427" s="52" t="s">
        <v>5059</v>
      </c>
      <c r="M427" s="53" t="str">
        <f t="shared" si="6"/>
        <v>http://ovidsp.ovid.com/ovidweb.cgi?T=JS&amp;NEWS=n&amp;CSC=Y&amp;PAGE=booktext&amp;D=books&amp;AN=01337535$&amp;XPATH=/PG(0)</v>
      </c>
    </row>
    <row r="428" spans="1:13" ht="20.100000000000001" customHeight="1">
      <c r="A428" s="48">
        <v>427</v>
      </c>
      <c r="B428" s="49" t="s">
        <v>2447</v>
      </c>
      <c r="C428" s="49" t="s">
        <v>5060</v>
      </c>
      <c r="D428" s="49" t="s">
        <v>5061</v>
      </c>
      <c r="E428" s="49" t="s">
        <v>5062</v>
      </c>
      <c r="F428" s="49" t="s">
        <v>5063</v>
      </c>
      <c r="G428" s="50" t="s">
        <v>5064</v>
      </c>
      <c r="H428" s="51" t="s">
        <v>2518</v>
      </c>
      <c r="I428" s="50" t="s">
        <v>5065</v>
      </c>
      <c r="J428" s="50" t="s">
        <v>128</v>
      </c>
      <c r="K428" s="49" t="s">
        <v>2489</v>
      </c>
      <c r="L428" s="52" t="s">
        <v>5066</v>
      </c>
      <c r="M428" s="53" t="str">
        <f t="shared" si="6"/>
        <v>http://ovidsp.ovid.com/ovidweb.cgi?T=JS&amp;NEWS=n&amp;CSC=Y&amp;PAGE=booktext&amp;D=books&amp;AN=01382650$&amp;XPATH=/PG(0)</v>
      </c>
    </row>
    <row r="429" spans="1:13" ht="20.100000000000001" customHeight="1">
      <c r="A429" s="48">
        <v>428</v>
      </c>
      <c r="B429" s="49" t="s">
        <v>2447</v>
      </c>
      <c r="C429" s="49" t="s">
        <v>4546</v>
      </c>
      <c r="D429" s="49" t="s">
        <v>5067</v>
      </c>
      <c r="E429" s="49" t="s">
        <v>5068</v>
      </c>
      <c r="F429" s="49" t="s">
        <v>5069</v>
      </c>
      <c r="G429" s="50" t="s">
        <v>5070</v>
      </c>
      <c r="H429" s="51" t="s">
        <v>2462</v>
      </c>
      <c r="I429" s="50" t="s">
        <v>5071</v>
      </c>
      <c r="J429" s="50" t="s">
        <v>128</v>
      </c>
      <c r="K429" s="49" t="s">
        <v>2550</v>
      </c>
      <c r="L429" s="52" t="s">
        <v>5072</v>
      </c>
      <c r="M429" s="53" t="str">
        <f t="shared" si="6"/>
        <v>http://ovidsp.ovid.com/ovidweb.cgi?T=JS&amp;NEWS=n&amp;CSC=Y&amp;PAGE=booktext&amp;D=books&amp;AN=01382651$&amp;XPATH=/PG(0)</v>
      </c>
    </row>
    <row r="430" spans="1:13" ht="20.100000000000001" customHeight="1">
      <c r="A430" s="48">
        <v>429</v>
      </c>
      <c r="B430" s="49" t="s">
        <v>2447</v>
      </c>
      <c r="C430" s="49" t="s">
        <v>5073</v>
      </c>
      <c r="D430" s="49" t="s">
        <v>5074</v>
      </c>
      <c r="E430" s="49" t="s">
        <v>5075</v>
      </c>
      <c r="F430" s="49" t="s">
        <v>5076</v>
      </c>
      <c r="G430" s="50" t="s">
        <v>5077</v>
      </c>
      <c r="H430" s="51" t="s">
        <v>2462</v>
      </c>
      <c r="I430" s="50" t="s">
        <v>5078</v>
      </c>
      <c r="J430" s="50" t="s">
        <v>128</v>
      </c>
      <c r="K430" s="49" t="s">
        <v>2536</v>
      </c>
      <c r="L430" s="52" t="s">
        <v>5079</v>
      </c>
      <c r="M430" s="53" t="str">
        <f t="shared" si="6"/>
        <v>http://ovidsp.ovid.com/ovidweb.cgi?T=JS&amp;NEWS=n&amp;CSC=Y&amp;PAGE=booktext&amp;D=books&amp;AN=01382652$&amp;XPATH=/PG(0)</v>
      </c>
    </row>
    <row r="431" spans="1:13" ht="20.100000000000001" customHeight="1">
      <c r="A431" s="48">
        <v>430</v>
      </c>
      <c r="B431" s="49" t="s">
        <v>2447</v>
      </c>
      <c r="C431" s="49" t="s">
        <v>5080</v>
      </c>
      <c r="D431" s="49" t="s">
        <v>5081</v>
      </c>
      <c r="E431" s="49" t="s">
        <v>5082</v>
      </c>
      <c r="F431" s="49" t="s">
        <v>5083</v>
      </c>
      <c r="G431" s="50" t="s">
        <v>5084</v>
      </c>
      <c r="H431" s="51" t="s">
        <v>2518</v>
      </c>
      <c r="I431" s="50" t="s">
        <v>5085</v>
      </c>
      <c r="J431" s="50" t="s">
        <v>128</v>
      </c>
      <c r="K431" s="49" t="s">
        <v>53</v>
      </c>
      <c r="L431" s="52" t="s">
        <v>5086</v>
      </c>
      <c r="M431" s="53" t="str">
        <f t="shared" si="6"/>
        <v>http://ovidsp.ovid.com/ovidweb.cgi?T=JS&amp;NEWS=n&amp;CSC=Y&amp;PAGE=booktext&amp;D=books&amp;AN=01337353$&amp;XPATH=/PG(0)</v>
      </c>
    </row>
    <row r="432" spans="1:13" ht="20.100000000000001" customHeight="1">
      <c r="A432" s="48">
        <v>431</v>
      </c>
      <c r="B432" s="49" t="s">
        <v>2447</v>
      </c>
      <c r="C432" s="49" t="s">
        <v>5087</v>
      </c>
      <c r="D432" s="49" t="s">
        <v>1000</v>
      </c>
      <c r="E432" s="49" t="s">
        <v>5088</v>
      </c>
      <c r="F432" s="49" t="s">
        <v>5089</v>
      </c>
      <c r="G432" s="50" t="s">
        <v>732</v>
      </c>
      <c r="H432" s="51" t="s">
        <v>2541</v>
      </c>
      <c r="I432" s="50" t="s">
        <v>5090</v>
      </c>
      <c r="J432" s="50" t="s">
        <v>128</v>
      </c>
      <c r="K432" s="49" t="s">
        <v>30</v>
      </c>
      <c r="L432" s="52" t="s">
        <v>5091</v>
      </c>
      <c r="M432" s="53" t="str">
        <f t="shared" si="6"/>
        <v>http://ovidsp.ovid.com/ovidweb.cgi?T=JS&amp;NEWS=n&amp;CSC=Y&amp;PAGE=booktext&amp;D=books&amp;AN=01337537$&amp;XPATH=/PG(0)</v>
      </c>
    </row>
    <row r="433" spans="1:13" ht="20.100000000000001" customHeight="1">
      <c r="A433" s="48">
        <v>432</v>
      </c>
      <c r="B433" s="49" t="s">
        <v>2447</v>
      </c>
      <c r="C433" s="49" t="s">
        <v>1328</v>
      </c>
      <c r="D433" s="49"/>
      <c r="E433" s="49" t="s">
        <v>5092</v>
      </c>
      <c r="F433" s="49" t="s">
        <v>5093</v>
      </c>
      <c r="G433" s="50" t="s">
        <v>5094</v>
      </c>
      <c r="H433" s="51" t="s">
        <v>2462</v>
      </c>
      <c r="I433" s="50" t="s">
        <v>5090</v>
      </c>
      <c r="J433" s="50" t="s">
        <v>128</v>
      </c>
      <c r="K433" s="49" t="s">
        <v>2489</v>
      </c>
      <c r="L433" s="52" t="s">
        <v>5095</v>
      </c>
      <c r="M433" s="53" t="str">
        <f t="shared" si="6"/>
        <v>http://ovidsp.ovid.com/ovidweb.cgi?T=JS&amp;NEWS=n&amp;CSC=Y&amp;PAGE=booktext&amp;D=books&amp;AN=01382653$&amp;XPATH=/PG(0)</v>
      </c>
    </row>
    <row r="434" spans="1:13" ht="20.100000000000001" customHeight="1">
      <c r="A434" s="48">
        <v>433</v>
      </c>
      <c r="B434" s="49" t="s">
        <v>2447</v>
      </c>
      <c r="C434" s="49" t="s">
        <v>3476</v>
      </c>
      <c r="D434" s="49" t="s">
        <v>2467</v>
      </c>
      <c r="E434" s="49" t="s">
        <v>5096</v>
      </c>
      <c r="F434" s="49" t="s">
        <v>5097</v>
      </c>
      <c r="G434" s="50" t="s">
        <v>5098</v>
      </c>
      <c r="H434" s="51" t="s">
        <v>2518</v>
      </c>
      <c r="I434" s="50" t="s">
        <v>5099</v>
      </c>
      <c r="J434" s="50" t="s">
        <v>128</v>
      </c>
      <c r="K434" s="49" t="s">
        <v>2581</v>
      </c>
      <c r="L434" s="52" t="s">
        <v>5100</v>
      </c>
      <c r="M434" s="53" t="str">
        <f t="shared" si="6"/>
        <v>http://ovidsp.ovid.com/ovidweb.cgi?T=JS&amp;NEWS=n&amp;CSC=Y&amp;PAGE=booktext&amp;D=books&amp;AN=01382501$&amp;XPATH=/PG(0)</v>
      </c>
    </row>
    <row r="435" spans="1:13" ht="20.100000000000001" customHeight="1">
      <c r="A435" s="48">
        <v>434</v>
      </c>
      <c r="B435" s="49" t="s">
        <v>2447</v>
      </c>
      <c r="C435" s="49" t="s">
        <v>5101</v>
      </c>
      <c r="D435" s="49" t="s">
        <v>5102</v>
      </c>
      <c r="E435" s="49" t="s">
        <v>5103</v>
      </c>
      <c r="F435" s="49" t="s">
        <v>5104</v>
      </c>
      <c r="G435" s="50" t="s">
        <v>5105</v>
      </c>
      <c r="H435" s="51" t="s">
        <v>2518</v>
      </c>
      <c r="I435" s="50" t="s">
        <v>5106</v>
      </c>
      <c r="J435" s="50" t="s">
        <v>128</v>
      </c>
      <c r="K435" s="49" t="s">
        <v>53</v>
      </c>
      <c r="L435" s="52" t="s">
        <v>5107</v>
      </c>
      <c r="M435" s="53" t="str">
        <f t="shared" si="6"/>
        <v>http://ovidsp.ovid.com/ovidweb.cgi?T=JS&amp;NEWS=n&amp;CSC=Y&amp;PAGE=booktext&amp;D=books&amp;AN=01337570$&amp;XPATH=/PG(0)</v>
      </c>
    </row>
    <row r="436" spans="1:13" ht="20.100000000000001" customHeight="1">
      <c r="A436" s="48">
        <v>435</v>
      </c>
      <c r="B436" s="49" t="s">
        <v>2447</v>
      </c>
      <c r="C436" s="49" t="s">
        <v>5108</v>
      </c>
      <c r="D436" s="49" t="s">
        <v>951</v>
      </c>
      <c r="E436" s="49" t="s">
        <v>5109</v>
      </c>
      <c r="F436" s="49" t="s">
        <v>5110</v>
      </c>
      <c r="G436" s="50" t="s">
        <v>5111</v>
      </c>
      <c r="H436" s="51" t="s">
        <v>2924</v>
      </c>
      <c r="I436" s="50" t="s">
        <v>5112</v>
      </c>
      <c r="J436" s="50" t="s">
        <v>128</v>
      </c>
      <c r="K436" s="49" t="s">
        <v>30</v>
      </c>
      <c r="L436" s="52" t="s">
        <v>5113</v>
      </c>
      <c r="M436" s="53" t="str">
        <f t="shared" si="6"/>
        <v>http://ovidsp.ovid.com/ovidweb.cgi?T=JS&amp;NEWS=n&amp;CSC=Y&amp;PAGE=booktext&amp;D=books&amp;AN=01412498$&amp;XPATH=/PG(0)</v>
      </c>
    </row>
    <row r="437" spans="1:13" ht="20.100000000000001" customHeight="1">
      <c r="A437" s="48">
        <v>436</v>
      </c>
      <c r="B437" s="49" t="s">
        <v>2447</v>
      </c>
      <c r="C437" s="49" t="s">
        <v>5114</v>
      </c>
      <c r="D437" s="49" t="s">
        <v>3787</v>
      </c>
      <c r="E437" s="49" t="s">
        <v>5115</v>
      </c>
      <c r="F437" s="49" t="s">
        <v>5116</v>
      </c>
      <c r="G437" s="50" t="s">
        <v>5117</v>
      </c>
      <c r="H437" s="51" t="s">
        <v>2462</v>
      </c>
      <c r="I437" s="50" t="s">
        <v>5118</v>
      </c>
      <c r="J437" s="50" t="s">
        <v>128</v>
      </c>
      <c r="K437" s="49" t="s">
        <v>53</v>
      </c>
      <c r="L437" s="52" t="s">
        <v>5119</v>
      </c>
      <c r="M437" s="53" t="str">
        <f t="shared" si="6"/>
        <v>http://ovidsp.ovid.com/ovidweb.cgi?T=JS&amp;NEWS=n&amp;CSC=Y&amp;PAGE=booktext&amp;D=books&amp;AN=01382657$&amp;XPATH=/PG(0)</v>
      </c>
    </row>
    <row r="438" spans="1:13" ht="20.100000000000001" customHeight="1">
      <c r="A438" s="48">
        <v>437</v>
      </c>
      <c r="B438" s="49" t="s">
        <v>2447</v>
      </c>
      <c r="C438" s="49" t="s">
        <v>5120</v>
      </c>
      <c r="D438" s="49" t="s">
        <v>2826</v>
      </c>
      <c r="E438" s="49" t="s">
        <v>5121</v>
      </c>
      <c r="F438" s="49" t="s">
        <v>5122</v>
      </c>
      <c r="G438" s="50" t="s">
        <v>5123</v>
      </c>
      <c r="H438" s="51" t="s">
        <v>2471</v>
      </c>
      <c r="I438" s="50" t="s">
        <v>5124</v>
      </c>
      <c r="J438" s="50" t="s">
        <v>128</v>
      </c>
      <c r="K438" s="49" t="s">
        <v>30</v>
      </c>
      <c r="L438" s="52" t="s">
        <v>5125</v>
      </c>
      <c r="M438" s="53" t="str">
        <f t="shared" si="6"/>
        <v>http://ovidsp.ovid.com/ovidweb.cgi?T=JS&amp;NEWS=n&amp;CSC=Y&amp;PAGE=booktext&amp;D=books&amp;AN=01412544$&amp;XPATH=/PG(0)</v>
      </c>
    </row>
    <row r="439" spans="1:13" ht="20.100000000000001" customHeight="1">
      <c r="A439" s="48">
        <v>438</v>
      </c>
      <c r="B439" s="49" t="s">
        <v>2447</v>
      </c>
      <c r="C439" s="49" t="s">
        <v>5126</v>
      </c>
      <c r="D439" s="49" t="s">
        <v>4634</v>
      </c>
      <c r="E439" s="49" t="s">
        <v>5127</v>
      </c>
      <c r="F439" s="49" t="s">
        <v>5128</v>
      </c>
      <c r="G439" s="50" t="s">
        <v>5129</v>
      </c>
      <c r="H439" s="51" t="s">
        <v>2518</v>
      </c>
      <c r="I439" s="50" t="s">
        <v>5130</v>
      </c>
      <c r="J439" s="50" t="s">
        <v>128</v>
      </c>
      <c r="K439" s="49" t="s">
        <v>30</v>
      </c>
      <c r="L439" s="52" t="s">
        <v>5131</v>
      </c>
      <c r="M439" s="53" t="str">
        <f t="shared" si="6"/>
        <v>http://ovidsp.ovid.com/ovidweb.cgi?T=JS&amp;NEWS=n&amp;CSC=Y&amp;PAGE=booktext&amp;D=books&amp;AN=01400435$&amp;XPATH=/PG(0)</v>
      </c>
    </row>
    <row r="440" spans="1:13" ht="20.100000000000001" customHeight="1">
      <c r="A440" s="48">
        <v>439</v>
      </c>
      <c r="B440" s="49" t="s">
        <v>2447</v>
      </c>
      <c r="C440" s="49" t="s">
        <v>5132</v>
      </c>
      <c r="D440" s="49" t="s">
        <v>4006</v>
      </c>
      <c r="E440" s="49" t="s">
        <v>5133</v>
      </c>
      <c r="F440" s="49" t="s">
        <v>5134</v>
      </c>
      <c r="G440" s="50" t="s">
        <v>5135</v>
      </c>
      <c r="H440" s="51" t="s">
        <v>2487</v>
      </c>
      <c r="I440" s="50" t="s">
        <v>5136</v>
      </c>
      <c r="J440" s="50" t="s">
        <v>128</v>
      </c>
      <c r="K440" s="49" t="s">
        <v>2489</v>
      </c>
      <c r="L440" s="52" t="s">
        <v>5137</v>
      </c>
      <c r="M440" s="53" t="str">
        <f t="shared" si="6"/>
        <v>http://ovidsp.ovid.com/ovidweb.cgi?T=JS&amp;NEWS=n&amp;CSC=Y&amp;PAGE=booktext&amp;D=books&amp;AN=01382658$&amp;XPATH=/PG(0)</v>
      </c>
    </row>
    <row r="441" spans="1:13" ht="20.100000000000001" customHeight="1">
      <c r="A441" s="48">
        <v>440</v>
      </c>
      <c r="B441" s="49" t="s">
        <v>2803</v>
      </c>
      <c r="C441" s="49" t="s">
        <v>5138</v>
      </c>
      <c r="D441" s="49" t="s">
        <v>4834</v>
      </c>
      <c r="E441" s="49" t="s">
        <v>5139</v>
      </c>
      <c r="F441" s="49" t="s">
        <v>5140</v>
      </c>
      <c r="G441" s="50" t="s">
        <v>5141</v>
      </c>
      <c r="H441" s="51" t="s">
        <v>2462</v>
      </c>
      <c r="I441" s="50" t="s">
        <v>5142</v>
      </c>
      <c r="J441" s="50" t="s">
        <v>128</v>
      </c>
      <c r="K441" s="49" t="s">
        <v>2489</v>
      </c>
      <c r="L441" s="52" t="s">
        <v>5143</v>
      </c>
      <c r="M441" s="53" t="str">
        <f t="shared" si="6"/>
        <v>http://ovidsp.ovid.com/ovidweb.cgi?T=JS&amp;NEWS=n&amp;CSC=Y&amp;PAGE=booktext&amp;D=books&amp;AN=01382587$&amp;XPATH=/PG(0)</v>
      </c>
    </row>
    <row r="442" spans="1:13" ht="20.100000000000001" customHeight="1">
      <c r="A442" s="48">
        <v>441</v>
      </c>
      <c r="B442" s="49" t="s">
        <v>2447</v>
      </c>
      <c r="C442" s="49" t="s">
        <v>1487</v>
      </c>
      <c r="D442" s="49" t="s">
        <v>2492</v>
      </c>
      <c r="E442" s="49" t="s">
        <v>5144</v>
      </c>
      <c r="F442" s="49" t="s">
        <v>5145</v>
      </c>
      <c r="G442" s="50" t="s">
        <v>5146</v>
      </c>
      <c r="H442" s="51" t="s">
        <v>2462</v>
      </c>
      <c r="I442" s="50" t="s">
        <v>1485</v>
      </c>
      <c r="J442" s="50" t="s">
        <v>128</v>
      </c>
      <c r="K442" s="49" t="s">
        <v>2536</v>
      </c>
      <c r="L442" s="52" t="s">
        <v>5147</v>
      </c>
      <c r="M442" s="53" t="str">
        <f t="shared" si="6"/>
        <v>http://ovidsp.ovid.com/ovidweb.cgi?T=JS&amp;NEWS=n&amp;CSC=Y&amp;PAGE=booktext&amp;D=books&amp;AN=01382870$&amp;XPATH=/PG(0)</v>
      </c>
    </row>
    <row r="443" spans="1:13" ht="20.100000000000001" customHeight="1">
      <c r="A443" s="48">
        <v>442</v>
      </c>
      <c r="B443" s="49" t="s">
        <v>2447</v>
      </c>
      <c r="C443" s="49" t="s">
        <v>5148</v>
      </c>
      <c r="D443" s="49" t="s">
        <v>4773</v>
      </c>
      <c r="E443" s="49" t="s">
        <v>5149</v>
      </c>
      <c r="F443" s="49" t="s">
        <v>5150</v>
      </c>
      <c r="G443" s="50" t="s">
        <v>5151</v>
      </c>
      <c r="H443" s="51" t="s">
        <v>2462</v>
      </c>
      <c r="I443" s="50" t="s">
        <v>1485</v>
      </c>
      <c r="J443" s="50" t="s">
        <v>128</v>
      </c>
      <c r="K443" s="49" t="s">
        <v>2489</v>
      </c>
      <c r="L443" s="52" t="s">
        <v>5152</v>
      </c>
      <c r="M443" s="53" t="str">
        <f t="shared" si="6"/>
        <v>http://ovidsp.ovid.com/ovidweb.cgi?T=JS&amp;NEWS=n&amp;CSC=Y&amp;PAGE=booktext&amp;D=books&amp;AN=01382881$&amp;XPATH=/PG(0)</v>
      </c>
    </row>
    <row r="444" spans="1:13" ht="20.100000000000001" customHeight="1">
      <c r="A444" s="48">
        <v>443</v>
      </c>
      <c r="B444" s="49" t="s">
        <v>2447</v>
      </c>
      <c r="C444" s="49" t="s">
        <v>5153</v>
      </c>
      <c r="D444" s="49" t="s">
        <v>951</v>
      </c>
      <c r="E444" s="49" t="s">
        <v>5154</v>
      </c>
      <c r="F444" s="49" t="s">
        <v>5155</v>
      </c>
      <c r="G444" s="50" t="s">
        <v>744</v>
      </c>
      <c r="H444" s="51" t="s">
        <v>4058</v>
      </c>
      <c r="I444" s="50" t="s">
        <v>1485</v>
      </c>
      <c r="J444" s="50" t="s">
        <v>128</v>
      </c>
      <c r="K444" s="49" t="s">
        <v>30</v>
      </c>
      <c r="L444" s="52" t="s">
        <v>5156</v>
      </c>
      <c r="M444" s="53" t="str">
        <f t="shared" si="6"/>
        <v>http://ovidsp.ovid.com/ovidweb.cgi?T=JS&amp;NEWS=n&amp;CSC=Y&amp;PAGE=booktext&amp;D=books&amp;AN=01382740$&amp;XPATH=/PG(0)</v>
      </c>
    </row>
    <row r="445" spans="1:13" ht="20.100000000000001" customHeight="1">
      <c r="A445" s="48">
        <v>444</v>
      </c>
      <c r="B445" s="49" t="s">
        <v>2447</v>
      </c>
      <c r="C445" s="49" t="s">
        <v>5157</v>
      </c>
      <c r="D445" s="49" t="s">
        <v>5158</v>
      </c>
      <c r="E445" s="49" t="s">
        <v>5159</v>
      </c>
      <c r="F445" s="49" t="s">
        <v>5160</v>
      </c>
      <c r="G445" s="50" t="s">
        <v>5161</v>
      </c>
      <c r="H445" s="51" t="s">
        <v>2541</v>
      </c>
      <c r="I445" s="50" t="s">
        <v>5162</v>
      </c>
      <c r="J445" s="50" t="s">
        <v>128</v>
      </c>
      <c r="K445" s="55" t="s">
        <v>2717</v>
      </c>
      <c r="L445" s="52" t="s">
        <v>5163</v>
      </c>
      <c r="M445" s="53" t="str">
        <f t="shared" si="6"/>
        <v>http://ovidsp.ovid.com/ovidweb.cgi?T=JS&amp;NEWS=n&amp;CSC=Y&amp;PAGE=booktext&amp;D=books&amp;AN=01382890$&amp;XPATH=/PG(0)</v>
      </c>
    </row>
    <row r="446" spans="1:13" ht="20.100000000000001" customHeight="1">
      <c r="A446" s="48">
        <v>445</v>
      </c>
      <c r="B446" s="49" t="s">
        <v>2447</v>
      </c>
      <c r="C446" s="49" t="s">
        <v>5164</v>
      </c>
      <c r="D446" s="49" t="s">
        <v>5000</v>
      </c>
      <c r="E446" s="49" t="s">
        <v>5165</v>
      </c>
      <c r="F446" s="49" t="s">
        <v>5166</v>
      </c>
      <c r="G446" s="50" t="s">
        <v>5167</v>
      </c>
      <c r="H446" s="51" t="s">
        <v>2462</v>
      </c>
      <c r="I446" s="50" t="s">
        <v>5168</v>
      </c>
      <c r="J446" s="50" t="s">
        <v>128</v>
      </c>
      <c r="K446" s="49" t="s">
        <v>53</v>
      </c>
      <c r="L446" s="54" t="s">
        <v>5169</v>
      </c>
      <c r="M446" s="53" t="str">
        <f t="shared" si="6"/>
        <v>http://ovidsp.ovid.com/ovidweb.cgi?T=JS&amp;NEWS=n&amp;CSC=Y&amp;PAGE=booktext&amp;D=books&amp;AN=01382659$&amp;XPATH=/PG(0)</v>
      </c>
    </row>
    <row r="447" spans="1:13" ht="20.100000000000001" customHeight="1">
      <c r="A447" s="48">
        <v>446</v>
      </c>
      <c r="B447" s="49" t="s">
        <v>2447</v>
      </c>
      <c r="C447" s="49" t="s">
        <v>5170</v>
      </c>
      <c r="D447" s="49" t="s">
        <v>4074</v>
      </c>
      <c r="E447" s="49" t="s">
        <v>5171</v>
      </c>
      <c r="F447" s="49" t="s">
        <v>5172</v>
      </c>
      <c r="G447" s="50" t="s">
        <v>5173</v>
      </c>
      <c r="H447" s="51" t="s">
        <v>2462</v>
      </c>
      <c r="I447" s="50" t="s">
        <v>5174</v>
      </c>
      <c r="J447" s="50" t="s">
        <v>128</v>
      </c>
      <c r="K447" s="49" t="s">
        <v>53</v>
      </c>
      <c r="L447" s="52" t="s">
        <v>5175</v>
      </c>
      <c r="M447" s="53" t="str">
        <f t="shared" si="6"/>
        <v>http://ovidsp.ovid.com/ovidweb.cgi?T=JS&amp;NEWS=n&amp;CSC=Y&amp;PAGE=booktext&amp;D=books&amp;AN=01382662$&amp;XPATH=/PG(0)</v>
      </c>
    </row>
    <row r="448" spans="1:13" ht="20.100000000000001" customHeight="1">
      <c r="A448" s="48">
        <v>447</v>
      </c>
      <c r="B448" s="49" t="s">
        <v>2447</v>
      </c>
      <c r="C448" s="49" t="s">
        <v>5176</v>
      </c>
      <c r="D448" s="49" t="s">
        <v>5177</v>
      </c>
      <c r="E448" s="49" t="s">
        <v>5178</v>
      </c>
      <c r="F448" s="49" t="s">
        <v>5179</v>
      </c>
      <c r="G448" s="50" t="s">
        <v>5180</v>
      </c>
      <c r="H448" s="51" t="s">
        <v>2462</v>
      </c>
      <c r="I448" s="50" t="s">
        <v>1485</v>
      </c>
      <c r="J448" s="50" t="s">
        <v>128</v>
      </c>
      <c r="K448" s="55" t="s">
        <v>2717</v>
      </c>
      <c r="L448" s="52" t="s">
        <v>5181</v>
      </c>
      <c r="M448" s="53" t="str">
        <f t="shared" si="6"/>
        <v>http://ovidsp.ovid.com/ovidweb.cgi?T=JS&amp;NEWS=n&amp;CSC=Y&amp;PAGE=booktext&amp;D=books&amp;AN=01382888$&amp;XPATH=/PG(0)</v>
      </c>
    </row>
    <row r="449" spans="1:13" ht="20.100000000000001" customHeight="1">
      <c r="A449" s="48">
        <v>448</v>
      </c>
      <c r="B449" s="49" t="s">
        <v>2447</v>
      </c>
      <c r="C449" s="49" t="s">
        <v>5182</v>
      </c>
      <c r="D449" s="49" t="s">
        <v>1072</v>
      </c>
      <c r="E449" s="49" t="s">
        <v>5183</v>
      </c>
      <c r="F449" s="49" t="s">
        <v>5184</v>
      </c>
      <c r="G449" s="50" t="s">
        <v>1354</v>
      </c>
      <c r="H449" s="51" t="s">
        <v>2816</v>
      </c>
      <c r="I449" s="50" t="s">
        <v>5185</v>
      </c>
      <c r="J449" s="50" t="s">
        <v>128</v>
      </c>
      <c r="K449" s="49" t="s">
        <v>53</v>
      </c>
      <c r="L449" s="52" t="s">
        <v>5186</v>
      </c>
      <c r="M449" s="53" t="str">
        <f t="shared" si="6"/>
        <v>http://ovidsp.ovid.com/ovidweb.cgi?T=JS&amp;NEWS=n&amp;CSC=Y&amp;PAGE=booktext&amp;D=books&amp;AN=01382663$&amp;XPATH=/PG(0)</v>
      </c>
    </row>
    <row r="450" spans="1:13" ht="20.100000000000001" customHeight="1">
      <c r="A450" s="48">
        <v>449</v>
      </c>
      <c r="B450" s="49" t="s">
        <v>2447</v>
      </c>
      <c r="C450" s="49" t="s">
        <v>5187</v>
      </c>
      <c r="D450" s="49" t="s">
        <v>1170</v>
      </c>
      <c r="E450" s="49" t="s">
        <v>5188</v>
      </c>
      <c r="F450" s="49" t="s">
        <v>5189</v>
      </c>
      <c r="G450" s="50" t="s">
        <v>5190</v>
      </c>
      <c r="H450" s="51" t="s">
        <v>2518</v>
      </c>
      <c r="I450" s="50" t="s">
        <v>5191</v>
      </c>
      <c r="J450" s="50" t="s">
        <v>128</v>
      </c>
      <c r="K450" s="49" t="s">
        <v>53</v>
      </c>
      <c r="L450" s="52" t="s">
        <v>5192</v>
      </c>
      <c r="M450" s="53" t="str">
        <f t="shared" si="6"/>
        <v>http://ovidsp.ovid.com/ovidweb.cgi?T=JS&amp;NEWS=n&amp;CSC=Y&amp;PAGE=booktext&amp;D=books&amp;AN=01382661$&amp;XPATH=/PG(0)</v>
      </c>
    </row>
    <row r="451" spans="1:13" ht="20.100000000000001" customHeight="1">
      <c r="A451" s="48">
        <v>450</v>
      </c>
      <c r="B451" s="49" t="s">
        <v>2559</v>
      </c>
      <c r="C451" s="49" t="s">
        <v>4603</v>
      </c>
      <c r="D451" s="49">
        <v>616.89007600000002</v>
      </c>
      <c r="E451" s="49" t="s">
        <v>5193</v>
      </c>
      <c r="F451" s="49" t="s">
        <v>5194</v>
      </c>
      <c r="G451" s="50" t="s">
        <v>5195</v>
      </c>
      <c r="H451" s="51" t="s">
        <v>2462</v>
      </c>
      <c r="I451" s="50" t="s">
        <v>5196</v>
      </c>
      <c r="J451" s="50" t="s">
        <v>128</v>
      </c>
      <c r="K451" s="49" t="s">
        <v>2489</v>
      </c>
      <c r="L451" s="52" t="s">
        <v>5197</v>
      </c>
      <c r="M451" s="53" t="str">
        <f t="shared" ref="M451:M514" si="7">HYPERLINK(L451)</f>
        <v>http://ovidsp.ovid.com/ovidweb.cgi?T=JS&amp;NEWS=n&amp;CSC=Y&amp;PAGE=booktext&amp;D=books&amp;AN=01382412$&amp;XPATH=/PG(0)</v>
      </c>
    </row>
    <row r="452" spans="1:13" ht="20.100000000000001" customHeight="1">
      <c r="A452" s="48">
        <v>451</v>
      </c>
      <c r="B452" s="49" t="s">
        <v>2447</v>
      </c>
      <c r="C452" s="49" t="s">
        <v>5170</v>
      </c>
      <c r="D452" s="49" t="s">
        <v>5198</v>
      </c>
      <c r="E452" s="49" t="s">
        <v>5199</v>
      </c>
      <c r="F452" s="49" t="s">
        <v>5200</v>
      </c>
      <c r="G452" s="50" t="s">
        <v>5201</v>
      </c>
      <c r="H452" s="51" t="s">
        <v>2462</v>
      </c>
      <c r="I452" s="50" t="s">
        <v>5202</v>
      </c>
      <c r="J452" s="50" t="s">
        <v>128</v>
      </c>
      <c r="K452" s="49" t="s">
        <v>2536</v>
      </c>
      <c r="L452" s="52" t="s">
        <v>5203</v>
      </c>
      <c r="M452" s="53" t="str">
        <f t="shared" si="7"/>
        <v>http://ovidsp.ovid.com/ovidweb.cgi?T=JS&amp;NEWS=n&amp;CSC=Y&amp;PAGE=booktext&amp;D=books&amp;AN=01382664$&amp;XPATH=/PG(0)</v>
      </c>
    </row>
    <row r="453" spans="1:13" ht="20.100000000000001" customHeight="1">
      <c r="A453" s="48">
        <v>452</v>
      </c>
      <c r="B453" s="49" t="s">
        <v>2447</v>
      </c>
      <c r="C453" s="49" t="s">
        <v>4603</v>
      </c>
      <c r="D453" s="49" t="s">
        <v>2602</v>
      </c>
      <c r="E453" s="49" t="s">
        <v>5204</v>
      </c>
      <c r="F453" s="49" t="s">
        <v>5205</v>
      </c>
      <c r="G453" s="50" t="s">
        <v>5206</v>
      </c>
      <c r="H453" s="51" t="s">
        <v>2462</v>
      </c>
      <c r="I453" s="50" t="s">
        <v>5207</v>
      </c>
      <c r="J453" s="50" t="s">
        <v>128</v>
      </c>
      <c r="K453" s="49" t="s">
        <v>2536</v>
      </c>
      <c r="L453" s="52" t="s">
        <v>5208</v>
      </c>
      <c r="M453" s="53" t="str">
        <f t="shared" si="7"/>
        <v>http://ovidsp.ovid.com/ovidweb.cgi?T=JS&amp;NEWS=n&amp;CSC=Y&amp;PAGE=booktext&amp;D=books&amp;AN=01382665$&amp;XPATH=/PG(0)</v>
      </c>
    </row>
    <row r="454" spans="1:13" ht="20.100000000000001" customHeight="1">
      <c r="A454" s="48">
        <v>453</v>
      </c>
      <c r="B454" s="49" t="s">
        <v>2559</v>
      </c>
      <c r="C454" s="49" t="s">
        <v>5209</v>
      </c>
      <c r="D454" s="49" t="s">
        <v>5210</v>
      </c>
      <c r="E454" s="49" t="s">
        <v>5211</v>
      </c>
      <c r="F454" s="49" t="s">
        <v>5212</v>
      </c>
      <c r="G454" s="50" t="s">
        <v>5213</v>
      </c>
      <c r="H454" s="51" t="s">
        <v>2518</v>
      </c>
      <c r="I454" s="50" t="s">
        <v>5214</v>
      </c>
      <c r="J454" s="50" t="s">
        <v>128</v>
      </c>
      <c r="K454" s="49" t="s">
        <v>30</v>
      </c>
      <c r="L454" s="52" t="s">
        <v>5215</v>
      </c>
      <c r="M454" s="53" t="str">
        <f t="shared" si="7"/>
        <v>http://ovidsp.ovid.com/ovidweb.cgi?T=JS&amp;NEWS=n&amp;CSC=Y&amp;PAGE=booktext&amp;D=books&amp;AN=01337652$&amp;XPATH=/PG(0)</v>
      </c>
    </row>
    <row r="455" spans="1:13" ht="20.100000000000001" customHeight="1">
      <c r="A455" s="48">
        <v>454</v>
      </c>
      <c r="B455" s="49" t="s">
        <v>2559</v>
      </c>
      <c r="C455" s="49" t="s">
        <v>5170</v>
      </c>
      <c r="D455" s="49" t="s">
        <v>1072</v>
      </c>
      <c r="E455" s="49" t="s">
        <v>5216</v>
      </c>
      <c r="F455" s="49" t="s">
        <v>5217</v>
      </c>
      <c r="G455" s="50" t="s">
        <v>5218</v>
      </c>
      <c r="H455" s="51" t="s">
        <v>2462</v>
      </c>
      <c r="I455" s="50" t="s">
        <v>5219</v>
      </c>
      <c r="J455" s="50" t="s">
        <v>128</v>
      </c>
      <c r="K455" s="49" t="s">
        <v>53</v>
      </c>
      <c r="L455" s="52" t="s">
        <v>5220</v>
      </c>
      <c r="M455" s="53" t="str">
        <f t="shared" si="7"/>
        <v>http://ovidsp.ovid.com/ovidweb.cgi?T=JS&amp;NEWS=n&amp;CSC=Y&amp;PAGE=booktext&amp;D=books&amp;AN=01382667$&amp;XPATH=/PG(0)</v>
      </c>
    </row>
    <row r="456" spans="1:13" ht="20.100000000000001" customHeight="1">
      <c r="A456" s="48">
        <v>455</v>
      </c>
      <c r="B456" s="49" t="s">
        <v>2447</v>
      </c>
      <c r="C456" s="49" t="s">
        <v>5221</v>
      </c>
      <c r="D456" s="49" t="s">
        <v>5222</v>
      </c>
      <c r="E456" s="49" t="s">
        <v>5223</v>
      </c>
      <c r="F456" s="49" t="s">
        <v>5224</v>
      </c>
      <c r="G456" s="50" t="s">
        <v>5225</v>
      </c>
      <c r="H456" s="51" t="s">
        <v>2518</v>
      </c>
      <c r="I456" s="50" t="s">
        <v>5226</v>
      </c>
      <c r="J456" s="50" t="s">
        <v>128</v>
      </c>
      <c r="K456" s="49" t="s">
        <v>2536</v>
      </c>
      <c r="L456" s="52" t="s">
        <v>5227</v>
      </c>
      <c r="M456" s="53" t="str">
        <f t="shared" si="7"/>
        <v>http://ovidsp.ovid.com/ovidweb.cgi?T=JS&amp;NEWS=n&amp;CSC=Y&amp;PAGE=booktext&amp;D=books&amp;AN=01382668$&amp;XPATH=/PG(0)</v>
      </c>
    </row>
    <row r="457" spans="1:13" ht="20.100000000000001" customHeight="1">
      <c r="A457" s="48">
        <v>456</v>
      </c>
      <c r="B457" s="49" t="s">
        <v>2447</v>
      </c>
      <c r="C457" s="49" t="s">
        <v>5228</v>
      </c>
      <c r="D457" s="49" t="s">
        <v>3438</v>
      </c>
      <c r="E457" s="49" t="s">
        <v>5229</v>
      </c>
      <c r="F457" s="49" t="s">
        <v>5230</v>
      </c>
      <c r="G457" s="50" t="s">
        <v>5231</v>
      </c>
      <c r="H457" s="51" t="s">
        <v>2487</v>
      </c>
      <c r="I457" s="50" t="s">
        <v>5232</v>
      </c>
      <c r="J457" s="50" t="s">
        <v>128</v>
      </c>
      <c r="K457" s="49" t="s">
        <v>2489</v>
      </c>
      <c r="L457" s="52" t="s">
        <v>5233</v>
      </c>
      <c r="M457" s="53" t="str">
        <f t="shared" si="7"/>
        <v>http://ovidsp.ovid.com/ovidweb.cgi?T=JS&amp;NEWS=n&amp;CSC=Y&amp;PAGE=booktext&amp;D=books&amp;AN=01376505$&amp;XPATH=/PG(0)</v>
      </c>
    </row>
    <row r="458" spans="1:13" ht="20.100000000000001" customHeight="1">
      <c r="A458" s="48">
        <v>457</v>
      </c>
      <c r="B458" s="49" t="s">
        <v>2447</v>
      </c>
      <c r="C458" s="49" t="s">
        <v>3254</v>
      </c>
      <c r="D458" s="49" t="s">
        <v>3248</v>
      </c>
      <c r="E458" s="49" t="s">
        <v>5234</v>
      </c>
      <c r="F458" s="49" t="s">
        <v>5235</v>
      </c>
      <c r="G458" s="50" t="s">
        <v>5236</v>
      </c>
      <c r="H458" s="51" t="s">
        <v>2541</v>
      </c>
      <c r="I458" s="50" t="s">
        <v>5237</v>
      </c>
      <c r="J458" s="50" t="s">
        <v>128</v>
      </c>
      <c r="K458" s="49" t="s">
        <v>53</v>
      </c>
      <c r="L458" s="52" t="s">
        <v>5238</v>
      </c>
      <c r="M458" s="53" t="str">
        <f t="shared" si="7"/>
        <v>http://ovidsp.ovid.com/ovidweb.cgi?T=JS&amp;NEWS=n&amp;CSC=Y&amp;PAGE=booktext&amp;D=books&amp;AN=01382895$&amp;XPATH=/PG(0)</v>
      </c>
    </row>
    <row r="459" spans="1:13" ht="20.100000000000001" customHeight="1">
      <c r="A459" s="48">
        <v>458</v>
      </c>
      <c r="B459" s="49" t="s">
        <v>2447</v>
      </c>
      <c r="C459" s="49" t="s">
        <v>5239</v>
      </c>
      <c r="D459" s="49" t="s">
        <v>5240</v>
      </c>
      <c r="E459" s="49" t="s">
        <v>5241</v>
      </c>
      <c r="F459" s="49" t="s">
        <v>5242</v>
      </c>
      <c r="G459" s="50" t="s">
        <v>5243</v>
      </c>
      <c r="H459" s="51" t="s">
        <v>2924</v>
      </c>
      <c r="I459" s="50" t="s">
        <v>5244</v>
      </c>
      <c r="J459" s="50" t="s">
        <v>128</v>
      </c>
      <c r="K459" s="49" t="s">
        <v>2536</v>
      </c>
      <c r="L459" s="52" t="s">
        <v>5245</v>
      </c>
      <c r="M459" s="53" t="str">
        <f t="shared" si="7"/>
        <v>http://ovidsp.ovid.com/ovidweb.cgi?T=JS&amp;NEWS=n&amp;CSC=Y&amp;PAGE=booktext&amp;D=books&amp;AN=01382670$&amp;XPATH=/PG(0)</v>
      </c>
    </row>
    <row r="460" spans="1:13" ht="20.100000000000001" customHeight="1">
      <c r="A460" s="48">
        <v>459</v>
      </c>
      <c r="B460" s="49" t="s">
        <v>2447</v>
      </c>
      <c r="C460" s="49" t="s">
        <v>5164</v>
      </c>
      <c r="D460" s="49" t="s">
        <v>5246</v>
      </c>
      <c r="E460" s="49" t="s">
        <v>5247</v>
      </c>
      <c r="F460" s="49" t="s">
        <v>5248</v>
      </c>
      <c r="G460" s="50" t="s">
        <v>5249</v>
      </c>
      <c r="H460" s="51" t="s">
        <v>2541</v>
      </c>
      <c r="I460" s="50" t="s">
        <v>5250</v>
      </c>
      <c r="J460" s="50" t="s">
        <v>128</v>
      </c>
      <c r="K460" s="49" t="s">
        <v>2536</v>
      </c>
      <c r="L460" s="52" t="s">
        <v>5251</v>
      </c>
      <c r="M460" s="53" t="str">
        <f t="shared" si="7"/>
        <v>http://ovidsp.ovid.com/ovidweb.cgi?T=JS&amp;NEWS=n&amp;CSC=Y&amp;PAGE=booktext&amp;D=books&amp;AN=01382672$&amp;XPATH=/PG(0)</v>
      </c>
    </row>
    <row r="461" spans="1:13" ht="20.100000000000001" customHeight="1">
      <c r="A461" s="48">
        <v>460</v>
      </c>
      <c r="B461" s="49" t="s">
        <v>2447</v>
      </c>
      <c r="C461" s="49" t="s">
        <v>5252</v>
      </c>
      <c r="D461" s="49" t="s">
        <v>5253</v>
      </c>
      <c r="E461" s="49" t="s">
        <v>5254</v>
      </c>
      <c r="F461" s="49" t="s">
        <v>5255</v>
      </c>
      <c r="G461" s="50" t="s">
        <v>5256</v>
      </c>
      <c r="H461" s="51" t="s">
        <v>2541</v>
      </c>
      <c r="I461" s="50" t="s">
        <v>5257</v>
      </c>
      <c r="J461" s="50" t="s">
        <v>128</v>
      </c>
      <c r="K461" s="49" t="s">
        <v>2489</v>
      </c>
      <c r="L461" s="52" t="s">
        <v>5258</v>
      </c>
      <c r="M461" s="53" t="str">
        <f t="shared" si="7"/>
        <v>http://ovidsp.ovid.com/ovidweb.cgi?T=JS&amp;NEWS=n&amp;CSC=Y&amp;PAGE=booktext&amp;D=books&amp;AN=01382673$&amp;XPATH=/PG(0)</v>
      </c>
    </row>
    <row r="462" spans="1:13" ht="20.100000000000001" customHeight="1">
      <c r="A462" s="48">
        <v>461</v>
      </c>
      <c r="B462" s="49" t="s">
        <v>2447</v>
      </c>
      <c r="C462" s="49" t="s">
        <v>1487</v>
      </c>
      <c r="D462" s="49" t="s">
        <v>2492</v>
      </c>
      <c r="E462" s="49" t="s">
        <v>5259</v>
      </c>
      <c r="F462" s="49" t="s">
        <v>5260</v>
      </c>
      <c r="G462" s="50" t="s">
        <v>5261</v>
      </c>
      <c r="H462" s="51" t="s">
        <v>2462</v>
      </c>
      <c r="I462" s="50" t="s">
        <v>1485</v>
      </c>
      <c r="J462" s="50" t="s">
        <v>128</v>
      </c>
      <c r="K462" s="55" t="s">
        <v>2717</v>
      </c>
      <c r="L462" s="52" t="s">
        <v>5262</v>
      </c>
      <c r="M462" s="53" t="str">
        <f t="shared" si="7"/>
        <v>http://ovidsp.ovid.com/ovidweb.cgi?T=JS&amp;NEWS=n&amp;CSC=Y&amp;PAGE=booktext&amp;D=books&amp;AN=01382886$&amp;XPATH=/PG(0)</v>
      </c>
    </row>
    <row r="463" spans="1:13" ht="20.100000000000001" customHeight="1">
      <c r="A463" s="48">
        <v>462</v>
      </c>
      <c r="B463" s="49" t="s">
        <v>2447</v>
      </c>
      <c r="C463" s="49" t="s">
        <v>5263</v>
      </c>
      <c r="D463" s="49" t="s">
        <v>5264</v>
      </c>
      <c r="E463" s="49" t="s">
        <v>5265</v>
      </c>
      <c r="F463" s="49" t="s">
        <v>5266</v>
      </c>
      <c r="G463" s="50" t="s">
        <v>5267</v>
      </c>
      <c r="H463" s="51" t="s">
        <v>2462</v>
      </c>
      <c r="I463" s="50" t="s">
        <v>1485</v>
      </c>
      <c r="J463" s="50" t="s">
        <v>128</v>
      </c>
      <c r="K463" s="49" t="s">
        <v>2536</v>
      </c>
      <c r="L463" s="52" t="s">
        <v>5268</v>
      </c>
      <c r="M463" s="53" t="str">
        <f t="shared" si="7"/>
        <v>http://ovidsp.ovid.com/ovidweb.cgi?T=JS&amp;NEWS=n&amp;CSC=Y&amp;PAGE=booktext&amp;D=books&amp;AN=01382861$&amp;XPATH=/PG(0)</v>
      </c>
    </row>
    <row r="464" spans="1:13" ht="20.100000000000001" customHeight="1">
      <c r="A464" s="48">
        <v>463</v>
      </c>
      <c r="B464" s="49" t="s">
        <v>2447</v>
      </c>
      <c r="C464" s="49" t="s">
        <v>5269</v>
      </c>
      <c r="D464" s="49" t="s">
        <v>5270</v>
      </c>
      <c r="E464" s="49" t="s">
        <v>5271</v>
      </c>
      <c r="F464" s="49" t="s">
        <v>5272</v>
      </c>
      <c r="G464" s="50" t="s">
        <v>5273</v>
      </c>
      <c r="H464" s="51" t="s">
        <v>2518</v>
      </c>
      <c r="I464" s="50" t="s">
        <v>5274</v>
      </c>
      <c r="J464" s="50" t="s">
        <v>128</v>
      </c>
      <c r="K464" s="49" t="s">
        <v>2480</v>
      </c>
      <c r="L464" s="52" t="s">
        <v>5275</v>
      </c>
      <c r="M464" s="53" t="str">
        <f t="shared" si="7"/>
        <v>http://ovidsp.ovid.com/ovidweb.cgi?T=JS&amp;NEWS=n&amp;CSC=Y&amp;PAGE=booktext&amp;D=books&amp;AN=01382494$&amp;XPATH=/PG(0)</v>
      </c>
    </row>
    <row r="465" spans="1:13" ht="20.100000000000001" customHeight="1">
      <c r="A465" s="48">
        <v>464</v>
      </c>
      <c r="B465" s="49" t="s">
        <v>2447</v>
      </c>
      <c r="C465" s="49" t="s">
        <v>5276</v>
      </c>
      <c r="D465" s="49" t="s">
        <v>5277</v>
      </c>
      <c r="E465" s="49" t="s">
        <v>5278</v>
      </c>
      <c r="F465" s="49" t="s">
        <v>5279</v>
      </c>
      <c r="G465" s="50" t="s">
        <v>5280</v>
      </c>
      <c r="H465" s="51" t="s">
        <v>2462</v>
      </c>
      <c r="I465" s="50" t="s">
        <v>5281</v>
      </c>
      <c r="J465" s="50" t="s">
        <v>128</v>
      </c>
      <c r="K465" s="49" t="s">
        <v>2536</v>
      </c>
      <c r="L465" s="52" t="s">
        <v>5282</v>
      </c>
      <c r="M465" s="53" t="str">
        <f t="shared" si="7"/>
        <v>http://ovidsp.ovid.com/ovidweb.cgi?T=JS&amp;NEWS=n&amp;CSC=Y&amp;PAGE=booktext&amp;D=books&amp;AN=01382676$&amp;XPATH=/PG(0)</v>
      </c>
    </row>
    <row r="466" spans="1:13" ht="20.100000000000001" customHeight="1">
      <c r="A466" s="48">
        <v>465</v>
      </c>
      <c r="B466" s="49" t="s">
        <v>2447</v>
      </c>
      <c r="C466" s="49" t="s">
        <v>5283</v>
      </c>
      <c r="D466" s="49" t="s">
        <v>3573</v>
      </c>
      <c r="E466" s="49" t="s">
        <v>5284</v>
      </c>
      <c r="F466" s="49" t="s">
        <v>5285</v>
      </c>
      <c r="G466" s="50" t="s">
        <v>5286</v>
      </c>
      <c r="H466" s="51" t="s">
        <v>2487</v>
      </c>
      <c r="I466" s="50" t="s">
        <v>5287</v>
      </c>
      <c r="J466" s="50" t="s">
        <v>128</v>
      </c>
      <c r="K466" s="49" t="s">
        <v>30</v>
      </c>
      <c r="L466" s="52" t="s">
        <v>5288</v>
      </c>
      <c r="M466" s="53" t="str">
        <f t="shared" si="7"/>
        <v>http://ovidsp.ovid.com/ovidweb.cgi?T=JS&amp;NEWS=n&amp;CSC=Y&amp;PAGE=booktext&amp;D=books&amp;AN=01412512$&amp;XPATH=/PG(0)</v>
      </c>
    </row>
    <row r="467" spans="1:13" ht="20.100000000000001" customHeight="1">
      <c r="A467" s="48">
        <v>466</v>
      </c>
      <c r="B467" s="49" t="s">
        <v>2447</v>
      </c>
      <c r="C467" s="49" t="s">
        <v>4048</v>
      </c>
      <c r="D467" s="49" t="s">
        <v>5289</v>
      </c>
      <c r="E467" s="49" t="s">
        <v>5290</v>
      </c>
      <c r="F467" s="49" t="s">
        <v>5291</v>
      </c>
      <c r="G467" s="50" t="s">
        <v>5292</v>
      </c>
      <c r="H467" s="51" t="s">
        <v>2462</v>
      </c>
      <c r="I467" s="50" t="s">
        <v>1485</v>
      </c>
      <c r="J467" s="50" t="s">
        <v>128</v>
      </c>
      <c r="K467" s="49" t="s">
        <v>2489</v>
      </c>
      <c r="L467" s="52" t="s">
        <v>5293</v>
      </c>
      <c r="M467" s="53" t="str">
        <f t="shared" si="7"/>
        <v>http://ovidsp.ovid.com/ovidweb.cgi?T=JS&amp;NEWS=n&amp;CSC=Y&amp;PAGE=booktext&amp;D=books&amp;AN=01382830$&amp;XPATH=/PG(0)</v>
      </c>
    </row>
    <row r="468" spans="1:13" ht="20.100000000000001" customHeight="1">
      <c r="A468" s="48">
        <v>467</v>
      </c>
      <c r="B468" s="49" t="s">
        <v>2447</v>
      </c>
      <c r="C468" s="49" t="s">
        <v>5294</v>
      </c>
      <c r="D468" s="49" t="s">
        <v>5295</v>
      </c>
      <c r="E468" s="49" t="s">
        <v>5296</v>
      </c>
      <c r="F468" s="49" t="s">
        <v>5297</v>
      </c>
      <c r="G468" s="50" t="s">
        <v>5298</v>
      </c>
      <c r="H468" s="51" t="s">
        <v>2518</v>
      </c>
      <c r="I468" s="50" t="s">
        <v>5299</v>
      </c>
      <c r="J468" s="50" t="s">
        <v>128</v>
      </c>
      <c r="K468" s="49" t="s">
        <v>2489</v>
      </c>
      <c r="L468" s="52" t="s">
        <v>5300</v>
      </c>
      <c r="M468" s="53" t="str">
        <f t="shared" si="7"/>
        <v>http://ovidsp.ovid.com/ovidweb.cgi?T=JS&amp;NEWS=n&amp;CSC=Y&amp;PAGE=booktext&amp;D=books&amp;AN=01382630$&amp;XPATH=/PG(0)</v>
      </c>
    </row>
    <row r="469" spans="1:13" ht="20.100000000000001" customHeight="1">
      <c r="A469" s="48">
        <v>468</v>
      </c>
      <c r="B469" s="49" t="s">
        <v>2447</v>
      </c>
      <c r="C469" s="49" t="s">
        <v>4164</v>
      </c>
      <c r="D469" s="49" t="s">
        <v>5301</v>
      </c>
      <c r="E469" s="49" t="s">
        <v>5302</v>
      </c>
      <c r="F469" s="49" t="s">
        <v>5303</v>
      </c>
      <c r="G469" s="50" t="s">
        <v>5304</v>
      </c>
      <c r="H469" s="51" t="s">
        <v>2462</v>
      </c>
      <c r="I469" s="50" t="s">
        <v>2557</v>
      </c>
      <c r="J469" s="50" t="s">
        <v>128</v>
      </c>
      <c r="K469" s="49" t="s">
        <v>53</v>
      </c>
      <c r="L469" s="52" t="s">
        <v>5305</v>
      </c>
      <c r="M469" s="53" t="str">
        <f t="shared" si="7"/>
        <v>http://ovidsp.ovid.com/ovidweb.cgi?T=JS&amp;NEWS=n&amp;CSC=Y&amp;PAGE=booktext&amp;D=books&amp;AN=01382759$&amp;XPATH=/PG(0)</v>
      </c>
    </row>
    <row r="470" spans="1:13" ht="20.100000000000001" customHeight="1">
      <c r="A470" s="48">
        <v>469</v>
      </c>
      <c r="B470" s="49" t="s">
        <v>2447</v>
      </c>
      <c r="C470" s="49" t="s">
        <v>5306</v>
      </c>
      <c r="D470" s="49" t="s">
        <v>5307</v>
      </c>
      <c r="E470" s="49" t="s">
        <v>5308</v>
      </c>
      <c r="F470" s="49" t="s">
        <v>5309</v>
      </c>
      <c r="G470" s="50" t="s">
        <v>5310</v>
      </c>
      <c r="H470" s="51" t="s">
        <v>2462</v>
      </c>
      <c r="I470" s="50" t="s">
        <v>2557</v>
      </c>
      <c r="J470" s="50" t="s">
        <v>128</v>
      </c>
      <c r="K470" s="49" t="s">
        <v>53</v>
      </c>
      <c r="L470" s="52" t="s">
        <v>5311</v>
      </c>
      <c r="M470" s="53" t="str">
        <f t="shared" si="7"/>
        <v>http://ovidsp.ovid.com/ovidweb.cgi?T=JS&amp;NEWS=n&amp;CSC=Y&amp;PAGE=booktext&amp;D=books&amp;AN=01382758$&amp;XPATH=/PG(0)</v>
      </c>
    </row>
    <row r="471" spans="1:13" ht="20.100000000000001" customHeight="1">
      <c r="A471" s="48">
        <v>470</v>
      </c>
      <c r="B471" s="49" t="s">
        <v>2447</v>
      </c>
      <c r="C471" s="49" t="s">
        <v>5306</v>
      </c>
      <c r="D471" s="49" t="s">
        <v>5289</v>
      </c>
      <c r="E471" s="49" t="s">
        <v>5308</v>
      </c>
      <c r="F471" s="49" t="s">
        <v>5312</v>
      </c>
      <c r="G471" s="50" t="s">
        <v>5313</v>
      </c>
      <c r="H471" s="51" t="s">
        <v>2462</v>
      </c>
      <c r="I471" s="50" t="s">
        <v>2557</v>
      </c>
      <c r="J471" s="50" t="s">
        <v>128</v>
      </c>
      <c r="K471" s="49" t="s">
        <v>53</v>
      </c>
      <c r="L471" s="52" t="s">
        <v>5314</v>
      </c>
      <c r="M471" s="53" t="str">
        <f t="shared" si="7"/>
        <v>http://ovidsp.ovid.com/ovidweb.cgi?T=JS&amp;NEWS=n&amp;CSC=Y&amp;PAGE=booktext&amp;D=books&amp;AN=01382760$&amp;XPATH=/PG(0)</v>
      </c>
    </row>
    <row r="472" spans="1:13" ht="20.100000000000001" customHeight="1">
      <c r="A472" s="48">
        <v>471</v>
      </c>
      <c r="B472" s="49" t="s">
        <v>2447</v>
      </c>
      <c r="C472" s="49" t="s">
        <v>5315</v>
      </c>
      <c r="D472" s="49" t="s">
        <v>2893</v>
      </c>
      <c r="E472" s="49" t="s">
        <v>5316</v>
      </c>
      <c r="F472" s="49" t="s">
        <v>5317</v>
      </c>
      <c r="G472" s="50" t="s">
        <v>5318</v>
      </c>
      <c r="H472" s="51" t="s">
        <v>2541</v>
      </c>
      <c r="I472" s="50" t="s">
        <v>5319</v>
      </c>
      <c r="J472" s="50" t="s">
        <v>128</v>
      </c>
      <c r="K472" s="55" t="s">
        <v>2455</v>
      </c>
      <c r="L472" s="52" t="s">
        <v>5320</v>
      </c>
      <c r="M472" s="53" t="str">
        <f t="shared" si="7"/>
        <v>http://ovidsp.ovid.com/ovidweb.cgi?T=JS&amp;NEWS=n&amp;CSC=Y&amp;PAGE=booktext&amp;D=books&amp;AN=01337356$&amp;XPATH=/PG(0)</v>
      </c>
    </row>
    <row r="473" spans="1:13" ht="20.100000000000001" customHeight="1">
      <c r="A473" s="48">
        <v>472</v>
      </c>
      <c r="B473" s="49" t="s">
        <v>2447</v>
      </c>
      <c r="C473" s="49" t="s">
        <v>5321</v>
      </c>
      <c r="D473" s="49" t="s">
        <v>2696</v>
      </c>
      <c r="E473" s="49" t="s">
        <v>5322</v>
      </c>
      <c r="F473" s="49" t="s">
        <v>5323</v>
      </c>
      <c r="G473" s="50" t="s">
        <v>5324</v>
      </c>
      <c r="H473" s="51" t="s">
        <v>2541</v>
      </c>
      <c r="I473" s="50" t="s">
        <v>5325</v>
      </c>
      <c r="J473" s="50" t="s">
        <v>128</v>
      </c>
      <c r="K473" s="49" t="s">
        <v>2489</v>
      </c>
      <c r="L473" s="52" t="s">
        <v>5326</v>
      </c>
      <c r="M473" s="53" t="str">
        <f t="shared" si="7"/>
        <v>http://ovidsp.ovid.com/ovidweb.cgi?T=JS&amp;NEWS=n&amp;CSC=Y&amp;PAGE=booktext&amp;D=books&amp;AN=01382495$&amp;XPATH=/PG(0)</v>
      </c>
    </row>
    <row r="474" spans="1:13" ht="20.100000000000001" customHeight="1">
      <c r="A474" s="48">
        <v>473</v>
      </c>
      <c r="B474" s="49" t="s">
        <v>2447</v>
      </c>
      <c r="C474" s="49" t="s">
        <v>3218</v>
      </c>
      <c r="D474" s="49" t="s">
        <v>2474</v>
      </c>
      <c r="E474" s="49" t="s">
        <v>5327</v>
      </c>
      <c r="F474" s="49" t="s">
        <v>5328</v>
      </c>
      <c r="G474" s="50" t="s">
        <v>5329</v>
      </c>
      <c r="H474" s="51" t="s">
        <v>2462</v>
      </c>
      <c r="I474" s="50" t="s">
        <v>5330</v>
      </c>
      <c r="J474" s="50" t="s">
        <v>128</v>
      </c>
      <c r="K474" s="49" t="s">
        <v>2480</v>
      </c>
      <c r="L474" s="52" t="s">
        <v>5331</v>
      </c>
      <c r="M474" s="53" t="str">
        <f t="shared" si="7"/>
        <v>http://ovidsp.ovid.com/ovidweb.cgi?T=JS&amp;NEWS=n&amp;CSC=Y&amp;PAGE=booktext&amp;D=books&amp;AN=01382577$&amp;XPATH=/PG(0)</v>
      </c>
    </row>
    <row r="475" spans="1:13" ht="20.100000000000001" customHeight="1">
      <c r="A475" s="48">
        <v>474</v>
      </c>
      <c r="B475" s="49" t="s">
        <v>2447</v>
      </c>
      <c r="C475" s="49" t="s">
        <v>5332</v>
      </c>
      <c r="D475" s="49" t="s">
        <v>955</v>
      </c>
      <c r="E475" s="49" t="s">
        <v>5333</v>
      </c>
      <c r="F475" s="49" t="s">
        <v>5334</v>
      </c>
      <c r="G475" s="50" t="s">
        <v>5335</v>
      </c>
      <c r="H475" s="51" t="s">
        <v>2487</v>
      </c>
      <c r="I475" s="50" t="s">
        <v>5336</v>
      </c>
      <c r="J475" s="50" t="s">
        <v>128</v>
      </c>
      <c r="K475" s="49" t="s">
        <v>30</v>
      </c>
      <c r="L475" s="52" t="s">
        <v>5337</v>
      </c>
      <c r="M475" s="53" t="str">
        <f t="shared" si="7"/>
        <v>http://ovidsp.ovid.com/ovidweb.cgi?T=JS&amp;NEWS=n&amp;CSC=Y&amp;PAGE=booktext&amp;D=books&amp;AN=01337152$&amp;XPATH=/PG(0)</v>
      </c>
    </row>
    <row r="476" spans="1:13" ht="20.100000000000001" customHeight="1">
      <c r="A476" s="48">
        <v>475</v>
      </c>
      <c r="B476" s="49" t="s">
        <v>2447</v>
      </c>
      <c r="C476" s="49" t="s">
        <v>1432</v>
      </c>
      <c r="D476" s="49" t="s">
        <v>5338</v>
      </c>
      <c r="E476" s="49" t="s">
        <v>5339</v>
      </c>
      <c r="F476" s="49" t="s">
        <v>5340</v>
      </c>
      <c r="G476" s="50" t="s">
        <v>5341</v>
      </c>
      <c r="H476" s="51" t="s">
        <v>2471</v>
      </c>
      <c r="I476" s="50" t="s">
        <v>5342</v>
      </c>
      <c r="J476" s="50" t="s">
        <v>128</v>
      </c>
      <c r="K476" s="49" t="s">
        <v>2489</v>
      </c>
      <c r="L476" s="52" t="s">
        <v>5343</v>
      </c>
      <c r="M476" s="53" t="str">
        <f t="shared" si="7"/>
        <v>http://ovidsp.ovid.com/ovidweb.cgi?T=JS&amp;NEWS=n&amp;CSC=Y&amp;PAGE=booktext&amp;D=books&amp;AN=01223039$&amp;XPATH=/PG(0)</v>
      </c>
    </row>
    <row r="477" spans="1:13" ht="20.100000000000001" customHeight="1">
      <c r="A477" s="48">
        <v>476</v>
      </c>
      <c r="B477" s="49" t="s">
        <v>2447</v>
      </c>
      <c r="C477" s="49" t="s">
        <v>2100</v>
      </c>
      <c r="D477" s="49" t="s">
        <v>5344</v>
      </c>
      <c r="E477" s="49" t="s">
        <v>5345</v>
      </c>
      <c r="F477" s="49" t="s">
        <v>5346</v>
      </c>
      <c r="G477" s="50" t="s">
        <v>5347</v>
      </c>
      <c r="H477" s="51" t="s">
        <v>2462</v>
      </c>
      <c r="I477" s="50" t="s">
        <v>5348</v>
      </c>
      <c r="J477" s="50" t="s">
        <v>128</v>
      </c>
      <c r="K477" s="49" t="s">
        <v>2489</v>
      </c>
      <c r="L477" s="52" t="s">
        <v>5349</v>
      </c>
      <c r="M477" s="53" t="str">
        <f t="shared" si="7"/>
        <v>http://ovidsp.ovid.com/ovidweb.cgi?T=JS&amp;NEWS=n&amp;CSC=Y&amp;PAGE=booktext&amp;D=books&amp;AN=01382679$&amp;XPATH=/PG(0)</v>
      </c>
    </row>
    <row r="478" spans="1:13" ht="20.100000000000001" customHeight="1">
      <c r="A478" s="48">
        <v>477</v>
      </c>
      <c r="B478" s="49" t="s">
        <v>2559</v>
      </c>
      <c r="C478" s="49" t="s">
        <v>5350</v>
      </c>
      <c r="D478" s="49">
        <v>617.57204400000001</v>
      </c>
      <c r="E478" s="49" t="s">
        <v>5351</v>
      </c>
      <c r="F478" s="49" t="s">
        <v>5352</v>
      </c>
      <c r="G478" s="50" t="s">
        <v>5353</v>
      </c>
      <c r="H478" s="51" t="s">
        <v>2462</v>
      </c>
      <c r="I478" s="50" t="s">
        <v>5354</v>
      </c>
      <c r="J478" s="50" t="s">
        <v>128</v>
      </c>
      <c r="K478" s="49" t="s">
        <v>2550</v>
      </c>
      <c r="L478" s="52" t="s">
        <v>5355</v>
      </c>
      <c r="M478" s="53" t="str">
        <f t="shared" si="7"/>
        <v>http://ovidsp.ovid.com/ovidweb.cgi?T=JS&amp;NEWS=n&amp;CSC=Y&amp;PAGE=booktext&amp;D=books&amp;AN=01382698$&amp;XPATH=/PG(0)</v>
      </c>
    </row>
    <row r="479" spans="1:13" ht="20.100000000000001" customHeight="1">
      <c r="A479" s="67">
        <v>478</v>
      </c>
      <c r="B479" s="68" t="s">
        <v>2447</v>
      </c>
      <c r="C479" s="68" t="s">
        <v>2100</v>
      </c>
      <c r="D479" s="68" t="s">
        <v>3152</v>
      </c>
      <c r="E479" s="68" t="s">
        <v>5356</v>
      </c>
      <c r="F479" s="68" t="s">
        <v>5357</v>
      </c>
      <c r="G479" s="60" t="s">
        <v>5358</v>
      </c>
      <c r="H479" s="69" t="s">
        <v>2518</v>
      </c>
      <c r="I479" s="60" t="s">
        <v>5359</v>
      </c>
      <c r="J479" s="60" t="s">
        <v>128</v>
      </c>
      <c r="K479" s="68" t="s">
        <v>2581</v>
      </c>
      <c r="L479" s="54" t="s">
        <v>5360</v>
      </c>
      <c r="M479" s="53" t="str">
        <f t="shared" si="7"/>
        <v>http://ovidsp.ovid.com/ovidweb.cgi?T=JS&amp;NEWS=n&amp;CSC=Y&amp;PAGE=booktext&amp;D=books&amp;AN=01382678$&amp;XPATH=/PG(0)</v>
      </c>
    </row>
    <row r="480" spans="1:13" ht="20.100000000000001" customHeight="1">
      <c r="A480" s="67">
        <v>479</v>
      </c>
      <c r="B480" s="68" t="s">
        <v>2447</v>
      </c>
      <c r="C480" s="68" t="s">
        <v>2670</v>
      </c>
      <c r="D480" s="68" t="s">
        <v>2492</v>
      </c>
      <c r="E480" s="68" t="s">
        <v>5361</v>
      </c>
      <c r="F480" s="68" t="s">
        <v>5362</v>
      </c>
      <c r="G480" s="60" t="s">
        <v>5363</v>
      </c>
      <c r="H480" s="69" t="s">
        <v>2462</v>
      </c>
      <c r="I480" s="60" t="s">
        <v>1485</v>
      </c>
      <c r="J480" s="60" t="s">
        <v>128</v>
      </c>
      <c r="K480" s="68" t="s">
        <v>2489</v>
      </c>
      <c r="L480" s="54" t="s">
        <v>5364</v>
      </c>
      <c r="M480" s="53" t="str">
        <f t="shared" si="7"/>
        <v>http://ovidsp.ovid.com/ovidweb.cgi?T=JS&amp;NEWS=n&amp;CSC=Y&amp;PAGE=booktext&amp;D=books&amp;AN=01382836$&amp;XPATH=/PG(0)</v>
      </c>
    </row>
    <row r="481" spans="1:13" ht="20.100000000000001" customHeight="1">
      <c r="A481" s="48">
        <v>480</v>
      </c>
      <c r="B481" s="49" t="s">
        <v>2447</v>
      </c>
      <c r="C481" s="49" t="s">
        <v>3067</v>
      </c>
      <c r="D481" s="49" t="s">
        <v>3145</v>
      </c>
      <c r="E481" s="49" t="s">
        <v>5365</v>
      </c>
      <c r="F481" s="49" t="s">
        <v>5366</v>
      </c>
      <c r="G481" s="50" t="s">
        <v>5367</v>
      </c>
      <c r="H481" s="51" t="s">
        <v>2462</v>
      </c>
      <c r="I481" s="50" t="s">
        <v>2557</v>
      </c>
      <c r="J481" s="50" t="s">
        <v>128</v>
      </c>
      <c r="K481" s="49" t="s">
        <v>2480</v>
      </c>
      <c r="L481" s="52" t="s">
        <v>5368</v>
      </c>
      <c r="M481" s="53" t="str">
        <f t="shared" si="7"/>
        <v>http://ovidsp.ovid.com/ovidweb.cgi?T=JS&amp;NEWS=n&amp;CSC=Y&amp;PAGE=booktext&amp;D=books&amp;AN=01382795$&amp;XPATH=/PG(0)</v>
      </c>
    </row>
    <row r="482" spans="1:13" ht="20.100000000000001" customHeight="1">
      <c r="A482" s="48">
        <v>481</v>
      </c>
      <c r="B482" s="49" t="s">
        <v>2447</v>
      </c>
      <c r="C482" s="49" t="s">
        <v>5369</v>
      </c>
      <c r="D482" s="49" t="s">
        <v>3438</v>
      </c>
      <c r="E482" s="49" t="s">
        <v>5370</v>
      </c>
      <c r="F482" s="49" t="s">
        <v>5371</v>
      </c>
      <c r="G482" s="50" t="s">
        <v>5372</v>
      </c>
      <c r="H482" s="51" t="s">
        <v>2518</v>
      </c>
      <c r="I482" s="50" t="s">
        <v>2557</v>
      </c>
      <c r="J482" s="50" t="s">
        <v>128</v>
      </c>
      <c r="K482" s="49" t="s">
        <v>2480</v>
      </c>
      <c r="L482" s="52" t="s">
        <v>5373</v>
      </c>
      <c r="M482" s="53" t="str">
        <f t="shared" si="7"/>
        <v>http://ovidsp.ovid.com/ovidweb.cgi?T=JS&amp;NEWS=n&amp;CSC=Y&amp;PAGE=booktext&amp;D=books&amp;AN=01382793$&amp;XPATH=/PG(0)</v>
      </c>
    </row>
    <row r="483" spans="1:13" ht="20.100000000000001" customHeight="1">
      <c r="A483" s="48">
        <v>482</v>
      </c>
      <c r="B483" s="49" t="s">
        <v>2447</v>
      </c>
      <c r="C483" s="49" t="s">
        <v>2946</v>
      </c>
      <c r="D483" s="49" t="s">
        <v>2492</v>
      </c>
      <c r="E483" s="49" t="s">
        <v>5374</v>
      </c>
      <c r="F483" s="49" t="s">
        <v>5375</v>
      </c>
      <c r="G483" s="50" t="s">
        <v>5376</v>
      </c>
      <c r="H483" s="51" t="s">
        <v>2518</v>
      </c>
      <c r="I483" s="50" t="s">
        <v>2557</v>
      </c>
      <c r="J483" s="50" t="s">
        <v>128</v>
      </c>
      <c r="K483" s="49" t="s">
        <v>2480</v>
      </c>
      <c r="L483" s="52" t="s">
        <v>5377</v>
      </c>
      <c r="M483" s="53" t="str">
        <f t="shared" si="7"/>
        <v>http://ovidsp.ovid.com/ovidweb.cgi?T=JS&amp;NEWS=n&amp;CSC=Y&amp;PAGE=booktext&amp;D=books&amp;AN=01382794$&amp;XPATH=/PG(0)</v>
      </c>
    </row>
    <row r="484" spans="1:13" ht="20.100000000000001" customHeight="1">
      <c r="A484" s="48">
        <v>483</v>
      </c>
      <c r="B484" s="49" t="s">
        <v>2447</v>
      </c>
      <c r="C484" s="49" t="s">
        <v>4662</v>
      </c>
      <c r="D484" s="49" t="s">
        <v>1298</v>
      </c>
      <c r="E484" s="49" t="s">
        <v>5378</v>
      </c>
      <c r="F484" s="49" t="s">
        <v>5379</v>
      </c>
      <c r="G484" s="50" t="s">
        <v>5380</v>
      </c>
      <c r="H484" s="51" t="s">
        <v>2462</v>
      </c>
      <c r="I484" s="50" t="s">
        <v>1485</v>
      </c>
      <c r="J484" s="50" t="s">
        <v>128</v>
      </c>
      <c r="K484" s="55" t="s">
        <v>2765</v>
      </c>
      <c r="L484" s="52" t="s">
        <v>5381</v>
      </c>
      <c r="M484" s="53" t="str">
        <f t="shared" si="7"/>
        <v>http://ovidsp.ovid.com/ovidweb.cgi?T=JS&amp;NEWS=n&amp;CSC=Y&amp;PAGE=booktext&amp;D=books&amp;AN=01382502$&amp;XPATH=/PG(0)</v>
      </c>
    </row>
    <row r="485" spans="1:13" ht="20.100000000000001" customHeight="1">
      <c r="A485" s="48">
        <v>484</v>
      </c>
      <c r="B485" s="49" t="s">
        <v>2447</v>
      </c>
      <c r="C485" s="49" t="s">
        <v>1432</v>
      </c>
      <c r="D485" s="49" t="s">
        <v>5382</v>
      </c>
      <c r="E485" s="49" t="s">
        <v>5383</v>
      </c>
      <c r="F485" s="49" t="s">
        <v>5384</v>
      </c>
      <c r="G485" s="50" t="s">
        <v>5385</v>
      </c>
      <c r="H485" s="51" t="s">
        <v>2487</v>
      </c>
      <c r="I485" s="50" t="s">
        <v>5386</v>
      </c>
      <c r="J485" s="50" t="s">
        <v>128</v>
      </c>
      <c r="K485" s="49" t="s">
        <v>2489</v>
      </c>
      <c r="L485" s="52" t="s">
        <v>5387</v>
      </c>
      <c r="M485" s="53" t="str">
        <f t="shared" si="7"/>
        <v>http://ovidsp.ovid.com/ovidweb.cgi?T=JS&amp;NEWS=n&amp;CSC=Y&amp;PAGE=booktext&amp;D=books&amp;AN=01382496$&amp;XPATH=/PG(0)</v>
      </c>
    </row>
    <row r="486" spans="1:13" ht="20.100000000000001" customHeight="1">
      <c r="A486" s="48">
        <v>485</v>
      </c>
      <c r="B486" s="49" t="s">
        <v>2447</v>
      </c>
      <c r="C486" s="49" t="s">
        <v>3403</v>
      </c>
      <c r="D486" s="49" t="s">
        <v>1007</v>
      </c>
      <c r="E486" s="49" t="s">
        <v>5388</v>
      </c>
      <c r="F486" s="49" t="s">
        <v>5389</v>
      </c>
      <c r="G486" s="50" t="s">
        <v>5390</v>
      </c>
      <c r="H486" s="51" t="s">
        <v>2816</v>
      </c>
      <c r="I486" s="50" t="s">
        <v>2058</v>
      </c>
      <c r="J486" s="50" t="s">
        <v>128</v>
      </c>
      <c r="K486" s="49" t="s">
        <v>53</v>
      </c>
      <c r="L486" s="52" t="s">
        <v>5391</v>
      </c>
      <c r="M486" s="53" t="str">
        <f t="shared" si="7"/>
        <v>http://ovidsp.ovid.com/ovidweb.cgi?T=JS&amp;NEWS=n&amp;CSC=Y&amp;PAGE=booktext&amp;D=books&amp;AN=01376506$&amp;XPATH=/PG(0)</v>
      </c>
    </row>
    <row r="487" spans="1:13" ht="20.100000000000001" customHeight="1">
      <c r="A487" s="48">
        <v>486</v>
      </c>
      <c r="B487" s="49" t="s">
        <v>2447</v>
      </c>
      <c r="C487" s="49" t="s">
        <v>4395</v>
      </c>
      <c r="D487" s="49" t="s">
        <v>3176</v>
      </c>
      <c r="E487" s="49" t="s">
        <v>5392</v>
      </c>
      <c r="F487" s="49" t="s">
        <v>5393</v>
      </c>
      <c r="G487" s="50" t="s">
        <v>5394</v>
      </c>
      <c r="H487" s="51" t="s">
        <v>2462</v>
      </c>
      <c r="I487" s="50" t="s">
        <v>5395</v>
      </c>
      <c r="J487" s="50" t="s">
        <v>128</v>
      </c>
      <c r="K487" s="49" t="s">
        <v>2550</v>
      </c>
      <c r="L487" s="52" t="s">
        <v>5396</v>
      </c>
      <c r="M487" s="53" t="str">
        <f t="shared" si="7"/>
        <v>http://ovidsp.ovid.com/ovidweb.cgi?T=JS&amp;NEWS=n&amp;CSC=Y&amp;PAGE=booktext&amp;D=books&amp;AN=01382681$&amp;XPATH=/PG(0)</v>
      </c>
    </row>
    <row r="488" spans="1:13" ht="20.100000000000001" customHeight="1">
      <c r="A488" s="48">
        <v>487</v>
      </c>
      <c r="B488" s="49" t="s">
        <v>2447</v>
      </c>
      <c r="C488" s="49" t="s">
        <v>2977</v>
      </c>
      <c r="D488" s="49" t="s">
        <v>2985</v>
      </c>
      <c r="E488" s="49" t="s">
        <v>5397</v>
      </c>
      <c r="F488" s="49" t="s">
        <v>5398</v>
      </c>
      <c r="G488" s="50" t="s">
        <v>5399</v>
      </c>
      <c r="H488" s="51" t="s">
        <v>2462</v>
      </c>
      <c r="I488" s="50" t="s">
        <v>5400</v>
      </c>
      <c r="J488" s="50" t="s">
        <v>128</v>
      </c>
      <c r="K488" s="49" t="s">
        <v>53</v>
      </c>
      <c r="L488" s="52" t="s">
        <v>5401</v>
      </c>
      <c r="M488" s="53" t="str">
        <f t="shared" si="7"/>
        <v>http://ovidsp.ovid.com/ovidweb.cgi?T=JS&amp;NEWS=n&amp;CSC=Y&amp;PAGE=booktext&amp;D=books&amp;AN=01382559$&amp;XPATH=/PG(0)</v>
      </c>
    </row>
    <row r="489" spans="1:13" ht="20.100000000000001" customHeight="1">
      <c r="A489" s="48">
        <v>488</v>
      </c>
      <c r="B489" s="49" t="s">
        <v>2447</v>
      </c>
      <c r="C489" s="49" t="s">
        <v>5402</v>
      </c>
      <c r="D489" s="49" t="s">
        <v>4205</v>
      </c>
      <c r="E489" s="49" t="s">
        <v>5403</v>
      </c>
      <c r="F489" s="49" t="s">
        <v>5404</v>
      </c>
      <c r="G489" s="50" t="s">
        <v>5405</v>
      </c>
      <c r="H489" s="51" t="s">
        <v>2487</v>
      </c>
      <c r="I489" s="50" t="s">
        <v>1485</v>
      </c>
      <c r="J489" s="50" t="s">
        <v>128</v>
      </c>
      <c r="K489" s="49" t="s">
        <v>2480</v>
      </c>
      <c r="L489" s="52" t="s">
        <v>5406</v>
      </c>
      <c r="M489" s="53" t="str">
        <f t="shared" si="7"/>
        <v>http://ovidsp.ovid.com/ovidweb.cgi?T=JS&amp;NEWS=n&amp;CSC=Y&amp;PAGE=booktext&amp;D=books&amp;AN=01382790$&amp;XPATH=/PG(0)</v>
      </c>
    </row>
    <row r="490" spans="1:13" ht="20.100000000000001" customHeight="1">
      <c r="A490" s="48">
        <v>489</v>
      </c>
      <c r="B490" s="49" t="s">
        <v>2447</v>
      </c>
      <c r="C490" s="49" t="s">
        <v>3638</v>
      </c>
      <c r="D490" s="49" t="s">
        <v>5407</v>
      </c>
      <c r="E490" s="49" t="s">
        <v>5408</v>
      </c>
      <c r="F490" s="49" t="s">
        <v>5409</v>
      </c>
      <c r="G490" s="50" t="s">
        <v>5410</v>
      </c>
      <c r="H490" s="51" t="s">
        <v>2487</v>
      </c>
      <c r="I490" s="50" t="s">
        <v>2557</v>
      </c>
      <c r="J490" s="50" t="s">
        <v>128</v>
      </c>
      <c r="K490" s="49" t="s">
        <v>2480</v>
      </c>
      <c r="L490" s="52" t="s">
        <v>5411</v>
      </c>
      <c r="M490" s="53" t="str">
        <f t="shared" si="7"/>
        <v>http://ovidsp.ovid.com/ovidweb.cgi?T=JS&amp;NEWS=n&amp;CSC=Y&amp;PAGE=booktext&amp;D=books&amp;AN=01382791$&amp;XPATH=/PG(0)</v>
      </c>
    </row>
    <row r="491" spans="1:13" ht="20.100000000000001" customHeight="1">
      <c r="A491" s="48">
        <v>490</v>
      </c>
      <c r="B491" s="49" t="s">
        <v>2559</v>
      </c>
      <c r="C491" s="49" t="s">
        <v>4224</v>
      </c>
      <c r="D491" s="49" t="s">
        <v>5412</v>
      </c>
      <c r="E491" s="49" t="s">
        <v>5413</v>
      </c>
      <c r="F491" s="49" t="s">
        <v>5414</v>
      </c>
      <c r="G491" s="50" t="s">
        <v>5415</v>
      </c>
      <c r="H491" s="51" t="s">
        <v>2541</v>
      </c>
      <c r="I491" s="50" t="s">
        <v>1485</v>
      </c>
      <c r="J491" s="50" t="s">
        <v>128</v>
      </c>
      <c r="K491" s="49" t="s">
        <v>2651</v>
      </c>
      <c r="L491" s="52" t="s">
        <v>5416</v>
      </c>
      <c r="M491" s="53" t="str">
        <f t="shared" si="7"/>
        <v>http://ovidsp.ovid.com/ovidweb.cgi?T=JS&amp;NEWS=n&amp;CSC=Y&amp;PAGE=booktext&amp;D=books&amp;AN=01382505$&amp;XPATH=/PG(0)</v>
      </c>
    </row>
    <row r="492" spans="1:13" ht="20.100000000000001" customHeight="1">
      <c r="A492" s="48">
        <v>491</v>
      </c>
      <c r="B492" s="49" t="s">
        <v>2447</v>
      </c>
      <c r="C492" s="49" t="s">
        <v>5164</v>
      </c>
      <c r="D492" s="49" t="s">
        <v>5417</v>
      </c>
      <c r="E492" s="49" t="s">
        <v>5418</v>
      </c>
      <c r="F492" s="49" t="s">
        <v>5419</v>
      </c>
      <c r="G492" s="50" t="s">
        <v>5420</v>
      </c>
      <c r="H492" s="51" t="s">
        <v>2462</v>
      </c>
      <c r="I492" s="50" t="s">
        <v>5421</v>
      </c>
      <c r="J492" s="50" t="s">
        <v>128</v>
      </c>
      <c r="K492" s="49" t="s">
        <v>2489</v>
      </c>
      <c r="L492" s="52" t="s">
        <v>5422</v>
      </c>
      <c r="M492" s="53" t="str">
        <f t="shared" si="7"/>
        <v>http://ovidsp.ovid.com/ovidweb.cgi?T=JS&amp;NEWS=n&amp;CSC=Y&amp;PAGE=booktext&amp;D=books&amp;AN=01382542$&amp;XPATH=/PG(0)</v>
      </c>
    </row>
    <row r="493" spans="1:13" ht="20.100000000000001" customHeight="1">
      <c r="A493" s="48">
        <v>492</v>
      </c>
      <c r="B493" s="49" t="s">
        <v>2447</v>
      </c>
      <c r="C493" s="49" t="s">
        <v>5423</v>
      </c>
      <c r="D493" s="49" t="s">
        <v>5424</v>
      </c>
      <c r="E493" s="49" t="s">
        <v>5425</v>
      </c>
      <c r="F493" s="49" t="s">
        <v>5426</v>
      </c>
      <c r="G493" s="50" t="s">
        <v>5427</v>
      </c>
      <c r="H493" s="51" t="s">
        <v>2471</v>
      </c>
      <c r="I493" s="50" t="s">
        <v>5428</v>
      </c>
      <c r="J493" s="50" t="s">
        <v>128</v>
      </c>
      <c r="K493" s="55" t="s">
        <v>284</v>
      </c>
      <c r="L493" s="52" t="s">
        <v>5429</v>
      </c>
      <c r="M493" s="53" t="str">
        <f t="shared" si="7"/>
        <v>http://ovidsp.ovid.com/ovidweb.cgi?T=JS&amp;NEWS=n&amp;CSC=Y&amp;PAGE=booktext&amp;D=books&amp;AN=01412556$&amp;XPATH=/PG(0)</v>
      </c>
    </row>
    <row r="494" spans="1:13" ht="20.100000000000001" customHeight="1">
      <c r="A494" s="48">
        <v>493</v>
      </c>
      <c r="B494" s="49" t="s">
        <v>2559</v>
      </c>
      <c r="C494" s="49" t="s">
        <v>5430</v>
      </c>
      <c r="D494" s="49" t="s">
        <v>2609</v>
      </c>
      <c r="E494" s="49" t="s">
        <v>5431</v>
      </c>
      <c r="F494" s="49" t="s">
        <v>5432</v>
      </c>
      <c r="G494" s="50" t="s">
        <v>5433</v>
      </c>
      <c r="H494" s="51" t="s">
        <v>2462</v>
      </c>
      <c r="I494" s="50" t="s">
        <v>1485</v>
      </c>
      <c r="J494" s="50" t="s">
        <v>128</v>
      </c>
      <c r="K494" s="49" t="s">
        <v>2480</v>
      </c>
      <c r="L494" s="52" t="s">
        <v>5434</v>
      </c>
      <c r="M494" s="53" t="str">
        <f t="shared" si="7"/>
        <v>http://ovidsp.ovid.com/ovidweb.cgi?T=JS&amp;NEWS=n&amp;CSC=Y&amp;PAGE=booktext&amp;D=books&amp;AN=01382786$&amp;XPATH=/PG(0)</v>
      </c>
    </row>
    <row r="495" spans="1:13" ht="20.100000000000001" customHeight="1">
      <c r="A495" s="48">
        <v>494</v>
      </c>
      <c r="B495" s="49" t="s">
        <v>2447</v>
      </c>
      <c r="C495" s="49" t="s">
        <v>3638</v>
      </c>
      <c r="D495" s="49" t="s">
        <v>3632</v>
      </c>
      <c r="E495" s="49" t="s">
        <v>5435</v>
      </c>
      <c r="F495" s="49" t="s">
        <v>5436</v>
      </c>
      <c r="G495" s="50" t="s">
        <v>5437</v>
      </c>
      <c r="H495" s="51" t="s">
        <v>2462</v>
      </c>
      <c r="I495" s="50" t="s">
        <v>2557</v>
      </c>
      <c r="J495" s="50" t="s">
        <v>128</v>
      </c>
      <c r="K495" s="49" t="s">
        <v>2480</v>
      </c>
      <c r="L495" s="52" t="s">
        <v>5438</v>
      </c>
      <c r="M495" s="53" t="str">
        <f t="shared" si="7"/>
        <v>http://ovidsp.ovid.com/ovidweb.cgi?T=JS&amp;NEWS=n&amp;CSC=Y&amp;PAGE=booktext&amp;D=books&amp;AN=01382787$&amp;XPATH=/PG(0)</v>
      </c>
    </row>
    <row r="496" spans="1:13" ht="20.100000000000001" customHeight="1">
      <c r="A496" s="48">
        <v>495</v>
      </c>
      <c r="B496" s="49" t="s">
        <v>2447</v>
      </c>
      <c r="C496" s="49" t="s">
        <v>4211</v>
      </c>
      <c r="D496" s="49" t="s">
        <v>4442</v>
      </c>
      <c r="E496" s="49" t="s">
        <v>5439</v>
      </c>
      <c r="F496" s="49" t="s">
        <v>5440</v>
      </c>
      <c r="G496" s="50" t="s">
        <v>5441</v>
      </c>
      <c r="H496" s="51" t="s">
        <v>2518</v>
      </c>
      <c r="I496" s="50" t="s">
        <v>1485</v>
      </c>
      <c r="J496" s="50" t="s">
        <v>128</v>
      </c>
      <c r="K496" s="49" t="s">
        <v>53</v>
      </c>
      <c r="L496" s="52" t="s">
        <v>5442</v>
      </c>
      <c r="M496" s="53" t="str">
        <f t="shared" si="7"/>
        <v>http://ovidsp.ovid.com/ovidweb.cgi?T=JS&amp;NEWS=n&amp;CSC=Y&amp;PAGE=booktext&amp;D=books&amp;AN=01382745$&amp;XPATH=/PG(0)</v>
      </c>
    </row>
    <row r="497" spans="1:13" ht="20.100000000000001" customHeight="1">
      <c r="A497" s="48">
        <v>496</v>
      </c>
      <c r="B497" s="49" t="s">
        <v>2447</v>
      </c>
      <c r="C497" s="49" t="s">
        <v>3638</v>
      </c>
      <c r="D497" s="49" t="s">
        <v>5443</v>
      </c>
      <c r="E497" s="49" t="s">
        <v>5444</v>
      </c>
      <c r="F497" s="49" t="s">
        <v>5445</v>
      </c>
      <c r="G497" s="50" t="s">
        <v>5446</v>
      </c>
      <c r="H497" s="51" t="s">
        <v>2518</v>
      </c>
      <c r="I497" s="50" t="s">
        <v>2557</v>
      </c>
      <c r="J497" s="50" t="s">
        <v>128</v>
      </c>
      <c r="K497" s="49" t="s">
        <v>53</v>
      </c>
      <c r="L497" s="52" t="s">
        <v>5447</v>
      </c>
      <c r="M497" s="53" t="str">
        <f t="shared" si="7"/>
        <v>http://ovidsp.ovid.com/ovidweb.cgi?T=JS&amp;NEWS=n&amp;CSC=Y&amp;PAGE=booktext&amp;D=books&amp;AN=01382744$&amp;XPATH=/PG(0)</v>
      </c>
    </row>
    <row r="498" spans="1:13" ht="20.100000000000001" customHeight="1">
      <c r="A498" s="48">
        <v>497</v>
      </c>
      <c r="B498" s="49" t="s">
        <v>2447</v>
      </c>
      <c r="C498" s="49" t="s">
        <v>4987</v>
      </c>
      <c r="D498" s="49" t="s">
        <v>5448</v>
      </c>
      <c r="E498" s="49" t="s">
        <v>5449</v>
      </c>
      <c r="F498" s="49" t="s">
        <v>5450</v>
      </c>
      <c r="G498" s="50" t="s">
        <v>5451</v>
      </c>
      <c r="H498" s="51" t="s">
        <v>2518</v>
      </c>
      <c r="I498" s="50" t="s">
        <v>1485</v>
      </c>
      <c r="J498" s="50" t="s">
        <v>128</v>
      </c>
      <c r="K498" s="49" t="s">
        <v>53</v>
      </c>
      <c r="L498" s="52" t="s">
        <v>5452</v>
      </c>
      <c r="M498" s="53" t="str">
        <f t="shared" si="7"/>
        <v>http://ovidsp.ovid.com/ovidweb.cgi?T=JS&amp;NEWS=n&amp;CSC=Y&amp;PAGE=booktext&amp;D=books&amp;AN=01382746$&amp;XPATH=/PG(0)</v>
      </c>
    </row>
    <row r="499" spans="1:13" ht="20.100000000000001" customHeight="1">
      <c r="A499" s="48">
        <v>498</v>
      </c>
      <c r="B499" s="49" t="s">
        <v>2559</v>
      </c>
      <c r="C499" s="49" t="s">
        <v>5453</v>
      </c>
      <c r="D499" s="49" t="s">
        <v>5454</v>
      </c>
      <c r="E499" s="49" t="s">
        <v>5455</v>
      </c>
      <c r="F499" s="49" t="s">
        <v>5456</v>
      </c>
      <c r="G499" s="50" t="s">
        <v>5457</v>
      </c>
      <c r="H499" s="51" t="s">
        <v>2462</v>
      </c>
      <c r="I499" s="50" t="s">
        <v>1485</v>
      </c>
      <c r="J499" s="50" t="s">
        <v>128</v>
      </c>
      <c r="K499" s="49" t="s">
        <v>2536</v>
      </c>
      <c r="L499" s="52" t="s">
        <v>5458</v>
      </c>
      <c r="M499" s="53" t="str">
        <f t="shared" si="7"/>
        <v>http://ovidsp.ovid.com/ovidweb.cgi?T=JS&amp;NEWS=n&amp;CSC=Y&amp;PAGE=booktext&amp;D=books&amp;AN=01382842$&amp;XPATH=/PG(0)</v>
      </c>
    </row>
    <row r="500" spans="1:13" ht="20.100000000000001" customHeight="1">
      <c r="A500" s="48">
        <v>499</v>
      </c>
      <c r="B500" s="49" t="s">
        <v>2447</v>
      </c>
      <c r="C500" s="49" t="s">
        <v>5459</v>
      </c>
      <c r="D500" s="49" t="s">
        <v>4932</v>
      </c>
      <c r="E500" s="49" t="s">
        <v>5460</v>
      </c>
      <c r="F500" s="49" t="s">
        <v>5461</v>
      </c>
      <c r="G500" s="50" t="s">
        <v>5462</v>
      </c>
      <c r="H500" s="51" t="s">
        <v>2518</v>
      </c>
      <c r="I500" s="50" t="s">
        <v>2557</v>
      </c>
      <c r="J500" s="50" t="s">
        <v>128</v>
      </c>
      <c r="K500" s="49" t="s">
        <v>53</v>
      </c>
      <c r="L500" s="52" t="s">
        <v>5463</v>
      </c>
      <c r="M500" s="53" t="str">
        <f t="shared" si="7"/>
        <v>http://ovidsp.ovid.com/ovidweb.cgi?T=JS&amp;NEWS=n&amp;CSC=Y&amp;PAGE=booktext&amp;D=books&amp;AN=01382747$&amp;XPATH=/PG(0)</v>
      </c>
    </row>
    <row r="501" spans="1:13" ht="20.100000000000001" customHeight="1">
      <c r="A501" s="48">
        <v>500</v>
      </c>
      <c r="B501" s="49" t="s">
        <v>2447</v>
      </c>
      <c r="C501" s="49" t="s">
        <v>4224</v>
      </c>
      <c r="D501" s="49" t="s">
        <v>5464</v>
      </c>
      <c r="E501" s="49" t="s">
        <v>5465</v>
      </c>
      <c r="F501" s="49" t="s">
        <v>5466</v>
      </c>
      <c r="G501" s="50" t="s">
        <v>5467</v>
      </c>
      <c r="H501" s="51" t="s">
        <v>2462</v>
      </c>
      <c r="I501" s="50" t="s">
        <v>1485</v>
      </c>
      <c r="J501" s="50" t="s">
        <v>128</v>
      </c>
      <c r="K501" s="49" t="s">
        <v>2536</v>
      </c>
      <c r="L501" s="52" t="s">
        <v>5468</v>
      </c>
      <c r="M501" s="53" t="str">
        <f t="shared" si="7"/>
        <v>http://ovidsp.ovid.com/ovidweb.cgi?T=JS&amp;NEWS=n&amp;CSC=Y&amp;PAGE=booktext&amp;D=books&amp;AN=01382844$&amp;XPATH=/PG(0)</v>
      </c>
    </row>
    <row r="502" spans="1:13" ht="20.100000000000001" customHeight="1">
      <c r="A502" s="48">
        <v>501</v>
      </c>
      <c r="B502" s="49" t="s">
        <v>2447</v>
      </c>
      <c r="C502" s="49" t="s">
        <v>3218</v>
      </c>
      <c r="D502" s="49" t="s">
        <v>2732</v>
      </c>
      <c r="E502" s="49" t="s">
        <v>5469</v>
      </c>
      <c r="F502" s="49" t="s">
        <v>5470</v>
      </c>
      <c r="G502" s="50" t="s">
        <v>5471</v>
      </c>
      <c r="H502" s="51" t="s">
        <v>2541</v>
      </c>
      <c r="I502" s="50" t="s">
        <v>5472</v>
      </c>
      <c r="J502" s="50" t="s">
        <v>128</v>
      </c>
      <c r="K502" s="49" t="s">
        <v>2536</v>
      </c>
      <c r="L502" s="52" t="s">
        <v>5473</v>
      </c>
      <c r="M502" s="53" t="str">
        <f t="shared" si="7"/>
        <v>http://ovidsp.ovid.com/ovidweb.cgi?T=JS&amp;NEWS=n&amp;CSC=Y&amp;PAGE=booktext&amp;D=books&amp;AN=01382497$&amp;XPATH=/PG(0)</v>
      </c>
    </row>
    <row r="503" spans="1:13" ht="20.100000000000001" customHeight="1">
      <c r="A503" s="48">
        <v>502</v>
      </c>
      <c r="B503" s="49" t="s">
        <v>2447</v>
      </c>
      <c r="C503" s="49" t="s">
        <v>2126</v>
      </c>
      <c r="D503" s="49" t="s">
        <v>2492</v>
      </c>
      <c r="E503" s="49" t="s">
        <v>5474</v>
      </c>
      <c r="F503" s="49" t="s">
        <v>5475</v>
      </c>
      <c r="G503" s="50" t="s">
        <v>5476</v>
      </c>
      <c r="H503" s="51" t="s">
        <v>2462</v>
      </c>
      <c r="I503" s="50" t="s">
        <v>1485</v>
      </c>
      <c r="J503" s="50" t="s">
        <v>128</v>
      </c>
      <c r="K503" s="49" t="s">
        <v>2536</v>
      </c>
      <c r="L503" s="52" t="s">
        <v>5477</v>
      </c>
      <c r="M503" s="53" t="str">
        <f t="shared" si="7"/>
        <v>http://ovidsp.ovid.com/ovidweb.cgi?T=JS&amp;NEWS=n&amp;CSC=Y&amp;PAGE=booktext&amp;D=books&amp;AN=01382859$&amp;XPATH=/PG(0)</v>
      </c>
    </row>
    <row r="504" spans="1:13" ht="20.100000000000001" customHeight="1">
      <c r="A504" s="48">
        <v>503</v>
      </c>
      <c r="B504" s="49" t="s">
        <v>2447</v>
      </c>
      <c r="C504" s="49" t="s">
        <v>5478</v>
      </c>
      <c r="D504" s="49" t="s">
        <v>5479</v>
      </c>
      <c r="E504" s="49" t="s">
        <v>5278</v>
      </c>
      <c r="F504" s="49" t="s">
        <v>5480</v>
      </c>
      <c r="G504" s="50" t="s">
        <v>5481</v>
      </c>
      <c r="H504" s="51" t="s">
        <v>2518</v>
      </c>
      <c r="I504" s="50" t="s">
        <v>5482</v>
      </c>
      <c r="J504" s="50" t="s">
        <v>128</v>
      </c>
      <c r="K504" s="49" t="s">
        <v>2536</v>
      </c>
      <c r="L504" s="52" t="s">
        <v>5483</v>
      </c>
      <c r="M504" s="53" t="str">
        <f t="shared" si="7"/>
        <v>http://ovidsp.ovid.com/ovidweb.cgi?T=JS&amp;NEWS=n&amp;CSC=Y&amp;PAGE=booktext&amp;D=books&amp;AN=01382684$&amp;XPATH=/PG(0)</v>
      </c>
    </row>
    <row r="505" spans="1:13" ht="20.100000000000001" customHeight="1">
      <c r="A505" s="48">
        <v>504</v>
      </c>
      <c r="B505" s="49" t="s">
        <v>2447</v>
      </c>
      <c r="C505" s="49" t="s">
        <v>5484</v>
      </c>
      <c r="D505" s="49" t="s">
        <v>5485</v>
      </c>
      <c r="E505" s="49" t="s">
        <v>5486</v>
      </c>
      <c r="F505" s="49" t="s">
        <v>5487</v>
      </c>
      <c r="G505" s="50" t="s">
        <v>5488</v>
      </c>
      <c r="H505" s="51" t="s">
        <v>2518</v>
      </c>
      <c r="I505" s="50" t="s">
        <v>5489</v>
      </c>
      <c r="J505" s="50" t="s">
        <v>128</v>
      </c>
      <c r="K505" s="49" t="s">
        <v>2489</v>
      </c>
      <c r="L505" s="52" t="s">
        <v>5490</v>
      </c>
      <c r="M505" s="53" t="str">
        <f t="shared" si="7"/>
        <v>http://ovidsp.ovid.com/ovidweb.cgi?T=JS&amp;NEWS=n&amp;CSC=Y&amp;PAGE=booktext&amp;D=books&amp;AN=01382683$&amp;XPATH=/PG(0)</v>
      </c>
    </row>
    <row r="506" spans="1:13" ht="20.100000000000001" customHeight="1">
      <c r="A506" s="48">
        <v>505</v>
      </c>
      <c r="B506" s="49" t="s">
        <v>2447</v>
      </c>
      <c r="C506" s="49" t="s">
        <v>5491</v>
      </c>
      <c r="D506" s="49" t="s">
        <v>5492</v>
      </c>
      <c r="E506" s="49" t="s">
        <v>5493</v>
      </c>
      <c r="F506" s="49" t="s">
        <v>5494</v>
      </c>
      <c r="G506" s="50" t="s">
        <v>5495</v>
      </c>
      <c r="H506" s="51" t="s">
        <v>2462</v>
      </c>
      <c r="I506" s="50" t="s">
        <v>5496</v>
      </c>
      <c r="J506" s="50" t="s">
        <v>128</v>
      </c>
      <c r="K506" s="49" t="s">
        <v>2536</v>
      </c>
      <c r="L506" s="52" t="s">
        <v>5497</v>
      </c>
      <c r="M506" s="53" t="str">
        <f t="shared" si="7"/>
        <v>http://ovidsp.ovid.com/ovidweb.cgi?T=JS&amp;NEWS=n&amp;CSC=Y&amp;PAGE=booktext&amp;D=books&amp;AN=01382716$&amp;XPATH=/PG(0)</v>
      </c>
    </row>
    <row r="507" spans="1:13" ht="20.100000000000001" customHeight="1">
      <c r="A507" s="48">
        <v>506</v>
      </c>
      <c r="B507" s="49" t="s">
        <v>2559</v>
      </c>
      <c r="C507" s="49" t="s">
        <v>5498</v>
      </c>
      <c r="D507" s="49" t="s">
        <v>5499</v>
      </c>
      <c r="E507" s="49" t="s">
        <v>5500</v>
      </c>
      <c r="F507" s="49" t="s">
        <v>5501</v>
      </c>
      <c r="G507" s="50" t="s">
        <v>5502</v>
      </c>
      <c r="H507" s="51" t="s">
        <v>2518</v>
      </c>
      <c r="I507" s="50" t="s">
        <v>5503</v>
      </c>
      <c r="J507" s="50" t="s">
        <v>128</v>
      </c>
      <c r="K507" s="49" t="s">
        <v>2550</v>
      </c>
      <c r="L507" s="52" t="s">
        <v>5504</v>
      </c>
      <c r="M507" s="53" t="str">
        <f t="shared" si="7"/>
        <v>http://ovidsp.ovid.com/ovidweb.cgi?T=JS&amp;NEWS=n&amp;CSC=Y&amp;PAGE=booktext&amp;D=books&amp;AN=01382686$&amp;XPATH=/PG(0)</v>
      </c>
    </row>
    <row r="508" spans="1:13" ht="20.100000000000001" customHeight="1">
      <c r="A508" s="48">
        <v>507</v>
      </c>
      <c r="B508" s="49" t="s">
        <v>2447</v>
      </c>
      <c r="C508" s="49" t="s">
        <v>5505</v>
      </c>
      <c r="D508" s="49" t="s">
        <v>5506</v>
      </c>
      <c r="E508" s="49" t="s">
        <v>5507</v>
      </c>
      <c r="F508" s="49" t="s">
        <v>5508</v>
      </c>
      <c r="G508" s="50" t="s">
        <v>5509</v>
      </c>
      <c r="H508" s="51" t="s">
        <v>2462</v>
      </c>
      <c r="I508" s="50" t="s">
        <v>5510</v>
      </c>
      <c r="J508" s="50" t="s">
        <v>128</v>
      </c>
      <c r="K508" s="49" t="s">
        <v>2581</v>
      </c>
      <c r="L508" s="52" t="s">
        <v>5511</v>
      </c>
      <c r="M508" s="53" t="str">
        <f t="shared" si="7"/>
        <v>http://ovidsp.ovid.com/ovidweb.cgi?T=JS&amp;NEWS=n&amp;CSC=Y&amp;PAGE=booktext&amp;D=books&amp;AN=01382685$&amp;XPATH=/PG(0)</v>
      </c>
    </row>
    <row r="509" spans="1:13" ht="20.100000000000001" customHeight="1">
      <c r="A509" s="48">
        <v>508</v>
      </c>
      <c r="B509" s="49" t="s">
        <v>2447</v>
      </c>
      <c r="C509" s="49" t="s">
        <v>5512</v>
      </c>
      <c r="D509" s="49" t="s">
        <v>5513</v>
      </c>
      <c r="E509" s="49" t="s">
        <v>5514</v>
      </c>
      <c r="F509" s="49" t="s">
        <v>5515</v>
      </c>
      <c r="G509" s="50" t="s">
        <v>5516</v>
      </c>
      <c r="H509" s="51" t="s">
        <v>2518</v>
      </c>
      <c r="I509" s="50" t="s">
        <v>5517</v>
      </c>
      <c r="J509" s="50" t="s">
        <v>128</v>
      </c>
      <c r="K509" s="49" t="s">
        <v>2536</v>
      </c>
      <c r="L509" s="52" t="s">
        <v>5518</v>
      </c>
      <c r="M509" s="53" t="str">
        <f t="shared" si="7"/>
        <v>http://ovidsp.ovid.com/ovidweb.cgi?T=JS&amp;NEWS=n&amp;CSC=Y&amp;PAGE=booktext&amp;D=books&amp;AN=01382688$&amp;XPATH=/PG(0)</v>
      </c>
    </row>
    <row r="510" spans="1:13" ht="20.100000000000001" customHeight="1">
      <c r="A510" s="48">
        <v>509</v>
      </c>
      <c r="B510" s="49" t="s">
        <v>2447</v>
      </c>
      <c r="C510" s="49" t="s">
        <v>5519</v>
      </c>
      <c r="D510" s="49" t="s">
        <v>4028</v>
      </c>
      <c r="E510" s="49" t="s">
        <v>5520</v>
      </c>
      <c r="F510" s="49" t="s">
        <v>5521</v>
      </c>
      <c r="G510" s="50" t="s">
        <v>5522</v>
      </c>
      <c r="H510" s="51" t="s">
        <v>2541</v>
      </c>
      <c r="I510" s="50" t="s">
        <v>5523</v>
      </c>
      <c r="J510" s="50" t="s">
        <v>128</v>
      </c>
      <c r="K510" s="49" t="s">
        <v>2489</v>
      </c>
      <c r="L510" s="52" t="s">
        <v>5524</v>
      </c>
      <c r="M510" s="53" t="str">
        <f t="shared" si="7"/>
        <v>http://ovidsp.ovid.com/ovidweb.cgi?T=JS&amp;NEWS=n&amp;CSC=Y&amp;PAGE=booktext&amp;D=books&amp;AN=01382689$&amp;XPATH=/PG(0)</v>
      </c>
    </row>
    <row r="511" spans="1:13" ht="20.100000000000001" customHeight="1">
      <c r="A511" s="48">
        <v>510</v>
      </c>
      <c r="B511" s="49" t="s">
        <v>2447</v>
      </c>
      <c r="C511" s="49" t="s">
        <v>5525</v>
      </c>
      <c r="D511" s="49" t="s">
        <v>5526</v>
      </c>
      <c r="E511" s="49" t="s">
        <v>5527</v>
      </c>
      <c r="F511" s="49" t="s">
        <v>5528</v>
      </c>
      <c r="G511" s="50" t="s">
        <v>5529</v>
      </c>
      <c r="H511" s="51" t="s">
        <v>2462</v>
      </c>
      <c r="I511" s="50" t="s">
        <v>1485</v>
      </c>
      <c r="J511" s="50" t="s">
        <v>128</v>
      </c>
      <c r="K511" s="49" t="s">
        <v>2480</v>
      </c>
      <c r="L511" s="52" t="s">
        <v>5530</v>
      </c>
      <c r="M511" s="53" t="str">
        <f t="shared" si="7"/>
        <v>http://ovidsp.ovid.com/ovidweb.cgi?T=JS&amp;NEWS=n&amp;CSC=Y&amp;PAGE=booktext&amp;D=books&amp;AN=01376507$&amp;XPATH=/PG(0)</v>
      </c>
    </row>
    <row r="512" spans="1:13" ht="20.100000000000001" customHeight="1">
      <c r="A512" s="48">
        <v>511</v>
      </c>
      <c r="B512" s="49" t="s">
        <v>2559</v>
      </c>
      <c r="C512" s="49" t="s">
        <v>5531</v>
      </c>
      <c r="D512" s="49" t="s">
        <v>5532</v>
      </c>
      <c r="E512" s="49" t="s">
        <v>5533</v>
      </c>
      <c r="F512" s="49" t="s">
        <v>5534</v>
      </c>
      <c r="G512" s="50" t="s">
        <v>5535</v>
      </c>
      <c r="H512" s="51" t="s">
        <v>2487</v>
      </c>
      <c r="I512" s="50" t="s">
        <v>5536</v>
      </c>
      <c r="J512" s="50" t="s">
        <v>128</v>
      </c>
      <c r="K512" s="49" t="s">
        <v>30</v>
      </c>
      <c r="L512" s="71" t="s">
        <v>5537</v>
      </c>
      <c r="M512" s="53" t="str">
        <f t="shared" si="7"/>
        <v>http://ovidsp.ovid.com/ovidweb.cgi?T=JS&amp;NEWS=N&amp;PAGE=booktext&amp;DF=bookdb&amp;AN=01429642/4th_Edition&amp;XPATH=/PG(0)</v>
      </c>
    </row>
    <row r="513" spans="1:13" ht="20.100000000000001" customHeight="1">
      <c r="A513" s="48">
        <v>512</v>
      </c>
      <c r="B513" s="49" t="s">
        <v>2447</v>
      </c>
      <c r="C513" s="49" t="s">
        <v>5538</v>
      </c>
      <c r="D513" s="49" t="s">
        <v>4028</v>
      </c>
      <c r="E513" s="49" t="s">
        <v>5539</v>
      </c>
      <c r="F513" s="49" t="s">
        <v>5540</v>
      </c>
      <c r="G513" s="50" t="s">
        <v>5541</v>
      </c>
      <c r="H513" s="51" t="s">
        <v>2518</v>
      </c>
      <c r="I513" s="50" t="s">
        <v>5542</v>
      </c>
      <c r="J513" s="50" t="s">
        <v>128</v>
      </c>
      <c r="K513" s="49" t="s">
        <v>2536</v>
      </c>
      <c r="L513" s="52" t="s">
        <v>5543</v>
      </c>
      <c r="M513" s="53" t="str">
        <f t="shared" si="7"/>
        <v>http://ovidsp.ovid.com/ovidweb.cgi?T=JS&amp;NEWS=n&amp;CSC=Y&amp;PAGE=booktext&amp;D=books&amp;AN=01382701$&amp;XPATH=/PG(0)</v>
      </c>
    </row>
    <row r="514" spans="1:13" ht="20.100000000000001" customHeight="1">
      <c r="A514" s="48">
        <v>513</v>
      </c>
      <c r="B514" s="49" t="s">
        <v>2447</v>
      </c>
      <c r="C514" s="49" t="s">
        <v>5544</v>
      </c>
      <c r="D514" s="49" t="s">
        <v>3548</v>
      </c>
      <c r="E514" s="49" t="s">
        <v>5545</v>
      </c>
      <c r="F514" s="49" t="s">
        <v>5546</v>
      </c>
      <c r="G514" s="50" t="s">
        <v>5547</v>
      </c>
      <c r="H514" s="51" t="s">
        <v>2462</v>
      </c>
      <c r="I514" s="50" t="s">
        <v>5548</v>
      </c>
      <c r="J514" s="50" t="s">
        <v>128</v>
      </c>
      <c r="K514" s="49" t="s">
        <v>53</v>
      </c>
      <c r="L514" s="52" t="s">
        <v>5549</v>
      </c>
      <c r="M514" s="53" t="str">
        <f t="shared" si="7"/>
        <v>http://ovidsp.ovid.com/ovidweb.cgi?T=JS&amp;NEWS=n&amp;CSC=Y&amp;PAGE=booktext&amp;D=books&amp;AN=01382690$&amp;XPATH=/PG(0)</v>
      </c>
    </row>
    <row r="515" spans="1:13" ht="20.100000000000001" customHeight="1">
      <c r="A515" s="48">
        <v>514</v>
      </c>
      <c r="B515" s="49" t="s">
        <v>2447</v>
      </c>
      <c r="C515" s="49" t="s">
        <v>5550</v>
      </c>
      <c r="D515" s="49" t="s">
        <v>951</v>
      </c>
      <c r="E515" s="49" t="s">
        <v>5551</v>
      </c>
      <c r="F515" s="49" t="s">
        <v>5552</v>
      </c>
      <c r="G515" s="50" t="s">
        <v>5553</v>
      </c>
      <c r="H515" s="51" t="s">
        <v>2541</v>
      </c>
      <c r="I515" s="50" t="s">
        <v>5554</v>
      </c>
      <c r="J515" s="50" t="s">
        <v>128</v>
      </c>
      <c r="K515" s="49" t="s">
        <v>53</v>
      </c>
      <c r="L515" s="52" t="s">
        <v>5555</v>
      </c>
      <c r="M515" s="53" t="str">
        <f t="shared" ref="M515:M568" si="8">HYPERLINK(L515)</f>
        <v>http://ovidsp.ovid.com/ovidweb.cgi?T=JS&amp;NEWS=n&amp;CSC=Y&amp;PAGE=booktext&amp;D=books&amp;AN=01382691$&amp;XPATH=/PG(0)</v>
      </c>
    </row>
    <row r="516" spans="1:13" ht="20.100000000000001" customHeight="1">
      <c r="A516" s="48">
        <v>515</v>
      </c>
      <c r="B516" s="49" t="s">
        <v>2447</v>
      </c>
      <c r="C516" s="49" t="s">
        <v>5556</v>
      </c>
      <c r="D516" s="49" t="s">
        <v>5557</v>
      </c>
      <c r="E516" s="49" t="s">
        <v>5558</v>
      </c>
      <c r="F516" s="49" t="s">
        <v>5559</v>
      </c>
      <c r="G516" s="50" t="s">
        <v>5560</v>
      </c>
      <c r="H516" s="51" t="s">
        <v>3278</v>
      </c>
      <c r="I516" s="50" t="s">
        <v>5561</v>
      </c>
      <c r="J516" s="50" t="s">
        <v>128</v>
      </c>
      <c r="K516" s="49" t="s">
        <v>53</v>
      </c>
      <c r="L516" s="52" t="s">
        <v>5562</v>
      </c>
      <c r="M516" s="53" t="str">
        <f t="shared" si="8"/>
        <v>http://ovidsp.ovid.com/ovidweb.cgi?T=JS&amp;NEWS=n&amp;CSC=Y&amp;PAGE=booktext&amp;D=books&amp;AN=01337653$&amp;XPATH=/PG(0)</v>
      </c>
    </row>
    <row r="517" spans="1:13" ht="20.100000000000001" customHeight="1">
      <c r="A517" s="48">
        <v>516</v>
      </c>
      <c r="B517" s="49" t="s">
        <v>2447</v>
      </c>
      <c r="C517" s="49" t="s">
        <v>5563</v>
      </c>
      <c r="D517" s="49" t="s">
        <v>5564</v>
      </c>
      <c r="E517" s="49" t="s">
        <v>5565</v>
      </c>
      <c r="F517" s="49" t="s">
        <v>5566</v>
      </c>
      <c r="G517" s="50" t="s">
        <v>5567</v>
      </c>
      <c r="H517" s="51" t="s">
        <v>2462</v>
      </c>
      <c r="I517" s="50" t="s">
        <v>5568</v>
      </c>
      <c r="J517" s="50" t="s">
        <v>128</v>
      </c>
      <c r="K517" s="49" t="s">
        <v>2550</v>
      </c>
      <c r="L517" s="52" t="s">
        <v>5569</v>
      </c>
      <c r="M517" s="53" t="str">
        <f t="shared" si="8"/>
        <v>http://ovidsp.ovid.com/ovidweb.cgi?T=JS&amp;NEWS=n&amp;CSC=Y&amp;PAGE=booktext&amp;D=books&amp;AN=01382693$&amp;XPATH=/PG(0)</v>
      </c>
    </row>
    <row r="518" spans="1:13" ht="20.100000000000001" customHeight="1">
      <c r="A518" s="48">
        <v>517</v>
      </c>
      <c r="B518" s="49" t="s">
        <v>2447</v>
      </c>
      <c r="C518" s="49" t="s">
        <v>3476</v>
      </c>
      <c r="D518" s="49">
        <v>618.20231000000001</v>
      </c>
      <c r="E518" s="49"/>
      <c r="F518" s="49" t="s">
        <v>5570</v>
      </c>
      <c r="G518" s="50" t="s">
        <v>5571</v>
      </c>
      <c r="H518" s="51" t="s">
        <v>2518</v>
      </c>
      <c r="I518" s="50" t="s">
        <v>5572</v>
      </c>
      <c r="J518" s="50" t="s">
        <v>128</v>
      </c>
      <c r="K518" s="55" t="s">
        <v>284</v>
      </c>
      <c r="L518" s="52" t="s">
        <v>5573</v>
      </c>
      <c r="M518" s="53" t="str">
        <f t="shared" si="8"/>
        <v>http://ovidsp.ovid.com/ovidweb.cgi?T=JS&amp;NEWS=n&amp;CSC=Y&amp;PAGE=booktext&amp;D=books&amp;AN=01429419$&amp;XPATH=/PG(0)</v>
      </c>
    </row>
    <row r="519" spans="1:13" ht="20.100000000000001" customHeight="1">
      <c r="A519" s="48">
        <v>518</v>
      </c>
      <c r="B519" s="49" t="s">
        <v>2803</v>
      </c>
      <c r="C519" s="49" t="s">
        <v>5574</v>
      </c>
      <c r="D519" s="49" t="s">
        <v>5264</v>
      </c>
      <c r="E519" s="49" t="s">
        <v>5575</v>
      </c>
      <c r="F519" s="49" t="s">
        <v>5576</v>
      </c>
      <c r="G519" s="50" t="s">
        <v>5577</v>
      </c>
      <c r="H519" s="51" t="s">
        <v>2541</v>
      </c>
      <c r="I519" s="50" t="s">
        <v>5578</v>
      </c>
      <c r="J519" s="50" t="s">
        <v>128</v>
      </c>
      <c r="K519" s="49" t="s">
        <v>2480</v>
      </c>
      <c r="L519" s="52" t="s">
        <v>5579</v>
      </c>
      <c r="M519" s="53" t="str">
        <f t="shared" si="8"/>
        <v>http://ovidsp.ovid.com/ovidweb.cgi?T=JS&amp;NEWS=n&amp;CSC=Y&amp;PAGE=booktext&amp;D=books&amp;AN=01382783$&amp;XPATH=/PG(0)</v>
      </c>
    </row>
    <row r="520" spans="1:13" ht="20.100000000000001" customHeight="1">
      <c r="A520" s="48">
        <v>519</v>
      </c>
      <c r="B520" s="49" t="s">
        <v>2447</v>
      </c>
      <c r="C520" s="49" t="s">
        <v>5580</v>
      </c>
      <c r="D520" s="49" t="s">
        <v>5581</v>
      </c>
      <c r="E520" s="49" t="s">
        <v>5582</v>
      </c>
      <c r="F520" s="49" t="s">
        <v>5583</v>
      </c>
      <c r="G520" s="50" t="s">
        <v>5584</v>
      </c>
      <c r="H520" s="51" t="s">
        <v>2471</v>
      </c>
      <c r="I520" s="50" t="s">
        <v>5585</v>
      </c>
      <c r="J520" s="50" t="s">
        <v>128</v>
      </c>
      <c r="K520" s="49" t="s">
        <v>2536</v>
      </c>
      <c r="L520" s="52" t="s">
        <v>5586</v>
      </c>
      <c r="M520" s="53" t="str">
        <f t="shared" si="8"/>
        <v>http://ovidsp.ovid.com/ovidweb.cgi?T=JS&amp;NEWS=n&amp;CSC=Y&amp;PAGE=booktext&amp;D=books&amp;AN=00140012$&amp;XPATH=/PG(0)</v>
      </c>
    </row>
    <row r="521" spans="1:13" ht="20.100000000000001" customHeight="1">
      <c r="A521" s="48">
        <v>520</v>
      </c>
      <c r="B521" s="49" t="s">
        <v>2447</v>
      </c>
      <c r="C521" s="49" t="s">
        <v>5587</v>
      </c>
      <c r="D521" s="49" t="s">
        <v>5581</v>
      </c>
      <c r="E521" s="49" t="s">
        <v>5588</v>
      </c>
      <c r="F521" s="49" t="s">
        <v>5589</v>
      </c>
      <c r="G521" s="50" t="s">
        <v>5590</v>
      </c>
      <c r="H521" s="51" t="s">
        <v>2518</v>
      </c>
      <c r="I521" s="50" t="s">
        <v>5591</v>
      </c>
      <c r="J521" s="50" t="s">
        <v>128</v>
      </c>
      <c r="K521" s="49" t="s">
        <v>2480</v>
      </c>
      <c r="L521" s="52" t="s">
        <v>5592</v>
      </c>
      <c r="M521" s="53" t="str">
        <f t="shared" si="8"/>
        <v>http://ovidsp.ovid.com/ovidweb.cgi?T=JS&amp;NEWS=n&amp;CSC=Y&amp;PAGE=booktext&amp;D=books&amp;AN=01256978$&amp;XPATH=/PG(0)</v>
      </c>
    </row>
    <row r="522" spans="1:13" ht="20.100000000000001" customHeight="1">
      <c r="A522" s="48">
        <v>521</v>
      </c>
      <c r="B522" s="49" t="s">
        <v>2447</v>
      </c>
      <c r="C522" s="49" t="s">
        <v>5593</v>
      </c>
      <c r="D522" s="49" t="s">
        <v>5594</v>
      </c>
      <c r="E522" s="49" t="s">
        <v>5595</v>
      </c>
      <c r="F522" s="49" t="s">
        <v>5596</v>
      </c>
      <c r="G522" s="50" t="s">
        <v>886</v>
      </c>
      <c r="H522" s="51" t="s">
        <v>2487</v>
      </c>
      <c r="I522" s="50" t="s">
        <v>5597</v>
      </c>
      <c r="J522" s="50" t="s">
        <v>128</v>
      </c>
      <c r="K522" s="49" t="s">
        <v>53</v>
      </c>
      <c r="L522" s="52" t="s">
        <v>5598</v>
      </c>
      <c r="M522" s="53" t="str">
        <f t="shared" si="8"/>
        <v>http://ovidsp.ovid.com/ovidweb.cgi?T=JS&amp;NEWS=n&amp;CSC=Y&amp;PAGE=booktext&amp;D=books&amp;AN=01382694$&amp;XPATH=/PG(0)</v>
      </c>
    </row>
    <row r="523" spans="1:13" ht="20.100000000000001" customHeight="1">
      <c r="A523" s="48">
        <v>522</v>
      </c>
      <c r="B523" s="49" t="s">
        <v>2447</v>
      </c>
      <c r="C523" s="49" t="s">
        <v>5599</v>
      </c>
      <c r="D523" s="49" t="s">
        <v>951</v>
      </c>
      <c r="E523" s="49" t="s">
        <v>5600</v>
      </c>
      <c r="F523" s="49" t="s">
        <v>5601</v>
      </c>
      <c r="G523" s="50" t="s">
        <v>5602</v>
      </c>
      <c r="H523" s="51" t="s">
        <v>2462</v>
      </c>
      <c r="I523" s="50" t="s">
        <v>5603</v>
      </c>
      <c r="J523" s="50" t="s">
        <v>128</v>
      </c>
      <c r="K523" s="49" t="s">
        <v>2550</v>
      </c>
      <c r="L523" s="52" t="s">
        <v>5604</v>
      </c>
      <c r="M523" s="53" t="str">
        <f t="shared" si="8"/>
        <v>http://ovidsp.ovid.com/ovidweb.cgi?T=JS&amp;NEWS=n&amp;CSC=Y&amp;PAGE=booktext&amp;D=books&amp;AN=01382413$&amp;XPATH=/PG(0)</v>
      </c>
    </row>
    <row r="524" spans="1:13" ht="20.100000000000001" customHeight="1">
      <c r="A524" s="48">
        <v>523</v>
      </c>
      <c r="B524" s="49" t="s">
        <v>2447</v>
      </c>
      <c r="C524" s="49" t="s">
        <v>5605</v>
      </c>
      <c r="D524" s="49" t="s">
        <v>5606</v>
      </c>
      <c r="E524" s="49" t="s">
        <v>5607</v>
      </c>
      <c r="F524" s="49" t="s">
        <v>5608</v>
      </c>
      <c r="G524" s="50" t="s">
        <v>5609</v>
      </c>
      <c r="H524" s="51" t="s">
        <v>2462</v>
      </c>
      <c r="I524" s="50" t="s">
        <v>5610</v>
      </c>
      <c r="J524" s="50" t="s">
        <v>128</v>
      </c>
      <c r="K524" s="49" t="s">
        <v>2550</v>
      </c>
      <c r="L524" s="52" t="s">
        <v>5611</v>
      </c>
      <c r="M524" s="53" t="str">
        <f t="shared" si="8"/>
        <v>http://ovidsp.ovid.com/ovidweb.cgi?T=JS&amp;NEWS=n&amp;CSC=Y&amp;PAGE=booktext&amp;D=books&amp;AN=01382472$&amp;XPATH=/PG(0)</v>
      </c>
    </row>
    <row r="525" spans="1:13" ht="20.100000000000001" customHeight="1">
      <c r="A525" s="48">
        <v>524</v>
      </c>
      <c r="B525" s="49" t="s">
        <v>2447</v>
      </c>
      <c r="C525" s="49" t="s">
        <v>5612</v>
      </c>
      <c r="D525" s="49" t="s">
        <v>5613</v>
      </c>
      <c r="E525" s="49" t="s">
        <v>5614</v>
      </c>
      <c r="F525" s="49" t="s">
        <v>5615</v>
      </c>
      <c r="G525" s="50" t="s">
        <v>5616</v>
      </c>
      <c r="H525" s="51" t="s">
        <v>2462</v>
      </c>
      <c r="I525" s="50" t="s">
        <v>2890</v>
      </c>
      <c r="J525" s="50" t="s">
        <v>128</v>
      </c>
      <c r="K525" s="49" t="s">
        <v>2550</v>
      </c>
      <c r="L525" s="52" t="s">
        <v>5617</v>
      </c>
      <c r="M525" s="53" t="str">
        <f t="shared" si="8"/>
        <v>http://ovidsp.ovid.com/ovidweb.cgi?T=JS&amp;NEWS=n&amp;CSC=Y&amp;PAGE=booktext&amp;D=books&amp;AN=01382517$&amp;XPATH=/PG(0)</v>
      </c>
    </row>
    <row r="526" spans="1:13" ht="20.100000000000001" customHeight="1">
      <c r="A526" s="48">
        <v>525</v>
      </c>
      <c r="B526" s="49" t="s">
        <v>2447</v>
      </c>
      <c r="C526" s="49" t="s">
        <v>5618</v>
      </c>
      <c r="D526" s="49" t="s">
        <v>3946</v>
      </c>
      <c r="E526" s="49" t="s">
        <v>5619</v>
      </c>
      <c r="F526" s="49" t="s">
        <v>5620</v>
      </c>
      <c r="G526" s="50" t="s">
        <v>5621</v>
      </c>
      <c r="H526" s="51" t="s">
        <v>2462</v>
      </c>
      <c r="I526" s="50" t="s">
        <v>5622</v>
      </c>
      <c r="J526" s="50" t="s">
        <v>128</v>
      </c>
      <c r="K526" s="49" t="s">
        <v>2536</v>
      </c>
      <c r="L526" s="52" t="s">
        <v>5623</v>
      </c>
      <c r="M526" s="53" t="str">
        <f t="shared" si="8"/>
        <v>http://ovidsp.ovid.com/ovidweb.cgi?T=JS&amp;NEWS=n&amp;CSC=Y&amp;PAGE=booktext&amp;D=books&amp;AN=01382637$&amp;XPATH=/PG(0)</v>
      </c>
    </row>
    <row r="527" spans="1:13" ht="20.100000000000001" customHeight="1">
      <c r="A527" s="48">
        <v>526</v>
      </c>
      <c r="B527" s="49" t="s">
        <v>2447</v>
      </c>
      <c r="C527" s="49" t="s">
        <v>5624</v>
      </c>
      <c r="D527" s="49" t="s">
        <v>2575</v>
      </c>
      <c r="E527" s="49" t="s">
        <v>5625</v>
      </c>
      <c r="F527" s="49" t="s">
        <v>5626</v>
      </c>
      <c r="G527" s="50" t="s">
        <v>5627</v>
      </c>
      <c r="H527" s="51" t="s">
        <v>2462</v>
      </c>
      <c r="I527" s="50" t="s">
        <v>5628</v>
      </c>
      <c r="J527" s="50" t="s">
        <v>128</v>
      </c>
      <c r="K527" s="49" t="s">
        <v>53</v>
      </c>
      <c r="L527" s="52" t="s">
        <v>5629</v>
      </c>
      <c r="M527" s="53" t="str">
        <f t="shared" si="8"/>
        <v>http://ovidsp.ovid.com/ovidweb.cgi?T=JS&amp;NEWS=n&amp;CSC=Y&amp;PAGE=booktext&amp;D=books&amp;AN=01337646$&amp;XPATH=/PG(0)</v>
      </c>
    </row>
    <row r="528" spans="1:13" ht="20.100000000000001" customHeight="1">
      <c r="A528" s="48">
        <v>527</v>
      </c>
      <c r="B528" s="49" t="s">
        <v>2447</v>
      </c>
      <c r="C528" s="49" t="s">
        <v>5630</v>
      </c>
      <c r="D528" s="49" t="s">
        <v>951</v>
      </c>
      <c r="E528" s="49" t="s">
        <v>5631</v>
      </c>
      <c r="F528" s="49" t="s">
        <v>5632</v>
      </c>
      <c r="G528" s="50" t="s">
        <v>5633</v>
      </c>
      <c r="H528" s="51" t="s">
        <v>2462</v>
      </c>
      <c r="I528" s="50" t="s">
        <v>5634</v>
      </c>
      <c r="J528" s="50" t="s">
        <v>128</v>
      </c>
      <c r="K528" s="49" t="s">
        <v>2536</v>
      </c>
      <c r="L528" s="52" t="s">
        <v>5635</v>
      </c>
      <c r="M528" s="53" t="str">
        <f t="shared" si="8"/>
        <v>http://ovidsp.ovid.com/ovidweb.cgi?T=JS&amp;NEWS=n&amp;CSC=Y&amp;PAGE=booktext&amp;D=books&amp;AN=01279766$&amp;XPATH=/PG(0)</v>
      </c>
    </row>
    <row r="529" spans="1:13" ht="20.100000000000001" customHeight="1">
      <c r="A529" s="48">
        <v>528</v>
      </c>
      <c r="B529" s="49" t="s">
        <v>2447</v>
      </c>
      <c r="C529" s="49" t="s">
        <v>5636</v>
      </c>
      <c r="D529" s="49" t="s">
        <v>5637</v>
      </c>
      <c r="E529" s="49" t="s">
        <v>5638</v>
      </c>
      <c r="F529" s="49" t="s">
        <v>5639</v>
      </c>
      <c r="G529" s="50" t="s">
        <v>5640</v>
      </c>
      <c r="H529" s="51" t="s">
        <v>2471</v>
      </c>
      <c r="I529" s="50" t="s">
        <v>5641</v>
      </c>
      <c r="J529" s="50" t="s">
        <v>128</v>
      </c>
      <c r="K529" s="49" t="s">
        <v>2489</v>
      </c>
      <c r="L529" s="52" t="s">
        <v>5642</v>
      </c>
      <c r="M529" s="53" t="str">
        <f t="shared" si="8"/>
        <v>http://ovidsp.ovid.com/ovidweb.cgi?T=JS&amp;NEWS=n&amp;CSC=Y&amp;PAGE=booktext&amp;D=books&amp;AN=01382598$&amp;XPATH=/PG(0)</v>
      </c>
    </row>
    <row r="530" spans="1:13" ht="20.100000000000001" customHeight="1">
      <c r="A530" s="48">
        <v>529</v>
      </c>
      <c r="B530" s="49" t="s">
        <v>2447</v>
      </c>
      <c r="C530" s="49" t="s">
        <v>1432</v>
      </c>
      <c r="D530" s="49" t="s">
        <v>5295</v>
      </c>
      <c r="E530" s="49" t="s">
        <v>5643</v>
      </c>
      <c r="F530" s="49" t="s">
        <v>5644</v>
      </c>
      <c r="G530" s="50" t="s">
        <v>5645</v>
      </c>
      <c r="H530" s="51" t="s">
        <v>2541</v>
      </c>
      <c r="I530" s="50" t="s">
        <v>5646</v>
      </c>
      <c r="J530" s="50" t="s">
        <v>128</v>
      </c>
      <c r="K530" s="49" t="s">
        <v>2536</v>
      </c>
      <c r="L530" s="52" t="s">
        <v>5647</v>
      </c>
      <c r="M530" s="53" t="str">
        <f t="shared" si="8"/>
        <v>http://ovidsp.ovid.com/ovidweb.cgi?T=JS&amp;NEWS=n&amp;CSC=Y&amp;PAGE=booktext&amp;D=books&amp;AN=01382588$&amp;XPATH=/PG(0)</v>
      </c>
    </row>
    <row r="531" spans="1:13" ht="20.100000000000001" customHeight="1">
      <c r="A531" s="48">
        <v>530</v>
      </c>
      <c r="B531" s="49" t="s">
        <v>2447</v>
      </c>
      <c r="C531" s="49" t="s">
        <v>5648</v>
      </c>
      <c r="D531" s="49" t="s">
        <v>3438</v>
      </c>
      <c r="E531" s="49" t="s">
        <v>5649</v>
      </c>
      <c r="F531" s="49" t="s">
        <v>5650</v>
      </c>
      <c r="G531" s="50" t="s">
        <v>5651</v>
      </c>
      <c r="H531" s="51" t="s">
        <v>2924</v>
      </c>
      <c r="I531" s="50" t="s">
        <v>5652</v>
      </c>
      <c r="J531" s="50" t="s">
        <v>128</v>
      </c>
      <c r="K531" s="55" t="s">
        <v>284</v>
      </c>
      <c r="L531" s="52" t="s">
        <v>5653</v>
      </c>
      <c r="M531" s="53" t="str">
        <f t="shared" si="8"/>
        <v>http://ovidsp.ovid.com/ovidweb.cgi?T=JS&amp;NEWS=n&amp;CSC=Y&amp;PAGE=booktext&amp;D=books&amp;AN=01412533$&amp;XPATH=/PG(0)</v>
      </c>
    </row>
    <row r="532" spans="1:13" ht="20.100000000000001" customHeight="1">
      <c r="A532" s="48">
        <v>531</v>
      </c>
      <c r="B532" s="49" t="s">
        <v>2447</v>
      </c>
      <c r="C532" s="49" t="s">
        <v>5654</v>
      </c>
      <c r="D532" s="49" t="s">
        <v>5655</v>
      </c>
      <c r="E532" s="49" t="s">
        <v>5656</v>
      </c>
      <c r="F532" s="49" t="s">
        <v>5657</v>
      </c>
      <c r="G532" s="50" t="s">
        <v>5658</v>
      </c>
      <c r="H532" s="51" t="s">
        <v>2462</v>
      </c>
      <c r="I532" s="50" t="s">
        <v>5659</v>
      </c>
      <c r="J532" s="50" t="s">
        <v>128</v>
      </c>
      <c r="K532" s="49" t="s">
        <v>2550</v>
      </c>
      <c r="L532" s="52" t="s">
        <v>5660</v>
      </c>
      <c r="M532" s="53" t="str">
        <f t="shared" si="8"/>
        <v>http://ovidsp.ovid.com/ovidweb.cgi?T=JS&amp;NEWS=n&amp;CSC=Y&amp;PAGE=booktext&amp;D=books&amp;AN=01382831$&amp;XPATH=/PG(0)</v>
      </c>
    </row>
    <row r="533" spans="1:13" ht="20.100000000000001" customHeight="1">
      <c r="A533" s="48">
        <v>532</v>
      </c>
      <c r="B533" s="49" t="s">
        <v>2447</v>
      </c>
      <c r="C533" s="49" t="s">
        <v>5661</v>
      </c>
      <c r="D533" s="49">
        <v>616.1</v>
      </c>
      <c r="E533" s="49" t="s">
        <v>5662</v>
      </c>
      <c r="F533" s="49" t="s">
        <v>5663</v>
      </c>
      <c r="G533" s="50" t="s">
        <v>5664</v>
      </c>
      <c r="H533" s="51" t="s">
        <v>2541</v>
      </c>
      <c r="I533" s="50" t="s">
        <v>5665</v>
      </c>
      <c r="J533" s="50" t="s">
        <v>128</v>
      </c>
      <c r="K533" s="55" t="s">
        <v>3979</v>
      </c>
      <c r="L533" s="52" t="s">
        <v>5666</v>
      </c>
      <c r="M533" s="53" t="str">
        <f t="shared" si="8"/>
        <v>http://ovidsp.ovid.com/ovidweb.cgi?T=JS&amp;NEWS=n&amp;CSC=Y&amp;PAGE=booktext&amp;D=books&amp;AN=00140011$&amp;XPATH=/PG(0)</v>
      </c>
    </row>
    <row r="534" spans="1:13" ht="20.100000000000001" customHeight="1">
      <c r="A534" s="48">
        <v>533</v>
      </c>
      <c r="B534" s="49" t="s">
        <v>2447</v>
      </c>
      <c r="C534" s="49" t="s">
        <v>5667</v>
      </c>
      <c r="D534" s="49" t="s">
        <v>4337</v>
      </c>
      <c r="E534" s="49" t="s">
        <v>5668</v>
      </c>
      <c r="F534" s="49" t="s">
        <v>5669</v>
      </c>
      <c r="G534" s="72" t="s">
        <v>5670</v>
      </c>
      <c r="H534" s="51" t="s">
        <v>2462</v>
      </c>
      <c r="I534" s="50" t="s">
        <v>5671</v>
      </c>
      <c r="J534" s="50" t="s">
        <v>128</v>
      </c>
      <c r="K534" s="49" t="s">
        <v>2536</v>
      </c>
      <c r="L534" s="52" t="s">
        <v>5672</v>
      </c>
      <c r="M534" s="53" t="str">
        <f t="shared" si="8"/>
        <v>http://ovidsp.ovid.com/ovidweb.cgi?T=JS&amp;NEWS=n&amp;CSC=Y&amp;PAGE=booktext&amp;D=books&amp;AN=01382851$&amp;XPATH=/PG(0)</v>
      </c>
    </row>
    <row r="535" spans="1:13" ht="20.100000000000001" customHeight="1">
      <c r="A535" s="48">
        <v>534</v>
      </c>
      <c r="B535" s="49" t="s">
        <v>2447</v>
      </c>
      <c r="C535" s="49" t="s">
        <v>5673</v>
      </c>
      <c r="D535" s="49" t="s">
        <v>5674</v>
      </c>
      <c r="E535" s="49" t="s">
        <v>5675</v>
      </c>
      <c r="F535" s="49" t="s">
        <v>5676</v>
      </c>
      <c r="G535" s="50" t="s">
        <v>5677</v>
      </c>
      <c r="H535" s="51" t="s">
        <v>2462</v>
      </c>
      <c r="I535" s="50" t="s">
        <v>5678</v>
      </c>
      <c r="J535" s="50" t="s">
        <v>128</v>
      </c>
      <c r="K535" s="49" t="s">
        <v>2489</v>
      </c>
      <c r="L535" s="52" t="s">
        <v>5679</v>
      </c>
      <c r="M535" s="53" t="str">
        <f t="shared" si="8"/>
        <v>http://ovidsp.ovid.com/ovidweb.cgi?T=JS&amp;NEWS=n&amp;CSC=Y&amp;PAGE=booktext&amp;D=books&amp;AN=01382704$&amp;XPATH=/PG(0)</v>
      </c>
    </row>
    <row r="536" spans="1:13" ht="20.100000000000001" customHeight="1">
      <c r="A536" s="48">
        <v>535</v>
      </c>
      <c r="B536" s="49" t="s">
        <v>2447</v>
      </c>
      <c r="C536" s="49" t="s">
        <v>5680</v>
      </c>
      <c r="D536" s="49" t="s">
        <v>5681</v>
      </c>
      <c r="E536" s="49" t="s">
        <v>5682</v>
      </c>
      <c r="F536" s="49" t="s">
        <v>5683</v>
      </c>
      <c r="G536" s="50" t="s">
        <v>5684</v>
      </c>
      <c r="H536" s="51" t="s">
        <v>2462</v>
      </c>
      <c r="I536" s="50" t="s">
        <v>5685</v>
      </c>
      <c r="J536" s="50" t="s">
        <v>128</v>
      </c>
      <c r="K536" s="49" t="s">
        <v>30</v>
      </c>
      <c r="L536" s="52" t="s">
        <v>5686</v>
      </c>
      <c r="M536" s="53" t="str">
        <f t="shared" si="8"/>
        <v>http://ovidsp.ovid.com/ovidweb.cgi?T=JS&amp;NEWS=n&amp;CSC=Y&amp;PAGE=booktext&amp;D=books&amp;AN=01337351$&amp;XPATH=/PG(0)</v>
      </c>
    </row>
    <row r="537" spans="1:13" ht="20.100000000000001" customHeight="1">
      <c r="A537" s="48">
        <v>536</v>
      </c>
      <c r="B537" s="49" t="s">
        <v>2447</v>
      </c>
      <c r="C537" s="49" t="s">
        <v>5687</v>
      </c>
      <c r="D537" s="49" t="s">
        <v>5688</v>
      </c>
      <c r="E537" s="49" t="s">
        <v>5689</v>
      </c>
      <c r="F537" s="49" t="s">
        <v>5690</v>
      </c>
      <c r="G537" s="50" t="s">
        <v>5691</v>
      </c>
      <c r="H537" s="51" t="s">
        <v>2462</v>
      </c>
      <c r="I537" s="50" t="s">
        <v>5692</v>
      </c>
      <c r="J537" s="50" t="s">
        <v>128</v>
      </c>
      <c r="K537" s="55" t="s">
        <v>3382</v>
      </c>
      <c r="L537" s="52" t="s">
        <v>5693</v>
      </c>
      <c r="M537" s="53" t="str">
        <f t="shared" si="8"/>
        <v>http://ovidsp.ovid.com/ovidweb.cgi?T=JS&amp;NEWS=n&amp;CSC=Y&amp;PAGE=booktext&amp;D=books&amp;AN=01382534$&amp;XPATH=/PG(0)</v>
      </c>
    </row>
    <row r="538" spans="1:13" ht="20.100000000000001" customHeight="1">
      <c r="A538" s="48">
        <v>537</v>
      </c>
      <c r="B538" s="49" t="s">
        <v>2447</v>
      </c>
      <c r="C538" s="49" t="s">
        <v>5694</v>
      </c>
      <c r="D538" s="49" t="s">
        <v>1298</v>
      </c>
      <c r="E538" s="49" t="s">
        <v>5695</v>
      </c>
      <c r="F538" s="49" t="s">
        <v>5696</v>
      </c>
      <c r="G538" s="50" t="s">
        <v>5697</v>
      </c>
      <c r="H538" s="51" t="s">
        <v>2462</v>
      </c>
      <c r="I538" s="50" t="s">
        <v>5698</v>
      </c>
      <c r="J538" s="50" t="s">
        <v>128</v>
      </c>
      <c r="K538" s="49" t="s">
        <v>2550</v>
      </c>
      <c r="L538" s="52" t="s">
        <v>5699</v>
      </c>
      <c r="M538" s="53" t="str">
        <f t="shared" si="8"/>
        <v>http://ovidsp.ovid.com/ovidweb.cgi?T=JS&amp;NEWS=n&amp;CSC=Y&amp;PAGE=booktext&amp;D=books&amp;AN=01382707$&amp;XPATH=/PG(0)</v>
      </c>
    </row>
    <row r="539" spans="1:13" ht="20.100000000000001" customHeight="1">
      <c r="A539" s="48">
        <v>538</v>
      </c>
      <c r="B539" s="49" t="s">
        <v>2447</v>
      </c>
      <c r="C539" s="49" t="s">
        <v>5700</v>
      </c>
      <c r="D539" s="49">
        <v>617.1</v>
      </c>
      <c r="E539" s="49" t="s">
        <v>5701</v>
      </c>
      <c r="F539" s="49" t="s">
        <v>5702</v>
      </c>
      <c r="G539" s="50" t="s">
        <v>5703</v>
      </c>
      <c r="H539" s="51" t="s">
        <v>2541</v>
      </c>
      <c r="I539" s="50" t="s">
        <v>5704</v>
      </c>
      <c r="J539" s="50" t="s">
        <v>128</v>
      </c>
      <c r="K539" s="49" t="s">
        <v>53</v>
      </c>
      <c r="L539" s="52" t="s">
        <v>5705</v>
      </c>
      <c r="M539" s="53" t="str">
        <f t="shared" si="8"/>
        <v>http://ovidsp.ovid.com/ovidweb.cgi?T=JS&amp;NEWS=n&amp;CSC=Y&amp;PAGE=booktext&amp;D=books&amp;AN=01337214$&amp;XPATH=/PG(0)</v>
      </c>
    </row>
    <row r="540" spans="1:13" ht="20.100000000000001" customHeight="1">
      <c r="A540" s="48">
        <v>539</v>
      </c>
      <c r="B540" s="49" t="s">
        <v>2447</v>
      </c>
      <c r="C540" s="49" t="s">
        <v>3834</v>
      </c>
      <c r="D540" s="49" t="s">
        <v>5706</v>
      </c>
      <c r="E540" s="49" t="s">
        <v>5707</v>
      </c>
      <c r="F540" s="49" t="s">
        <v>5708</v>
      </c>
      <c r="G540" s="50" t="s">
        <v>5709</v>
      </c>
      <c r="H540" s="51" t="s">
        <v>2462</v>
      </c>
      <c r="I540" s="50" t="s">
        <v>5710</v>
      </c>
      <c r="J540" s="50" t="s">
        <v>128</v>
      </c>
      <c r="K540" s="49" t="s">
        <v>2536</v>
      </c>
      <c r="L540" s="52" t="s">
        <v>5711</v>
      </c>
      <c r="M540" s="53" t="str">
        <f t="shared" si="8"/>
        <v>http://ovidsp.ovid.com/ovidweb.cgi?T=JS&amp;NEWS=n&amp;CSC=Y&amp;PAGE=booktext&amp;D=books&amp;AN=01382708$&amp;XPATH=/PG(0)</v>
      </c>
    </row>
    <row r="541" spans="1:13" ht="20.100000000000001" customHeight="1">
      <c r="A541" s="48">
        <v>540</v>
      </c>
      <c r="B541" s="49" t="s">
        <v>2447</v>
      </c>
      <c r="C541" s="49" t="s">
        <v>5712</v>
      </c>
      <c r="D541" s="49"/>
      <c r="E541" s="49" t="s">
        <v>5713</v>
      </c>
      <c r="F541" s="49" t="s">
        <v>5714</v>
      </c>
      <c r="G541" s="50" t="s">
        <v>5715</v>
      </c>
      <c r="H541" s="51" t="s">
        <v>2487</v>
      </c>
      <c r="I541" s="50" t="s">
        <v>5716</v>
      </c>
      <c r="J541" s="50" t="s">
        <v>128</v>
      </c>
      <c r="K541" s="49" t="s">
        <v>2536</v>
      </c>
      <c r="L541" s="52" t="s">
        <v>5717</v>
      </c>
      <c r="M541" s="53" t="str">
        <f t="shared" si="8"/>
        <v>http://ovidsp.ovid.com/ovidweb.cgi?T=JS&amp;NEWS=n&amp;CSC=Y&amp;PAGE=booktext&amp;D=books&amp;AN=01382709$&amp;XPATH=/PG(0)</v>
      </c>
    </row>
    <row r="542" spans="1:13" ht="20.100000000000001" customHeight="1">
      <c r="A542" s="48">
        <v>541</v>
      </c>
      <c r="B542" s="49" t="s">
        <v>2447</v>
      </c>
      <c r="C542" s="49" t="s">
        <v>5718</v>
      </c>
      <c r="D542" s="49" t="s">
        <v>1225</v>
      </c>
      <c r="E542" s="49" t="s">
        <v>5719</v>
      </c>
      <c r="F542" s="49" t="s">
        <v>5720</v>
      </c>
      <c r="G542" s="50" t="s">
        <v>5721</v>
      </c>
      <c r="H542" s="51" t="s">
        <v>2924</v>
      </c>
      <c r="I542" s="50" t="s">
        <v>5722</v>
      </c>
      <c r="J542" s="50" t="s">
        <v>128</v>
      </c>
      <c r="K542" s="49" t="s">
        <v>2489</v>
      </c>
      <c r="L542" s="52" t="s">
        <v>5723</v>
      </c>
      <c r="M542" s="53" t="str">
        <f t="shared" si="8"/>
        <v>http://ovidsp.ovid.com/ovidweb.cgi?T=JS&amp;NEWS=n&amp;CSC=Y&amp;PAGE=booktext&amp;D=books&amp;AN=01382710$&amp;XPATH=/PG(0)</v>
      </c>
    </row>
    <row r="543" spans="1:13" ht="20.100000000000001" customHeight="1">
      <c r="A543" s="48">
        <v>542</v>
      </c>
      <c r="B543" s="49" t="s">
        <v>2447</v>
      </c>
      <c r="C543" s="49" t="s">
        <v>5724</v>
      </c>
      <c r="D543" s="49">
        <v>616.12075430000004</v>
      </c>
      <c r="E543" s="49" t="s">
        <v>5725</v>
      </c>
      <c r="F543" s="49" t="s">
        <v>5726</v>
      </c>
      <c r="G543" s="50" t="s">
        <v>5727</v>
      </c>
      <c r="H543" s="51" t="s">
        <v>2462</v>
      </c>
      <c r="I543" s="50" t="s">
        <v>5728</v>
      </c>
      <c r="J543" s="50" t="s">
        <v>128</v>
      </c>
      <c r="K543" s="49" t="s">
        <v>2489</v>
      </c>
      <c r="L543" s="52" t="s">
        <v>5729</v>
      </c>
      <c r="M543" s="53" t="str">
        <f t="shared" si="8"/>
        <v>http://ovidsp.ovid.com/ovidweb.cgi?T=JS&amp;NEWS=n&amp;CSC=Y&amp;PAGE=booktext&amp;D=books&amp;AN=01382702$&amp;XPATH=/PG(0)</v>
      </c>
    </row>
    <row r="544" spans="1:13" ht="20.100000000000001" customHeight="1">
      <c r="A544" s="48">
        <v>543</v>
      </c>
      <c r="B544" s="49" t="s">
        <v>2447</v>
      </c>
      <c r="C544" s="49" t="s">
        <v>5730</v>
      </c>
      <c r="D544" s="49" t="s">
        <v>5731</v>
      </c>
      <c r="E544" s="49" t="s">
        <v>5732</v>
      </c>
      <c r="F544" s="49" t="s">
        <v>5733</v>
      </c>
      <c r="G544" s="50" t="s">
        <v>5734</v>
      </c>
      <c r="H544" s="51" t="s">
        <v>2518</v>
      </c>
      <c r="I544" s="50" t="s">
        <v>5735</v>
      </c>
      <c r="J544" s="50" t="s">
        <v>128</v>
      </c>
      <c r="K544" s="49" t="s">
        <v>2536</v>
      </c>
      <c r="L544" s="52" t="s">
        <v>5736</v>
      </c>
      <c r="M544" s="53" t="str">
        <f t="shared" si="8"/>
        <v>http://ovidsp.ovid.com/ovidweb.cgi?T=JS&amp;NEWS=n&amp;CSC=Y&amp;PAGE=booktext&amp;D=books&amp;AN=01382498$&amp;XPATH=/PG(0)</v>
      </c>
    </row>
    <row r="545" spans="1:13" ht="20.100000000000001" customHeight="1">
      <c r="A545" s="48">
        <v>544</v>
      </c>
      <c r="B545" s="49" t="s">
        <v>2447</v>
      </c>
      <c r="C545" s="49" t="s">
        <v>3720</v>
      </c>
      <c r="D545" s="49" t="s">
        <v>4840</v>
      </c>
      <c r="E545" s="49" t="s">
        <v>5737</v>
      </c>
      <c r="F545" s="49" t="s">
        <v>5738</v>
      </c>
      <c r="G545" s="50" t="s">
        <v>5739</v>
      </c>
      <c r="H545" s="51" t="s">
        <v>2541</v>
      </c>
      <c r="I545" s="50" t="s">
        <v>5740</v>
      </c>
      <c r="J545" s="50" t="s">
        <v>128</v>
      </c>
      <c r="K545" s="49" t="s">
        <v>30</v>
      </c>
      <c r="L545" s="52" t="s">
        <v>5741</v>
      </c>
      <c r="M545" s="53" t="str">
        <f t="shared" si="8"/>
        <v>http://ovidsp.ovid.com/ovidweb.cgi?T=JS&amp;NEWS=n&amp;CSC=Y&amp;PAGE=booktext&amp;D=books&amp;AN=01337354$&amp;XPATH=/PG(0)</v>
      </c>
    </row>
    <row r="546" spans="1:13" ht="20.100000000000001" customHeight="1">
      <c r="A546" s="48">
        <v>545</v>
      </c>
      <c r="B546" s="49" t="s">
        <v>2447</v>
      </c>
      <c r="C546" s="49" t="s">
        <v>5742</v>
      </c>
      <c r="D546" s="49" t="s">
        <v>5743</v>
      </c>
      <c r="E546" s="49" t="s">
        <v>5744</v>
      </c>
      <c r="F546" s="49" t="s">
        <v>5745</v>
      </c>
      <c r="G546" s="50" t="s">
        <v>5746</v>
      </c>
      <c r="H546" s="51" t="s">
        <v>2462</v>
      </c>
      <c r="I546" s="50" t="s">
        <v>5747</v>
      </c>
      <c r="J546" s="50" t="s">
        <v>128</v>
      </c>
      <c r="K546" s="49" t="s">
        <v>53</v>
      </c>
      <c r="L546" s="52" t="s">
        <v>5748</v>
      </c>
      <c r="M546" s="53" t="str">
        <f t="shared" si="8"/>
        <v>http://ovidsp.ovid.com/ovidweb.cgi?T=JS&amp;NEWS=n&amp;CSC=Y&amp;PAGE=booktext&amp;D=books&amp;AN=01382711$&amp;XPATH=/PG(0)</v>
      </c>
    </row>
    <row r="547" spans="1:13" ht="20.100000000000001" customHeight="1">
      <c r="A547" s="48">
        <v>546</v>
      </c>
      <c r="B547" s="49" t="s">
        <v>2559</v>
      </c>
      <c r="C547" s="49" t="s">
        <v>5749</v>
      </c>
      <c r="D547" s="49" t="s">
        <v>5750</v>
      </c>
      <c r="E547" s="49" t="s">
        <v>5751</v>
      </c>
      <c r="F547" s="49" t="s">
        <v>5752</v>
      </c>
      <c r="G547" s="50" t="s">
        <v>5753</v>
      </c>
      <c r="H547" s="51" t="s">
        <v>2462</v>
      </c>
      <c r="I547" s="50" t="s">
        <v>5754</v>
      </c>
      <c r="J547" s="50" t="s">
        <v>128</v>
      </c>
      <c r="K547" s="49" t="s">
        <v>53</v>
      </c>
      <c r="L547" s="52" t="s">
        <v>5755</v>
      </c>
      <c r="M547" s="53" t="str">
        <f t="shared" si="8"/>
        <v>http://ovidsp.ovid.com/ovidweb.cgi?T=JS&amp;NEWS=n&amp;CSC=Y&amp;PAGE=booktext&amp;D=books&amp;AN=01382712$&amp;XPATH=/PG(0)</v>
      </c>
    </row>
    <row r="548" spans="1:13" ht="20.100000000000001" customHeight="1">
      <c r="A548" s="48">
        <v>547</v>
      </c>
      <c r="B548" s="49" t="s">
        <v>2447</v>
      </c>
      <c r="C548" s="49" t="s">
        <v>5756</v>
      </c>
      <c r="D548" s="49" t="s">
        <v>5757</v>
      </c>
      <c r="E548" s="49" t="s">
        <v>5758</v>
      </c>
      <c r="F548" s="49" t="s">
        <v>5759</v>
      </c>
      <c r="G548" s="50" t="s">
        <v>5760</v>
      </c>
      <c r="H548" s="51" t="s">
        <v>2471</v>
      </c>
      <c r="I548" s="50" t="s">
        <v>5761</v>
      </c>
      <c r="J548" s="50" t="s">
        <v>128</v>
      </c>
      <c r="K548" s="49" t="s">
        <v>53</v>
      </c>
      <c r="L548" s="52" t="s">
        <v>5762</v>
      </c>
      <c r="M548" s="53" t="str">
        <f t="shared" si="8"/>
        <v>http://ovidsp.ovid.com/ovidweb.cgi?T=JS&amp;NEWS=n&amp;CSC=Y&amp;PAGE=booktext&amp;D=books&amp;AN=01337417$&amp;XPATH=/PG(0)</v>
      </c>
    </row>
    <row r="549" spans="1:13" ht="20.100000000000001" customHeight="1">
      <c r="A549" s="48">
        <v>548</v>
      </c>
      <c r="B549" s="49" t="s">
        <v>2447</v>
      </c>
      <c r="C549" s="49" t="s">
        <v>5763</v>
      </c>
      <c r="D549" s="49" t="s">
        <v>3298</v>
      </c>
      <c r="E549" s="49" t="s">
        <v>5764</v>
      </c>
      <c r="F549" s="49" t="s">
        <v>5765</v>
      </c>
      <c r="G549" s="50" t="s">
        <v>5766</v>
      </c>
      <c r="H549" s="51" t="s">
        <v>2518</v>
      </c>
      <c r="I549" s="50" t="s">
        <v>5767</v>
      </c>
      <c r="J549" s="50" t="s">
        <v>128</v>
      </c>
      <c r="K549" s="49" t="s">
        <v>53</v>
      </c>
      <c r="L549" s="52" t="s">
        <v>5768</v>
      </c>
      <c r="M549" s="53" t="str">
        <f t="shared" si="8"/>
        <v>http://ovidsp.ovid.com/ovidweb.cgi?T=JS&amp;NEWS=n&amp;CSC=Y&amp;PAGE=booktext&amp;D=books&amp;AN=01382713$&amp;XPATH=/PG(0)</v>
      </c>
    </row>
    <row r="550" spans="1:13" ht="20.100000000000001" customHeight="1">
      <c r="A550" s="48">
        <v>549</v>
      </c>
      <c r="B550" s="49" t="s">
        <v>2447</v>
      </c>
      <c r="C550" s="49" t="s">
        <v>5599</v>
      </c>
      <c r="D550" s="49" t="s">
        <v>1000</v>
      </c>
      <c r="E550" s="49" t="s">
        <v>5769</v>
      </c>
      <c r="F550" s="49" t="s">
        <v>5770</v>
      </c>
      <c r="G550" s="50" t="s">
        <v>5771</v>
      </c>
      <c r="H550" s="51" t="s">
        <v>3303</v>
      </c>
      <c r="I550" s="50" t="s">
        <v>5772</v>
      </c>
      <c r="J550" s="50" t="s">
        <v>128</v>
      </c>
      <c r="K550" s="49" t="s">
        <v>53</v>
      </c>
      <c r="L550" s="52" t="s">
        <v>5773</v>
      </c>
      <c r="M550" s="53" t="str">
        <f t="shared" si="8"/>
        <v>http://ovidsp.ovid.com/ovidweb.cgi?T=JS&amp;NEWS=n&amp;CSC=Y&amp;PAGE=booktext&amp;D=books&amp;AN=01382714$&amp;XPATH=/PG(0)</v>
      </c>
    </row>
    <row r="551" spans="1:13" ht="20.100000000000001" customHeight="1">
      <c r="A551" s="48">
        <v>550</v>
      </c>
      <c r="B551" s="49" t="s">
        <v>2447</v>
      </c>
      <c r="C551" s="49" t="s">
        <v>5774</v>
      </c>
      <c r="D551" s="49" t="s">
        <v>4925</v>
      </c>
      <c r="E551" s="49" t="s">
        <v>5775</v>
      </c>
      <c r="F551" s="49" t="s">
        <v>5776</v>
      </c>
      <c r="G551" s="50" t="s">
        <v>5777</v>
      </c>
      <c r="H551" s="51" t="s">
        <v>2487</v>
      </c>
      <c r="I551" s="50" t="s">
        <v>5778</v>
      </c>
      <c r="J551" s="50" t="s">
        <v>128</v>
      </c>
      <c r="K551" s="49" t="s">
        <v>2581</v>
      </c>
      <c r="L551" s="52" t="s">
        <v>5779</v>
      </c>
      <c r="M551" s="53" t="str">
        <f t="shared" si="8"/>
        <v>http://ovidsp.ovid.com/ovidweb.cgi?T=JS&amp;NEWS=n&amp;CSC=Y&amp;PAGE=booktext&amp;D=books&amp;AN=01382639$&amp;XPATH=/PG(0)</v>
      </c>
    </row>
    <row r="552" spans="1:13" ht="20.100000000000001" customHeight="1">
      <c r="A552" s="48">
        <v>551</v>
      </c>
      <c r="B552" s="49" t="s">
        <v>2447</v>
      </c>
      <c r="C552" s="49" t="s">
        <v>5780</v>
      </c>
      <c r="D552" s="49" t="s">
        <v>5781</v>
      </c>
      <c r="E552" s="49" t="s">
        <v>5782</v>
      </c>
      <c r="F552" s="49" t="s">
        <v>5783</v>
      </c>
      <c r="G552" s="50" t="s">
        <v>5784</v>
      </c>
      <c r="H552" s="51" t="s">
        <v>2471</v>
      </c>
      <c r="I552" s="50" t="s">
        <v>5785</v>
      </c>
      <c r="J552" s="50" t="s">
        <v>128</v>
      </c>
      <c r="K552" s="49" t="s">
        <v>53</v>
      </c>
      <c r="L552" s="52" t="s">
        <v>5786</v>
      </c>
      <c r="M552" s="53" t="str">
        <f t="shared" si="8"/>
        <v>http://ovidsp.ovid.com/ovidweb.cgi?T=JS&amp;NEWS=n&amp;CSC=Y&amp;PAGE=booktext&amp;D=books&amp;AN=01337416$&amp;XPATH=/PG(0)</v>
      </c>
    </row>
    <row r="553" spans="1:13" ht="20.100000000000001" customHeight="1">
      <c r="A553" s="48">
        <v>552</v>
      </c>
      <c r="B553" s="49" t="s">
        <v>2447</v>
      </c>
      <c r="C553" s="49" t="s">
        <v>5157</v>
      </c>
      <c r="D553" s="49" t="s">
        <v>5787</v>
      </c>
      <c r="E553" s="49" t="s">
        <v>5788</v>
      </c>
      <c r="F553" s="49" t="s">
        <v>5789</v>
      </c>
      <c r="G553" s="50" t="s">
        <v>5790</v>
      </c>
      <c r="H553" s="51" t="s">
        <v>2518</v>
      </c>
      <c r="I553" s="50" t="s">
        <v>5791</v>
      </c>
      <c r="J553" s="50" t="s">
        <v>128</v>
      </c>
      <c r="K553" s="49" t="s">
        <v>53</v>
      </c>
      <c r="L553" s="52" t="s">
        <v>5792</v>
      </c>
      <c r="M553" s="53" t="str">
        <f t="shared" si="8"/>
        <v>http://ovidsp.ovid.com/ovidweb.cgi?T=JS&amp;NEWS=n&amp;CSC=Y&amp;PAGE=booktext&amp;D=books&amp;AN=01382743$&amp;XPATH=/PG(0)</v>
      </c>
    </row>
    <row r="554" spans="1:13" ht="20.100000000000001" customHeight="1">
      <c r="A554" s="48">
        <v>553</v>
      </c>
      <c r="B554" s="49" t="s">
        <v>2447</v>
      </c>
      <c r="C554" s="49" t="s">
        <v>5793</v>
      </c>
      <c r="D554" s="49" t="s">
        <v>2845</v>
      </c>
      <c r="E554" s="49" t="s">
        <v>5794</v>
      </c>
      <c r="F554" s="49" t="s">
        <v>5795</v>
      </c>
      <c r="G554" s="50" t="s">
        <v>5796</v>
      </c>
      <c r="H554" s="51" t="s">
        <v>5797</v>
      </c>
      <c r="I554" s="50" t="s">
        <v>5798</v>
      </c>
      <c r="J554" s="50" t="s">
        <v>128</v>
      </c>
      <c r="K554" s="49" t="s">
        <v>30</v>
      </c>
      <c r="L554" s="52" t="s">
        <v>5799</v>
      </c>
      <c r="M554" s="53" t="str">
        <f t="shared" si="8"/>
        <v>http://ovidsp.ovid.com/ovidweb.cgi?T=JS&amp;NEWS=n&amp;CSC=Y&amp;PAGE=booktext&amp;D=books&amp;AN=01337303$&amp;XPATH=/PG(0)</v>
      </c>
    </row>
    <row r="555" spans="1:13" ht="20.100000000000001" customHeight="1">
      <c r="A555" s="48">
        <v>554</v>
      </c>
      <c r="B555" s="49" t="s">
        <v>2447</v>
      </c>
      <c r="C555" s="49" t="s">
        <v>3476</v>
      </c>
      <c r="D555" s="49" t="s">
        <v>5800</v>
      </c>
      <c r="E555" s="49" t="s">
        <v>5801</v>
      </c>
      <c r="F555" s="49" t="s">
        <v>5802</v>
      </c>
      <c r="G555" s="50" t="s">
        <v>5803</v>
      </c>
      <c r="H555" s="51" t="s">
        <v>2462</v>
      </c>
      <c r="I555" s="50" t="s">
        <v>1485</v>
      </c>
      <c r="J555" s="50" t="s">
        <v>128</v>
      </c>
      <c r="K555" s="49" t="s">
        <v>2489</v>
      </c>
      <c r="L555" s="52" t="s">
        <v>5804</v>
      </c>
      <c r="M555" s="53" t="str">
        <f t="shared" si="8"/>
        <v>http://ovidsp.ovid.com/ovidweb.cgi?T=JS&amp;NEWS=n&amp;CSC=Y&amp;PAGE=booktext&amp;D=books&amp;AN=01382882$&amp;XPATH=/PG(0)</v>
      </c>
    </row>
    <row r="556" spans="1:13" ht="20.100000000000001" customHeight="1">
      <c r="A556" s="48">
        <v>555</v>
      </c>
      <c r="B556" s="49" t="s">
        <v>2559</v>
      </c>
      <c r="C556" s="49" t="s">
        <v>5805</v>
      </c>
      <c r="D556" s="49" t="s">
        <v>5806</v>
      </c>
      <c r="E556" s="49" t="s">
        <v>5807</v>
      </c>
      <c r="F556" s="49" t="s">
        <v>5808</v>
      </c>
      <c r="G556" s="50" t="s">
        <v>5809</v>
      </c>
      <c r="H556" s="51" t="s">
        <v>2462</v>
      </c>
      <c r="I556" s="50" t="s">
        <v>5810</v>
      </c>
      <c r="J556" s="50" t="s">
        <v>128</v>
      </c>
      <c r="K556" s="49" t="s">
        <v>2536</v>
      </c>
      <c r="L556" s="52" t="s">
        <v>5811</v>
      </c>
      <c r="M556" s="53" t="str">
        <f t="shared" si="8"/>
        <v>http://ovidsp.ovid.com/ovidweb.cgi?T=JS&amp;NEWS=n&amp;CSC=Y&amp;PAGE=booktext&amp;D=books&amp;AN=01382715$&amp;XPATH=/PG(0)</v>
      </c>
    </row>
    <row r="557" spans="1:13" ht="20.100000000000001" customHeight="1">
      <c r="A557" s="48">
        <v>556</v>
      </c>
      <c r="B557" s="49" t="s">
        <v>2447</v>
      </c>
      <c r="C557" s="49" t="s">
        <v>2126</v>
      </c>
      <c r="D557" s="49" t="s">
        <v>1298</v>
      </c>
      <c r="E557" s="49" t="s">
        <v>5812</v>
      </c>
      <c r="F557" s="49" t="s">
        <v>5813</v>
      </c>
      <c r="G557" s="50" t="s">
        <v>5814</v>
      </c>
      <c r="H557" s="51" t="s">
        <v>2518</v>
      </c>
      <c r="I557" s="50" t="s">
        <v>5815</v>
      </c>
      <c r="J557" s="50" t="s">
        <v>128</v>
      </c>
      <c r="K557" s="49" t="s">
        <v>53</v>
      </c>
      <c r="L557" s="52" t="s">
        <v>5816</v>
      </c>
      <c r="M557" s="53" t="str">
        <f t="shared" si="8"/>
        <v>http://ovidsp.ovid.com/ovidweb.cgi?T=JS&amp;NEWS=n&amp;CSC=Y&amp;PAGE=booktext&amp;D=books&amp;AN=01382754$&amp;XPATH=/PG(0)</v>
      </c>
    </row>
    <row r="558" spans="1:13" ht="20.100000000000001" customHeight="1">
      <c r="A558" s="48">
        <v>557</v>
      </c>
      <c r="B558" s="49" t="s">
        <v>2447</v>
      </c>
      <c r="C558" s="49" t="s">
        <v>2126</v>
      </c>
      <c r="D558" s="49" t="s">
        <v>1298</v>
      </c>
      <c r="E558" s="49" t="s">
        <v>5817</v>
      </c>
      <c r="F558" s="49" t="s">
        <v>5818</v>
      </c>
      <c r="G558" s="50" t="s">
        <v>5819</v>
      </c>
      <c r="H558" s="51" t="s">
        <v>2462</v>
      </c>
      <c r="I558" s="50" t="s">
        <v>2557</v>
      </c>
      <c r="J558" s="50" t="s">
        <v>128</v>
      </c>
      <c r="K558" s="49" t="s">
        <v>2480</v>
      </c>
      <c r="L558" s="52" t="s">
        <v>5820</v>
      </c>
      <c r="M558" s="53" t="str">
        <f t="shared" si="8"/>
        <v>http://ovidsp.ovid.com/ovidweb.cgi?T=JS&amp;NEWS=n&amp;CSC=Y&amp;PAGE=booktext&amp;D=books&amp;AN=01382801$&amp;XPATH=/PG(0)</v>
      </c>
    </row>
    <row r="559" spans="1:13" ht="20.100000000000001" customHeight="1">
      <c r="A559" s="48">
        <v>558</v>
      </c>
      <c r="B559" s="49" t="s">
        <v>2447</v>
      </c>
      <c r="C559" s="49" t="s">
        <v>3067</v>
      </c>
      <c r="D559" s="49" t="s">
        <v>5821</v>
      </c>
      <c r="E559" s="49" t="s">
        <v>5822</v>
      </c>
      <c r="F559" s="49" t="s">
        <v>5823</v>
      </c>
      <c r="G559" s="50" t="s">
        <v>5824</v>
      </c>
      <c r="H559" s="51" t="s">
        <v>2518</v>
      </c>
      <c r="I559" s="50" t="s">
        <v>1485</v>
      </c>
      <c r="J559" s="50" t="s">
        <v>128</v>
      </c>
      <c r="K559" s="49" t="s">
        <v>2480</v>
      </c>
      <c r="L559" s="52" t="s">
        <v>5825</v>
      </c>
      <c r="M559" s="53" t="str">
        <f t="shared" si="8"/>
        <v>http://ovidsp.ovid.com/ovidweb.cgi?T=JS&amp;NEWS=n&amp;CSC=Y&amp;PAGE=booktext&amp;D=books&amp;AN=01382788$&amp;XPATH=/PG(0)</v>
      </c>
    </row>
    <row r="560" spans="1:13" ht="20.100000000000001" customHeight="1" thickBot="1">
      <c r="A560" s="73">
        <v>559</v>
      </c>
      <c r="B560" s="74" t="s">
        <v>2447</v>
      </c>
      <c r="C560" s="74" t="s">
        <v>3067</v>
      </c>
      <c r="D560" s="74" t="s">
        <v>1298</v>
      </c>
      <c r="E560" s="74" t="s">
        <v>5826</v>
      </c>
      <c r="F560" s="74" t="s">
        <v>5827</v>
      </c>
      <c r="G560" s="75" t="s">
        <v>5828</v>
      </c>
      <c r="H560" s="76" t="s">
        <v>2462</v>
      </c>
      <c r="I560" s="75" t="s">
        <v>1485</v>
      </c>
      <c r="J560" s="75" t="s">
        <v>128</v>
      </c>
      <c r="K560" s="74" t="s">
        <v>53</v>
      </c>
      <c r="L560" s="77" t="s">
        <v>5829</v>
      </c>
      <c r="M560" s="78" t="str">
        <f t="shared" si="8"/>
        <v>http://ovidsp.ovid.com/ovidweb.cgi?T=JS&amp;NEWS=n&amp;CSC=Y&amp;PAGE=booktext&amp;D=books&amp;AN=01382766$&amp;XPATH=/PG(0)</v>
      </c>
    </row>
    <row r="561" spans="1:13" ht="20.100000000000001" customHeight="1">
      <c r="A561" s="79" t="s">
        <v>5830</v>
      </c>
      <c r="B561" s="80" t="s">
        <v>2447</v>
      </c>
      <c r="C561" s="80" t="s">
        <v>2449</v>
      </c>
      <c r="D561" s="80"/>
      <c r="E561" s="80"/>
      <c r="F561" s="80" t="s">
        <v>5831</v>
      </c>
      <c r="G561" s="81" t="s">
        <v>5832</v>
      </c>
      <c r="H561" s="82" t="s">
        <v>5833</v>
      </c>
      <c r="I561" s="81" t="s">
        <v>2454</v>
      </c>
      <c r="J561" s="81" t="s">
        <v>128</v>
      </c>
      <c r="K561" s="80" t="s">
        <v>2455</v>
      </c>
      <c r="L561" s="83" t="s">
        <v>5834</v>
      </c>
      <c r="M561" s="84" t="str">
        <f t="shared" si="8"/>
        <v>http://ovidsp.ovid.com/ovidweb.cgi?T=JS&amp;NEWS=N&amp;PAGE=booktext&amp;DF=bookdb&amp;AN=01429624/18th_Edition&amp;XPATH=/PG(0)</v>
      </c>
    </row>
    <row r="562" spans="1:13" ht="20.100000000000001" customHeight="1">
      <c r="A562" s="85" t="s">
        <v>5830</v>
      </c>
      <c r="B562" s="49" t="s">
        <v>2447</v>
      </c>
      <c r="C562" s="49" t="s">
        <v>5835</v>
      </c>
      <c r="D562" s="49"/>
      <c r="E562" s="49"/>
      <c r="F562" s="49" t="s">
        <v>5836</v>
      </c>
      <c r="G562" s="50" t="s">
        <v>5837</v>
      </c>
      <c r="H562" s="51" t="s">
        <v>5838</v>
      </c>
      <c r="I562" s="50" t="s">
        <v>5839</v>
      </c>
      <c r="J562" s="50" t="s">
        <v>128</v>
      </c>
      <c r="K562" s="49" t="s">
        <v>2527</v>
      </c>
      <c r="L562" s="86" t="s">
        <v>5840</v>
      </c>
      <c r="M562" s="87" t="str">
        <f t="shared" si="8"/>
        <v>http://ovidsp.ovid.com/ovidweb.cgi?T=JS&amp;NEWS=n&amp;CSC=Y&amp;PAGE=booktext&amp;D=books&amp;AN=01382584$&amp;XPATH=/PG(0)</v>
      </c>
    </row>
    <row r="563" spans="1:13" ht="20.100000000000001" customHeight="1">
      <c r="A563" s="85" t="s">
        <v>5830</v>
      </c>
      <c r="B563" s="49" t="s">
        <v>2447</v>
      </c>
      <c r="C563" s="49" t="s">
        <v>5841</v>
      </c>
      <c r="D563" s="49"/>
      <c r="E563" s="49"/>
      <c r="F563" s="49" t="s">
        <v>5842</v>
      </c>
      <c r="G563" s="50" t="s">
        <v>5843</v>
      </c>
      <c r="H563" s="51" t="s">
        <v>5844</v>
      </c>
      <c r="I563" s="50" t="s">
        <v>5845</v>
      </c>
      <c r="J563" s="50" t="s">
        <v>128</v>
      </c>
      <c r="K563" s="68" t="s">
        <v>3382</v>
      </c>
      <c r="L563" s="86" t="s">
        <v>5846</v>
      </c>
      <c r="M563" s="87" t="str">
        <f t="shared" si="8"/>
        <v>http://ovidsp.ovid.com/ovidweb.cgi?T=JS&amp;NEWS=n&amp;CSC=Y&amp;PAGE=booktext&amp;D=books&amp;AN=01382492$&amp;XPATH=/PG(0)</v>
      </c>
    </row>
    <row r="564" spans="1:13" ht="20.100000000000001" customHeight="1">
      <c r="A564" s="85" t="s">
        <v>5830</v>
      </c>
      <c r="B564" s="49" t="s">
        <v>2447</v>
      </c>
      <c r="C564" s="49" t="s">
        <v>5847</v>
      </c>
      <c r="D564" s="49"/>
      <c r="E564" s="49"/>
      <c r="F564" s="49" t="s">
        <v>5848</v>
      </c>
      <c r="G564" s="50" t="s">
        <v>5849</v>
      </c>
      <c r="H564" s="51" t="s">
        <v>5850</v>
      </c>
      <c r="I564" s="50" t="s">
        <v>5851</v>
      </c>
      <c r="J564" s="50" t="s">
        <v>128</v>
      </c>
      <c r="K564" s="68" t="s">
        <v>3382</v>
      </c>
      <c r="L564" s="86" t="s">
        <v>5852</v>
      </c>
      <c r="M564" s="87" t="str">
        <f t="shared" si="8"/>
        <v>http://ovidsp.ovid.com/ovidweb.cgi?T=JS&amp;NEWS=n&amp;CSC=Y&amp;PAGE=booktext&amp;D=books&amp;AN=01382493$&amp;XPATH=/PG(0)</v>
      </c>
    </row>
    <row r="565" spans="1:13" ht="20.100000000000001" customHeight="1">
      <c r="A565" s="85" t="s">
        <v>5830</v>
      </c>
      <c r="B565" s="49" t="s">
        <v>2447</v>
      </c>
      <c r="C565" s="49" t="s">
        <v>5853</v>
      </c>
      <c r="D565" s="49"/>
      <c r="E565" s="49"/>
      <c r="F565" s="49" t="s">
        <v>5854</v>
      </c>
      <c r="G565" s="50" t="s">
        <v>5855</v>
      </c>
      <c r="H565" s="51" t="s">
        <v>5850</v>
      </c>
      <c r="I565" s="50" t="s">
        <v>5856</v>
      </c>
      <c r="J565" s="50" t="s">
        <v>128</v>
      </c>
      <c r="K565" s="68" t="s">
        <v>3382</v>
      </c>
      <c r="L565" s="86" t="s">
        <v>5857</v>
      </c>
      <c r="M565" s="87" t="str">
        <f t="shared" si="8"/>
        <v>http://ovidsp.ovid.com/ovidweb.cgi?T=JS&amp;NEWS=n&amp;CSC=Y&amp;PAGE=booktext&amp;D=books&amp;AN=01382641$&amp;XPATH=/PG(0)</v>
      </c>
    </row>
    <row r="566" spans="1:13" ht="20.100000000000001" customHeight="1">
      <c r="A566" s="85" t="s">
        <v>5830</v>
      </c>
      <c r="B566" s="49" t="s">
        <v>2447</v>
      </c>
      <c r="C566" s="49" t="s">
        <v>5858</v>
      </c>
      <c r="D566" s="49"/>
      <c r="E566" s="49"/>
      <c r="F566" s="49" t="s">
        <v>5859</v>
      </c>
      <c r="G566" s="50" t="s">
        <v>5860</v>
      </c>
      <c r="H566" s="51" t="s">
        <v>5850</v>
      </c>
      <c r="I566" s="50" t="s">
        <v>5861</v>
      </c>
      <c r="J566" s="50" t="s">
        <v>128</v>
      </c>
      <c r="K566" s="49" t="s">
        <v>2774</v>
      </c>
      <c r="L566" s="86" t="s">
        <v>5862</v>
      </c>
      <c r="M566" s="87" t="str">
        <f t="shared" si="8"/>
        <v>http://ovidsp.ovid.com/ovidweb.cgi?T=JS&amp;NEWS=n&amp;CSC=Y&amp;PAGE=booktext&amp;D=books&amp;AN=01337258$&amp;XPATH=/PG(0)</v>
      </c>
    </row>
    <row r="567" spans="1:13" ht="20.100000000000001" customHeight="1">
      <c r="A567" s="85" t="s">
        <v>5830</v>
      </c>
      <c r="B567" s="49" t="s">
        <v>2447</v>
      </c>
      <c r="C567" s="49" t="s">
        <v>5863</v>
      </c>
      <c r="D567" s="49"/>
      <c r="E567" s="49"/>
      <c r="F567" s="49" t="s">
        <v>5864</v>
      </c>
      <c r="G567" s="50" t="s">
        <v>5865</v>
      </c>
      <c r="H567" s="51" t="s">
        <v>5866</v>
      </c>
      <c r="I567" s="50" t="s">
        <v>5867</v>
      </c>
      <c r="J567" s="50" t="s">
        <v>5868</v>
      </c>
      <c r="K567" s="68" t="s">
        <v>3979</v>
      </c>
      <c r="L567" s="86" t="s">
        <v>5869</v>
      </c>
      <c r="M567" s="87" t="str">
        <f t="shared" si="8"/>
        <v>http://ovidsp.ovid.com/ovidweb.cgi?T=JS&amp;NEWS=n&amp;CSC=Y&amp;PAGE=booktext&amp;D=books&amp;AN=01382838$&amp;XPATH=/PG(0)</v>
      </c>
    </row>
    <row r="568" spans="1:13" ht="20.100000000000001" customHeight="1" thickBot="1">
      <c r="A568" s="88" t="s">
        <v>5830</v>
      </c>
      <c r="B568" s="89" t="s">
        <v>2447</v>
      </c>
      <c r="C568" s="89" t="s">
        <v>5870</v>
      </c>
      <c r="D568" s="89"/>
      <c r="E568" s="89"/>
      <c r="F568" s="89" t="s">
        <v>5871</v>
      </c>
      <c r="G568" s="90" t="s">
        <v>5872</v>
      </c>
      <c r="H568" s="91" t="s">
        <v>5850</v>
      </c>
      <c r="I568" s="90" t="s">
        <v>5867</v>
      </c>
      <c r="J568" s="90" t="s">
        <v>5868</v>
      </c>
      <c r="K568" s="92" t="s">
        <v>3382</v>
      </c>
      <c r="L568" s="93" t="s">
        <v>5873</v>
      </c>
      <c r="M568" s="94" t="str">
        <f t="shared" si="8"/>
        <v>http://ovidsp.ovid.com/ovidweb.cgi?T=JS&amp;NEWS=n&amp;CSC=Y&amp;PAGE=booktext&amp;D=books&amp;AN=01382839$&amp;XPATH=/PG(0)</v>
      </c>
    </row>
    <row r="569" spans="1:13" ht="20.100000000000001" customHeight="1">
      <c r="A569" s="242"/>
      <c r="B569" s="242"/>
      <c r="C569" s="242"/>
      <c r="D569" s="242"/>
      <c r="E569" s="242"/>
      <c r="F569" s="242"/>
      <c r="G569" s="242"/>
      <c r="H569" s="242"/>
      <c r="I569" s="242"/>
      <c r="J569" s="242"/>
      <c r="K569" s="242"/>
      <c r="L569" s="242"/>
      <c r="M569" s="243"/>
    </row>
    <row r="570" spans="1:13" ht="20.100000000000001" customHeight="1">
      <c r="A570" s="95"/>
      <c r="B570" s="96"/>
      <c r="C570" s="96"/>
      <c r="D570" s="96"/>
      <c r="E570" s="96"/>
      <c r="F570" s="96"/>
      <c r="G570" s="97"/>
      <c r="H570" s="98"/>
      <c r="I570" s="99"/>
      <c r="J570" s="97"/>
      <c r="K570" s="96"/>
    </row>
    <row r="574" spans="1:13" ht="20.100000000000001" customHeight="1">
      <c r="K574" s="105"/>
    </row>
  </sheetData>
  <mergeCells count="1">
    <mergeCell ref="A569:M569"/>
  </mergeCells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2"/>
  <sheetViews>
    <sheetView topLeftCell="B1" workbookViewId="0">
      <selection activeCell="E1" sqref="E1"/>
    </sheetView>
  </sheetViews>
  <sheetFormatPr defaultColWidth="9" defaultRowHeight="20.100000000000001" customHeight="1"/>
  <cols>
    <col min="1" max="1" width="4.44140625" style="17" hidden="1" customWidth="1"/>
    <col min="2" max="2" width="31.109375" style="17" customWidth="1"/>
    <col min="3" max="3" width="12.21875" style="17" hidden="1" customWidth="1"/>
    <col min="4" max="4" width="14.21875" style="17" hidden="1" customWidth="1"/>
    <col min="5" max="5" width="80.44140625" style="17" customWidth="1"/>
    <col min="6" max="6" width="7" style="17" hidden="1" customWidth="1"/>
    <col min="7" max="7" width="13.77734375" style="17" customWidth="1"/>
    <col min="8" max="8" width="10.6640625" style="17" customWidth="1"/>
    <col min="9" max="9" width="8.77734375" style="17" bestFit="1" customWidth="1"/>
    <col min="10" max="10" width="5.77734375" style="17" hidden="1" customWidth="1"/>
    <col min="11" max="11" width="28" style="17" hidden="1" customWidth="1"/>
    <col min="12" max="12" width="101" style="17" customWidth="1"/>
    <col min="13" max="16384" width="9" style="17"/>
  </cols>
  <sheetData>
    <row r="1" spans="1:12" s="31" customFormat="1" ht="20.100000000000001" customHeight="1">
      <c r="A1" s="27" t="s">
        <v>1440</v>
      </c>
      <c r="B1" s="27" t="s">
        <v>1441</v>
      </c>
      <c r="C1" s="28" t="s">
        <v>1442</v>
      </c>
      <c r="D1" s="29" t="s">
        <v>1443</v>
      </c>
      <c r="E1" s="30" t="s">
        <v>1444</v>
      </c>
      <c r="F1" s="29" t="s">
        <v>1445</v>
      </c>
      <c r="G1" s="29" t="s">
        <v>1446</v>
      </c>
      <c r="H1" s="30" t="s">
        <v>1447</v>
      </c>
      <c r="I1" s="29" t="s">
        <v>1448</v>
      </c>
      <c r="J1" s="29" t="s">
        <v>1449</v>
      </c>
      <c r="K1" s="30" t="s">
        <v>1450</v>
      </c>
      <c r="L1" s="30" t="s">
        <v>1451</v>
      </c>
    </row>
    <row r="2" spans="1:12" ht="20.100000000000001" customHeight="1">
      <c r="A2" s="32">
        <v>1</v>
      </c>
      <c r="B2" s="33" t="s">
        <v>1452</v>
      </c>
      <c r="C2" s="34" t="s">
        <v>1453</v>
      </c>
      <c r="D2" s="34" t="s">
        <v>1453</v>
      </c>
      <c r="E2" s="33" t="s">
        <v>1454</v>
      </c>
      <c r="F2" s="35" t="s">
        <v>14</v>
      </c>
      <c r="G2" s="33" t="s">
        <v>1455</v>
      </c>
      <c r="H2" s="33" t="s">
        <v>128</v>
      </c>
      <c r="I2" s="35">
        <v>2010</v>
      </c>
      <c r="J2" s="35">
        <v>1</v>
      </c>
      <c r="K2" s="33" t="s">
        <v>1456</v>
      </c>
      <c r="L2" s="36" t="s">
        <v>1456</v>
      </c>
    </row>
    <row r="3" spans="1:12" ht="20.100000000000001" customHeight="1">
      <c r="A3" s="32">
        <v>2</v>
      </c>
      <c r="B3" s="33" t="s">
        <v>1457</v>
      </c>
      <c r="C3" s="34" t="s">
        <v>1458</v>
      </c>
      <c r="D3" s="34" t="s">
        <v>1458</v>
      </c>
      <c r="E3" s="33" t="s">
        <v>1459</v>
      </c>
      <c r="F3" s="35" t="s">
        <v>209</v>
      </c>
      <c r="G3" s="33" t="s">
        <v>1460</v>
      </c>
      <c r="H3" s="33" t="s">
        <v>128</v>
      </c>
      <c r="I3" s="35">
        <v>2010</v>
      </c>
      <c r="J3" s="35">
        <v>1</v>
      </c>
      <c r="K3" s="33" t="s">
        <v>1461</v>
      </c>
      <c r="L3" s="36" t="s">
        <v>1461</v>
      </c>
    </row>
    <row r="4" spans="1:12" ht="20.100000000000001" customHeight="1">
      <c r="A4" s="32">
        <v>3</v>
      </c>
      <c r="B4" s="33" t="s">
        <v>1462</v>
      </c>
      <c r="C4" s="34" t="s">
        <v>1463</v>
      </c>
      <c r="D4" s="34" t="s">
        <v>1463</v>
      </c>
      <c r="E4" s="33" t="s">
        <v>1464</v>
      </c>
      <c r="F4" s="35" t="s">
        <v>1465</v>
      </c>
      <c r="G4" s="33" t="s">
        <v>134</v>
      </c>
      <c r="H4" s="33" t="s">
        <v>128</v>
      </c>
      <c r="I4" s="35">
        <v>2010</v>
      </c>
      <c r="J4" s="35">
        <v>1</v>
      </c>
      <c r="K4" s="33" t="s">
        <v>1466</v>
      </c>
      <c r="L4" s="36" t="s">
        <v>1466</v>
      </c>
    </row>
    <row r="5" spans="1:12" ht="20.100000000000001" customHeight="1">
      <c r="A5" s="32">
        <v>4</v>
      </c>
      <c r="B5" s="33" t="s">
        <v>1467</v>
      </c>
      <c r="C5" s="34" t="s">
        <v>1468</v>
      </c>
      <c r="D5" s="34" t="s">
        <v>1468</v>
      </c>
      <c r="E5" s="33" t="s">
        <v>1469</v>
      </c>
      <c r="F5" s="35" t="s">
        <v>57</v>
      </c>
      <c r="G5" s="33" t="s">
        <v>1470</v>
      </c>
      <c r="H5" s="33" t="s">
        <v>128</v>
      </c>
      <c r="I5" s="35">
        <v>2011</v>
      </c>
      <c r="J5" s="35">
        <v>1</v>
      </c>
      <c r="K5" s="33" t="s">
        <v>1471</v>
      </c>
      <c r="L5" s="36" t="s">
        <v>1471</v>
      </c>
    </row>
    <row r="6" spans="1:12" ht="20.100000000000001" customHeight="1">
      <c r="A6" s="32">
        <v>5</v>
      </c>
      <c r="B6" s="33" t="s">
        <v>1472</v>
      </c>
      <c r="C6" s="34" t="s">
        <v>1473</v>
      </c>
      <c r="D6" s="34" t="s">
        <v>1473</v>
      </c>
      <c r="E6" s="33" t="s">
        <v>1474</v>
      </c>
      <c r="F6" s="35" t="s">
        <v>14</v>
      </c>
      <c r="G6" s="33" t="s">
        <v>1475</v>
      </c>
      <c r="H6" s="33" t="s">
        <v>128</v>
      </c>
      <c r="I6" s="35">
        <v>2009</v>
      </c>
      <c r="J6" s="35">
        <v>1</v>
      </c>
      <c r="K6" s="33" t="s">
        <v>1476</v>
      </c>
      <c r="L6" s="36" t="s">
        <v>1476</v>
      </c>
    </row>
    <row r="7" spans="1:12" ht="20.100000000000001" customHeight="1">
      <c r="A7" s="32">
        <v>6</v>
      </c>
      <c r="B7" s="33" t="s">
        <v>1477</v>
      </c>
      <c r="C7" s="34" t="s">
        <v>1478</v>
      </c>
      <c r="D7" s="34" t="s">
        <v>1478</v>
      </c>
      <c r="E7" s="33" t="s">
        <v>1479</v>
      </c>
      <c r="F7" s="35" t="s">
        <v>14</v>
      </c>
      <c r="G7" s="33" t="s">
        <v>1480</v>
      </c>
      <c r="H7" s="33" t="s">
        <v>128</v>
      </c>
      <c r="I7" s="35">
        <v>2010</v>
      </c>
      <c r="J7" s="35">
        <v>1</v>
      </c>
      <c r="K7" s="33" t="s">
        <v>1481</v>
      </c>
      <c r="L7" s="36" t="s">
        <v>1481</v>
      </c>
    </row>
    <row r="8" spans="1:12" ht="20.100000000000001" customHeight="1">
      <c r="A8" s="32">
        <v>7</v>
      </c>
      <c r="B8" s="33" t="s">
        <v>1482</v>
      </c>
      <c r="C8" s="34" t="s">
        <v>1483</v>
      </c>
      <c r="D8" s="34" t="s">
        <v>1483</v>
      </c>
      <c r="E8" s="33" t="s">
        <v>1484</v>
      </c>
      <c r="F8" s="35" t="s">
        <v>14</v>
      </c>
      <c r="G8" s="33" t="s">
        <v>1485</v>
      </c>
      <c r="H8" s="33" t="s">
        <v>128</v>
      </c>
      <c r="I8" s="35">
        <v>2009</v>
      </c>
      <c r="J8" s="35">
        <v>1</v>
      </c>
      <c r="K8" s="33" t="s">
        <v>1486</v>
      </c>
      <c r="L8" s="36" t="s">
        <v>1486</v>
      </c>
    </row>
    <row r="9" spans="1:12" ht="20.100000000000001" customHeight="1">
      <c r="A9" s="32">
        <v>8</v>
      </c>
      <c r="B9" s="33" t="s">
        <v>1487</v>
      </c>
      <c r="C9" s="34" t="s">
        <v>1488</v>
      </c>
      <c r="D9" s="34" t="s">
        <v>1488</v>
      </c>
      <c r="E9" s="33" t="s">
        <v>1489</v>
      </c>
      <c r="F9" s="35" t="s">
        <v>14</v>
      </c>
      <c r="G9" s="33" t="s">
        <v>1485</v>
      </c>
      <c r="H9" s="33" t="s">
        <v>128</v>
      </c>
      <c r="I9" s="35">
        <v>2009</v>
      </c>
      <c r="J9" s="35">
        <v>1</v>
      </c>
      <c r="K9" s="33" t="s">
        <v>1490</v>
      </c>
      <c r="L9" s="36" t="s">
        <v>1490</v>
      </c>
    </row>
    <row r="10" spans="1:12" ht="20.100000000000001" customHeight="1">
      <c r="A10" s="32">
        <v>9</v>
      </c>
      <c r="B10" s="33" t="s">
        <v>1491</v>
      </c>
      <c r="C10" s="34" t="s">
        <v>1492</v>
      </c>
      <c r="D10" s="34" t="s">
        <v>1492</v>
      </c>
      <c r="E10" s="33" t="s">
        <v>1493</v>
      </c>
      <c r="F10" s="35" t="s">
        <v>14</v>
      </c>
      <c r="G10" s="33" t="s">
        <v>1494</v>
      </c>
      <c r="H10" s="33" t="s">
        <v>128</v>
      </c>
      <c r="I10" s="35">
        <v>2010</v>
      </c>
      <c r="J10" s="35">
        <v>1</v>
      </c>
      <c r="K10" s="33" t="s">
        <v>1495</v>
      </c>
      <c r="L10" s="36" t="s">
        <v>1495</v>
      </c>
    </row>
    <row r="11" spans="1:12" ht="20.100000000000001" customHeight="1">
      <c r="A11" s="32">
        <v>10</v>
      </c>
      <c r="B11" s="33" t="s">
        <v>1496</v>
      </c>
      <c r="C11" s="34" t="s">
        <v>1497</v>
      </c>
      <c r="D11" s="34" t="s">
        <v>1497</v>
      </c>
      <c r="E11" s="33" t="s">
        <v>1498</v>
      </c>
      <c r="F11" s="35" t="s">
        <v>14</v>
      </c>
      <c r="G11" s="33" t="s">
        <v>1499</v>
      </c>
      <c r="H11" s="33" t="s">
        <v>128</v>
      </c>
      <c r="I11" s="35">
        <v>2009</v>
      </c>
      <c r="J11" s="35">
        <v>1</v>
      </c>
      <c r="K11" s="33" t="s">
        <v>1500</v>
      </c>
      <c r="L11" s="36" t="s">
        <v>1500</v>
      </c>
    </row>
    <row r="12" spans="1:12" ht="20.100000000000001" customHeight="1">
      <c r="A12" s="32">
        <v>11</v>
      </c>
      <c r="B12" s="33" t="s">
        <v>1501</v>
      </c>
      <c r="C12" s="34" t="s">
        <v>1502</v>
      </c>
      <c r="D12" s="34" t="s">
        <v>1502</v>
      </c>
      <c r="E12" s="33" t="s">
        <v>1503</v>
      </c>
      <c r="F12" s="35" t="s">
        <v>57</v>
      </c>
      <c r="G12" s="33" t="s">
        <v>1504</v>
      </c>
      <c r="H12" s="33" t="s">
        <v>128</v>
      </c>
      <c r="I12" s="35">
        <v>2009</v>
      </c>
      <c r="J12" s="35">
        <v>1</v>
      </c>
      <c r="K12" s="33" t="s">
        <v>1505</v>
      </c>
      <c r="L12" s="36" t="s">
        <v>1505</v>
      </c>
    </row>
    <row r="13" spans="1:12" ht="20.100000000000001" customHeight="1">
      <c r="A13" s="32">
        <v>12</v>
      </c>
      <c r="B13" s="33" t="s">
        <v>1506</v>
      </c>
      <c r="C13" s="34" t="s">
        <v>1507</v>
      </c>
      <c r="D13" s="34" t="s">
        <v>1507</v>
      </c>
      <c r="E13" s="33" t="s">
        <v>1508</v>
      </c>
      <c r="F13" s="35" t="s">
        <v>218</v>
      </c>
      <c r="G13" s="33" t="s">
        <v>1485</v>
      </c>
      <c r="H13" s="33" t="s">
        <v>128</v>
      </c>
      <c r="I13" s="35">
        <v>2009</v>
      </c>
      <c r="J13" s="35">
        <v>1</v>
      </c>
      <c r="K13" s="33" t="s">
        <v>1509</v>
      </c>
      <c r="L13" s="36" t="s">
        <v>1509</v>
      </c>
    </row>
    <row r="14" spans="1:12" ht="20.100000000000001" customHeight="1">
      <c r="A14" s="32">
        <v>13</v>
      </c>
      <c r="B14" s="33" t="s">
        <v>1510</v>
      </c>
      <c r="C14" s="34" t="s">
        <v>1511</v>
      </c>
      <c r="D14" s="34" t="s">
        <v>1511</v>
      </c>
      <c r="E14" s="33" t="s">
        <v>1512</v>
      </c>
      <c r="F14" s="35" t="s">
        <v>14</v>
      </c>
      <c r="G14" s="33" t="s">
        <v>1513</v>
      </c>
      <c r="H14" s="33" t="s">
        <v>128</v>
      </c>
      <c r="I14" s="35">
        <v>2010</v>
      </c>
      <c r="J14" s="35">
        <v>1</v>
      </c>
      <c r="K14" s="33" t="s">
        <v>1514</v>
      </c>
      <c r="L14" s="36" t="s">
        <v>1514</v>
      </c>
    </row>
    <row r="15" spans="1:12" ht="20.100000000000001" customHeight="1">
      <c r="A15" s="32">
        <v>14</v>
      </c>
      <c r="B15" s="33" t="s">
        <v>1515</v>
      </c>
      <c r="C15" s="34" t="s">
        <v>1516</v>
      </c>
      <c r="D15" s="34" t="s">
        <v>1516</v>
      </c>
      <c r="E15" s="33" t="s">
        <v>1517</v>
      </c>
      <c r="F15" s="35" t="s">
        <v>14</v>
      </c>
      <c r="G15" s="33" t="s">
        <v>1518</v>
      </c>
      <c r="H15" s="33" t="s">
        <v>128</v>
      </c>
      <c r="I15" s="35">
        <v>2009</v>
      </c>
      <c r="J15" s="35">
        <v>1</v>
      </c>
      <c r="K15" s="33" t="s">
        <v>1519</v>
      </c>
      <c r="L15" s="36" t="s">
        <v>1519</v>
      </c>
    </row>
    <row r="16" spans="1:12" ht="20.100000000000001" customHeight="1">
      <c r="A16" s="32">
        <v>15</v>
      </c>
      <c r="B16" s="33" t="s">
        <v>1520</v>
      </c>
      <c r="C16" s="34" t="s">
        <v>1521</v>
      </c>
      <c r="D16" s="34" t="s">
        <v>1521</v>
      </c>
      <c r="E16" s="33" t="s">
        <v>1522</v>
      </c>
      <c r="F16" s="35" t="s">
        <v>14</v>
      </c>
      <c r="G16" s="33" t="s">
        <v>1523</v>
      </c>
      <c r="H16" s="33" t="s">
        <v>128</v>
      </c>
      <c r="I16" s="35">
        <v>2010</v>
      </c>
      <c r="J16" s="35">
        <v>1</v>
      </c>
      <c r="K16" s="33" t="s">
        <v>1524</v>
      </c>
      <c r="L16" s="36" t="s">
        <v>1524</v>
      </c>
    </row>
    <row r="17" spans="1:12" ht="20.100000000000001" customHeight="1">
      <c r="A17" s="32">
        <v>16</v>
      </c>
      <c r="B17" s="33" t="s">
        <v>1525</v>
      </c>
      <c r="C17" s="34" t="s">
        <v>1526</v>
      </c>
      <c r="D17" s="34" t="s">
        <v>1526</v>
      </c>
      <c r="E17" s="33" t="s">
        <v>1527</v>
      </c>
      <c r="F17" s="35" t="s">
        <v>14</v>
      </c>
      <c r="G17" s="33" t="s">
        <v>1528</v>
      </c>
      <c r="H17" s="33" t="s">
        <v>128</v>
      </c>
      <c r="I17" s="35">
        <v>2009</v>
      </c>
      <c r="J17" s="35">
        <v>1</v>
      </c>
      <c r="K17" s="33" t="s">
        <v>1529</v>
      </c>
      <c r="L17" s="36" t="s">
        <v>1529</v>
      </c>
    </row>
    <row r="18" spans="1:12" ht="20.100000000000001" customHeight="1">
      <c r="A18" s="32">
        <v>17</v>
      </c>
      <c r="B18" s="33" t="s">
        <v>1530</v>
      </c>
      <c r="C18" s="34" t="s">
        <v>1531</v>
      </c>
      <c r="D18" s="34" t="s">
        <v>1531</v>
      </c>
      <c r="E18" s="33" t="s">
        <v>1532</v>
      </c>
      <c r="F18" s="35" t="s">
        <v>147</v>
      </c>
      <c r="G18" s="33" t="s">
        <v>1533</v>
      </c>
      <c r="H18" s="33" t="s">
        <v>128</v>
      </c>
      <c r="I18" s="35">
        <v>2009</v>
      </c>
      <c r="J18" s="35">
        <v>1</v>
      </c>
      <c r="K18" s="33" t="s">
        <v>1534</v>
      </c>
      <c r="L18" s="36" t="s">
        <v>1534</v>
      </c>
    </row>
    <row r="19" spans="1:12" ht="20.100000000000001" customHeight="1">
      <c r="A19" s="32">
        <v>18</v>
      </c>
      <c r="B19" s="33" t="s">
        <v>1477</v>
      </c>
      <c r="C19" s="34" t="s">
        <v>1535</v>
      </c>
      <c r="D19" s="34" t="s">
        <v>1535</v>
      </c>
      <c r="E19" s="33" t="s">
        <v>1536</v>
      </c>
      <c r="F19" s="35" t="s">
        <v>14</v>
      </c>
      <c r="G19" s="33" t="s">
        <v>1537</v>
      </c>
      <c r="H19" s="33" t="s">
        <v>128</v>
      </c>
      <c r="I19" s="35">
        <v>2010</v>
      </c>
      <c r="J19" s="35">
        <v>1</v>
      </c>
      <c r="K19" s="33" t="s">
        <v>1538</v>
      </c>
      <c r="L19" s="36" t="s">
        <v>1538</v>
      </c>
    </row>
    <row r="20" spans="1:12" ht="20.100000000000001" customHeight="1">
      <c r="A20" s="32">
        <v>19</v>
      </c>
      <c r="B20" s="33" t="s">
        <v>1539</v>
      </c>
      <c r="C20" s="34" t="s">
        <v>1540</v>
      </c>
      <c r="D20" s="34" t="s">
        <v>1540</v>
      </c>
      <c r="E20" s="33" t="s">
        <v>1541</v>
      </c>
      <c r="F20" s="35" t="s">
        <v>57</v>
      </c>
      <c r="G20" s="33" t="s">
        <v>1542</v>
      </c>
      <c r="H20" s="33" t="s">
        <v>128</v>
      </c>
      <c r="I20" s="35">
        <v>2010</v>
      </c>
      <c r="J20" s="35">
        <v>1</v>
      </c>
      <c r="K20" s="33" t="s">
        <v>1543</v>
      </c>
      <c r="L20" s="36" t="s">
        <v>1543</v>
      </c>
    </row>
    <row r="21" spans="1:12" ht="20.100000000000001" customHeight="1">
      <c r="A21" s="32">
        <v>20</v>
      </c>
      <c r="B21" s="33" t="s">
        <v>1544</v>
      </c>
      <c r="C21" s="34" t="s">
        <v>1545</v>
      </c>
      <c r="D21" s="34" t="s">
        <v>1545</v>
      </c>
      <c r="E21" s="33" t="s">
        <v>1546</v>
      </c>
      <c r="F21" s="35" t="s">
        <v>14</v>
      </c>
      <c r="G21" s="33" t="s">
        <v>1547</v>
      </c>
      <c r="H21" s="33" t="s">
        <v>128</v>
      </c>
      <c r="I21" s="35">
        <v>2010</v>
      </c>
      <c r="J21" s="35">
        <v>1</v>
      </c>
      <c r="K21" s="33" t="s">
        <v>1548</v>
      </c>
      <c r="L21" s="36" t="s">
        <v>1548</v>
      </c>
    </row>
    <row r="22" spans="1:12" ht="20.100000000000001" customHeight="1">
      <c r="A22" s="32">
        <v>21</v>
      </c>
      <c r="B22" s="33" t="s">
        <v>1338</v>
      </c>
      <c r="C22" s="34" t="s">
        <v>1549</v>
      </c>
      <c r="D22" s="34" t="s">
        <v>1549</v>
      </c>
      <c r="E22" s="33" t="s">
        <v>1550</v>
      </c>
      <c r="F22" s="35" t="s">
        <v>14</v>
      </c>
      <c r="G22" s="33" t="s">
        <v>1551</v>
      </c>
      <c r="H22" s="33" t="s">
        <v>128</v>
      </c>
      <c r="I22" s="35">
        <v>2009</v>
      </c>
      <c r="J22" s="35">
        <v>1</v>
      </c>
      <c r="K22" s="33" t="s">
        <v>1552</v>
      </c>
      <c r="L22" s="36" t="s">
        <v>1552</v>
      </c>
    </row>
    <row r="23" spans="1:12" ht="20.100000000000001" customHeight="1">
      <c r="A23" s="32">
        <v>22</v>
      </c>
      <c r="B23" s="33" t="s">
        <v>1553</v>
      </c>
      <c r="C23" s="34" t="s">
        <v>1554</v>
      </c>
      <c r="D23" s="34" t="s">
        <v>1554</v>
      </c>
      <c r="E23" s="33" t="s">
        <v>1555</v>
      </c>
      <c r="F23" s="35" t="s">
        <v>14</v>
      </c>
      <c r="G23" s="33" t="s">
        <v>1556</v>
      </c>
      <c r="H23" s="33" t="s">
        <v>128</v>
      </c>
      <c r="I23" s="35">
        <v>2010</v>
      </c>
      <c r="J23" s="35">
        <v>1</v>
      </c>
      <c r="K23" s="33" t="s">
        <v>1557</v>
      </c>
      <c r="L23" s="36" t="s">
        <v>1557</v>
      </c>
    </row>
    <row r="24" spans="1:12" ht="20.100000000000001" customHeight="1">
      <c r="A24" s="32">
        <v>23</v>
      </c>
      <c r="B24" s="33" t="s">
        <v>1558</v>
      </c>
      <c r="C24" s="34" t="s">
        <v>1559</v>
      </c>
      <c r="D24" s="34" t="s">
        <v>1559</v>
      </c>
      <c r="E24" s="33" t="s">
        <v>1560</v>
      </c>
      <c r="F24" s="35" t="s">
        <v>218</v>
      </c>
      <c r="G24" s="33" t="s">
        <v>1561</v>
      </c>
      <c r="H24" s="33" t="s">
        <v>128</v>
      </c>
      <c r="I24" s="35">
        <v>2009</v>
      </c>
      <c r="J24" s="35">
        <v>1</v>
      </c>
      <c r="K24" s="33" t="s">
        <v>1562</v>
      </c>
      <c r="L24" s="36" t="s">
        <v>1562</v>
      </c>
    </row>
    <row r="25" spans="1:12" ht="20.100000000000001" customHeight="1">
      <c r="A25" s="32">
        <v>24</v>
      </c>
      <c r="B25" s="33" t="s">
        <v>1563</v>
      </c>
      <c r="C25" s="34" t="s">
        <v>1564</v>
      </c>
      <c r="D25" s="34" t="s">
        <v>1564</v>
      </c>
      <c r="E25" s="33" t="s">
        <v>1565</v>
      </c>
      <c r="F25" s="35" t="s">
        <v>147</v>
      </c>
      <c r="G25" s="33" t="s">
        <v>1566</v>
      </c>
      <c r="H25" s="33" t="s">
        <v>128</v>
      </c>
      <c r="I25" s="35">
        <v>2010</v>
      </c>
      <c r="J25" s="35">
        <v>1</v>
      </c>
      <c r="K25" s="33" t="s">
        <v>1567</v>
      </c>
      <c r="L25" s="36" t="s">
        <v>1567</v>
      </c>
    </row>
    <row r="26" spans="1:12" ht="20.100000000000001" customHeight="1">
      <c r="A26" s="32">
        <v>25</v>
      </c>
      <c r="B26" s="33" t="s">
        <v>1568</v>
      </c>
      <c r="C26" s="34" t="s">
        <v>1569</v>
      </c>
      <c r="D26" s="34" t="s">
        <v>1569</v>
      </c>
      <c r="E26" s="33" t="s">
        <v>1570</v>
      </c>
      <c r="F26" s="35" t="s">
        <v>209</v>
      </c>
      <c r="G26" s="33" t="s">
        <v>1571</v>
      </c>
      <c r="H26" s="33" t="s">
        <v>128</v>
      </c>
      <c r="I26" s="35">
        <v>2010</v>
      </c>
      <c r="J26" s="35">
        <v>1</v>
      </c>
      <c r="K26" s="33" t="s">
        <v>1572</v>
      </c>
      <c r="L26" s="36" t="s">
        <v>1572</v>
      </c>
    </row>
    <row r="27" spans="1:12" ht="20.100000000000001" customHeight="1">
      <c r="A27" s="32">
        <v>26</v>
      </c>
      <c r="B27" s="33" t="s">
        <v>1573</v>
      </c>
      <c r="C27" s="34" t="s">
        <v>1574</v>
      </c>
      <c r="D27" s="34" t="s">
        <v>1574</v>
      </c>
      <c r="E27" s="33" t="s">
        <v>1575</v>
      </c>
      <c r="F27" s="35" t="s">
        <v>14</v>
      </c>
      <c r="G27" s="33" t="s">
        <v>1576</v>
      </c>
      <c r="H27" s="33" t="s">
        <v>128</v>
      </c>
      <c r="I27" s="35">
        <v>2010</v>
      </c>
      <c r="J27" s="35">
        <v>1</v>
      </c>
      <c r="K27" s="33" t="s">
        <v>1577</v>
      </c>
      <c r="L27" s="36" t="s">
        <v>1577</v>
      </c>
    </row>
    <row r="28" spans="1:12" ht="20.100000000000001" customHeight="1">
      <c r="A28" s="32">
        <v>27</v>
      </c>
      <c r="B28" s="33" t="s">
        <v>1323</v>
      </c>
      <c r="C28" s="34" t="s">
        <v>1578</v>
      </c>
      <c r="D28" s="34" t="s">
        <v>1578</v>
      </c>
      <c r="E28" s="33" t="s">
        <v>1579</v>
      </c>
      <c r="F28" s="35" t="s">
        <v>14</v>
      </c>
      <c r="G28" s="33" t="s">
        <v>1580</v>
      </c>
      <c r="H28" s="33" t="s">
        <v>128</v>
      </c>
      <c r="I28" s="35">
        <v>2009</v>
      </c>
      <c r="J28" s="35">
        <v>1</v>
      </c>
      <c r="K28" s="33" t="s">
        <v>1581</v>
      </c>
      <c r="L28" s="36" t="s">
        <v>1581</v>
      </c>
    </row>
    <row r="29" spans="1:12" ht="20.100000000000001" customHeight="1">
      <c r="A29" s="32">
        <v>28</v>
      </c>
      <c r="B29" s="33" t="s">
        <v>1582</v>
      </c>
      <c r="C29" s="34" t="s">
        <v>1583</v>
      </c>
      <c r="D29" s="34" t="s">
        <v>1583</v>
      </c>
      <c r="E29" s="33" t="s">
        <v>1584</v>
      </c>
      <c r="F29" s="35" t="s">
        <v>57</v>
      </c>
      <c r="G29" s="33"/>
      <c r="H29" s="33" t="s">
        <v>128</v>
      </c>
      <c r="I29" s="35">
        <v>2010</v>
      </c>
      <c r="J29" s="35">
        <v>1</v>
      </c>
      <c r="K29" s="33" t="s">
        <v>1585</v>
      </c>
      <c r="L29" s="36" t="s">
        <v>1585</v>
      </c>
    </row>
    <row r="30" spans="1:12" ht="20.100000000000001" customHeight="1">
      <c r="A30" s="32">
        <v>29</v>
      </c>
      <c r="B30" s="33" t="s">
        <v>1586</v>
      </c>
      <c r="C30" s="34" t="s">
        <v>1587</v>
      </c>
      <c r="D30" s="34" t="s">
        <v>1587</v>
      </c>
      <c r="E30" s="33" t="s">
        <v>1588</v>
      </c>
      <c r="F30" s="35" t="s">
        <v>14</v>
      </c>
      <c r="G30" s="33" t="s">
        <v>1589</v>
      </c>
      <c r="H30" s="33" t="s">
        <v>128</v>
      </c>
      <c r="I30" s="35">
        <v>2009</v>
      </c>
      <c r="J30" s="35">
        <v>1</v>
      </c>
      <c r="K30" s="33" t="s">
        <v>1590</v>
      </c>
      <c r="L30" s="36" t="s">
        <v>1590</v>
      </c>
    </row>
    <row r="31" spans="1:12" ht="20.100000000000001" customHeight="1">
      <c r="A31" s="32">
        <v>30</v>
      </c>
      <c r="B31" s="33" t="s">
        <v>1431</v>
      </c>
      <c r="C31" s="34" t="s">
        <v>1591</v>
      </c>
      <c r="D31" s="34" t="s">
        <v>1591</v>
      </c>
      <c r="E31" s="33" t="s">
        <v>1592</v>
      </c>
      <c r="F31" s="35" t="s">
        <v>147</v>
      </c>
      <c r="G31" s="33" t="s">
        <v>1485</v>
      </c>
      <c r="H31" s="33" t="s">
        <v>128</v>
      </c>
      <c r="I31" s="35">
        <v>2009</v>
      </c>
      <c r="J31" s="35">
        <v>1</v>
      </c>
      <c r="K31" s="33" t="s">
        <v>1593</v>
      </c>
      <c r="L31" s="36" t="s">
        <v>1593</v>
      </c>
    </row>
    <row r="32" spans="1:12" ht="20.100000000000001" customHeight="1">
      <c r="A32" s="32">
        <v>31</v>
      </c>
      <c r="B32" s="33" t="s">
        <v>1594</v>
      </c>
      <c r="C32" s="34" t="s">
        <v>1595</v>
      </c>
      <c r="D32" s="34" t="s">
        <v>1595</v>
      </c>
      <c r="E32" s="33" t="s">
        <v>1596</v>
      </c>
      <c r="F32" s="35" t="s">
        <v>218</v>
      </c>
      <c r="G32" s="33" t="s">
        <v>1485</v>
      </c>
      <c r="H32" s="33" t="s">
        <v>128</v>
      </c>
      <c r="I32" s="35">
        <v>2009</v>
      </c>
      <c r="J32" s="35">
        <v>1</v>
      </c>
      <c r="K32" s="33" t="s">
        <v>1597</v>
      </c>
      <c r="L32" s="36" t="s">
        <v>1597</v>
      </c>
    </row>
    <row r="33" spans="1:12" ht="20.100000000000001" customHeight="1">
      <c r="A33" s="32">
        <v>32</v>
      </c>
      <c r="B33" s="33" t="s">
        <v>1598</v>
      </c>
      <c r="C33" s="34" t="s">
        <v>1599</v>
      </c>
      <c r="D33" s="34" t="s">
        <v>1599</v>
      </c>
      <c r="E33" s="33" t="s">
        <v>1600</v>
      </c>
      <c r="F33" s="35" t="s">
        <v>57</v>
      </c>
      <c r="G33" s="33" t="s">
        <v>1601</v>
      </c>
      <c r="H33" s="33" t="s">
        <v>128</v>
      </c>
      <c r="I33" s="35">
        <v>2010</v>
      </c>
      <c r="J33" s="35">
        <v>1</v>
      </c>
      <c r="K33" s="33" t="s">
        <v>1602</v>
      </c>
      <c r="L33" s="36" t="s">
        <v>1602</v>
      </c>
    </row>
    <row r="34" spans="1:12" ht="20.100000000000001" customHeight="1">
      <c r="A34" s="32">
        <v>33</v>
      </c>
      <c r="B34" s="33" t="s">
        <v>1603</v>
      </c>
      <c r="C34" s="34" t="s">
        <v>1604</v>
      </c>
      <c r="D34" s="34" t="s">
        <v>1604</v>
      </c>
      <c r="E34" s="33" t="s">
        <v>1605</v>
      </c>
      <c r="F34" s="35" t="s">
        <v>218</v>
      </c>
      <c r="G34" s="33" t="s">
        <v>1606</v>
      </c>
      <c r="H34" s="33" t="s">
        <v>128</v>
      </c>
      <c r="I34" s="35">
        <v>2008</v>
      </c>
      <c r="J34" s="35">
        <v>1</v>
      </c>
      <c r="K34" s="33" t="s">
        <v>1607</v>
      </c>
      <c r="L34" s="36" t="s">
        <v>1607</v>
      </c>
    </row>
    <row r="35" spans="1:12" ht="20.100000000000001" customHeight="1">
      <c r="A35" s="32">
        <v>34</v>
      </c>
      <c r="B35" s="33" t="s">
        <v>1608</v>
      </c>
      <c r="C35" s="34" t="s">
        <v>1609</v>
      </c>
      <c r="D35" s="34" t="s">
        <v>1609</v>
      </c>
      <c r="E35" s="33" t="s">
        <v>1610</v>
      </c>
      <c r="F35" s="35" t="s">
        <v>209</v>
      </c>
      <c r="G35" s="33" t="s">
        <v>1611</v>
      </c>
      <c r="H35" s="33" t="s">
        <v>128</v>
      </c>
      <c r="I35" s="35">
        <v>2009</v>
      </c>
      <c r="J35" s="35">
        <v>1</v>
      </c>
      <c r="K35" s="33" t="s">
        <v>1612</v>
      </c>
      <c r="L35" s="36" t="s">
        <v>1612</v>
      </c>
    </row>
    <row r="36" spans="1:12" ht="20.100000000000001" customHeight="1">
      <c r="A36" s="32">
        <v>35</v>
      </c>
      <c r="B36" s="33" t="s">
        <v>1613</v>
      </c>
      <c r="C36" s="34" t="s">
        <v>1614</v>
      </c>
      <c r="D36" s="34" t="s">
        <v>1614</v>
      </c>
      <c r="E36" s="33" t="s">
        <v>1615</v>
      </c>
      <c r="F36" s="35" t="s">
        <v>14</v>
      </c>
      <c r="G36" s="33" t="s">
        <v>1616</v>
      </c>
      <c r="H36" s="33" t="s">
        <v>128</v>
      </c>
      <c r="I36" s="35">
        <v>2010</v>
      </c>
      <c r="J36" s="35">
        <v>1</v>
      </c>
      <c r="K36" s="33" t="s">
        <v>1617</v>
      </c>
      <c r="L36" s="36" t="s">
        <v>1617</v>
      </c>
    </row>
    <row r="37" spans="1:12" ht="20.100000000000001" customHeight="1">
      <c r="A37" s="32">
        <v>36</v>
      </c>
      <c r="B37" s="33" t="s">
        <v>1618</v>
      </c>
      <c r="C37" s="34" t="s">
        <v>1619</v>
      </c>
      <c r="D37" s="34" t="s">
        <v>1619</v>
      </c>
      <c r="E37" s="33" t="s">
        <v>1620</v>
      </c>
      <c r="F37" s="35" t="s">
        <v>147</v>
      </c>
      <c r="G37" s="33" t="s">
        <v>1621</v>
      </c>
      <c r="H37" s="33" t="s">
        <v>128</v>
      </c>
      <c r="I37" s="35">
        <v>2008</v>
      </c>
      <c r="J37" s="35">
        <v>1</v>
      </c>
      <c r="K37" s="33" t="s">
        <v>1622</v>
      </c>
      <c r="L37" s="36" t="s">
        <v>1622</v>
      </c>
    </row>
    <row r="38" spans="1:12" ht="20.100000000000001" customHeight="1">
      <c r="A38" s="32">
        <v>37</v>
      </c>
      <c r="B38" s="33" t="s">
        <v>1623</v>
      </c>
      <c r="C38" s="34" t="s">
        <v>1624</v>
      </c>
      <c r="D38" s="34" t="s">
        <v>1624</v>
      </c>
      <c r="E38" s="33" t="s">
        <v>1625</v>
      </c>
      <c r="F38" s="35" t="s">
        <v>218</v>
      </c>
      <c r="G38" s="33" t="s">
        <v>1626</v>
      </c>
      <c r="H38" s="33" t="s">
        <v>128</v>
      </c>
      <c r="I38" s="35">
        <v>2008</v>
      </c>
      <c r="J38" s="35">
        <v>1</v>
      </c>
      <c r="K38" s="33" t="s">
        <v>1627</v>
      </c>
      <c r="L38" s="36" t="s">
        <v>1627</v>
      </c>
    </row>
    <row r="39" spans="1:12" ht="20.100000000000001" customHeight="1">
      <c r="A39" s="32">
        <v>38</v>
      </c>
      <c r="B39" s="33" t="s">
        <v>1520</v>
      </c>
      <c r="C39" s="34" t="s">
        <v>1628</v>
      </c>
      <c r="D39" s="34" t="s">
        <v>1628</v>
      </c>
      <c r="E39" s="33" t="s">
        <v>1629</v>
      </c>
      <c r="F39" s="35" t="s">
        <v>209</v>
      </c>
      <c r="G39" s="33" t="s">
        <v>1630</v>
      </c>
      <c r="H39" s="33" t="s">
        <v>128</v>
      </c>
      <c r="I39" s="35">
        <v>2010</v>
      </c>
      <c r="J39" s="35">
        <v>1</v>
      </c>
      <c r="K39" s="33" t="s">
        <v>1631</v>
      </c>
      <c r="L39" s="36" t="s">
        <v>1631</v>
      </c>
    </row>
    <row r="40" spans="1:12" ht="20.100000000000001" customHeight="1">
      <c r="A40" s="32">
        <v>39</v>
      </c>
      <c r="B40" s="33" t="s">
        <v>1632</v>
      </c>
      <c r="C40" s="34" t="s">
        <v>1633</v>
      </c>
      <c r="D40" s="34" t="s">
        <v>1633</v>
      </c>
      <c r="E40" s="33" t="s">
        <v>1634</v>
      </c>
      <c r="F40" s="35" t="s">
        <v>57</v>
      </c>
      <c r="G40" s="33" t="s">
        <v>1635</v>
      </c>
      <c r="H40" s="33" t="s">
        <v>128</v>
      </c>
      <c r="I40" s="35">
        <v>2009</v>
      </c>
      <c r="J40" s="35">
        <v>1</v>
      </c>
      <c r="K40" s="33" t="s">
        <v>1636</v>
      </c>
      <c r="L40" s="36" t="s">
        <v>1636</v>
      </c>
    </row>
    <row r="41" spans="1:12" ht="20.100000000000001" customHeight="1">
      <c r="A41" s="32">
        <v>40</v>
      </c>
      <c r="B41" s="33" t="s">
        <v>1637</v>
      </c>
      <c r="C41" s="34" t="s">
        <v>1638</v>
      </c>
      <c r="D41" s="34" t="s">
        <v>1638</v>
      </c>
      <c r="E41" s="33" t="s">
        <v>1639</v>
      </c>
      <c r="F41" s="35" t="s">
        <v>254</v>
      </c>
      <c r="G41" s="33" t="s">
        <v>1640</v>
      </c>
      <c r="H41" s="33" t="s">
        <v>128</v>
      </c>
      <c r="I41" s="35">
        <v>2010</v>
      </c>
      <c r="J41" s="35">
        <v>1</v>
      </c>
      <c r="K41" s="33" t="s">
        <v>1641</v>
      </c>
      <c r="L41" s="36" t="s">
        <v>1641</v>
      </c>
    </row>
    <row r="42" spans="1:12" ht="20.100000000000001" customHeight="1">
      <c r="A42" s="32">
        <v>41</v>
      </c>
      <c r="B42" s="33" t="s">
        <v>1642</v>
      </c>
      <c r="C42" s="34" t="s">
        <v>1643</v>
      </c>
      <c r="D42" s="34" t="s">
        <v>1643</v>
      </c>
      <c r="E42" s="33" t="s">
        <v>1644</v>
      </c>
      <c r="F42" s="35" t="s">
        <v>209</v>
      </c>
      <c r="G42" s="33" t="s">
        <v>1645</v>
      </c>
      <c r="H42" s="33" t="s">
        <v>128</v>
      </c>
      <c r="I42" s="35">
        <v>2009</v>
      </c>
      <c r="J42" s="35">
        <v>1</v>
      </c>
      <c r="K42" s="33" t="s">
        <v>1646</v>
      </c>
      <c r="L42" s="36" t="s">
        <v>1646</v>
      </c>
    </row>
    <row r="43" spans="1:12" ht="20.100000000000001" customHeight="1">
      <c r="A43" s="32">
        <v>42</v>
      </c>
      <c r="B43" s="33" t="s">
        <v>1647</v>
      </c>
      <c r="C43" s="34" t="s">
        <v>1648</v>
      </c>
      <c r="D43" s="34" t="s">
        <v>1648</v>
      </c>
      <c r="E43" s="33" t="s">
        <v>1649</v>
      </c>
      <c r="F43" s="35" t="s">
        <v>14</v>
      </c>
      <c r="G43" s="33" t="s">
        <v>1650</v>
      </c>
      <c r="H43" s="33" t="s">
        <v>128</v>
      </c>
      <c r="I43" s="35">
        <v>2010</v>
      </c>
      <c r="J43" s="35">
        <v>1</v>
      </c>
      <c r="K43" s="33" t="s">
        <v>1651</v>
      </c>
      <c r="L43" s="36" t="s">
        <v>1651</v>
      </c>
    </row>
    <row r="44" spans="1:12" ht="20.100000000000001" customHeight="1">
      <c r="A44" s="32">
        <v>43</v>
      </c>
      <c r="B44" s="33" t="s">
        <v>1652</v>
      </c>
      <c r="C44" s="34" t="s">
        <v>1653</v>
      </c>
      <c r="D44" s="34" t="s">
        <v>1653</v>
      </c>
      <c r="E44" s="33" t="s">
        <v>1654</v>
      </c>
      <c r="F44" s="35" t="s">
        <v>57</v>
      </c>
      <c r="G44" s="33" t="s">
        <v>1655</v>
      </c>
      <c r="H44" s="33" t="s">
        <v>128</v>
      </c>
      <c r="I44" s="35">
        <v>2009</v>
      </c>
      <c r="J44" s="35">
        <v>1</v>
      </c>
      <c r="K44" s="33" t="s">
        <v>1656</v>
      </c>
      <c r="L44" s="36" t="s">
        <v>1656</v>
      </c>
    </row>
    <row r="45" spans="1:12" ht="20.100000000000001" customHeight="1">
      <c r="A45" s="32">
        <v>44</v>
      </c>
      <c r="B45" s="33" t="s">
        <v>1568</v>
      </c>
      <c r="C45" s="34" t="s">
        <v>1657</v>
      </c>
      <c r="D45" s="34" t="s">
        <v>1657</v>
      </c>
      <c r="E45" s="33" t="s">
        <v>1658</v>
      </c>
      <c r="F45" s="35" t="s">
        <v>14</v>
      </c>
      <c r="G45" s="33" t="s">
        <v>1659</v>
      </c>
      <c r="H45" s="33" t="s">
        <v>128</v>
      </c>
      <c r="I45" s="35">
        <v>2010</v>
      </c>
      <c r="J45" s="35">
        <v>1</v>
      </c>
      <c r="K45" s="33" t="s">
        <v>1660</v>
      </c>
      <c r="L45" s="36" t="s">
        <v>1660</v>
      </c>
    </row>
    <row r="46" spans="1:12" ht="20.100000000000001" customHeight="1">
      <c r="A46" s="32">
        <v>45</v>
      </c>
      <c r="B46" s="33" t="s">
        <v>1661</v>
      </c>
      <c r="C46" s="34" t="s">
        <v>1662</v>
      </c>
      <c r="D46" s="34" t="s">
        <v>1662</v>
      </c>
      <c r="E46" s="33" t="s">
        <v>1663</v>
      </c>
      <c r="F46" s="35" t="s">
        <v>57</v>
      </c>
      <c r="G46" s="33" t="s">
        <v>1664</v>
      </c>
      <c r="H46" s="33" t="s">
        <v>128</v>
      </c>
      <c r="I46" s="35">
        <v>2010</v>
      </c>
      <c r="J46" s="35">
        <v>1</v>
      </c>
      <c r="K46" s="33" t="s">
        <v>1665</v>
      </c>
      <c r="L46" s="36" t="s">
        <v>1665</v>
      </c>
    </row>
    <row r="47" spans="1:12" ht="20.100000000000001" customHeight="1">
      <c r="A47" s="32">
        <v>46</v>
      </c>
      <c r="B47" s="33" t="s">
        <v>1666</v>
      </c>
      <c r="C47" s="34" t="s">
        <v>1667</v>
      </c>
      <c r="D47" s="34" t="s">
        <v>1667</v>
      </c>
      <c r="E47" s="33" t="s">
        <v>1668</v>
      </c>
      <c r="F47" s="35" t="s">
        <v>209</v>
      </c>
      <c r="G47" s="33" t="s">
        <v>1669</v>
      </c>
      <c r="H47" s="33" t="s">
        <v>128</v>
      </c>
      <c r="I47" s="35">
        <v>2009</v>
      </c>
      <c r="J47" s="35">
        <v>1</v>
      </c>
      <c r="K47" s="33" t="s">
        <v>1670</v>
      </c>
      <c r="L47" s="36" t="s">
        <v>1670</v>
      </c>
    </row>
    <row r="48" spans="1:12" ht="20.100000000000001" customHeight="1">
      <c r="A48" s="32">
        <v>47</v>
      </c>
      <c r="B48" s="33" t="s">
        <v>1671</v>
      </c>
      <c r="C48" s="34" t="s">
        <v>1672</v>
      </c>
      <c r="D48" s="34" t="s">
        <v>1672</v>
      </c>
      <c r="E48" s="33" t="s">
        <v>1673</v>
      </c>
      <c r="F48" s="35" t="s">
        <v>218</v>
      </c>
      <c r="G48" s="33" t="s">
        <v>1674</v>
      </c>
      <c r="H48" s="33" t="s">
        <v>128</v>
      </c>
      <c r="I48" s="35">
        <v>2009</v>
      </c>
      <c r="J48" s="35">
        <v>1</v>
      </c>
      <c r="K48" s="33" t="s">
        <v>1675</v>
      </c>
      <c r="L48" s="36" t="s">
        <v>1675</v>
      </c>
    </row>
    <row r="49" spans="1:12" ht="20.100000000000001" customHeight="1">
      <c r="A49" s="32">
        <v>48</v>
      </c>
      <c r="B49" s="33" t="s">
        <v>1452</v>
      </c>
      <c r="C49" s="34" t="s">
        <v>1676</v>
      </c>
      <c r="D49" s="34" t="s">
        <v>1676</v>
      </c>
      <c r="E49" s="33" t="s">
        <v>1677</v>
      </c>
      <c r="F49" s="35" t="s">
        <v>209</v>
      </c>
      <c r="G49" s="33" t="s">
        <v>1678</v>
      </c>
      <c r="H49" s="33" t="s">
        <v>128</v>
      </c>
      <c r="I49" s="35">
        <v>2010</v>
      </c>
      <c r="J49" s="35">
        <v>1</v>
      </c>
      <c r="K49" s="33" t="s">
        <v>1679</v>
      </c>
      <c r="L49" s="36" t="s">
        <v>1679</v>
      </c>
    </row>
    <row r="50" spans="1:12" ht="20.100000000000001" customHeight="1">
      <c r="A50" s="32">
        <v>49</v>
      </c>
      <c r="B50" s="33" t="s">
        <v>1680</v>
      </c>
      <c r="C50" s="34" t="s">
        <v>1681</v>
      </c>
      <c r="D50" s="34" t="s">
        <v>1681</v>
      </c>
      <c r="E50" s="33" t="s">
        <v>1682</v>
      </c>
      <c r="F50" s="35" t="s">
        <v>14</v>
      </c>
      <c r="G50" s="33" t="s">
        <v>1683</v>
      </c>
      <c r="H50" s="33" t="s">
        <v>128</v>
      </c>
      <c r="I50" s="35">
        <v>2008</v>
      </c>
      <c r="J50" s="35">
        <v>1</v>
      </c>
      <c r="K50" s="33" t="s">
        <v>1684</v>
      </c>
      <c r="L50" s="36" t="s">
        <v>1684</v>
      </c>
    </row>
    <row r="51" spans="1:12" ht="20.100000000000001" customHeight="1">
      <c r="A51" s="32">
        <v>50</v>
      </c>
      <c r="B51" s="33" t="s">
        <v>1432</v>
      </c>
      <c r="C51" s="34" t="s">
        <v>1685</v>
      </c>
      <c r="D51" s="34" t="s">
        <v>1685</v>
      </c>
      <c r="E51" s="33" t="s">
        <v>1686</v>
      </c>
      <c r="F51" s="35" t="s">
        <v>14</v>
      </c>
      <c r="G51" s="33" t="s">
        <v>1687</v>
      </c>
      <c r="H51" s="33" t="s">
        <v>128</v>
      </c>
      <c r="I51" s="35">
        <v>2010</v>
      </c>
      <c r="J51" s="35">
        <v>1</v>
      </c>
      <c r="K51" s="33" t="s">
        <v>1688</v>
      </c>
      <c r="L51" s="36" t="s">
        <v>1688</v>
      </c>
    </row>
    <row r="52" spans="1:12" ht="20.100000000000001" customHeight="1">
      <c r="A52" s="32">
        <v>51</v>
      </c>
      <c r="B52" s="33" t="s">
        <v>1689</v>
      </c>
      <c r="C52" s="34" t="s">
        <v>1690</v>
      </c>
      <c r="D52" s="34" t="s">
        <v>1690</v>
      </c>
      <c r="E52" s="33" t="s">
        <v>1691</v>
      </c>
      <c r="F52" s="35" t="s">
        <v>14</v>
      </c>
      <c r="G52" s="33" t="s">
        <v>1485</v>
      </c>
      <c r="H52" s="33" t="s">
        <v>128</v>
      </c>
      <c r="I52" s="35">
        <v>2009</v>
      </c>
      <c r="J52" s="35">
        <v>1</v>
      </c>
      <c r="K52" s="33" t="s">
        <v>1692</v>
      </c>
      <c r="L52" s="36" t="s">
        <v>1692</v>
      </c>
    </row>
    <row r="53" spans="1:12" ht="20.100000000000001" customHeight="1">
      <c r="A53" s="32">
        <v>52</v>
      </c>
      <c r="B53" s="33" t="s">
        <v>1693</v>
      </c>
      <c r="C53" s="34" t="s">
        <v>1694</v>
      </c>
      <c r="D53" s="34" t="s">
        <v>1694</v>
      </c>
      <c r="E53" s="33" t="s">
        <v>1695</v>
      </c>
      <c r="F53" s="35" t="s">
        <v>14</v>
      </c>
      <c r="G53" s="33" t="s">
        <v>1485</v>
      </c>
      <c r="H53" s="33" t="s">
        <v>128</v>
      </c>
      <c r="I53" s="35">
        <v>2009</v>
      </c>
      <c r="J53" s="35">
        <v>1</v>
      </c>
      <c r="K53" s="33" t="s">
        <v>1696</v>
      </c>
      <c r="L53" s="36" t="s">
        <v>1696</v>
      </c>
    </row>
    <row r="54" spans="1:12" ht="20.100000000000001" customHeight="1">
      <c r="A54" s="32">
        <v>53</v>
      </c>
      <c r="B54" s="33" t="s">
        <v>1697</v>
      </c>
      <c r="C54" s="34" t="s">
        <v>1698</v>
      </c>
      <c r="D54" s="34" t="s">
        <v>1698</v>
      </c>
      <c r="E54" s="33" t="s">
        <v>1699</v>
      </c>
      <c r="F54" s="35" t="s">
        <v>14</v>
      </c>
      <c r="G54" s="33" t="s">
        <v>1485</v>
      </c>
      <c r="H54" s="33" t="s">
        <v>128</v>
      </c>
      <c r="I54" s="35">
        <v>2009</v>
      </c>
      <c r="J54" s="35">
        <v>1</v>
      </c>
      <c r="K54" s="33" t="s">
        <v>1700</v>
      </c>
      <c r="L54" s="36" t="s">
        <v>1700</v>
      </c>
    </row>
    <row r="55" spans="1:12" ht="20.100000000000001" customHeight="1">
      <c r="A55" s="32">
        <v>54</v>
      </c>
      <c r="B55" s="33" t="s">
        <v>1594</v>
      </c>
      <c r="C55" s="34" t="s">
        <v>1701</v>
      </c>
      <c r="D55" s="34" t="s">
        <v>1701</v>
      </c>
      <c r="E55" s="33" t="s">
        <v>1702</v>
      </c>
      <c r="F55" s="35" t="s">
        <v>14</v>
      </c>
      <c r="G55" s="33" t="s">
        <v>1485</v>
      </c>
      <c r="H55" s="33" t="s">
        <v>128</v>
      </c>
      <c r="I55" s="35">
        <v>2009</v>
      </c>
      <c r="J55" s="35">
        <v>1</v>
      </c>
      <c r="K55" s="33" t="s">
        <v>1703</v>
      </c>
      <c r="L55" s="36" t="s">
        <v>1703</v>
      </c>
    </row>
    <row r="56" spans="1:12" ht="20.100000000000001" customHeight="1">
      <c r="A56" s="32">
        <v>55</v>
      </c>
      <c r="B56" s="33" t="s">
        <v>1704</v>
      </c>
      <c r="C56" s="34" t="s">
        <v>1705</v>
      </c>
      <c r="D56" s="34" t="s">
        <v>1705</v>
      </c>
      <c r="E56" s="33" t="s">
        <v>1706</v>
      </c>
      <c r="F56" s="35" t="s">
        <v>14</v>
      </c>
      <c r="G56" s="33" t="s">
        <v>1707</v>
      </c>
      <c r="H56" s="33" t="s">
        <v>128</v>
      </c>
      <c r="I56" s="35">
        <v>2009</v>
      </c>
      <c r="J56" s="35">
        <v>1</v>
      </c>
      <c r="K56" s="33" t="s">
        <v>1708</v>
      </c>
      <c r="L56" s="36" t="s">
        <v>1708</v>
      </c>
    </row>
    <row r="57" spans="1:12" ht="20.100000000000001" customHeight="1">
      <c r="A57" s="32">
        <v>56</v>
      </c>
      <c r="B57" s="33" t="s">
        <v>1709</v>
      </c>
      <c r="C57" s="34" t="s">
        <v>1710</v>
      </c>
      <c r="D57" s="34" t="s">
        <v>1710</v>
      </c>
      <c r="E57" s="33" t="s">
        <v>1711</v>
      </c>
      <c r="F57" s="35" t="s">
        <v>57</v>
      </c>
      <c r="G57" s="33" t="s">
        <v>1712</v>
      </c>
      <c r="H57" s="33" t="s">
        <v>128</v>
      </c>
      <c r="I57" s="35">
        <v>2009</v>
      </c>
      <c r="J57" s="35">
        <v>1</v>
      </c>
      <c r="K57" s="33" t="s">
        <v>1713</v>
      </c>
      <c r="L57" s="36" t="s">
        <v>1713</v>
      </c>
    </row>
    <row r="58" spans="1:12" ht="20.100000000000001" customHeight="1">
      <c r="A58" s="32">
        <v>57</v>
      </c>
      <c r="B58" s="33" t="s">
        <v>1362</v>
      </c>
      <c r="C58" s="34" t="s">
        <v>1714</v>
      </c>
      <c r="D58" s="34" t="s">
        <v>1714</v>
      </c>
      <c r="E58" s="33" t="s">
        <v>1715</v>
      </c>
      <c r="F58" s="35" t="s">
        <v>14</v>
      </c>
      <c r="G58" s="33" t="s">
        <v>1716</v>
      </c>
      <c r="H58" s="33" t="s">
        <v>128</v>
      </c>
      <c r="I58" s="35">
        <v>2009</v>
      </c>
      <c r="J58" s="35">
        <v>1</v>
      </c>
      <c r="K58" s="33" t="s">
        <v>1717</v>
      </c>
      <c r="L58" s="36" t="s">
        <v>1717</v>
      </c>
    </row>
    <row r="59" spans="1:12" ht="20.100000000000001" customHeight="1">
      <c r="A59" s="32">
        <v>58</v>
      </c>
      <c r="B59" s="33" t="s">
        <v>1718</v>
      </c>
      <c r="C59" s="34" t="s">
        <v>1719</v>
      </c>
      <c r="D59" s="34" t="s">
        <v>1719</v>
      </c>
      <c r="E59" s="33" t="s">
        <v>1720</v>
      </c>
      <c r="F59" s="35" t="s">
        <v>14</v>
      </c>
      <c r="G59" s="33" t="s">
        <v>1485</v>
      </c>
      <c r="H59" s="33" t="s">
        <v>128</v>
      </c>
      <c r="I59" s="35">
        <v>2009</v>
      </c>
      <c r="J59" s="35">
        <v>1</v>
      </c>
      <c r="K59" s="33" t="s">
        <v>1721</v>
      </c>
      <c r="L59" s="36" t="s">
        <v>1721</v>
      </c>
    </row>
    <row r="60" spans="1:12" ht="20.100000000000001" customHeight="1">
      <c r="A60" s="32">
        <v>59</v>
      </c>
      <c r="B60" s="33" t="s">
        <v>1722</v>
      </c>
      <c r="C60" s="34" t="s">
        <v>1723</v>
      </c>
      <c r="D60" s="34" t="s">
        <v>1723</v>
      </c>
      <c r="E60" s="33" t="s">
        <v>1724</v>
      </c>
      <c r="F60" s="35" t="s">
        <v>14</v>
      </c>
      <c r="G60" s="33" t="s">
        <v>1485</v>
      </c>
      <c r="H60" s="33" t="s">
        <v>128</v>
      </c>
      <c r="I60" s="35">
        <v>2009</v>
      </c>
      <c r="J60" s="35">
        <v>1</v>
      </c>
      <c r="K60" s="33" t="s">
        <v>1725</v>
      </c>
      <c r="L60" s="36" t="s">
        <v>1725</v>
      </c>
    </row>
    <row r="61" spans="1:12" ht="20.100000000000001" customHeight="1">
      <c r="A61" s="32">
        <v>60</v>
      </c>
      <c r="B61" s="33" t="s">
        <v>1726</v>
      </c>
      <c r="C61" s="34" t="s">
        <v>1727</v>
      </c>
      <c r="D61" s="34" t="s">
        <v>1727</v>
      </c>
      <c r="E61" s="33" t="s">
        <v>1728</v>
      </c>
      <c r="F61" s="35" t="s">
        <v>14</v>
      </c>
      <c r="G61" s="33" t="s">
        <v>1729</v>
      </c>
      <c r="H61" s="33" t="s">
        <v>128</v>
      </c>
      <c r="I61" s="35">
        <v>2009</v>
      </c>
      <c r="J61" s="35">
        <v>1</v>
      </c>
      <c r="K61" s="33" t="s">
        <v>1730</v>
      </c>
      <c r="L61" s="36" t="s">
        <v>1730</v>
      </c>
    </row>
    <row r="62" spans="1:12" ht="20.100000000000001" customHeight="1">
      <c r="A62" s="32">
        <v>61</v>
      </c>
      <c r="B62" s="33" t="s">
        <v>1323</v>
      </c>
      <c r="C62" s="34" t="s">
        <v>1731</v>
      </c>
      <c r="D62" s="34" t="s">
        <v>1731</v>
      </c>
      <c r="E62" s="33" t="s">
        <v>1732</v>
      </c>
      <c r="F62" s="35" t="s">
        <v>14</v>
      </c>
      <c r="G62" s="33" t="s">
        <v>1733</v>
      </c>
      <c r="H62" s="33" t="s">
        <v>128</v>
      </c>
      <c r="I62" s="35">
        <v>2009</v>
      </c>
      <c r="J62" s="35">
        <v>1</v>
      </c>
      <c r="K62" s="33" t="s">
        <v>1734</v>
      </c>
      <c r="L62" s="36" t="s">
        <v>1734</v>
      </c>
    </row>
    <row r="63" spans="1:12" ht="20.100000000000001" customHeight="1">
      <c r="A63" s="32">
        <v>62</v>
      </c>
      <c r="B63" s="33" t="s">
        <v>1735</v>
      </c>
      <c r="C63" s="34" t="s">
        <v>1736</v>
      </c>
      <c r="D63" s="34" t="s">
        <v>1736</v>
      </c>
      <c r="E63" s="33" t="s">
        <v>1737</v>
      </c>
      <c r="F63" s="35" t="s">
        <v>14</v>
      </c>
      <c r="G63" s="33" t="s">
        <v>1738</v>
      </c>
      <c r="H63" s="33" t="s">
        <v>128</v>
      </c>
      <c r="I63" s="35">
        <v>2010</v>
      </c>
      <c r="J63" s="35">
        <v>1</v>
      </c>
      <c r="K63" s="33" t="s">
        <v>1739</v>
      </c>
      <c r="L63" s="36" t="s">
        <v>1739</v>
      </c>
    </row>
    <row r="64" spans="1:12" ht="20.100000000000001" customHeight="1">
      <c r="A64" s="32">
        <v>63</v>
      </c>
      <c r="B64" s="33" t="s">
        <v>1740</v>
      </c>
      <c r="C64" s="34" t="s">
        <v>1741</v>
      </c>
      <c r="D64" s="34" t="s">
        <v>1741</v>
      </c>
      <c r="E64" s="33" t="s">
        <v>1742</v>
      </c>
      <c r="F64" s="35" t="s">
        <v>14</v>
      </c>
      <c r="G64" s="33" t="s">
        <v>1743</v>
      </c>
      <c r="H64" s="33" t="s">
        <v>128</v>
      </c>
      <c r="I64" s="35">
        <v>2010</v>
      </c>
      <c r="J64" s="35">
        <v>1</v>
      </c>
      <c r="K64" s="33" t="s">
        <v>1744</v>
      </c>
      <c r="L64" s="36" t="s">
        <v>1744</v>
      </c>
    </row>
    <row r="65" spans="1:12" ht="20.100000000000001" customHeight="1">
      <c r="A65" s="32">
        <v>64</v>
      </c>
      <c r="B65" s="33" t="s">
        <v>1745</v>
      </c>
      <c r="C65" s="34" t="s">
        <v>1746</v>
      </c>
      <c r="D65" s="34" t="s">
        <v>1746</v>
      </c>
      <c r="E65" s="33" t="s">
        <v>1747</v>
      </c>
      <c r="F65" s="35" t="s">
        <v>14</v>
      </c>
      <c r="G65" s="33" t="s">
        <v>1748</v>
      </c>
      <c r="H65" s="33" t="s">
        <v>128</v>
      </c>
      <c r="I65" s="35">
        <v>2009</v>
      </c>
      <c r="J65" s="35">
        <v>1</v>
      </c>
      <c r="K65" s="33" t="s">
        <v>1749</v>
      </c>
      <c r="L65" s="36" t="s">
        <v>1749</v>
      </c>
    </row>
    <row r="66" spans="1:12" ht="20.100000000000001" customHeight="1">
      <c r="A66" s="32">
        <v>65</v>
      </c>
      <c r="B66" s="33" t="s">
        <v>1341</v>
      </c>
      <c r="C66" s="34" t="s">
        <v>1750</v>
      </c>
      <c r="D66" s="34" t="s">
        <v>1750</v>
      </c>
      <c r="E66" s="33" t="s">
        <v>1751</v>
      </c>
      <c r="F66" s="35" t="s">
        <v>147</v>
      </c>
      <c r="G66" s="33" t="s">
        <v>1752</v>
      </c>
      <c r="H66" s="33" t="s">
        <v>128</v>
      </c>
      <c r="I66" s="35">
        <v>2010</v>
      </c>
      <c r="J66" s="35">
        <v>1</v>
      </c>
      <c r="K66" s="33" t="s">
        <v>1753</v>
      </c>
      <c r="L66" s="36" t="s">
        <v>1753</v>
      </c>
    </row>
    <row r="67" spans="1:12" ht="20.100000000000001" customHeight="1">
      <c r="A67" s="32">
        <v>66</v>
      </c>
      <c r="B67" s="33" t="s">
        <v>1754</v>
      </c>
      <c r="C67" s="34" t="s">
        <v>1755</v>
      </c>
      <c r="D67" s="34" t="s">
        <v>1755</v>
      </c>
      <c r="E67" s="33" t="s">
        <v>1756</v>
      </c>
      <c r="F67" s="35" t="s">
        <v>454</v>
      </c>
      <c r="G67" s="33" t="s">
        <v>1757</v>
      </c>
      <c r="H67" s="33" t="s">
        <v>128</v>
      </c>
      <c r="I67" s="35">
        <v>2009</v>
      </c>
      <c r="J67" s="35">
        <v>1</v>
      </c>
      <c r="K67" s="33" t="s">
        <v>1758</v>
      </c>
      <c r="L67" s="36" t="s">
        <v>1758</v>
      </c>
    </row>
    <row r="68" spans="1:12" ht="20.100000000000001" customHeight="1">
      <c r="A68" s="32">
        <v>67</v>
      </c>
      <c r="B68" s="33" t="s">
        <v>1759</v>
      </c>
      <c r="C68" s="34" t="s">
        <v>1760</v>
      </c>
      <c r="D68" s="34" t="s">
        <v>1760</v>
      </c>
      <c r="E68" s="33" t="s">
        <v>1761</v>
      </c>
      <c r="F68" s="35" t="s">
        <v>14</v>
      </c>
      <c r="G68" s="33" t="s">
        <v>1762</v>
      </c>
      <c r="H68" s="33" t="s">
        <v>128</v>
      </c>
      <c r="I68" s="35">
        <v>2009</v>
      </c>
      <c r="J68" s="35">
        <v>1</v>
      </c>
      <c r="K68" s="33" t="s">
        <v>1763</v>
      </c>
      <c r="L68" s="36" t="s">
        <v>1763</v>
      </c>
    </row>
    <row r="69" spans="1:12" ht="20.100000000000001" customHeight="1">
      <c r="A69" s="32">
        <v>68</v>
      </c>
      <c r="B69" s="33" t="s">
        <v>1764</v>
      </c>
      <c r="C69" s="34" t="s">
        <v>1765</v>
      </c>
      <c r="D69" s="34" t="s">
        <v>1765</v>
      </c>
      <c r="E69" s="33" t="s">
        <v>1766</v>
      </c>
      <c r="F69" s="35" t="s">
        <v>218</v>
      </c>
      <c r="G69" s="33" t="s">
        <v>1767</v>
      </c>
      <c r="H69" s="33" t="s">
        <v>128</v>
      </c>
      <c r="I69" s="35">
        <v>2009</v>
      </c>
      <c r="J69" s="35">
        <v>1</v>
      </c>
      <c r="K69" s="33" t="s">
        <v>1768</v>
      </c>
      <c r="L69" s="36" t="s">
        <v>1768</v>
      </c>
    </row>
    <row r="70" spans="1:12" ht="20.100000000000001" customHeight="1">
      <c r="A70" s="32">
        <v>69</v>
      </c>
      <c r="B70" s="33" t="s">
        <v>1432</v>
      </c>
      <c r="C70" s="34" t="s">
        <v>1769</v>
      </c>
      <c r="D70" s="34" t="s">
        <v>1769</v>
      </c>
      <c r="E70" s="33" t="s">
        <v>1770</v>
      </c>
      <c r="F70" s="35" t="s">
        <v>14</v>
      </c>
      <c r="G70" s="33" t="s">
        <v>1771</v>
      </c>
      <c r="H70" s="33" t="s">
        <v>128</v>
      </c>
      <c r="I70" s="35">
        <v>2009</v>
      </c>
      <c r="J70" s="35">
        <v>1</v>
      </c>
      <c r="K70" s="33" t="s">
        <v>1772</v>
      </c>
      <c r="L70" s="36" t="s">
        <v>1772</v>
      </c>
    </row>
    <row r="71" spans="1:12" ht="20.100000000000001" customHeight="1">
      <c r="A71" s="32">
        <v>70</v>
      </c>
      <c r="B71" s="33" t="s">
        <v>1773</v>
      </c>
      <c r="C71" s="34" t="s">
        <v>1774</v>
      </c>
      <c r="D71" s="34" t="s">
        <v>1774</v>
      </c>
      <c r="E71" s="33" t="s">
        <v>1775</v>
      </c>
      <c r="F71" s="35" t="s">
        <v>57</v>
      </c>
      <c r="G71" s="33" t="s">
        <v>1776</v>
      </c>
      <c r="H71" s="33" t="s">
        <v>128</v>
      </c>
      <c r="I71" s="35">
        <v>2010</v>
      </c>
      <c r="J71" s="35">
        <v>1</v>
      </c>
      <c r="K71" s="33" t="s">
        <v>1777</v>
      </c>
      <c r="L71" s="36" t="s">
        <v>1777</v>
      </c>
    </row>
    <row r="72" spans="1:12" ht="20.100000000000001" customHeight="1">
      <c r="A72" s="32">
        <v>71</v>
      </c>
      <c r="B72" s="33" t="s">
        <v>1778</v>
      </c>
      <c r="C72" s="34" t="s">
        <v>1779</v>
      </c>
      <c r="D72" s="34" t="s">
        <v>1779</v>
      </c>
      <c r="E72" s="33" t="s">
        <v>1780</v>
      </c>
      <c r="F72" s="35" t="s">
        <v>454</v>
      </c>
      <c r="G72" s="33" t="s">
        <v>1781</v>
      </c>
      <c r="H72" s="33" t="s">
        <v>128</v>
      </c>
      <c r="I72" s="35">
        <v>2009</v>
      </c>
      <c r="J72" s="35">
        <v>1</v>
      </c>
      <c r="K72" s="33" t="s">
        <v>1782</v>
      </c>
      <c r="L72" s="36" t="s">
        <v>1782</v>
      </c>
    </row>
    <row r="73" spans="1:12" ht="20.100000000000001" customHeight="1">
      <c r="A73" s="32">
        <v>72</v>
      </c>
      <c r="B73" s="33" t="s">
        <v>1783</v>
      </c>
      <c r="C73" s="34" t="s">
        <v>1784</v>
      </c>
      <c r="D73" s="34" t="s">
        <v>1784</v>
      </c>
      <c r="E73" s="33" t="s">
        <v>1785</v>
      </c>
      <c r="F73" s="35" t="s">
        <v>14</v>
      </c>
      <c r="G73" s="33" t="s">
        <v>1786</v>
      </c>
      <c r="H73" s="33" t="s">
        <v>128</v>
      </c>
      <c r="I73" s="35">
        <v>2010</v>
      </c>
      <c r="J73" s="35">
        <v>1</v>
      </c>
      <c r="K73" s="33" t="s">
        <v>1787</v>
      </c>
      <c r="L73" s="36" t="s">
        <v>1787</v>
      </c>
    </row>
    <row r="74" spans="1:12" ht="20.100000000000001" customHeight="1">
      <c r="A74" s="32">
        <v>73</v>
      </c>
      <c r="B74" s="33" t="s">
        <v>1788</v>
      </c>
      <c r="C74" s="34" t="s">
        <v>1789</v>
      </c>
      <c r="D74" s="34" t="s">
        <v>1789</v>
      </c>
      <c r="E74" s="33" t="s">
        <v>1790</v>
      </c>
      <c r="F74" s="35" t="s">
        <v>209</v>
      </c>
      <c r="G74" s="33" t="s">
        <v>1791</v>
      </c>
      <c r="H74" s="33" t="s">
        <v>128</v>
      </c>
      <c r="I74" s="35">
        <v>2010</v>
      </c>
      <c r="J74" s="35">
        <v>1</v>
      </c>
      <c r="K74" s="33" t="s">
        <v>1792</v>
      </c>
      <c r="L74" s="36" t="s">
        <v>1792</v>
      </c>
    </row>
    <row r="75" spans="1:12" ht="20.100000000000001" customHeight="1">
      <c r="A75" s="32">
        <v>74</v>
      </c>
      <c r="B75" s="33" t="s">
        <v>1793</v>
      </c>
      <c r="C75" s="34" t="s">
        <v>1794</v>
      </c>
      <c r="D75" s="34" t="s">
        <v>1794</v>
      </c>
      <c r="E75" s="33" t="s">
        <v>1795</v>
      </c>
      <c r="F75" s="35" t="s">
        <v>14</v>
      </c>
      <c r="G75" s="33" t="s">
        <v>1796</v>
      </c>
      <c r="H75" s="33" t="s">
        <v>128</v>
      </c>
      <c r="I75" s="35">
        <v>2010</v>
      </c>
      <c r="J75" s="35">
        <v>1</v>
      </c>
      <c r="K75" s="33" t="s">
        <v>1797</v>
      </c>
      <c r="L75" s="36" t="s">
        <v>1797</v>
      </c>
    </row>
    <row r="76" spans="1:12" ht="20.100000000000001" customHeight="1">
      <c r="A76" s="32">
        <v>75</v>
      </c>
      <c r="B76" s="33" t="s">
        <v>1798</v>
      </c>
      <c r="C76" s="34" t="s">
        <v>1799</v>
      </c>
      <c r="D76" s="34" t="s">
        <v>1799</v>
      </c>
      <c r="E76" s="33" t="s">
        <v>1800</v>
      </c>
      <c r="F76" s="35" t="s">
        <v>254</v>
      </c>
      <c r="G76" s="33" t="s">
        <v>1801</v>
      </c>
      <c r="H76" s="33" t="s">
        <v>128</v>
      </c>
      <c r="I76" s="35">
        <v>2010</v>
      </c>
      <c r="J76" s="35">
        <v>1</v>
      </c>
      <c r="K76" s="33" t="s">
        <v>1802</v>
      </c>
      <c r="L76" s="36" t="s">
        <v>1802</v>
      </c>
    </row>
    <row r="77" spans="1:12" ht="20.100000000000001" customHeight="1">
      <c r="A77" s="32">
        <v>76</v>
      </c>
      <c r="B77" s="33" t="s">
        <v>1803</v>
      </c>
      <c r="C77" s="34" t="s">
        <v>1804</v>
      </c>
      <c r="D77" s="34" t="s">
        <v>1804</v>
      </c>
      <c r="E77" s="33" t="s">
        <v>1805</v>
      </c>
      <c r="F77" s="35" t="s">
        <v>218</v>
      </c>
      <c r="G77" s="33" t="s">
        <v>1806</v>
      </c>
      <c r="H77" s="33" t="s">
        <v>128</v>
      </c>
      <c r="I77" s="35">
        <v>2010</v>
      </c>
      <c r="J77" s="35">
        <v>1</v>
      </c>
      <c r="K77" s="33" t="s">
        <v>1807</v>
      </c>
      <c r="L77" s="36" t="s">
        <v>1807</v>
      </c>
    </row>
    <row r="78" spans="1:12" ht="20.100000000000001" customHeight="1">
      <c r="A78" s="32">
        <v>77</v>
      </c>
      <c r="B78" s="33" t="s">
        <v>1808</v>
      </c>
      <c r="C78" s="34" t="s">
        <v>1809</v>
      </c>
      <c r="D78" s="34" t="s">
        <v>1809</v>
      </c>
      <c r="E78" s="33" t="s">
        <v>1810</v>
      </c>
      <c r="F78" s="35" t="s">
        <v>14</v>
      </c>
      <c r="G78" s="33" t="s">
        <v>1811</v>
      </c>
      <c r="H78" s="33" t="s">
        <v>128</v>
      </c>
      <c r="I78" s="35">
        <v>2009</v>
      </c>
      <c r="J78" s="35">
        <v>1</v>
      </c>
      <c r="K78" s="33" t="s">
        <v>1812</v>
      </c>
      <c r="L78" s="36" t="s">
        <v>1812</v>
      </c>
    </row>
    <row r="79" spans="1:12" ht="20.100000000000001" customHeight="1">
      <c r="A79" s="32">
        <v>78</v>
      </c>
      <c r="B79" s="33" t="s">
        <v>1813</v>
      </c>
      <c r="C79" s="34" t="s">
        <v>1814</v>
      </c>
      <c r="D79" s="34" t="s">
        <v>1814</v>
      </c>
      <c r="E79" s="33" t="s">
        <v>1815</v>
      </c>
      <c r="F79" s="35" t="s">
        <v>218</v>
      </c>
      <c r="G79" s="33" t="s">
        <v>1816</v>
      </c>
      <c r="H79" s="33" t="s">
        <v>128</v>
      </c>
      <c r="I79" s="35">
        <v>2010</v>
      </c>
      <c r="J79" s="35">
        <v>1</v>
      </c>
      <c r="K79" s="33" t="s">
        <v>1817</v>
      </c>
      <c r="L79" s="36" t="s">
        <v>1817</v>
      </c>
    </row>
    <row r="80" spans="1:12" ht="20.100000000000001" customHeight="1">
      <c r="A80" s="32">
        <v>79</v>
      </c>
      <c r="B80" s="33" t="s">
        <v>1818</v>
      </c>
      <c r="C80" s="34" t="s">
        <v>1819</v>
      </c>
      <c r="D80" s="34" t="s">
        <v>1819</v>
      </c>
      <c r="E80" s="33" t="s">
        <v>1820</v>
      </c>
      <c r="F80" s="35" t="s">
        <v>209</v>
      </c>
      <c r="G80" s="33" t="s">
        <v>1821</v>
      </c>
      <c r="H80" s="33" t="s">
        <v>128</v>
      </c>
      <c r="I80" s="35">
        <v>2009</v>
      </c>
      <c r="J80" s="35">
        <v>1</v>
      </c>
      <c r="K80" s="33" t="s">
        <v>1822</v>
      </c>
      <c r="L80" s="36" t="s">
        <v>1822</v>
      </c>
    </row>
    <row r="81" spans="1:12" ht="20.100000000000001" customHeight="1">
      <c r="A81" s="32">
        <v>80</v>
      </c>
      <c r="B81" s="33" t="s">
        <v>1823</v>
      </c>
      <c r="C81" s="34" t="s">
        <v>1824</v>
      </c>
      <c r="D81" s="34" t="s">
        <v>1824</v>
      </c>
      <c r="E81" s="33" t="s">
        <v>1825</v>
      </c>
      <c r="F81" s="35" t="s">
        <v>796</v>
      </c>
      <c r="G81" s="33" t="s">
        <v>1826</v>
      </c>
      <c r="H81" s="33" t="s">
        <v>128</v>
      </c>
      <c r="I81" s="35">
        <v>2009</v>
      </c>
      <c r="J81" s="35">
        <v>1</v>
      </c>
      <c r="K81" s="33" t="s">
        <v>1827</v>
      </c>
      <c r="L81" s="36" t="s">
        <v>1827</v>
      </c>
    </row>
    <row r="82" spans="1:12" ht="20.100000000000001" customHeight="1">
      <c r="A82" s="32">
        <v>81</v>
      </c>
      <c r="B82" s="33" t="s">
        <v>1828</v>
      </c>
      <c r="C82" s="34" t="s">
        <v>1829</v>
      </c>
      <c r="D82" s="34" t="s">
        <v>1829</v>
      </c>
      <c r="E82" s="33" t="s">
        <v>1830</v>
      </c>
      <c r="F82" s="35" t="s">
        <v>142</v>
      </c>
      <c r="G82" s="33" t="s">
        <v>1831</v>
      </c>
      <c r="H82" s="33" t="s">
        <v>128</v>
      </c>
      <c r="I82" s="35">
        <v>2009</v>
      </c>
      <c r="J82" s="35">
        <v>1</v>
      </c>
      <c r="K82" s="33" t="s">
        <v>1832</v>
      </c>
      <c r="L82" s="36" t="s">
        <v>1832</v>
      </c>
    </row>
    <row r="83" spans="1:12" ht="20.100000000000001" customHeight="1">
      <c r="A83" s="32">
        <v>82</v>
      </c>
      <c r="B83" s="33" t="s">
        <v>1833</v>
      </c>
      <c r="C83" s="34" t="s">
        <v>1834</v>
      </c>
      <c r="D83" s="34" t="s">
        <v>1834</v>
      </c>
      <c r="E83" s="33" t="s">
        <v>1835</v>
      </c>
      <c r="F83" s="35" t="s">
        <v>218</v>
      </c>
      <c r="G83" s="33" t="s">
        <v>1836</v>
      </c>
      <c r="H83" s="33" t="s">
        <v>128</v>
      </c>
      <c r="I83" s="35">
        <v>2010</v>
      </c>
      <c r="J83" s="35">
        <v>1</v>
      </c>
      <c r="K83" s="33" t="s">
        <v>1837</v>
      </c>
      <c r="L83" s="36" t="s">
        <v>1837</v>
      </c>
    </row>
    <row r="84" spans="1:12" ht="20.100000000000001" customHeight="1">
      <c r="A84" s="32">
        <v>83</v>
      </c>
      <c r="B84" s="33" t="s">
        <v>1838</v>
      </c>
      <c r="C84" s="34" t="s">
        <v>1839</v>
      </c>
      <c r="D84" s="34" t="s">
        <v>1839</v>
      </c>
      <c r="E84" s="33" t="s">
        <v>1840</v>
      </c>
      <c r="F84" s="35" t="s">
        <v>454</v>
      </c>
      <c r="G84" s="33" t="s">
        <v>1841</v>
      </c>
      <c r="H84" s="33" t="s">
        <v>128</v>
      </c>
      <c r="I84" s="35">
        <v>2009</v>
      </c>
      <c r="J84" s="35">
        <v>1</v>
      </c>
      <c r="K84" s="33" t="s">
        <v>1842</v>
      </c>
      <c r="L84" s="36" t="s">
        <v>1842</v>
      </c>
    </row>
    <row r="85" spans="1:12" ht="20.100000000000001" customHeight="1">
      <c r="A85" s="32">
        <v>84</v>
      </c>
      <c r="B85" s="33" t="s">
        <v>1843</v>
      </c>
      <c r="C85" s="34" t="s">
        <v>1844</v>
      </c>
      <c r="D85" s="34" t="s">
        <v>1844</v>
      </c>
      <c r="E85" s="33" t="s">
        <v>1845</v>
      </c>
      <c r="F85" s="35" t="s">
        <v>142</v>
      </c>
      <c r="G85" s="33" t="s">
        <v>1846</v>
      </c>
      <c r="H85" s="33" t="s">
        <v>128</v>
      </c>
      <c r="I85" s="35">
        <v>2009</v>
      </c>
      <c r="J85" s="35">
        <v>1</v>
      </c>
      <c r="K85" s="33" t="s">
        <v>1847</v>
      </c>
      <c r="L85" s="36" t="s">
        <v>1847</v>
      </c>
    </row>
    <row r="86" spans="1:12" ht="20.100000000000001" customHeight="1">
      <c r="A86" s="32">
        <v>85</v>
      </c>
      <c r="B86" s="33" t="s">
        <v>1848</v>
      </c>
      <c r="C86" s="34" t="s">
        <v>1849</v>
      </c>
      <c r="D86" s="34" t="s">
        <v>1849</v>
      </c>
      <c r="E86" s="33" t="s">
        <v>1850</v>
      </c>
      <c r="F86" s="35" t="s">
        <v>14</v>
      </c>
      <c r="G86" s="33" t="s">
        <v>1851</v>
      </c>
      <c r="H86" s="33" t="s">
        <v>128</v>
      </c>
      <c r="I86" s="35">
        <v>2010</v>
      </c>
      <c r="J86" s="35">
        <v>1</v>
      </c>
      <c r="K86" s="33" t="s">
        <v>1852</v>
      </c>
      <c r="L86" s="36" t="s">
        <v>1852</v>
      </c>
    </row>
    <row r="87" spans="1:12" ht="20.100000000000001" customHeight="1">
      <c r="A87" s="32">
        <v>86</v>
      </c>
      <c r="B87" s="33" t="s">
        <v>1338</v>
      </c>
      <c r="C87" s="34" t="s">
        <v>1853</v>
      </c>
      <c r="D87" s="34" t="s">
        <v>1853</v>
      </c>
      <c r="E87" s="33" t="s">
        <v>1854</v>
      </c>
      <c r="F87" s="35" t="s">
        <v>14</v>
      </c>
      <c r="G87" s="33" t="s">
        <v>1855</v>
      </c>
      <c r="H87" s="33" t="s">
        <v>128</v>
      </c>
      <c r="I87" s="35">
        <v>2009</v>
      </c>
      <c r="J87" s="35">
        <v>1</v>
      </c>
      <c r="K87" s="33" t="s">
        <v>1856</v>
      </c>
      <c r="L87" s="36" t="s">
        <v>1856</v>
      </c>
    </row>
    <row r="88" spans="1:12" ht="20.100000000000001" customHeight="1">
      <c r="A88" s="32">
        <v>87</v>
      </c>
      <c r="B88" s="33" t="s">
        <v>1857</v>
      </c>
      <c r="C88" s="34" t="s">
        <v>1858</v>
      </c>
      <c r="D88" s="34" t="s">
        <v>1858</v>
      </c>
      <c r="E88" s="33" t="s">
        <v>1859</v>
      </c>
      <c r="F88" s="35" t="s">
        <v>14</v>
      </c>
      <c r="G88" s="33" t="s">
        <v>1860</v>
      </c>
      <c r="H88" s="33" t="s">
        <v>128</v>
      </c>
      <c r="I88" s="35">
        <v>2010</v>
      </c>
      <c r="J88" s="35">
        <v>1</v>
      </c>
      <c r="K88" s="33" t="s">
        <v>1861</v>
      </c>
      <c r="L88" s="36" t="s">
        <v>1861</v>
      </c>
    </row>
    <row r="89" spans="1:12" ht="20.100000000000001" customHeight="1">
      <c r="A89" s="32">
        <v>88</v>
      </c>
      <c r="B89" s="33" t="s">
        <v>1862</v>
      </c>
      <c r="C89" s="34" t="s">
        <v>1863</v>
      </c>
      <c r="D89" s="34" t="s">
        <v>1863</v>
      </c>
      <c r="E89" s="33" t="s">
        <v>1864</v>
      </c>
      <c r="F89" s="35" t="s">
        <v>57</v>
      </c>
      <c r="G89" s="33"/>
      <c r="H89" s="33" t="s">
        <v>128</v>
      </c>
      <c r="I89" s="35">
        <v>2010</v>
      </c>
      <c r="J89" s="35">
        <v>1</v>
      </c>
      <c r="K89" s="33" t="s">
        <v>1865</v>
      </c>
      <c r="L89" s="36" t="s">
        <v>1865</v>
      </c>
    </row>
    <row r="90" spans="1:12" ht="20.100000000000001" customHeight="1">
      <c r="A90" s="32">
        <v>89</v>
      </c>
      <c r="B90" s="33" t="s">
        <v>1866</v>
      </c>
      <c r="C90" s="34" t="s">
        <v>1867</v>
      </c>
      <c r="D90" s="34" t="s">
        <v>1867</v>
      </c>
      <c r="E90" s="33" t="s">
        <v>1868</v>
      </c>
      <c r="F90" s="35" t="s">
        <v>57</v>
      </c>
      <c r="G90" s="33" t="s">
        <v>1869</v>
      </c>
      <c r="H90" s="33" t="s">
        <v>128</v>
      </c>
      <c r="I90" s="35">
        <v>2008</v>
      </c>
      <c r="J90" s="35">
        <v>1</v>
      </c>
      <c r="K90" s="33" t="s">
        <v>1870</v>
      </c>
      <c r="L90" s="36" t="s">
        <v>1870</v>
      </c>
    </row>
    <row r="91" spans="1:12" ht="20.100000000000001" customHeight="1">
      <c r="A91" s="32">
        <v>90</v>
      </c>
      <c r="B91" s="33" t="s">
        <v>1871</v>
      </c>
      <c r="C91" s="34" t="s">
        <v>1872</v>
      </c>
      <c r="D91" s="34" t="s">
        <v>1872</v>
      </c>
      <c r="E91" s="33" t="s">
        <v>1873</v>
      </c>
      <c r="F91" s="35" t="s">
        <v>147</v>
      </c>
      <c r="G91" s="33" t="s">
        <v>1874</v>
      </c>
      <c r="H91" s="33" t="s">
        <v>128</v>
      </c>
      <c r="I91" s="35">
        <v>2009</v>
      </c>
      <c r="J91" s="35">
        <v>1</v>
      </c>
      <c r="K91" s="33" t="s">
        <v>1875</v>
      </c>
      <c r="L91" s="36" t="s">
        <v>1875</v>
      </c>
    </row>
    <row r="92" spans="1:12" ht="20.100000000000001" customHeight="1">
      <c r="A92" s="32">
        <v>91</v>
      </c>
      <c r="B92" s="33" t="s">
        <v>1876</v>
      </c>
      <c r="C92" s="34" t="s">
        <v>1877</v>
      </c>
      <c r="D92" s="34" t="s">
        <v>1877</v>
      </c>
      <c r="E92" s="33" t="s">
        <v>1878</v>
      </c>
      <c r="F92" s="35" t="s">
        <v>14</v>
      </c>
      <c r="G92" s="33" t="s">
        <v>1879</v>
      </c>
      <c r="H92" s="33" t="s">
        <v>128</v>
      </c>
      <c r="I92" s="35">
        <v>2010</v>
      </c>
      <c r="J92" s="35">
        <v>1</v>
      </c>
      <c r="K92" s="33" t="s">
        <v>1880</v>
      </c>
      <c r="L92" s="36" t="s">
        <v>1880</v>
      </c>
    </row>
    <row r="93" spans="1:12" ht="20.100000000000001" customHeight="1">
      <c r="A93" s="32">
        <v>92</v>
      </c>
      <c r="B93" s="33" t="s">
        <v>1881</v>
      </c>
      <c r="C93" s="34" t="s">
        <v>1882</v>
      </c>
      <c r="D93" s="34" t="s">
        <v>1882</v>
      </c>
      <c r="E93" s="33" t="s">
        <v>1883</v>
      </c>
      <c r="F93" s="35" t="s">
        <v>14</v>
      </c>
      <c r="G93" s="33" t="s">
        <v>513</v>
      </c>
      <c r="H93" s="33" t="s">
        <v>128</v>
      </c>
      <c r="I93" s="35">
        <v>2010</v>
      </c>
      <c r="J93" s="35">
        <v>1</v>
      </c>
      <c r="K93" s="33" t="s">
        <v>1884</v>
      </c>
      <c r="L93" s="36" t="s">
        <v>1884</v>
      </c>
    </row>
    <row r="94" spans="1:12" ht="20.100000000000001" customHeight="1">
      <c r="A94" s="32">
        <v>93</v>
      </c>
      <c r="B94" s="33" t="s">
        <v>1422</v>
      </c>
      <c r="C94" s="34" t="s">
        <v>1885</v>
      </c>
      <c r="D94" s="34" t="s">
        <v>1885</v>
      </c>
      <c r="E94" s="33" t="s">
        <v>1886</v>
      </c>
      <c r="F94" s="35" t="s">
        <v>14</v>
      </c>
      <c r="G94" s="33" t="s">
        <v>1887</v>
      </c>
      <c r="H94" s="33" t="s">
        <v>128</v>
      </c>
      <c r="I94" s="35">
        <v>2009</v>
      </c>
      <c r="J94" s="35">
        <v>1</v>
      </c>
      <c r="K94" s="33" t="s">
        <v>1888</v>
      </c>
      <c r="L94" s="36" t="s">
        <v>1888</v>
      </c>
    </row>
    <row r="95" spans="1:12" ht="20.100000000000001" customHeight="1">
      <c r="A95" s="32">
        <v>94</v>
      </c>
      <c r="B95" s="33" t="s">
        <v>1889</v>
      </c>
      <c r="C95" s="34" t="s">
        <v>1890</v>
      </c>
      <c r="D95" s="34" t="s">
        <v>1890</v>
      </c>
      <c r="E95" s="33" t="s">
        <v>1891</v>
      </c>
      <c r="F95" s="35" t="s">
        <v>147</v>
      </c>
      <c r="G95" s="33" t="s">
        <v>1892</v>
      </c>
      <c r="H95" s="33" t="s">
        <v>128</v>
      </c>
      <c r="I95" s="35">
        <v>2010</v>
      </c>
      <c r="J95" s="35">
        <v>1</v>
      </c>
      <c r="K95" s="33" t="s">
        <v>1893</v>
      </c>
      <c r="L95" s="36" t="s">
        <v>1893</v>
      </c>
    </row>
    <row r="96" spans="1:12" ht="20.100000000000001" customHeight="1">
      <c r="A96" s="32">
        <v>95</v>
      </c>
      <c r="B96" s="33" t="s">
        <v>1894</v>
      </c>
      <c r="C96" s="34" t="s">
        <v>1895</v>
      </c>
      <c r="D96" s="34" t="s">
        <v>1895</v>
      </c>
      <c r="E96" s="33" t="s">
        <v>1896</v>
      </c>
      <c r="F96" s="35" t="s">
        <v>14</v>
      </c>
      <c r="G96" s="33" t="s">
        <v>1897</v>
      </c>
      <c r="H96" s="33" t="s">
        <v>128</v>
      </c>
      <c r="I96" s="35">
        <v>2008</v>
      </c>
      <c r="J96" s="35">
        <v>1</v>
      </c>
      <c r="K96" s="33" t="s">
        <v>1898</v>
      </c>
      <c r="L96" s="36" t="s">
        <v>1898</v>
      </c>
    </row>
    <row r="97" spans="1:12" ht="20.100000000000001" customHeight="1">
      <c r="A97" s="32">
        <v>96</v>
      </c>
      <c r="B97" s="33" t="s">
        <v>1899</v>
      </c>
      <c r="C97" s="34" t="s">
        <v>1900</v>
      </c>
      <c r="D97" s="34" t="s">
        <v>1900</v>
      </c>
      <c r="E97" s="33" t="s">
        <v>1901</v>
      </c>
      <c r="F97" s="35" t="s">
        <v>57</v>
      </c>
      <c r="G97" s="33" t="s">
        <v>1902</v>
      </c>
      <c r="H97" s="33" t="s">
        <v>128</v>
      </c>
      <c r="I97" s="35">
        <v>2010</v>
      </c>
      <c r="J97" s="35">
        <v>1</v>
      </c>
      <c r="K97" s="33" t="s">
        <v>1903</v>
      </c>
      <c r="L97" s="36" t="s">
        <v>1903</v>
      </c>
    </row>
    <row r="98" spans="1:12" ht="20.100000000000001" customHeight="1">
      <c r="A98" s="32">
        <v>97</v>
      </c>
      <c r="B98" s="33" t="s">
        <v>1323</v>
      </c>
      <c r="C98" s="34" t="s">
        <v>1904</v>
      </c>
      <c r="D98" s="34" t="s">
        <v>1904</v>
      </c>
      <c r="E98" s="33" t="s">
        <v>1905</v>
      </c>
      <c r="F98" s="35" t="s">
        <v>14</v>
      </c>
      <c r="G98" s="33" t="s">
        <v>1906</v>
      </c>
      <c r="H98" s="33" t="s">
        <v>128</v>
      </c>
      <c r="I98" s="35">
        <v>2009</v>
      </c>
      <c r="J98" s="35">
        <v>1</v>
      </c>
      <c r="K98" s="33" t="s">
        <v>1907</v>
      </c>
      <c r="L98" s="36" t="s">
        <v>1907</v>
      </c>
    </row>
    <row r="99" spans="1:12" ht="20.100000000000001" customHeight="1">
      <c r="A99" s="32">
        <v>98</v>
      </c>
      <c r="B99" s="33" t="s">
        <v>1520</v>
      </c>
      <c r="C99" s="34" t="s">
        <v>1908</v>
      </c>
      <c r="D99" s="34" t="s">
        <v>1909</v>
      </c>
      <c r="E99" s="33" t="s">
        <v>1910</v>
      </c>
      <c r="F99" s="35" t="s">
        <v>218</v>
      </c>
      <c r="G99" s="33" t="s">
        <v>1911</v>
      </c>
      <c r="H99" s="33" t="s">
        <v>128</v>
      </c>
      <c r="I99" s="35">
        <v>2010</v>
      </c>
      <c r="J99" s="35">
        <v>1</v>
      </c>
      <c r="K99" s="33" t="s">
        <v>1912</v>
      </c>
      <c r="L99" s="36" t="s">
        <v>1912</v>
      </c>
    </row>
    <row r="100" spans="1:12" ht="20.100000000000001" customHeight="1">
      <c r="A100" s="32">
        <v>99</v>
      </c>
      <c r="B100" s="33" t="s">
        <v>1913</v>
      </c>
      <c r="C100" s="34" t="s">
        <v>1914</v>
      </c>
      <c r="D100" s="34" t="s">
        <v>1914</v>
      </c>
      <c r="E100" s="33" t="s">
        <v>1915</v>
      </c>
      <c r="F100" s="35" t="s">
        <v>14</v>
      </c>
      <c r="G100" s="33" t="s">
        <v>1916</v>
      </c>
      <c r="H100" s="33" t="s">
        <v>128</v>
      </c>
      <c r="I100" s="35">
        <v>2009</v>
      </c>
      <c r="J100" s="35">
        <v>1</v>
      </c>
      <c r="K100" s="33" t="s">
        <v>1917</v>
      </c>
      <c r="L100" s="36" t="s">
        <v>1917</v>
      </c>
    </row>
    <row r="101" spans="1:12" ht="20.100000000000001" customHeight="1">
      <c r="A101" s="32">
        <v>100</v>
      </c>
      <c r="B101" s="33" t="s">
        <v>1477</v>
      </c>
      <c r="C101" s="34" t="s">
        <v>1918</v>
      </c>
      <c r="D101" s="34" t="s">
        <v>1919</v>
      </c>
      <c r="E101" s="33" t="s">
        <v>1920</v>
      </c>
      <c r="F101" s="35" t="s">
        <v>218</v>
      </c>
      <c r="G101" s="33" t="s">
        <v>1921</v>
      </c>
      <c r="H101" s="33" t="s">
        <v>128</v>
      </c>
      <c r="I101" s="35">
        <v>2010</v>
      </c>
      <c r="J101" s="35">
        <v>1</v>
      </c>
      <c r="K101" s="33" t="s">
        <v>1922</v>
      </c>
      <c r="L101" s="36" t="s">
        <v>1922</v>
      </c>
    </row>
    <row r="102" spans="1:12" ht="20.100000000000001" customHeight="1">
      <c r="A102" s="32">
        <v>101</v>
      </c>
      <c r="B102" s="33" t="s">
        <v>1923</v>
      </c>
      <c r="C102" s="34" t="s">
        <v>1924</v>
      </c>
      <c r="D102" s="34" t="s">
        <v>1924</v>
      </c>
      <c r="E102" s="33" t="s">
        <v>1925</v>
      </c>
      <c r="F102" s="35" t="s">
        <v>14</v>
      </c>
      <c r="G102" s="33" t="s">
        <v>1926</v>
      </c>
      <c r="H102" s="33" t="s">
        <v>128</v>
      </c>
      <c r="I102" s="35">
        <v>2008</v>
      </c>
      <c r="J102" s="35">
        <v>1</v>
      </c>
      <c r="K102" s="33" t="s">
        <v>1927</v>
      </c>
      <c r="L102" s="36" t="s">
        <v>1927</v>
      </c>
    </row>
    <row r="103" spans="1:12" ht="20.100000000000001" customHeight="1">
      <c r="A103" s="32">
        <v>102</v>
      </c>
      <c r="B103" s="33" t="s">
        <v>1928</v>
      </c>
      <c r="C103" s="34" t="s">
        <v>1929</v>
      </c>
      <c r="D103" s="34" t="s">
        <v>1929</v>
      </c>
      <c r="E103" s="33" t="s">
        <v>1930</v>
      </c>
      <c r="F103" s="35" t="s">
        <v>209</v>
      </c>
      <c r="G103" s="33" t="s">
        <v>1931</v>
      </c>
      <c r="H103" s="33" t="s">
        <v>128</v>
      </c>
      <c r="I103" s="35">
        <v>2010</v>
      </c>
      <c r="J103" s="35">
        <v>1</v>
      </c>
      <c r="K103" s="33" t="s">
        <v>1932</v>
      </c>
      <c r="L103" s="36" t="s">
        <v>1932</v>
      </c>
    </row>
    <row r="104" spans="1:12" ht="20.100000000000001" customHeight="1">
      <c r="A104" s="32">
        <v>103</v>
      </c>
      <c r="B104" s="33" t="s">
        <v>1933</v>
      </c>
      <c r="C104" s="34" t="s">
        <v>1934</v>
      </c>
      <c r="D104" s="34" t="s">
        <v>1934</v>
      </c>
      <c r="E104" s="33" t="s">
        <v>1935</v>
      </c>
      <c r="F104" s="35" t="s">
        <v>192</v>
      </c>
      <c r="G104" s="33" t="s">
        <v>1936</v>
      </c>
      <c r="H104" s="33" t="s">
        <v>128</v>
      </c>
      <c r="I104" s="35">
        <v>2009</v>
      </c>
      <c r="J104" s="35">
        <v>1</v>
      </c>
      <c r="K104" s="33" t="s">
        <v>1937</v>
      </c>
      <c r="L104" s="36" t="s">
        <v>1937</v>
      </c>
    </row>
    <row r="105" spans="1:12" ht="20.100000000000001" customHeight="1">
      <c r="A105" s="32">
        <v>104</v>
      </c>
      <c r="B105" s="33" t="s">
        <v>1938</v>
      </c>
      <c r="C105" s="34" t="s">
        <v>1939</v>
      </c>
      <c r="D105" s="34" t="s">
        <v>1939</v>
      </c>
      <c r="E105" s="33" t="s">
        <v>1940</v>
      </c>
      <c r="F105" s="35" t="s">
        <v>14</v>
      </c>
      <c r="G105" s="33" t="s">
        <v>1941</v>
      </c>
      <c r="H105" s="33" t="s">
        <v>128</v>
      </c>
      <c r="I105" s="35">
        <v>2009</v>
      </c>
      <c r="J105" s="35">
        <v>1</v>
      </c>
      <c r="K105" s="33" t="s">
        <v>1942</v>
      </c>
      <c r="L105" s="36" t="s">
        <v>1942</v>
      </c>
    </row>
    <row r="106" spans="1:12" ht="20.100000000000001" customHeight="1">
      <c r="A106" s="32">
        <v>105</v>
      </c>
      <c r="B106" s="33" t="s">
        <v>1943</v>
      </c>
      <c r="C106" s="34" t="s">
        <v>1944</v>
      </c>
      <c r="D106" s="34" t="s">
        <v>1944</v>
      </c>
      <c r="E106" s="33" t="s">
        <v>1945</v>
      </c>
      <c r="F106" s="35" t="s">
        <v>1946</v>
      </c>
      <c r="G106" s="33" t="s">
        <v>1947</v>
      </c>
      <c r="H106" s="33" t="s">
        <v>128</v>
      </c>
      <c r="I106" s="35">
        <v>2010</v>
      </c>
      <c r="J106" s="35">
        <v>1</v>
      </c>
      <c r="K106" s="33" t="s">
        <v>1948</v>
      </c>
      <c r="L106" s="36" t="s">
        <v>1948</v>
      </c>
    </row>
    <row r="107" spans="1:12" ht="20.100000000000001" customHeight="1">
      <c r="A107" s="32">
        <v>106</v>
      </c>
      <c r="B107" s="33" t="s">
        <v>1949</v>
      </c>
      <c r="C107" s="34" t="s">
        <v>1950</v>
      </c>
      <c r="D107" s="34" t="s">
        <v>1950</v>
      </c>
      <c r="E107" s="33" t="s">
        <v>1951</v>
      </c>
      <c r="F107" s="35" t="s">
        <v>14</v>
      </c>
      <c r="G107" s="33" t="s">
        <v>513</v>
      </c>
      <c r="H107" s="33" t="s">
        <v>128</v>
      </c>
      <c r="I107" s="35">
        <v>2010</v>
      </c>
      <c r="J107" s="35">
        <v>1</v>
      </c>
      <c r="K107" s="33" t="s">
        <v>1952</v>
      </c>
      <c r="L107" s="36" t="s">
        <v>1952</v>
      </c>
    </row>
    <row r="108" spans="1:12" ht="20.100000000000001" customHeight="1">
      <c r="A108" s="32">
        <v>107</v>
      </c>
      <c r="B108" s="33" t="s">
        <v>1773</v>
      </c>
      <c r="C108" s="34" t="s">
        <v>1953</v>
      </c>
      <c r="D108" s="34" t="s">
        <v>1953</v>
      </c>
      <c r="E108" s="33" t="s">
        <v>1954</v>
      </c>
      <c r="F108" s="35" t="s">
        <v>14</v>
      </c>
      <c r="G108" s="33" t="s">
        <v>1955</v>
      </c>
      <c r="H108" s="33" t="s">
        <v>128</v>
      </c>
      <c r="I108" s="35">
        <v>2010</v>
      </c>
      <c r="J108" s="35">
        <v>1</v>
      </c>
      <c r="K108" s="33" t="s">
        <v>1956</v>
      </c>
      <c r="L108" s="36" t="s">
        <v>1956</v>
      </c>
    </row>
    <row r="109" spans="1:12" ht="20.100000000000001" customHeight="1">
      <c r="A109" s="32">
        <v>108</v>
      </c>
      <c r="B109" s="33" t="s">
        <v>1957</v>
      </c>
      <c r="C109" s="34" t="s">
        <v>1958</v>
      </c>
      <c r="D109" s="34" t="s">
        <v>1958</v>
      </c>
      <c r="E109" s="33" t="s">
        <v>1959</v>
      </c>
      <c r="F109" s="35" t="s">
        <v>14</v>
      </c>
      <c r="G109" s="33" t="s">
        <v>1960</v>
      </c>
      <c r="H109" s="33" t="s">
        <v>128</v>
      </c>
      <c r="I109" s="35">
        <v>2010</v>
      </c>
      <c r="J109" s="35">
        <v>1</v>
      </c>
      <c r="K109" s="33" t="s">
        <v>1961</v>
      </c>
      <c r="L109" s="36" t="s">
        <v>1961</v>
      </c>
    </row>
    <row r="110" spans="1:12" ht="20.100000000000001" customHeight="1">
      <c r="A110" s="32">
        <v>109</v>
      </c>
      <c r="B110" s="33" t="s">
        <v>1962</v>
      </c>
      <c r="C110" s="34" t="s">
        <v>1963</v>
      </c>
      <c r="D110" s="34" t="s">
        <v>1963</v>
      </c>
      <c r="E110" s="33" t="s">
        <v>1964</v>
      </c>
      <c r="F110" s="35" t="s">
        <v>14</v>
      </c>
      <c r="G110" s="33" t="s">
        <v>1965</v>
      </c>
      <c r="H110" s="33" t="s">
        <v>128</v>
      </c>
      <c r="I110" s="35">
        <v>2009</v>
      </c>
      <c r="J110" s="35">
        <v>1</v>
      </c>
      <c r="K110" s="33" t="s">
        <v>1966</v>
      </c>
      <c r="L110" s="36" t="s">
        <v>1966</v>
      </c>
    </row>
    <row r="111" spans="1:12" ht="20.100000000000001" customHeight="1">
      <c r="A111" s="32">
        <v>110</v>
      </c>
      <c r="B111" s="33" t="s">
        <v>1967</v>
      </c>
      <c r="C111" s="34" t="s">
        <v>1968</v>
      </c>
      <c r="D111" s="34" t="s">
        <v>1968</v>
      </c>
      <c r="E111" s="33" t="s">
        <v>1969</v>
      </c>
      <c r="F111" s="35" t="s">
        <v>142</v>
      </c>
      <c r="G111" s="33" t="s">
        <v>1970</v>
      </c>
      <c r="H111" s="33" t="s">
        <v>128</v>
      </c>
      <c r="I111" s="35">
        <v>2009</v>
      </c>
      <c r="J111" s="35">
        <v>1</v>
      </c>
      <c r="K111" s="33" t="s">
        <v>1971</v>
      </c>
      <c r="L111" s="36" t="s">
        <v>1971</v>
      </c>
    </row>
    <row r="112" spans="1:12" ht="20.100000000000001" customHeight="1">
      <c r="A112" s="32">
        <v>111</v>
      </c>
      <c r="B112" s="33" t="s">
        <v>1972</v>
      </c>
      <c r="C112" s="34" t="s">
        <v>1973</v>
      </c>
      <c r="D112" s="34" t="s">
        <v>1973</v>
      </c>
      <c r="E112" s="33" t="s">
        <v>1974</v>
      </c>
      <c r="F112" s="35" t="s">
        <v>218</v>
      </c>
      <c r="G112" s="33" t="s">
        <v>1975</v>
      </c>
      <c r="H112" s="33" t="s">
        <v>128</v>
      </c>
      <c r="I112" s="35">
        <v>2009</v>
      </c>
      <c r="J112" s="35">
        <v>1</v>
      </c>
      <c r="K112" s="33" t="s">
        <v>1976</v>
      </c>
      <c r="L112" s="36" t="s">
        <v>1976</v>
      </c>
    </row>
    <row r="113" spans="1:12" ht="20.100000000000001" customHeight="1">
      <c r="A113" s="32">
        <v>112</v>
      </c>
      <c r="B113" s="33" t="s">
        <v>1977</v>
      </c>
      <c r="C113" s="34" t="s">
        <v>1978</v>
      </c>
      <c r="D113" s="34" t="s">
        <v>1978</v>
      </c>
      <c r="E113" s="33" t="s">
        <v>1979</v>
      </c>
      <c r="F113" s="35" t="s">
        <v>14</v>
      </c>
      <c r="G113" s="33" t="s">
        <v>1980</v>
      </c>
      <c r="H113" s="33" t="s">
        <v>128</v>
      </c>
      <c r="I113" s="35">
        <v>2009</v>
      </c>
      <c r="J113" s="35">
        <v>1</v>
      </c>
      <c r="K113" s="33" t="s">
        <v>1981</v>
      </c>
      <c r="L113" s="36" t="s">
        <v>1981</v>
      </c>
    </row>
    <row r="114" spans="1:12" ht="20.100000000000001" customHeight="1">
      <c r="A114" s="32">
        <v>113</v>
      </c>
      <c r="B114" s="33" t="s">
        <v>1982</v>
      </c>
      <c r="C114" s="34" t="s">
        <v>1983</v>
      </c>
      <c r="D114" s="34" t="s">
        <v>1983</v>
      </c>
      <c r="E114" s="33" t="s">
        <v>1984</v>
      </c>
      <c r="F114" s="35" t="s">
        <v>14</v>
      </c>
      <c r="G114" s="33" t="s">
        <v>1985</v>
      </c>
      <c r="H114" s="33" t="s">
        <v>128</v>
      </c>
      <c r="I114" s="35">
        <v>2010</v>
      </c>
      <c r="J114" s="35">
        <v>1</v>
      </c>
      <c r="K114" s="33" t="s">
        <v>1986</v>
      </c>
      <c r="L114" s="36" t="s">
        <v>1986</v>
      </c>
    </row>
    <row r="115" spans="1:12" ht="20.100000000000001" customHeight="1">
      <c r="A115" s="37">
        <v>114</v>
      </c>
      <c r="B115" s="38" t="s">
        <v>1987</v>
      </c>
      <c r="C115" s="39" t="s">
        <v>1988</v>
      </c>
      <c r="D115" s="39" t="s">
        <v>1988</v>
      </c>
      <c r="E115" s="38" t="s">
        <v>1989</v>
      </c>
      <c r="F115" s="37" t="s">
        <v>14</v>
      </c>
      <c r="G115" s="38" t="s">
        <v>1990</v>
      </c>
      <c r="H115" s="38" t="s">
        <v>128</v>
      </c>
      <c r="I115" s="37">
        <v>2011</v>
      </c>
      <c r="J115" s="37">
        <v>1</v>
      </c>
      <c r="K115" s="38" t="s">
        <v>1991</v>
      </c>
      <c r="L115" s="40" t="str">
        <f>HYPERLINK(K115)</f>
        <v>http://ovidsp.ovid.com/ovidweb.cgi?T=JS&amp;NEWS=n&amp;CSC=Y&amp;PAGE=booktext&amp;D=books&amp;AN=01437556$&amp;XPATH=/PG(0)</v>
      </c>
    </row>
    <row r="116" spans="1:12" ht="20.100000000000001" customHeight="1">
      <c r="A116" s="32">
        <v>115</v>
      </c>
      <c r="B116" s="33" t="s">
        <v>1848</v>
      </c>
      <c r="C116" s="34" t="s">
        <v>1992</v>
      </c>
      <c r="D116" s="34" t="s">
        <v>1992</v>
      </c>
      <c r="E116" s="33" t="s">
        <v>1993</v>
      </c>
      <c r="F116" s="35" t="s">
        <v>14</v>
      </c>
      <c r="G116" s="33" t="s">
        <v>1994</v>
      </c>
      <c r="H116" s="33" t="s">
        <v>128</v>
      </c>
      <c r="I116" s="35">
        <v>2010</v>
      </c>
      <c r="J116" s="35">
        <v>1</v>
      </c>
      <c r="K116" s="33" t="s">
        <v>1995</v>
      </c>
      <c r="L116" s="36" t="s">
        <v>1995</v>
      </c>
    </row>
    <row r="117" spans="1:12" ht="20.100000000000001" customHeight="1">
      <c r="A117" s="32">
        <v>116</v>
      </c>
      <c r="B117" s="33" t="s">
        <v>1996</v>
      </c>
      <c r="C117" s="34" t="s">
        <v>1997</v>
      </c>
      <c r="D117" s="34" t="s">
        <v>1997</v>
      </c>
      <c r="E117" s="33" t="s">
        <v>1998</v>
      </c>
      <c r="F117" s="35" t="s">
        <v>14</v>
      </c>
      <c r="G117" s="33" t="s">
        <v>1999</v>
      </c>
      <c r="H117" s="33" t="s">
        <v>128</v>
      </c>
      <c r="I117" s="35">
        <v>2009</v>
      </c>
      <c r="J117" s="35">
        <v>1</v>
      </c>
      <c r="K117" s="33" t="s">
        <v>2000</v>
      </c>
      <c r="L117" s="36" t="s">
        <v>2000</v>
      </c>
    </row>
    <row r="118" spans="1:12" ht="20.100000000000001" customHeight="1">
      <c r="A118" s="32">
        <v>117</v>
      </c>
      <c r="B118" s="33" t="s">
        <v>2001</v>
      </c>
      <c r="C118" s="34" t="s">
        <v>2002</v>
      </c>
      <c r="D118" s="34" t="s">
        <v>2002</v>
      </c>
      <c r="E118" s="33" t="s">
        <v>2003</v>
      </c>
      <c r="F118" s="35" t="s">
        <v>870</v>
      </c>
      <c r="G118" s="33" t="s">
        <v>2004</v>
      </c>
      <c r="H118" s="33" t="s">
        <v>128</v>
      </c>
      <c r="I118" s="35">
        <v>2009</v>
      </c>
      <c r="J118" s="35">
        <v>1</v>
      </c>
      <c r="K118" s="33" t="s">
        <v>2005</v>
      </c>
      <c r="L118" s="36" t="s">
        <v>2005</v>
      </c>
    </row>
    <row r="119" spans="1:12" ht="20.100000000000001" customHeight="1">
      <c r="A119" s="32">
        <v>118</v>
      </c>
      <c r="B119" s="33" t="s">
        <v>2006</v>
      </c>
      <c r="C119" s="34" t="s">
        <v>2007</v>
      </c>
      <c r="D119" s="34" t="s">
        <v>2007</v>
      </c>
      <c r="E119" s="33" t="s">
        <v>2008</v>
      </c>
      <c r="F119" s="35" t="s">
        <v>14</v>
      </c>
      <c r="G119" s="33" t="s">
        <v>2009</v>
      </c>
      <c r="H119" s="33" t="s">
        <v>128</v>
      </c>
      <c r="I119" s="35">
        <v>2008</v>
      </c>
      <c r="J119" s="35">
        <v>1</v>
      </c>
      <c r="K119" s="33" t="s">
        <v>2010</v>
      </c>
      <c r="L119" s="36" t="s">
        <v>2010</v>
      </c>
    </row>
    <row r="120" spans="1:12" ht="20.100000000000001" customHeight="1">
      <c r="A120" s="32">
        <v>119</v>
      </c>
      <c r="B120" s="33" t="s">
        <v>2011</v>
      </c>
      <c r="C120" s="34" t="s">
        <v>2012</v>
      </c>
      <c r="D120" s="34" t="s">
        <v>2012</v>
      </c>
      <c r="E120" s="33" t="s">
        <v>2013</v>
      </c>
      <c r="F120" s="35" t="s">
        <v>14</v>
      </c>
      <c r="G120" s="33" t="s">
        <v>2014</v>
      </c>
      <c r="H120" s="33" t="s">
        <v>128</v>
      </c>
      <c r="I120" s="35">
        <v>2009</v>
      </c>
      <c r="J120" s="35">
        <v>1</v>
      </c>
      <c r="K120" s="33" t="s">
        <v>2015</v>
      </c>
      <c r="L120" s="36" t="s">
        <v>2015</v>
      </c>
    </row>
    <row r="121" spans="1:12" ht="20.100000000000001" customHeight="1">
      <c r="A121" s="32">
        <v>120</v>
      </c>
      <c r="B121" s="33" t="s">
        <v>1356</v>
      </c>
      <c r="C121" s="34" t="s">
        <v>2016</v>
      </c>
      <c r="D121" s="34" t="s">
        <v>2016</v>
      </c>
      <c r="E121" s="33" t="s">
        <v>2017</v>
      </c>
      <c r="F121" s="35" t="s">
        <v>147</v>
      </c>
      <c r="G121" s="33" t="s">
        <v>2018</v>
      </c>
      <c r="H121" s="33" t="s">
        <v>128</v>
      </c>
      <c r="I121" s="35">
        <v>2010</v>
      </c>
      <c r="J121" s="35">
        <v>1</v>
      </c>
      <c r="K121" s="33" t="s">
        <v>2019</v>
      </c>
      <c r="L121" s="36" t="s">
        <v>2019</v>
      </c>
    </row>
    <row r="122" spans="1:12" ht="20.100000000000001" customHeight="1">
      <c r="A122" s="32">
        <v>121</v>
      </c>
      <c r="B122" s="33" t="s">
        <v>2020</v>
      </c>
      <c r="C122" s="34" t="s">
        <v>2021</v>
      </c>
      <c r="D122" s="34" t="s">
        <v>2021</v>
      </c>
      <c r="E122" s="33" t="s">
        <v>2022</v>
      </c>
      <c r="F122" s="35" t="s">
        <v>218</v>
      </c>
      <c r="G122" s="33" t="s">
        <v>2023</v>
      </c>
      <c r="H122" s="33" t="s">
        <v>128</v>
      </c>
      <c r="I122" s="35">
        <v>2010</v>
      </c>
      <c r="J122" s="35">
        <v>1</v>
      </c>
      <c r="K122" s="33" t="s">
        <v>2024</v>
      </c>
      <c r="L122" s="36" t="s">
        <v>2024</v>
      </c>
    </row>
    <row r="123" spans="1:12" ht="20.100000000000001" customHeight="1">
      <c r="A123" s="32">
        <v>122</v>
      </c>
      <c r="B123" s="33" t="s">
        <v>2025</v>
      </c>
      <c r="C123" s="34" t="s">
        <v>2026</v>
      </c>
      <c r="D123" s="34" t="s">
        <v>2026</v>
      </c>
      <c r="E123" s="33" t="s">
        <v>2027</v>
      </c>
      <c r="F123" s="35" t="s">
        <v>14</v>
      </c>
      <c r="G123" s="33" t="s">
        <v>2028</v>
      </c>
      <c r="H123" s="33" t="s">
        <v>128</v>
      </c>
      <c r="I123" s="35">
        <v>2009</v>
      </c>
      <c r="J123" s="35">
        <v>1</v>
      </c>
      <c r="K123" s="33" t="s">
        <v>2029</v>
      </c>
      <c r="L123" s="36" t="s">
        <v>2029</v>
      </c>
    </row>
    <row r="124" spans="1:12" ht="20.100000000000001" customHeight="1">
      <c r="A124" s="32">
        <v>123</v>
      </c>
      <c r="B124" s="33" t="s">
        <v>1457</v>
      </c>
      <c r="C124" s="34" t="s">
        <v>2030</v>
      </c>
      <c r="D124" s="34" t="s">
        <v>2030</v>
      </c>
      <c r="E124" s="33" t="s">
        <v>2031</v>
      </c>
      <c r="F124" s="35" t="s">
        <v>142</v>
      </c>
      <c r="G124" s="33" t="s">
        <v>2032</v>
      </c>
      <c r="H124" s="33" t="s">
        <v>128</v>
      </c>
      <c r="I124" s="35">
        <v>2010</v>
      </c>
      <c r="J124" s="35">
        <v>1</v>
      </c>
      <c r="K124" s="33" t="s">
        <v>2033</v>
      </c>
      <c r="L124" s="36" t="s">
        <v>2033</v>
      </c>
    </row>
    <row r="125" spans="1:12" ht="20.100000000000001" customHeight="1">
      <c r="A125" s="32">
        <v>124</v>
      </c>
      <c r="B125" s="33" t="s">
        <v>1894</v>
      </c>
      <c r="C125" s="34" t="s">
        <v>2034</v>
      </c>
      <c r="D125" s="34" t="s">
        <v>2034</v>
      </c>
      <c r="E125" s="33" t="s">
        <v>2035</v>
      </c>
      <c r="F125" s="35" t="s">
        <v>14</v>
      </c>
      <c r="G125" s="33" t="s">
        <v>2036</v>
      </c>
      <c r="H125" s="33" t="s">
        <v>128</v>
      </c>
      <c r="I125" s="35">
        <v>2008</v>
      </c>
      <c r="J125" s="35">
        <v>1</v>
      </c>
      <c r="K125" s="33" t="s">
        <v>2037</v>
      </c>
      <c r="L125" s="36" t="s">
        <v>2037</v>
      </c>
    </row>
    <row r="126" spans="1:12" ht="20.100000000000001" customHeight="1">
      <c r="A126" s="32">
        <v>125</v>
      </c>
      <c r="B126" s="33" t="s">
        <v>1457</v>
      </c>
      <c r="C126" s="34" t="s">
        <v>2038</v>
      </c>
      <c r="D126" s="34" t="s">
        <v>2038</v>
      </c>
      <c r="E126" s="33" t="s">
        <v>2039</v>
      </c>
      <c r="F126" s="35" t="s">
        <v>142</v>
      </c>
      <c r="G126" s="33" t="s">
        <v>2040</v>
      </c>
      <c r="H126" s="33" t="s">
        <v>128</v>
      </c>
      <c r="I126" s="35">
        <v>2011</v>
      </c>
      <c r="J126" s="35">
        <v>1</v>
      </c>
      <c r="K126" s="33" t="s">
        <v>2041</v>
      </c>
      <c r="L126" s="36" t="s">
        <v>2041</v>
      </c>
    </row>
    <row r="127" spans="1:12" ht="20.100000000000001" customHeight="1">
      <c r="A127" s="32">
        <v>126</v>
      </c>
      <c r="B127" s="33" t="s">
        <v>1323</v>
      </c>
      <c r="C127" s="34" t="s">
        <v>2042</v>
      </c>
      <c r="D127" s="34" t="s">
        <v>2042</v>
      </c>
      <c r="E127" s="33" t="s">
        <v>2043</v>
      </c>
      <c r="F127" s="35" t="s">
        <v>14</v>
      </c>
      <c r="G127" s="33" t="s">
        <v>2044</v>
      </c>
      <c r="H127" s="33" t="s">
        <v>128</v>
      </c>
      <c r="I127" s="35">
        <v>2009</v>
      </c>
      <c r="J127" s="35">
        <v>1</v>
      </c>
      <c r="K127" s="33" t="s">
        <v>2045</v>
      </c>
      <c r="L127" s="36" t="s">
        <v>2045</v>
      </c>
    </row>
    <row r="128" spans="1:12" ht="20.100000000000001" customHeight="1">
      <c r="A128" s="32">
        <v>127</v>
      </c>
      <c r="B128" s="33" t="s">
        <v>2046</v>
      </c>
      <c r="C128" s="34" t="s">
        <v>2047</v>
      </c>
      <c r="D128" s="34" t="s">
        <v>2047</v>
      </c>
      <c r="E128" s="33" t="s">
        <v>2048</v>
      </c>
      <c r="F128" s="35" t="s">
        <v>142</v>
      </c>
      <c r="G128" s="33" t="s">
        <v>2049</v>
      </c>
      <c r="H128" s="33" t="s">
        <v>128</v>
      </c>
      <c r="I128" s="35">
        <v>2009</v>
      </c>
      <c r="J128" s="35">
        <v>1</v>
      </c>
      <c r="K128" s="33" t="s">
        <v>2050</v>
      </c>
      <c r="L128" s="36" t="s">
        <v>2050</v>
      </c>
    </row>
    <row r="129" spans="1:12" ht="20.100000000000001" customHeight="1">
      <c r="A129" s="32">
        <v>128</v>
      </c>
      <c r="B129" s="33" t="s">
        <v>2051</v>
      </c>
      <c r="C129" s="34" t="s">
        <v>2052</v>
      </c>
      <c r="D129" s="34" t="s">
        <v>2052</v>
      </c>
      <c r="E129" s="33" t="s">
        <v>2053</v>
      </c>
      <c r="F129" s="35" t="s">
        <v>14</v>
      </c>
      <c r="G129" s="33" t="s">
        <v>1485</v>
      </c>
      <c r="H129" s="33" t="s">
        <v>128</v>
      </c>
      <c r="I129" s="35">
        <v>2009</v>
      </c>
      <c r="J129" s="35">
        <v>1</v>
      </c>
      <c r="K129" s="33" t="s">
        <v>2054</v>
      </c>
      <c r="L129" s="36" t="s">
        <v>2054</v>
      </c>
    </row>
    <row r="130" spans="1:12" ht="20.100000000000001" customHeight="1">
      <c r="A130" s="32">
        <v>129</v>
      </c>
      <c r="B130" s="33" t="s">
        <v>2055</v>
      </c>
      <c r="C130" s="34" t="s">
        <v>2056</v>
      </c>
      <c r="D130" s="34" t="s">
        <v>2056</v>
      </c>
      <c r="E130" s="33" t="s">
        <v>2057</v>
      </c>
      <c r="F130" s="35" t="s">
        <v>254</v>
      </c>
      <c r="G130" s="33" t="s">
        <v>2058</v>
      </c>
      <c r="H130" s="33" t="s">
        <v>128</v>
      </c>
      <c r="I130" s="35">
        <v>2010</v>
      </c>
      <c r="J130" s="35">
        <v>1</v>
      </c>
      <c r="K130" s="33" t="s">
        <v>2059</v>
      </c>
      <c r="L130" s="36" t="s">
        <v>2059</v>
      </c>
    </row>
    <row r="131" spans="1:12" ht="20.100000000000001" customHeight="1">
      <c r="A131" s="32">
        <v>130</v>
      </c>
      <c r="B131" s="33" t="s">
        <v>1594</v>
      </c>
      <c r="C131" s="34" t="s">
        <v>2060</v>
      </c>
      <c r="D131" s="34" t="s">
        <v>2060</v>
      </c>
      <c r="E131" s="33" t="s">
        <v>2061</v>
      </c>
      <c r="F131" s="35" t="s">
        <v>57</v>
      </c>
      <c r="G131" s="33" t="s">
        <v>2062</v>
      </c>
      <c r="H131" s="33" t="s">
        <v>128</v>
      </c>
      <c r="I131" s="35">
        <v>2009</v>
      </c>
      <c r="J131" s="35">
        <v>1</v>
      </c>
      <c r="K131" s="33" t="s">
        <v>2063</v>
      </c>
      <c r="L131" s="36" t="s">
        <v>2063</v>
      </c>
    </row>
    <row r="132" spans="1:12" ht="20.100000000000001" customHeight="1">
      <c r="A132" s="32">
        <v>131</v>
      </c>
      <c r="B132" s="33" t="s">
        <v>2064</v>
      </c>
      <c r="C132" s="34" t="s">
        <v>2065</v>
      </c>
      <c r="D132" s="34" t="s">
        <v>2065</v>
      </c>
      <c r="E132" s="33" t="s">
        <v>2066</v>
      </c>
      <c r="F132" s="35" t="s">
        <v>142</v>
      </c>
      <c r="G132" s="33" t="s">
        <v>2067</v>
      </c>
      <c r="H132" s="33" t="s">
        <v>128</v>
      </c>
      <c r="I132" s="35">
        <v>2009</v>
      </c>
      <c r="J132" s="35">
        <v>1</v>
      </c>
      <c r="K132" s="33" t="s">
        <v>2068</v>
      </c>
      <c r="L132" s="36" t="s">
        <v>2068</v>
      </c>
    </row>
    <row r="133" spans="1:12" ht="20.100000000000001" customHeight="1">
      <c r="A133" s="32">
        <v>132</v>
      </c>
      <c r="B133" s="33" t="s">
        <v>1362</v>
      </c>
      <c r="C133" s="34" t="s">
        <v>2069</v>
      </c>
      <c r="D133" s="34" t="s">
        <v>2069</v>
      </c>
      <c r="E133" s="33" t="s">
        <v>2070</v>
      </c>
      <c r="F133" s="35" t="s">
        <v>14</v>
      </c>
      <c r="G133" s="33" t="s">
        <v>2071</v>
      </c>
      <c r="H133" s="33" t="s">
        <v>128</v>
      </c>
      <c r="I133" s="35">
        <v>2010</v>
      </c>
      <c r="J133" s="35">
        <v>1</v>
      </c>
      <c r="K133" s="33" t="s">
        <v>2072</v>
      </c>
      <c r="L133" s="36" t="s">
        <v>2072</v>
      </c>
    </row>
    <row r="134" spans="1:12" ht="20.100000000000001" customHeight="1">
      <c r="A134" s="32">
        <v>133</v>
      </c>
      <c r="B134" s="33" t="s">
        <v>1362</v>
      </c>
      <c r="C134" s="34" t="s">
        <v>2073</v>
      </c>
      <c r="D134" s="34" t="s">
        <v>2073</v>
      </c>
      <c r="E134" s="33" t="s">
        <v>2074</v>
      </c>
      <c r="F134" s="35" t="s">
        <v>14</v>
      </c>
      <c r="G134" s="33" t="s">
        <v>2075</v>
      </c>
      <c r="H134" s="33" t="s">
        <v>128</v>
      </c>
      <c r="I134" s="35">
        <v>2010</v>
      </c>
      <c r="J134" s="35">
        <v>1</v>
      </c>
      <c r="K134" s="33" t="s">
        <v>2076</v>
      </c>
      <c r="L134" s="36" t="s">
        <v>2076</v>
      </c>
    </row>
    <row r="135" spans="1:12" ht="20.100000000000001" customHeight="1">
      <c r="A135" s="32">
        <v>134</v>
      </c>
      <c r="B135" s="33" t="s">
        <v>1387</v>
      </c>
      <c r="C135" s="34" t="s">
        <v>2077</v>
      </c>
      <c r="D135" s="34" t="s">
        <v>2077</v>
      </c>
      <c r="E135" s="33" t="s">
        <v>2078</v>
      </c>
      <c r="F135" s="35" t="s">
        <v>14</v>
      </c>
      <c r="G135" s="33" t="s">
        <v>2079</v>
      </c>
      <c r="H135" s="33" t="s">
        <v>128</v>
      </c>
      <c r="I135" s="35">
        <v>2010</v>
      </c>
      <c r="J135" s="35">
        <v>1</v>
      </c>
      <c r="K135" s="33" t="s">
        <v>2080</v>
      </c>
      <c r="L135" s="36" t="s">
        <v>2080</v>
      </c>
    </row>
    <row r="136" spans="1:12" ht="20.100000000000001" customHeight="1">
      <c r="A136" s="32">
        <v>135</v>
      </c>
      <c r="B136" s="33" t="s">
        <v>2081</v>
      </c>
      <c r="C136" s="34" t="s">
        <v>2082</v>
      </c>
      <c r="D136" s="34" t="s">
        <v>2082</v>
      </c>
      <c r="E136" s="33" t="s">
        <v>2083</v>
      </c>
      <c r="F136" s="35" t="s">
        <v>14</v>
      </c>
      <c r="G136" s="33" t="s">
        <v>2084</v>
      </c>
      <c r="H136" s="33" t="s">
        <v>128</v>
      </c>
      <c r="I136" s="35">
        <v>2010</v>
      </c>
      <c r="J136" s="35">
        <v>1</v>
      </c>
      <c r="K136" s="33" t="s">
        <v>2085</v>
      </c>
      <c r="L136" s="36" t="s">
        <v>2085</v>
      </c>
    </row>
    <row r="137" spans="1:12" ht="20.100000000000001" customHeight="1">
      <c r="A137" s="32">
        <v>136</v>
      </c>
      <c r="B137" s="33" t="s">
        <v>2086</v>
      </c>
      <c r="C137" s="34" t="s">
        <v>2087</v>
      </c>
      <c r="D137" s="34" t="s">
        <v>2087</v>
      </c>
      <c r="E137" s="33" t="s">
        <v>2088</v>
      </c>
      <c r="F137" s="35" t="s">
        <v>14</v>
      </c>
      <c r="G137" s="33" t="s">
        <v>2089</v>
      </c>
      <c r="H137" s="33" t="s">
        <v>128</v>
      </c>
      <c r="I137" s="35">
        <v>2010</v>
      </c>
      <c r="J137" s="35">
        <v>1</v>
      </c>
      <c r="K137" s="33" t="s">
        <v>2090</v>
      </c>
      <c r="L137" s="36" t="s">
        <v>2090</v>
      </c>
    </row>
    <row r="138" spans="1:12" ht="20.100000000000001" customHeight="1">
      <c r="A138" s="32">
        <v>137</v>
      </c>
      <c r="B138" s="33" t="s">
        <v>2091</v>
      </c>
      <c r="C138" s="34" t="s">
        <v>2092</v>
      </c>
      <c r="D138" s="34" t="s">
        <v>2092</v>
      </c>
      <c r="E138" s="33" t="s">
        <v>2093</v>
      </c>
      <c r="F138" s="35" t="s">
        <v>14</v>
      </c>
      <c r="G138" s="33" t="s">
        <v>2094</v>
      </c>
      <c r="H138" s="33" t="s">
        <v>128</v>
      </c>
      <c r="I138" s="35">
        <v>2010</v>
      </c>
      <c r="J138" s="35">
        <v>1</v>
      </c>
      <c r="K138" s="33" t="s">
        <v>2095</v>
      </c>
      <c r="L138" s="36" t="s">
        <v>2095</v>
      </c>
    </row>
    <row r="139" spans="1:12" ht="20.100000000000001" customHeight="1">
      <c r="A139" s="32">
        <v>138</v>
      </c>
      <c r="B139" s="33" t="s">
        <v>1387</v>
      </c>
      <c r="C139" s="34" t="s">
        <v>2096</v>
      </c>
      <c r="D139" s="34" t="s">
        <v>2096</v>
      </c>
      <c r="E139" s="33" t="s">
        <v>2097</v>
      </c>
      <c r="F139" s="35" t="s">
        <v>14</v>
      </c>
      <c r="G139" s="33" t="s">
        <v>2098</v>
      </c>
      <c r="H139" s="33" t="s">
        <v>128</v>
      </c>
      <c r="I139" s="35">
        <v>2010</v>
      </c>
      <c r="J139" s="35">
        <v>1</v>
      </c>
      <c r="K139" s="33" t="s">
        <v>2099</v>
      </c>
      <c r="L139" s="36" t="s">
        <v>2099</v>
      </c>
    </row>
    <row r="140" spans="1:12" ht="20.100000000000001" customHeight="1">
      <c r="A140" s="32">
        <v>139</v>
      </c>
      <c r="B140" s="33" t="s">
        <v>2100</v>
      </c>
      <c r="C140" s="34" t="s">
        <v>2101</v>
      </c>
      <c r="D140" s="34" t="s">
        <v>2101</v>
      </c>
      <c r="E140" s="33" t="s">
        <v>2102</v>
      </c>
      <c r="F140" s="35" t="s">
        <v>14</v>
      </c>
      <c r="G140" s="33" t="s">
        <v>2103</v>
      </c>
      <c r="H140" s="33" t="s">
        <v>128</v>
      </c>
      <c r="I140" s="35">
        <v>2010</v>
      </c>
      <c r="J140" s="35">
        <v>1</v>
      </c>
      <c r="K140" s="33" t="s">
        <v>2104</v>
      </c>
      <c r="L140" s="36" t="s">
        <v>2104</v>
      </c>
    </row>
    <row r="141" spans="1:12" ht="20.100000000000001" customHeight="1">
      <c r="A141" s="32">
        <v>140</v>
      </c>
      <c r="B141" s="33" t="s">
        <v>1387</v>
      </c>
      <c r="C141" s="34" t="s">
        <v>2105</v>
      </c>
      <c r="D141" s="34" t="s">
        <v>2105</v>
      </c>
      <c r="E141" s="33" t="s">
        <v>2106</v>
      </c>
      <c r="F141" s="35" t="s">
        <v>14</v>
      </c>
      <c r="G141" s="33" t="s">
        <v>2107</v>
      </c>
      <c r="H141" s="33" t="s">
        <v>128</v>
      </c>
      <c r="I141" s="35">
        <v>2010</v>
      </c>
      <c r="J141" s="35">
        <v>1</v>
      </c>
      <c r="K141" s="33" t="s">
        <v>2108</v>
      </c>
      <c r="L141" s="36" t="s">
        <v>2108</v>
      </c>
    </row>
    <row r="142" spans="1:12" ht="20.100000000000001" customHeight="1">
      <c r="A142" s="32">
        <v>141</v>
      </c>
      <c r="B142" s="33" t="s">
        <v>1467</v>
      </c>
      <c r="C142" s="34" t="s">
        <v>2109</v>
      </c>
      <c r="D142" s="34" t="s">
        <v>2109</v>
      </c>
      <c r="E142" s="33" t="s">
        <v>2110</v>
      </c>
      <c r="F142" s="35" t="s">
        <v>14</v>
      </c>
      <c r="G142" s="33" t="s">
        <v>2111</v>
      </c>
      <c r="H142" s="33" t="s">
        <v>128</v>
      </c>
      <c r="I142" s="35">
        <v>2010</v>
      </c>
      <c r="J142" s="35">
        <v>1</v>
      </c>
      <c r="K142" s="33" t="s">
        <v>2112</v>
      </c>
      <c r="L142" s="36" t="s">
        <v>2112</v>
      </c>
    </row>
    <row r="143" spans="1:12" ht="20.100000000000001" customHeight="1">
      <c r="A143" s="32">
        <v>142</v>
      </c>
      <c r="B143" s="33" t="s">
        <v>1848</v>
      </c>
      <c r="C143" s="34" t="s">
        <v>2113</v>
      </c>
      <c r="D143" s="34" t="s">
        <v>2113</v>
      </c>
      <c r="E143" s="33" t="s">
        <v>2114</v>
      </c>
      <c r="F143" s="35" t="s">
        <v>14</v>
      </c>
      <c r="G143" s="33" t="s">
        <v>2115</v>
      </c>
      <c r="H143" s="33" t="s">
        <v>128</v>
      </c>
      <c r="I143" s="35">
        <v>2010</v>
      </c>
      <c r="J143" s="35">
        <v>1</v>
      </c>
      <c r="K143" s="33" t="s">
        <v>2116</v>
      </c>
      <c r="L143" s="36" t="s">
        <v>2116</v>
      </c>
    </row>
    <row r="144" spans="1:12" ht="20.100000000000001" customHeight="1">
      <c r="A144" s="32">
        <v>143</v>
      </c>
      <c r="B144" s="33" t="s">
        <v>1568</v>
      </c>
      <c r="C144" s="34" t="s">
        <v>2117</v>
      </c>
      <c r="D144" s="34" t="s">
        <v>2117</v>
      </c>
      <c r="E144" s="33" t="s">
        <v>2118</v>
      </c>
      <c r="F144" s="35" t="s">
        <v>14</v>
      </c>
      <c r="G144" s="33" t="s">
        <v>2119</v>
      </c>
      <c r="H144" s="33" t="s">
        <v>128</v>
      </c>
      <c r="I144" s="35">
        <v>2010</v>
      </c>
      <c r="J144" s="35">
        <v>1</v>
      </c>
      <c r="K144" s="33" t="s">
        <v>2120</v>
      </c>
      <c r="L144" s="36" t="s">
        <v>2120</v>
      </c>
    </row>
    <row r="145" spans="1:12" ht="20.100000000000001" customHeight="1">
      <c r="A145" s="32">
        <v>144</v>
      </c>
      <c r="B145" s="33" t="s">
        <v>2121</v>
      </c>
      <c r="C145" s="34" t="s">
        <v>2122</v>
      </c>
      <c r="D145" s="34" t="s">
        <v>2122</v>
      </c>
      <c r="E145" s="33" t="s">
        <v>2123</v>
      </c>
      <c r="F145" s="35" t="s">
        <v>14</v>
      </c>
      <c r="G145" s="33" t="s">
        <v>2124</v>
      </c>
      <c r="H145" s="33" t="s">
        <v>128</v>
      </c>
      <c r="I145" s="35">
        <v>2009</v>
      </c>
      <c r="J145" s="35">
        <v>1</v>
      </c>
      <c r="K145" s="33" t="s">
        <v>2125</v>
      </c>
      <c r="L145" s="36" t="s">
        <v>2125</v>
      </c>
    </row>
    <row r="146" spans="1:12" ht="20.100000000000001" customHeight="1">
      <c r="A146" s="32">
        <v>145</v>
      </c>
      <c r="B146" s="33" t="s">
        <v>2126</v>
      </c>
      <c r="C146" s="34" t="s">
        <v>2127</v>
      </c>
      <c r="D146" s="34" t="s">
        <v>2127</v>
      </c>
      <c r="E146" s="33" t="s">
        <v>2128</v>
      </c>
      <c r="F146" s="35" t="s">
        <v>14</v>
      </c>
      <c r="G146" s="33" t="s">
        <v>1485</v>
      </c>
      <c r="H146" s="33" t="s">
        <v>128</v>
      </c>
      <c r="I146" s="35">
        <v>2009</v>
      </c>
      <c r="J146" s="35">
        <v>1</v>
      </c>
      <c r="K146" s="33" t="s">
        <v>2129</v>
      </c>
      <c r="L146" s="36" t="s">
        <v>2129</v>
      </c>
    </row>
    <row r="147" spans="1:12" ht="20.100000000000001" customHeight="1">
      <c r="A147" s="32">
        <v>146</v>
      </c>
      <c r="B147" s="33" t="s">
        <v>2130</v>
      </c>
      <c r="C147" s="34" t="s">
        <v>2131</v>
      </c>
      <c r="D147" s="34" t="s">
        <v>2131</v>
      </c>
      <c r="E147" s="33" t="s">
        <v>2132</v>
      </c>
      <c r="F147" s="35" t="s">
        <v>14</v>
      </c>
      <c r="G147" s="33" t="s">
        <v>2133</v>
      </c>
      <c r="H147" s="33" t="s">
        <v>128</v>
      </c>
      <c r="I147" s="35">
        <v>2008</v>
      </c>
      <c r="J147" s="35">
        <v>1</v>
      </c>
      <c r="K147" s="33" t="s">
        <v>2134</v>
      </c>
      <c r="L147" s="36" t="s">
        <v>2134</v>
      </c>
    </row>
    <row r="148" spans="1:12" ht="20.100000000000001" customHeight="1">
      <c r="A148" s="32">
        <v>147</v>
      </c>
      <c r="B148" s="33" t="s">
        <v>2135</v>
      </c>
      <c r="C148" s="34" t="s">
        <v>2136</v>
      </c>
      <c r="D148" s="34" t="s">
        <v>2136</v>
      </c>
      <c r="E148" s="33" t="s">
        <v>2137</v>
      </c>
      <c r="F148" s="35" t="s">
        <v>14</v>
      </c>
      <c r="G148" s="33" t="s">
        <v>2138</v>
      </c>
      <c r="H148" s="33" t="s">
        <v>128</v>
      </c>
      <c r="I148" s="35">
        <v>2008</v>
      </c>
      <c r="J148" s="35">
        <v>1</v>
      </c>
      <c r="K148" s="33" t="s">
        <v>2139</v>
      </c>
      <c r="L148" s="36" t="s">
        <v>2139</v>
      </c>
    </row>
    <row r="149" spans="1:12" ht="20.100000000000001" customHeight="1">
      <c r="A149" s="32">
        <v>148</v>
      </c>
      <c r="B149" s="33" t="s">
        <v>2140</v>
      </c>
      <c r="C149" s="34" t="s">
        <v>2141</v>
      </c>
      <c r="D149" s="34" t="s">
        <v>2141</v>
      </c>
      <c r="E149" s="33" t="s">
        <v>2142</v>
      </c>
      <c r="F149" s="35" t="s">
        <v>57</v>
      </c>
      <c r="G149" s="33"/>
      <c r="H149" s="33" t="s">
        <v>128</v>
      </c>
      <c r="I149" s="35">
        <v>2010</v>
      </c>
      <c r="J149" s="35">
        <v>1</v>
      </c>
      <c r="K149" s="33" t="s">
        <v>2143</v>
      </c>
      <c r="L149" s="36" t="s">
        <v>2143</v>
      </c>
    </row>
    <row r="150" spans="1:12" ht="20.100000000000001" customHeight="1">
      <c r="A150" s="32">
        <v>149</v>
      </c>
      <c r="B150" s="33" t="s">
        <v>2144</v>
      </c>
      <c r="C150" s="34" t="s">
        <v>2145</v>
      </c>
      <c r="D150" s="34" t="s">
        <v>2145</v>
      </c>
      <c r="E150" s="33" t="s">
        <v>2146</v>
      </c>
      <c r="F150" s="35" t="s">
        <v>209</v>
      </c>
      <c r="G150" s="33" t="s">
        <v>2147</v>
      </c>
      <c r="H150" s="33" t="s">
        <v>128</v>
      </c>
      <c r="I150" s="35">
        <v>2010</v>
      </c>
      <c r="J150" s="35">
        <v>1</v>
      </c>
      <c r="K150" s="33" t="s">
        <v>2148</v>
      </c>
      <c r="L150" s="36" t="s">
        <v>2148</v>
      </c>
    </row>
    <row r="151" spans="1:12" ht="20.100000000000001" customHeight="1">
      <c r="A151" s="32">
        <v>150</v>
      </c>
      <c r="B151" s="33" t="s">
        <v>1788</v>
      </c>
      <c r="C151" s="34" t="s">
        <v>2149</v>
      </c>
      <c r="D151" s="34" t="s">
        <v>2149</v>
      </c>
      <c r="E151" s="33" t="s">
        <v>2150</v>
      </c>
      <c r="F151" s="35" t="s">
        <v>218</v>
      </c>
      <c r="G151" s="33" t="s">
        <v>2151</v>
      </c>
      <c r="H151" s="33" t="s">
        <v>128</v>
      </c>
      <c r="I151" s="35">
        <v>2010</v>
      </c>
      <c r="J151" s="35">
        <v>1</v>
      </c>
      <c r="K151" s="33" t="s">
        <v>2152</v>
      </c>
      <c r="L151" s="36" t="s">
        <v>2152</v>
      </c>
    </row>
    <row r="152" spans="1:12" ht="20.100000000000001" customHeight="1">
      <c r="A152" s="32">
        <v>151</v>
      </c>
      <c r="B152" s="33" t="s">
        <v>2153</v>
      </c>
      <c r="C152" s="34" t="s">
        <v>2154</v>
      </c>
      <c r="D152" s="34" t="s">
        <v>2154</v>
      </c>
      <c r="E152" s="33" t="s">
        <v>2155</v>
      </c>
      <c r="F152" s="35" t="s">
        <v>14</v>
      </c>
      <c r="G152" s="33" t="s">
        <v>2156</v>
      </c>
      <c r="H152" s="33" t="s">
        <v>128</v>
      </c>
      <c r="I152" s="35">
        <v>2009</v>
      </c>
      <c r="J152" s="35">
        <v>1</v>
      </c>
      <c r="K152" s="33" t="s">
        <v>2157</v>
      </c>
      <c r="L152" s="36" t="s">
        <v>2157</v>
      </c>
    </row>
    <row r="153" spans="1:12" ht="20.100000000000001" customHeight="1">
      <c r="A153" s="32">
        <v>152</v>
      </c>
      <c r="B153" s="33" t="s">
        <v>1848</v>
      </c>
      <c r="C153" s="34" t="s">
        <v>2158</v>
      </c>
      <c r="D153" s="34" t="s">
        <v>2158</v>
      </c>
      <c r="E153" s="33" t="s">
        <v>2159</v>
      </c>
      <c r="F153" s="35" t="s">
        <v>209</v>
      </c>
      <c r="G153" s="33" t="s">
        <v>2160</v>
      </c>
      <c r="H153" s="33" t="s">
        <v>128</v>
      </c>
      <c r="I153" s="35">
        <v>2010</v>
      </c>
      <c r="J153" s="35">
        <v>1</v>
      </c>
      <c r="K153" s="33" t="s">
        <v>2161</v>
      </c>
      <c r="L153" s="36" t="s">
        <v>2161</v>
      </c>
    </row>
    <row r="154" spans="1:12" ht="20.100000000000001" customHeight="1">
      <c r="A154" s="32">
        <v>153</v>
      </c>
      <c r="B154" s="33" t="s">
        <v>1568</v>
      </c>
      <c r="C154" s="34" t="s">
        <v>2162</v>
      </c>
      <c r="D154" s="34" t="s">
        <v>2162</v>
      </c>
      <c r="E154" s="33" t="s">
        <v>2163</v>
      </c>
      <c r="F154" s="35" t="s">
        <v>209</v>
      </c>
      <c r="G154" s="33" t="s">
        <v>2164</v>
      </c>
      <c r="H154" s="33" t="s">
        <v>128</v>
      </c>
      <c r="I154" s="35">
        <v>2010</v>
      </c>
      <c r="J154" s="35">
        <v>1</v>
      </c>
      <c r="K154" s="33" t="s">
        <v>2165</v>
      </c>
      <c r="L154" s="36" t="s">
        <v>2165</v>
      </c>
    </row>
    <row r="155" spans="1:12" ht="20.100000000000001" customHeight="1">
      <c r="A155" s="32">
        <v>154</v>
      </c>
      <c r="B155" s="33" t="s">
        <v>2166</v>
      </c>
      <c r="C155" s="34" t="s">
        <v>2167</v>
      </c>
      <c r="D155" s="34" t="s">
        <v>2167</v>
      </c>
      <c r="E155" s="33" t="s">
        <v>2168</v>
      </c>
      <c r="F155" s="35" t="s">
        <v>14</v>
      </c>
      <c r="G155" s="33" t="s">
        <v>2169</v>
      </c>
      <c r="H155" s="33" t="s">
        <v>128</v>
      </c>
      <c r="I155" s="35">
        <v>2009</v>
      </c>
      <c r="J155" s="35">
        <v>1</v>
      </c>
      <c r="K155" s="33" t="s">
        <v>2170</v>
      </c>
      <c r="L155" s="36" t="s">
        <v>2170</v>
      </c>
    </row>
    <row r="156" spans="1:12" ht="20.100000000000001" customHeight="1">
      <c r="A156" s="32">
        <v>155</v>
      </c>
      <c r="B156" s="33" t="s">
        <v>2171</v>
      </c>
      <c r="C156" s="34" t="s">
        <v>2172</v>
      </c>
      <c r="D156" s="34" t="s">
        <v>2172</v>
      </c>
      <c r="E156" s="33" t="s">
        <v>2173</v>
      </c>
      <c r="F156" s="35" t="s">
        <v>14</v>
      </c>
      <c r="G156" s="33" t="s">
        <v>2174</v>
      </c>
      <c r="H156" s="33" t="s">
        <v>128</v>
      </c>
      <c r="I156" s="35">
        <v>2009</v>
      </c>
      <c r="J156" s="35">
        <v>1</v>
      </c>
      <c r="K156" s="33" t="s">
        <v>2175</v>
      </c>
      <c r="L156" s="36" t="s">
        <v>2175</v>
      </c>
    </row>
    <row r="157" spans="1:12" ht="20.100000000000001" customHeight="1">
      <c r="A157" s="32">
        <v>156</v>
      </c>
      <c r="B157" s="33" t="s">
        <v>2086</v>
      </c>
      <c r="C157" s="34" t="s">
        <v>2176</v>
      </c>
      <c r="D157" s="34" t="s">
        <v>2176</v>
      </c>
      <c r="E157" s="33" t="s">
        <v>2177</v>
      </c>
      <c r="F157" s="35" t="s">
        <v>14</v>
      </c>
      <c r="G157" s="33" t="s">
        <v>2178</v>
      </c>
      <c r="H157" s="33" t="s">
        <v>128</v>
      </c>
      <c r="I157" s="35">
        <v>2010</v>
      </c>
      <c r="J157" s="35">
        <v>1</v>
      </c>
      <c r="K157" s="33" t="s">
        <v>2179</v>
      </c>
      <c r="L157" s="36" t="s">
        <v>2179</v>
      </c>
    </row>
    <row r="158" spans="1:12" ht="20.100000000000001" customHeight="1">
      <c r="A158" s="32">
        <v>157</v>
      </c>
      <c r="B158" s="33" t="s">
        <v>2180</v>
      </c>
      <c r="C158" s="34" t="s">
        <v>2181</v>
      </c>
      <c r="D158" s="34" t="s">
        <v>2181</v>
      </c>
      <c r="E158" s="33" t="s">
        <v>2182</v>
      </c>
      <c r="F158" s="35" t="s">
        <v>218</v>
      </c>
      <c r="G158" s="33" t="s">
        <v>1485</v>
      </c>
      <c r="H158" s="33" t="s">
        <v>128</v>
      </c>
      <c r="I158" s="35">
        <v>2010</v>
      </c>
      <c r="J158" s="35">
        <v>1</v>
      </c>
      <c r="K158" s="33" t="s">
        <v>2183</v>
      </c>
      <c r="L158" s="36" t="s">
        <v>2183</v>
      </c>
    </row>
    <row r="159" spans="1:12" ht="20.100000000000001" customHeight="1">
      <c r="A159" s="32">
        <v>158</v>
      </c>
      <c r="B159" s="33" t="s">
        <v>2184</v>
      </c>
      <c r="C159" s="34" t="s">
        <v>2185</v>
      </c>
      <c r="D159" s="34" t="s">
        <v>2185</v>
      </c>
      <c r="E159" s="33" t="s">
        <v>2186</v>
      </c>
      <c r="F159" s="35" t="s">
        <v>14</v>
      </c>
      <c r="G159" s="33" t="s">
        <v>2187</v>
      </c>
      <c r="H159" s="33" t="s">
        <v>128</v>
      </c>
      <c r="I159" s="35">
        <v>2010</v>
      </c>
      <c r="J159" s="35">
        <v>1</v>
      </c>
      <c r="K159" s="33" t="s">
        <v>2188</v>
      </c>
      <c r="L159" s="36" t="s">
        <v>2188</v>
      </c>
    </row>
    <row r="160" spans="1:12" s="41" customFormat="1" ht="20.100000000000001" customHeight="1">
      <c r="A160" s="35">
        <v>159</v>
      </c>
      <c r="B160" s="33" t="s">
        <v>2189</v>
      </c>
      <c r="C160" s="34" t="s">
        <v>2190</v>
      </c>
      <c r="D160" s="34" t="s">
        <v>2191</v>
      </c>
      <c r="E160" s="33" t="s">
        <v>2192</v>
      </c>
      <c r="F160" s="35" t="s">
        <v>14</v>
      </c>
      <c r="G160" s="33" t="s">
        <v>2193</v>
      </c>
      <c r="H160" s="33" t="s">
        <v>128</v>
      </c>
      <c r="I160" s="35">
        <v>2008</v>
      </c>
      <c r="J160" s="35">
        <v>1</v>
      </c>
      <c r="K160" s="33" t="s">
        <v>2194</v>
      </c>
      <c r="L160" s="36" t="str">
        <f>HYPERLINK(K160)</f>
        <v>http://ovidsp.ovid.com/ovidweb.cgi?T=JS&amp;NEWS=n&amp;CSC=Y&amp;PAGE=booktext&amp;D=books&amp;AN=01437648/1st_Edition&amp;XPATH=/PG(0)</v>
      </c>
    </row>
    <row r="161" spans="1:12" ht="20.100000000000001" customHeight="1">
      <c r="A161" s="32">
        <v>160</v>
      </c>
      <c r="B161" s="33" t="s">
        <v>2195</v>
      </c>
      <c r="C161" s="34" t="s">
        <v>2196</v>
      </c>
      <c r="D161" s="34" t="s">
        <v>2196</v>
      </c>
      <c r="E161" s="33" t="s">
        <v>2197</v>
      </c>
      <c r="F161" s="35" t="s">
        <v>14</v>
      </c>
      <c r="G161" s="33" t="s">
        <v>2198</v>
      </c>
      <c r="H161" s="33" t="s">
        <v>128</v>
      </c>
      <c r="I161" s="35">
        <v>2008</v>
      </c>
      <c r="J161" s="35">
        <v>1</v>
      </c>
      <c r="K161" s="33" t="s">
        <v>2199</v>
      </c>
      <c r="L161" s="36" t="s">
        <v>2199</v>
      </c>
    </row>
    <row r="162" spans="1:12" ht="20.100000000000001" customHeight="1">
      <c r="A162" s="32">
        <v>161</v>
      </c>
      <c r="B162" s="33" t="s">
        <v>2195</v>
      </c>
      <c r="C162" s="34" t="s">
        <v>2200</v>
      </c>
      <c r="D162" s="34" t="s">
        <v>2200</v>
      </c>
      <c r="E162" s="33" t="s">
        <v>2201</v>
      </c>
      <c r="F162" s="35" t="s">
        <v>218</v>
      </c>
      <c r="G162" s="33" t="s">
        <v>2202</v>
      </c>
      <c r="H162" s="33" t="s">
        <v>128</v>
      </c>
      <c r="I162" s="35">
        <v>2008</v>
      </c>
      <c r="J162" s="35">
        <v>1</v>
      </c>
      <c r="K162" s="33" t="s">
        <v>2203</v>
      </c>
      <c r="L162" s="36" t="s">
        <v>2203</v>
      </c>
    </row>
    <row r="163" spans="1:12" ht="20.100000000000001" customHeight="1">
      <c r="A163" s="32">
        <v>162</v>
      </c>
      <c r="B163" s="33" t="s">
        <v>1568</v>
      </c>
      <c r="C163" s="34" t="s">
        <v>2204</v>
      </c>
      <c r="D163" s="34" t="s">
        <v>2204</v>
      </c>
      <c r="E163" s="33" t="s">
        <v>2205</v>
      </c>
      <c r="F163" s="35" t="s">
        <v>14</v>
      </c>
      <c r="G163" s="33" t="s">
        <v>2206</v>
      </c>
      <c r="H163" s="33" t="s">
        <v>128</v>
      </c>
      <c r="I163" s="35">
        <v>2010</v>
      </c>
      <c r="J163" s="35">
        <v>1</v>
      </c>
      <c r="K163" s="33" t="s">
        <v>2207</v>
      </c>
      <c r="L163" s="36" t="s">
        <v>2207</v>
      </c>
    </row>
    <row r="164" spans="1:12" ht="20.100000000000001" customHeight="1">
      <c r="A164" s="32">
        <v>163</v>
      </c>
      <c r="B164" s="33" t="s">
        <v>1957</v>
      </c>
      <c r="C164" s="34" t="s">
        <v>2208</v>
      </c>
      <c r="D164" s="34" t="s">
        <v>2208</v>
      </c>
      <c r="E164" s="33" t="s">
        <v>2209</v>
      </c>
      <c r="F164" s="35" t="s">
        <v>57</v>
      </c>
      <c r="G164" s="33" t="s">
        <v>2210</v>
      </c>
      <c r="H164" s="33" t="s">
        <v>128</v>
      </c>
      <c r="I164" s="35">
        <v>2010</v>
      </c>
      <c r="J164" s="35">
        <v>1</v>
      </c>
      <c r="K164" s="33" t="s">
        <v>2211</v>
      </c>
      <c r="L164" s="36" t="s">
        <v>2211</v>
      </c>
    </row>
    <row r="165" spans="1:12" ht="20.100000000000001" customHeight="1">
      <c r="A165" s="32">
        <v>164</v>
      </c>
      <c r="B165" s="33" t="s">
        <v>2212</v>
      </c>
      <c r="C165" s="34" t="s">
        <v>2213</v>
      </c>
      <c r="D165" s="34" t="s">
        <v>2213</v>
      </c>
      <c r="E165" s="33" t="s">
        <v>2214</v>
      </c>
      <c r="F165" s="35" t="s">
        <v>57</v>
      </c>
      <c r="G165" s="33" t="s">
        <v>2215</v>
      </c>
      <c r="H165" s="33" t="s">
        <v>128</v>
      </c>
      <c r="I165" s="35">
        <v>2009</v>
      </c>
      <c r="J165" s="35">
        <v>1</v>
      </c>
      <c r="K165" s="33" t="s">
        <v>2216</v>
      </c>
      <c r="L165" s="36" t="s">
        <v>2216</v>
      </c>
    </row>
    <row r="166" spans="1:12" ht="20.100000000000001" customHeight="1">
      <c r="A166" s="32">
        <v>165</v>
      </c>
      <c r="B166" s="33" t="s">
        <v>2217</v>
      </c>
      <c r="C166" s="34" t="s">
        <v>2218</v>
      </c>
      <c r="D166" s="34" t="s">
        <v>2218</v>
      </c>
      <c r="E166" s="33" t="s">
        <v>2219</v>
      </c>
      <c r="F166" s="35" t="s">
        <v>57</v>
      </c>
      <c r="G166" s="33" t="s">
        <v>2220</v>
      </c>
      <c r="H166" s="33" t="s">
        <v>128</v>
      </c>
      <c r="I166" s="35">
        <v>2009</v>
      </c>
      <c r="J166" s="35">
        <v>1</v>
      </c>
      <c r="K166" s="33" t="s">
        <v>2221</v>
      </c>
      <c r="L166" s="36" t="s">
        <v>2221</v>
      </c>
    </row>
    <row r="167" spans="1:12" ht="20.100000000000001" customHeight="1">
      <c r="A167" s="32">
        <v>166</v>
      </c>
      <c r="B167" s="33" t="s">
        <v>2222</v>
      </c>
      <c r="C167" s="34" t="s">
        <v>2223</v>
      </c>
      <c r="D167" s="34" t="s">
        <v>2223</v>
      </c>
      <c r="E167" s="33" t="s">
        <v>2224</v>
      </c>
      <c r="F167" s="35" t="s">
        <v>218</v>
      </c>
      <c r="G167" s="33" t="s">
        <v>2225</v>
      </c>
      <c r="H167" s="33" t="s">
        <v>128</v>
      </c>
      <c r="I167" s="35">
        <v>2009</v>
      </c>
      <c r="J167" s="35">
        <v>1</v>
      </c>
      <c r="K167" s="33" t="s">
        <v>2226</v>
      </c>
      <c r="L167" s="36" t="s">
        <v>2226</v>
      </c>
    </row>
    <row r="168" spans="1:12" ht="20.100000000000001" customHeight="1">
      <c r="A168" s="32">
        <v>167</v>
      </c>
      <c r="B168" s="33" t="s">
        <v>2227</v>
      </c>
      <c r="C168" s="34" t="s">
        <v>2228</v>
      </c>
      <c r="D168" s="34" t="s">
        <v>2228</v>
      </c>
      <c r="E168" s="33" t="s">
        <v>2229</v>
      </c>
      <c r="F168" s="35" t="s">
        <v>218</v>
      </c>
      <c r="G168" s="33" t="s">
        <v>2230</v>
      </c>
      <c r="H168" s="33" t="s">
        <v>128</v>
      </c>
      <c r="I168" s="35">
        <v>2010</v>
      </c>
      <c r="J168" s="35">
        <v>1</v>
      </c>
      <c r="K168" s="33" t="s">
        <v>2231</v>
      </c>
      <c r="L168" s="36" t="s">
        <v>2231</v>
      </c>
    </row>
    <row r="169" spans="1:12" ht="20.100000000000001" customHeight="1">
      <c r="A169" s="32">
        <v>168</v>
      </c>
      <c r="B169" s="33" t="s">
        <v>2232</v>
      </c>
      <c r="C169" s="34" t="s">
        <v>2233</v>
      </c>
      <c r="D169" s="34" t="s">
        <v>2233</v>
      </c>
      <c r="E169" s="33" t="s">
        <v>2234</v>
      </c>
      <c r="F169" s="35" t="s">
        <v>142</v>
      </c>
      <c r="G169" s="33" t="s">
        <v>2235</v>
      </c>
      <c r="H169" s="33" t="s">
        <v>128</v>
      </c>
      <c r="I169" s="35">
        <v>2010</v>
      </c>
      <c r="J169" s="35">
        <v>1</v>
      </c>
      <c r="K169" s="33" t="s">
        <v>2236</v>
      </c>
      <c r="L169" s="36" t="s">
        <v>2236</v>
      </c>
    </row>
    <row r="170" spans="1:12" ht="20.100000000000001" customHeight="1">
      <c r="A170" s="32">
        <v>169</v>
      </c>
      <c r="B170" s="33" t="s">
        <v>2237</v>
      </c>
      <c r="C170" s="34" t="s">
        <v>2238</v>
      </c>
      <c r="D170" s="34" t="s">
        <v>2238</v>
      </c>
      <c r="E170" s="33" t="s">
        <v>2239</v>
      </c>
      <c r="F170" s="35" t="s">
        <v>209</v>
      </c>
      <c r="G170" s="33" t="s">
        <v>2240</v>
      </c>
      <c r="H170" s="33" t="s">
        <v>128</v>
      </c>
      <c r="I170" s="35">
        <v>2010</v>
      </c>
      <c r="J170" s="35">
        <v>1</v>
      </c>
      <c r="K170" s="33" t="s">
        <v>2241</v>
      </c>
      <c r="L170" s="36" t="s">
        <v>2241</v>
      </c>
    </row>
    <row r="171" spans="1:12" ht="20.100000000000001" customHeight="1">
      <c r="A171" s="32">
        <v>170</v>
      </c>
      <c r="B171" s="33" t="s">
        <v>2242</v>
      </c>
      <c r="C171" s="34" t="s">
        <v>2243</v>
      </c>
      <c r="D171" s="34" t="s">
        <v>2243</v>
      </c>
      <c r="E171" s="33" t="s">
        <v>2244</v>
      </c>
      <c r="F171" s="35" t="s">
        <v>14</v>
      </c>
      <c r="G171" s="33" t="s">
        <v>2245</v>
      </c>
      <c r="H171" s="33" t="s">
        <v>128</v>
      </c>
      <c r="I171" s="35">
        <v>2009</v>
      </c>
      <c r="J171" s="35">
        <v>1</v>
      </c>
      <c r="K171" s="33" t="s">
        <v>2246</v>
      </c>
      <c r="L171" s="36" t="s">
        <v>2246</v>
      </c>
    </row>
    <row r="172" spans="1:12" ht="20.100000000000001" customHeight="1">
      <c r="A172" s="32">
        <v>171</v>
      </c>
      <c r="B172" s="33" t="s">
        <v>2247</v>
      </c>
      <c r="C172" s="34" t="s">
        <v>2248</v>
      </c>
      <c r="D172" s="34" t="s">
        <v>2248</v>
      </c>
      <c r="E172" s="33" t="s">
        <v>2249</v>
      </c>
      <c r="F172" s="35" t="s">
        <v>218</v>
      </c>
      <c r="G172" s="33" t="s">
        <v>2250</v>
      </c>
      <c r="H172" s="33" t="s">
        <v>128</v>
      </c>
      <c r="I172" s="35">
        <v>2009</v>
      </c>
      <c r="J172" s="35">
        <v>1</v>
      </c>
      <c r="K172" s="33" t="s">
        <v>2251</v>
      </c>
      <c r="L172" s="36" t="s">
        <v>2251</v>
      </c>
    </row>
    <row r="173" spans="1:12" ht="20.100000000000001" customHeight="1">
      <c r="A173" s="32">
        <v>172</v>
      </c>
      <c r="B173" s="33" t="s">
        <v>1894</v>
      </c>
      <c r="C173" s="34" t="s">
        <v>2252</v>
      </c>
      <c r="D173" s="34" t="s">
        <v>2252</v>
      </c>
      <c r="E173" s="33" t="s">
        <v>2253</v>
      </c>
      <c r="F173" s="35" t="s">
        <v>14</v>
      </c>
      <c r="G173" s="33" t="s">
        <v>2254</v>
      </c>
      <c r="H173" s="33" t="s">
        <v>128</v>
      </c>
      <c r="I173" s="35">
        <v>2008</v>
      </c>
      <c r="J173" s="35">
        <v>1</v>
      </c>
      <c r="K173" s="33" t="s">
        <v>2255</v>
      </c>
      <c r="L173" s="36" t="s">
        <v>2255</v>
      </c>
    </row>
    <row r="174" spans="1:12" ht="20.100000000000001" customHeight="1">
      <c r="A174" s="32">
        <v>173</v>
      </c>
      <c r="B174" s="33" t="s">
        <v>2256</v>
      </c>
      <c r="C174" s="34" t="s">
        <v>2257</v>
      </c>
      <c r="D174" s="34" t="s">
        <v>2257</v>
      </c>
      <c r="E174" s="33" t="s">
        <v>2258</v>
      </c>
      <c r="F174" s="35" t="s">
        <v>147</v>
      </c>
      <c r="G174" s="33" t="s">
        <v>513</v>
      </c>
      <c r="H174" s="33" t="s">
        <v>128</v>
      </c>
      <c r="I174" s="35">
        <v>2010</v>
      </c>
      <c r="J174" s="35">
        <v>1</v>
      </c>
      <c r="K174" s="33" t="s">
        <v>2259</v>
      </c>
      <c r="L174" s="36" t="s">
        <v>2259</v>
      </c>
    </row>
    <row r="175" spans="1:12" ht="20.100000000000001" customHeight="1">
      <c r="A175" s="32">
        <v>174</v>
      </c>
      <c r="B175" s="33" t="s">
        <v>2260</v>
      </c>
      <c r="C175" s="34" t="s">
        <v>2261</v>
      </c>
      <c r="D175" s="34" t="s">
        <v>2261</v>
      </c>
      <c r="E175" s="33" t="s">
        <v>2262</v>
      </c>
      <c r="F175" s="35" t="s">
        <v>142</v>
      </c>
      <c r="G175" s="33" t="s">
        <v>1485</v>
      </c>
      <c r="H175" s="33" t="s">
        <v>128</v>
      </c>
      <c r="I175" s="35">
        <v>2010</v>
      </c>
      <c r="J175" s="35">
        <v>1</v>
      </c>
      <c r="K175" s="33" t="s">
        <v>2263</v>
      </c>
      <c r="L175" s="36" t="s">
        <v>2263</v>
      </c>
    </row>
    <row r="176" spans="1:12" ht="20.100000000000001" customHeight="1">
      <c r="A176" s="32">
        <v>175</v>
      </c>
      <c r="B176" s="33" t="s">
        <v>1848</v>
      </c>
      <c r="C176" s="34" t="s">
        <v>2264</v>
      </c>
      <c r="D176" s="34" t="s">
        <v>2264</v>
      </c>
      <c r="E176" s="33" t="s">
        <v>2265</v>
      </c>
      <c r="F176" s="35" t="s">
        <v>14</v>
      </c>
      <c r="G176" s="33" t="s">
        <v>2266</v>
      </c>
      <c r="H176" s="33" t="s">
        <v>128</v>
      </c>
      <c r="I176" s="35">
        <v>2010</v>
      </c>
      <c r="J176" s="35">
        <v>1</v>
      </c>
      <c r="K176" s="33" t="s">
        <v>2267</v>
      </c>
      <c r="L176" s="36" t="s">
        <v>2267</v>
      </c>
    </row>
    <row r="177" spans="1:12" ht="20.100000000000001" customHeight="1">
      <c r="A177" s="32">
        <v>176</v>
      </c>
      <c r="B177" s="33" t="s">
        <v>2268</v>
      </c>
      <c r="C177" s="34" t="s">
        <v>2269</v>
      </c>
      <c r="D177" s="34" t="s">
        <v>2269</v>
      </c>
      <c r="E177" s="33" t="s">
        <v>2270</v>
      </c>
      <c r="F177" s="35" t="s">
        <v>14</v>
      </c>
      <c r="G177" s="33" t="s">
        <v>2271</v>
      </c>
      <c r="H177" s="33" t="s">
        <v>128</v>
      </c>
      <c r="I177" s="35">
        <v>2009</v>
      </c>
      <c r="J177" s="35">
        <v>1</v>
      </c>
      <c r="K177" s="33" t="s">
        <v>2272</v>
      </c>
      <c r="L177" s="36" t="s">
        <v>2272</v>
      </c>
    </row>
    <row r="178" spans="1:12" ht="20.100000000000001" customHeight="1">
      <c r="A178" s="32">
        <v>177</v>
      </c>
      <c r="B178" s="33" t="s">
        <v>1818</v>
      </c>
      <c r="C178" s="34" t="s">
        <v>2273</v>
      </c>
      <c r="D178" s="34" t="s">
        <v>2273</v>
      </c>
      <c r="E178" s="33" t="s">
        <v>2274</v>
      </c>
      <c r="F178" s="35" t="s">
        <v>454</v>
      </c>
      <c r="G178" s="33" t="s">
        <v>2275</v>
      </c>
      <c r="H178" s="33" t="s">
        <v>128</v>
      </c>
      <c r="I178" s="35">
        <v>2010</v>
      </c>
      <c r="J178" s="35">
        <v>1</v>
      </c>
      <c r="K178" s="33" t="s">
        <v>2276</v>
      </c>
      <c r="L178" s="36" t="s">
        <v>2276</v>
      </c>
    </row>
    <row r="179" spans="1:12" ht="20.100000000000001" customHeight="1">
      <c r="A179" s="32">
        <v>178</v>
      </c>
      <c r="B179" s="33" t="s">
        <v>2277</v>
      </c>
      <c r="C179" s="34" t="s">
        <v>2278</v>
      </c>
      <c r="D179" s="34" t="s">
        <v>2278</v>
      </c>
      <c r="E179" s="33" t="s">
        <v>2279</v>
      </c>
      <c r="F179" s="35" t="s">
        <v>209</v>
      </c>
      <c r="G179" s="33" t="s">
        <v>2280</v>
      </c>
      <c r="H179" s="33" t="s">
        <v>128</v>
      </c>
      <c r="I179" s="35">
        <v>2009</v>
      </c>
      <c r="J179" s="35">
        <v>1</v>
      </c>
      <c r="K179" s="33" t="s">
        <v>2281</v>
      </c>
      <c r="L179" s="36" t="s">
        <v>2281</v>
      </c>
    </row>
    <row r="180" spans="1:12" ht="20.100000000000001" customHeight="1">
      <c r="A180" s="32">
        <v>179</v>
      </c>
      <c r="B180" s="33" t="s">
        <v>2282</v>
      </c>
      <c r="C180" s="34" t="s">
        <v>2283</v>
      </c>
      <c r="D180" s="34" t="s">
        <v>2283</v>
      </c>
      <c r="E180" s="33" t="s">
        <v>2284</v>
      </c>
      <c r="F180" s="35" t="s">
        <v>147</v>
      </c>
      <c r="G180" s="33" t="s">
        <v>2285</v>
      </c>
      <c r="H180" s="33" t="s">
        <v>128</v>
      </c>
      <c r="I180" s="35">
        <v>2009</v>
      </c>
      <c r="J180" s="35">
        <v>1</v>
      </c>
      <c r="K180" s="33" t="s">
        <v>2286</v>
      </c>
      <c r="L180" s="36" t="s">
        <v>2286</v>
      </c>
    </row>
    <row r="181" spans="1:12" ht="20.100000000000001" customHeight="1">
      <c r="A181" s="32">
        <v>180</v>
      </c>
      <c r="B181" s="33" t="s">
        <v>2287</v>
      </c>
      <c r="C181" s="34" t="s">
        <v>2288</v>
      </c>
      <c r="D181" s="34" t="s">
        <v>2288</v>
      </c>
      <c r="E181" s="33" t="s">
        <v>2289</v>
      </c>
      <c r="F181" s="35" t="s">
        <v>454</v>
      </c>
      <c r="G181" s="33" t="s">
        <v>2290</v>
      </c>
      <c r="H181" s="33" t="s">
        <v>128</v>
      </c>
      <c r="I181" s="35">
        <v>2009</v>
      </c>
      <c r="J181" s="35">
        <v>1</v>
      </c>
      <c r="K181" s="33" t="s">
        <v>2291</v>
      </c>
      <c r="L181" s="36" t="s">
        <v>2291</v>
      </c>
    </row>
    <row r="182" spans="1:12" ht="20.100000000000001" customHeight="1">
      <c r="A182" s="32">
        <v>181</v>
      </c>
      <c r="B182" s="33" t="s">
        <v>2287</v>
      </c>
      <c r="C182" s="34" t="s">
        <v>2292</v>
      </c>
      <c r="D182" s="34" t="s">
        <v>2292</v>
      </c>
      <c r="E182" s="33" t="s">
        <v>2293</v>
      </c>
      <c r="F182" s="35" t="s">
        <v>454</v>
      </c>
      <c r="G182" s="33" t="s">
        <v>2294</v>
      </c>
      <c r="H182" s="33" t="s">
        <v>128</v>
      </c>
      <c r="I182" s="35">
        <v>2009</v>
      </c>
      <c r="J182" s="35">
        <v>1</v>
      </c>
      <c r="K182" s="33" t="s">
        <v>2295</v>
      </c>
      <c r="L182" s="36" t="s">
        <v>2295</v>
      </c>
    </row>
    <row r="183" spans="1:12" ht="20.100000000000001" customHeight="1">
      <c r="A183" s="32">
        <v>182</v>
      </c>
      <c r="B183" s="33" t="s">
        <v>2296</v>
      </c>
      <c r="C183" s="34" t="s">
        <v>2297</v>
      </c>
      <c r="D183" s="34" t="s">
        <v>2297</v>
      </c>
      <c r="E183" s="33" t="s">
        <v>2298</v>
      </c>
      <c r="F183" s="35" t="s">
        <v>218</v>
      </c>
      <c r="G183" s="33" t="s">
        <v>2299</v>
      </c>
      <c r="H183" s="33" t="s">
        <v>128</v>
      </c>
      <c r="I183" s="35">
        <v>2010</v>
      </c>
      <c r="J183" s="35">
        <v>1</v>
      </c>
      <c r="K183" s="33" t="s">
        <v>2300</v>
      </c>
      <c r="L183" s="36" t="s">
        <v>2300</v>
      </c>
    </row>
    <row r="184" spans="1:12" ht="20.100000000000001" customHeight="1">
      <c r="A184" s="32">
        <v>183</v>
      </c>
      <c r="B184" s="33" t="s">
        <v>2301</v>
      </c>
      <c r="C184" s="34" t="s">
        <v>2302</v>
      </c>
      <c r="D184" s="34" t="s">
        <v>2302</v>
      </c>
      <c r="E184" s="33" t="s">
        <v>2303</v>
      </c>
      <c r="F184" s="35" t="s">
        <v>254</v>
      </c>
      <c r="G184" s="33" t="s">
        <v>2304</v>
      </c>
      <c r="H184" s="33" t="s">
        <v>128</v>
      </c>
      <c r="I184" s="35">
        <v>2010</v>
      </c>
      <c r="J184" s="35">
        <v>1</v>
      </c>
      <c r="K184" s="33" t="s">
        <v>2305</v>
      </c>
      <c r="L184" s="36" t="s">
        <v>2305</v>
      </c>
    </row>
    <row r="185" spans="1:12" ht="20.100000000000001" customHeight="1">
      <c r="A185" s="32">
        <v>184</v>
      </c>
      <c r="B185" s="33" t="s">
        <v>2306</v>
      </c>
      <c r="C185" s="34" t="s">
        <v>2307</v>
      </c>
      <c r="D185" s="34" t="s">
        <v>2307</v>
      </c>
      <c r="E185" s="33" t="s">
        <v>2308</v>
      </c>
      <c r="F185" s="35" t="s">
        <v>192</v>
      </c>
      <c r="G185" s="33" t="s">
        <v>2309</v>
      </c>
      <c r="H185" s="33" t="s">
        <v>128</v>
      </c>
      <c r="I185" s="35">
        <v>2010</v>
      </c>
      <c r="J185" s="35">
        <v>1</v>
      </c>
      <c r="K185" s="33" t="s">
        <v>2310</v>
      </c>
      <c r="L185" s="36" t="s">
        <v>2310</v>
      </c>
    </row>
    <row r="186" spans="1:12" ht="20.100000000000001" customHeight="1">
      <c r="A186" s="32">
        <v>185</v>
      </c>
      <c r="B186" s="33" t="s">
        <v>1568</v>
      </c>
      <c r="C186" s="34" t="s">
        <v>2311</v>
      </c>
      <c r="D186" s="34" t="s">
        <v>2311</v>
      </c>
      <c r="E186" s="33" t="s">
        <v>2312</v>
      </c>
      <c r="F186" s="35" t="s">
        <v>142</v>
      </c>
      <c r="G186" s="33" t="s">
        <v>2313</v>
      </c>
      <c r="H186" s="33" t="s">
        <v>128</v>
      </c>
      <c r="I186" s="35">
        <v>2010</v>
      </c>
      <c r="J186" s="35">
        <v>1</v>
      </c>
      <c r="K186" s="33" t="s">
        <v>2314</v>
      </c>
      <c r="L186" s="36" t="s">
        <v>2314</v>
      </c>
    </row>
    <row r="187" spans="1:12" ht="20.100000000000001" customHeight="1">
      <c r="A187" s="32">
        <v>186</v>
      </c>
      <c r="B187" s="33" t="s">
        <v>2315</v>
      </c>
      <c r="C187" s="34" t="s">
        <v>2316</v>
      </c>
      <c r="D187" s="34" t="s">
        <v>2316</v>
      </c>
      <c r="E187" s="33" t="s">
        <v>2317</v>
      </c>
      <c r="F187" s="35" t="s">
        <v>14</v>
      </c>
      <c r="G187" s="33" t="s">
        <v>2318</v>
      </c>
      <c r="H187" s="33" t="s">
        <v>128</v>
      </c>
      <c r="I187" s="35">
        <v>2009</v>
      </c>
      <c r="J187" s="35">
        <v>1</v>
      </c>
      <c r="K187" s="33" t="s">
        <v>2319</v>
      </c>
      <c r="L187" s="36" t="s">
        <v>2319</v>
      </c>
    </row>
    <row r="188" spans="1:12" ht="20.100000000000001" customHeight="1">
      <c r="A188" s="32">
        <v>187</v>
      </c>
      <c r="B188" s="33" t="s">
        <v>1563</v>
      </c>
      <c r="C188" s="34" t="s">
        <v>2320</v>
      </c>
      <c r="D188" s="34" t="s">
        <v>2320</v>
      </c>
      <c r="E188" s="33" t="s">
        <v>2321</v>
      </c>
      <c r="F188" s="35" t="s">
        <v>147</v>
      </c>
      <c r="G188" s="33" t="s">
        <v>2322</v>
      </c>
      <c r="H188" s="33" t="s">
        <v>128</v>
      </c>
      <c r="I188" s="35">
        <v>2010</v>
      </c>
      <c r="J188" s="35">
        <v>1</v>
      </c>
      <c r="K188" s="33" t="s">
        <v>2323</v>
      </c>
      <c r="L188" s="36" t="s">
        <v>2323</v>
      </c>
    </row>
    <row r="189" spans="1:12" ht="20.100000000000001" customHeight="1">
      <c r="A189" s="32">
        <v>188</v>
      </c>
      <c r="B189" s="33" t="s">
        <v>2324</v>
      </c>
      <c r="C189" s="34" t="s">
        <v>2325</v>
      </c>
      <c r="D189" s="34" t="s">
        <v>2325</v>
      </c>
      <c r="E189" s="33" t="s">
        <v>2326</v>
      </c>
      <c r="F189" s="35" t="s">
        <v>218</v>
      </c>
      <c r="G189" s="33" t="s">
        <v>2327</v>
      </c>
      <c r="H189" s="33" t="s">
        <v>128</v>
      </c>
      <c r="I189" s="35">
        <v>2009</v>
      </c>
      <c r="J189" s="35">
        <v>1</v>
      </c>
      <c r="K189" s="33" t="s">
        <v>2328</v>
      </c>
      <c r="L189" s="36" t="s">
        <v>2328</v>
      </c>
    </row>
    <row r="190" spans="1:12" ht="20.100000000000001" customHeight="1">
      <c r="A190" s="32">
        <v>189</v>
      </c>
      <c r="B190" s="33" t="s">
        <v>1436</v>
      </c>
      <c r="C190" s="34" t="s">
        <v>2329</v>
      </c>
      <c r="D190" s="34" t="s">
        <v>2329</v>
      </c>
      <c r="E190" s="33" t="s">
        <v>2330</v>
      </c>
      <c r="F190" s="35" t="s">
        <v>14</v>
      </c>
      <c r="G190" s="33" t="s">
        <v>2331</v>
      </c>
      <c r="H190" s="33" t="s">
        <v>128</v>
      </c>
      <c r="I190" s="35">
        <v>2008</v>
      </c>
      <c r="J190" s="35">
        <v>1</v>
      </c>
      <c r="K190" s="33" t="s">
        <v>2332</v>
      </c>
      <c r="L190" s="36" t="s">
        <v>2332</v>
      </c>
    </row>
    <row r="191" spans="1:12" ht="20.100000000000001" customHeight="1">
      <c r="A191" s="32">
        <v>190</v>
      </c>
      <c r="B191" s="33" t="s">
        <v>1788</v>
      </c>
      <c r="C191" s="34" t="s">
        <v>2333</v>
      </c>
      <c r="D191" s="34" t="s">
        <v>2333</v>
      </c>
      <c r="E191" s="33" t="s">
        <v>2334</v>
      </c>
      <c r="F191" s="35" t="s">
        <v>147</v>
      </c>
      <c r="G191" s="33" t="s">
        <v>2335</v>
      </c>
      <c r="H191" s="33" t="s">
        <v>128</v>
      </c>
      <c r="I191" s="35">
        <v>2010</v>
      </c>
      <c r="J191" s="35">
        <v>1</v>
      </c>
      <c r="K191" s="33" t="s">
        <v>2336</v>
      </c>
      <c r="L191" s="36" t="s">
        <v>2336</v>
      </c>
    </row>
    <row r="192" spans="1:12" ht="20.100000000000001" customHeight="1">
      <c r="A192" s="32">
        <v>191</v>
      </c>
      <c r="B192" s="33" t="s">
        <v>2337</v>
      </c>
      <c r="C192" s="34" t="s">
        <v>2338</v>
      </c>
      <c r="D192" s="34" t="s">
        <v>2338</v>
      </c>
      <c r="E192" s="33" t="s">
        <v>2339</v>
      </c>
      <c r="F192" s="35" t="s">
        <v>14</v>
      </c>
      <c r="G192" s="33" t="s">
        <v>2340</v>
      </c>
      <c r="H192" s="33" t="s">
        <v>128</v>
      </c>
      <c r="I192" s="35">
        <v>2009</v>
      </c>
      <c r="J192" s="35">
        <v>1</v>
      </c>
      <c r="K192" s="33" t="s">
        <v>2341</v>
      </c>
      <c r="L192" s="36" t="s">
        <v>2341</v>
      </c>
    </row>
    <row r="193" spans="1:12" ht="20.100000000000001" customHeight="1">
      <c r="A193" s="32">
        <v>192</v>
      </c>
      <c r="B193" s="33" t="s">
        <v>1360</v>
      </c>
      <c r="C193" s="34" t="s">
        <v>2342</v>
      </c>
      <c r="D193" s="34" t="s">
        <v>2342</v>
      </c>
      <c r="E193" s="33" t="s">
        <v>2343</v>
      </c>
      <c r="F193" s="35" t="s">
        <v>147</v>
      </c>
      <c r="G193" s="33" t="s">
        <v>2344</v>
      </c>
      <c r="H193" s="33" t="s">
        <v>128</v>
      </c>
      <c r="I193" s="35">
        <v>2009</v>
      </c>
      <c r="J193" s="35">
        <v>1</v>
      </c>
      <c r="K193" s="33" t="s">
        <v>2345</v>
      </c>
      <c r="L193" s="36" t="s">
        <v>2345</v>
      </c>
    </row>
    <row r="194" spans="1:12" ht="20.100000000000001" customHeight="1">
      <c r="A194" s="32">
        <v>193</v>
      </c>
      <c r="B194" s="33" t="s">
        <v>1957</v>
      </c>
      <c r="C194" s="34" t="s">
        <v>2346</v>
      </c>
      <c r="D194" s="34" t="s">
        <v>2346</v>
      </c>
      <c r="E194" s="33" t="s">
        <v>2347</v>
      </c>
      <c r="F194" s="35" t="s">
        <v>14</v>
      </c>
      <c r="G194" s="33" t="s">
        <v>2348</v>
      </c>
      <c r="H194" s="33" t="s">
        <v>128</v>
      </c>
      <c r="I194" s="35">
        <v>2010</v>
      </c>
      <c r="J194" s="35">
        <v>1</v>
      </c>
      <c r="K194" s="33" t="s">
        <v>2349</v>
      </c>
      <c r="L194" s="36" t="s">
        <v>2349</v>
      </c>
    </row>
    <row r="195" spans="1:12" ht="20.100000000000001" customHeight="1">
      <c r="A195" s="32">
        <v>194</v>
      </c>
      <c r="B195" s="33" t="s">
        <v>2350</v>
      </c>
      <c r="C195" s="34" t="s">
        <v>2351</v>
      </c>
      <c r="D195" s="34" t="s">
        <v>2351</v>
      </c>
      <c r="E195" s="33" t="s">
        <v>2352</v>
      </c>
      <c r="F195" s="35" t="s">
        <v>142</v>
      </c>
      <c r="G195" s="33" t="s">
        <v>2353</v>
      </c>
      <c r="H195" s="33" t="s">
        <v>128</v>
      </c>
      <c r="I195" s="35">
        <v>2010</v>
      </c>
      <c r="J195" s="35">
        <v>1</v>
      </c>
      <c r="K195" s="33" t="s">
        <v>2354</v>
      </c>
      <c r="L195" s="36" t="s">
        <v>2354</v>
      </c>
    </row>
    <row r="196" spans="1:12" ht="20.100000000000001" customHeight="1">
      <c r="A196" s="32">
        <v>195</v>
      </c>
      <c r="B196" s="33" t="s">
        <v>1338</v>
      </c>
      <c r="C196" s="34" t="s">
        <v>2355</v>
      </c>
      <c r="D196" s="34" t="s">
        <v>2355</v>
      </c>
      <c r="E196" s="33" t="s">
        <v>2356</v>
      </c>
      <c r="F196" s="35" t="s">
        <v>14</v>
      </c>
      <c r="G196" s="33" t="s">
        <v>2357</v>
      </c>
      <c r="H196" s="33" t="s">
        <v>128</v>
      </c>
      <c r="I196" s="35">
        <v>2009</v>
      </c>
      <c r="J196" s="35">
        <v>1</v>
      </c>
      <c r="K196" s="33" t="s">
        <v>2358</v>
      </c>
      <c r="L196" s="36" t="s">
        <v>2358</v>
      </c>
    </row>
    <row r="197" spans="1:12" ht="20.100000000000001" customHeight="1">
      <c r="A197" s="32">
        <v>196</v>
      </c>
      <c r="B197" s="33" t="s">
        <v>2359</v>
      </c>
      <c r="C197" s="34" t="s">
        <v>2360</v>
      </c>
      <c r="D197" s="34" t="s">
        <v>2360</v>
      </c>
      <c r="E197" s="33" t="s">
        <v>2361</v>
      </c>
      <c r="F197" s="35" t="s">
        <v>14</v>
      </c>
      <c r="G197" s="33" t="s">
        <v>2362</v>
      </c>
      <c r="H197" s="33" t="s">
        <v>128</v>
      </c>
      <c r="I197" s="35">
        <v>2010</v>
      </c>
      <c r="J197" s="35">
        <v>1</v>
      </c>
      <c r="K197" s="33" t="s">
        <v>2363</v>
      </c>
      <c r="L197" s="36" t="s">
        <v>2363</v>
      </c>
    </row>
    <row r="198" spans="1:12" ht="20.100000000000001" customHeight="1">
      <c r="A198" s="32">
        <v>197</v>
      </c>
      <c r="B198" s="33" t="s">
        <v>2364</v>
      </c>
      <c r="C198" s="34" t="s">
        <v>2365</v>
      </c>
      <c r="D198" s="34" t="s">
        <v>2365</v>
      </c>
      <c r="E198" s="33" t="s">
        <v>2366</v>
      </c>
      <c r="F198" s="35" t="s">
        <v>57</v>
      </c>
      <c r="G198" s="33" t="s">
        <v>2367</v>
      </c>
      <c r="H198" s="33" t="s">
        <v>128</v>
      </c>
      <c r="I198" s="35">
        <v>2010</v>
      </c>
      <c r="J198" s="35">
        <v>1</v>
      </c>
      <c r="K198" s="33" t="s">
        <v>2368</v>
      </c>
      <c r="L198" s="36" t="s">
        <v>2368</v>
      </c>
    </row>
    <row r="199" spans="1:12" ht="20.100000000000001" customHeight="1">
      <c r="A199" s="32">
        <v>198</v>
      </c>
      <c r="B199" s="33" t="s">
        <v>2369</v>
      </c>
      <c r="C199" s="34" t="s">
        <v>2370</v>
      </c>
      <c r="D199" s="34" t="s">
        <v>2370</v>
      </c>
      <c r="E199" s="33" t="s">
        <v>2371</v>
      </c>
      <c r="F199" s="35" t="s">
        <v>147</v>
      </c>
      <c r="G199" s="33" t="s">
        <v>2372</v>
      </c>
      <c r="H199" s="33" t="s">
        <v>128</v>
      </c>
      <c r="I199" s="35">
        <v>2010</v>
      </c>
      <c r="J199" s="35">
        <v>1</v>
      </c>
      <c r="K199" s="33" t="s">
        <v>2373</v>
      </c>
      <c r="L199" s="36" t="s">
        <v>2373</v>
      </c>
    </row>
    <row r="200" spans="1:12" ht="20.100000000000001" customHeight="1">
      <c r="A200" s="32">
        <v>199</v>
      </c>
      <c r="B200" s="33" t="s">
        <v>2374</v>
      </c>
      <c r="C200" s="34" t="s">
        <v>2375</v>
      </c>
      <c r="D200" s="34" t="s">
        <v>2375</v>
      </c>
      <c r="E200" s="33" t="s">
        <v>2376</v>
      </c>
      <c r="F200" s="35" t="s">
        <v>14</v>
      </c>
      <c r="G200" s="33" t="s">
        <v>2377</v>
      </c>
      <c r="H200" s="33" t="s">
        <v>128</v>
      </c>
      <c r="I200" s="35">
        <v>2009</v>
      </c>
      <c r="J200" s="35">
        <v>1</v>
      </c>
      <c r="K200" s="33" t="s">
        <v>2378</v>
      </c>
      <c r="L200" s="36" t="s">
        <v>2378</v>
      </c>
    </row>
    <row r="201" spans="1:12" ht="20.100000000000001" customHeight="1">
      <c r="A201" s="32">
        <v>200</v>
      </c>
      <c r="B201" s="33" t="s">
        <v>2379</v>
      </c>
      <c r="C201" s="34" t="s">
        <v>2380</v>
      </c>
      <c r="D201" s="34" t="s">
        <v>2380</v>
      </c>
      <c r="E201" s="33" t="s">
        <v>2381</v>
      </c>
      <c r="F201" s="35" t="s">
        <v>14</v>
      </c>
      <c r="G201" s="33" t="s">
        <v>2382</v>
      </c>
      <c r="H201" s="33" t="s">
        <v>128</v>
      </c>
      <c r="I201" s="35">
        <v>2009</v>
      </c>
      <c r="J201" s="35">
        <v>1</v>
      </c>
      <c r="K201" s="33" t="s">
        <v>2383</v>
      </c>
      <c r="L201" s="36" t="s">
        <v>2383</v>
      </c>
    </row>
    <row r="202" spans="1:12" ht="20.100000000000001" customHeight="1">
      <c r="A202" s="32">
        <v>201</v>
      </c>
      <c r="B202" s="33" t="s">
        <v>1957</v>
      </c>
      <c r="C202" s="34" t="s">
        <v>2384</v>
      </c>
      <c r="D202" s="34" t="s">
        <v>2384</v>
      </c>
      <c r="E202" s="33" t="s">
        <v>2385</v>
      </c>
      <c r="F202" s="35" t="s">
        <v>57</v>
      </c>
      <c r="G202" s="33" t="s">
        <v>2386</v>
      </c>
      <c r="H202" s="33" t="s">
        <v>128</v>
      </c>
      <c r="I202" s="35">
        <v>2010</v>
      </c>
      <c r="J202" s="35">
        <v>1</v>
      </c>
      <c r="K202" s="33" t="s">
        <v>2387</v>
      </c>
      <c r="L202" s="36" t="s">
        <v>2387</v>
      </c>
    </row>
    <row r="203" spans="1:12" ht="20.100000000000001" customHeight="1">
      <c r="A203" s="32">
        <v>202</v>
      </c>
      <c r="B203" s="33" t="s">
        <v>2388</v>
      </c>
      <c r="C203" s="34" t="s">
        <v>2389</v>
      </c>
      <c r="D203" s="34" t="s">
        <v>2389</v>
      </c>
      <c r="E203" s="33" t="s">
        <v>2390</v>
      </c>
      <c r="F203" s="35" t="s">
        <v>57</v>
      </c>
      <c r="G203" s="33" t="s">
        <v>2391</v>
      </c>
      <c r="H203" s="33" t="s">
        <v>128</v>
      </c>
      <c r="I203" s="35">
        <v>2010</v>
      </c>
      <c r="J203" s="35">
        <v>1</v>
      </c>
      <c r="K203" s="33" t="s">
        <v>2392</v>
      </c>
      <c r="L203" s="36" t="s">
        <v>2392</v>
      </c>
    </row>
    <row r="204" spans="1:12" ht="20.100000000000001" customHeight="1">
      <c r="A204" s="32">
        <v>203</v>
      </c>
      <c r="B204" s="33" t="s">
        <v>1362</v>
      </c>
      <c r="C204" s="34" t="s">
        <v>2393</v>
      </c>
      <c r="D204" s="34" t="s">
        <v>2393</v>
      </c>
      <c r="E204" s="33" t="s">
        <v>2394</v>
      </c>
      <c r="F204" s="35" t="s">
        <v>209</v>
      </c>
      <c r="G204" s="33" t="s">
        <v>2395</v>
      </c>
      <c r="H204" s="33" t="s">
        <v>128</v>
      </c>
      <c r="I204" s="35">
        <v>2010</v>
      </c>
      <c r="J204" s="35">
        <v>1</v>
      </c>
      <c r="K204" s="33" t="s">
        <v>2396</v>
      </c>
      <c r="L204" s="36" t="s">
        <v>2396</v>
      </c>
    </row>
    <row r="205" spans="1:12" ht="20.100000000000001" customHeight="1">
      <c r="A205" s="32">
        <v>204</v>
      </c>
      <c r="B205" s="33" t="s">
        <v>1417</v>
      </c>
      <c r="C205" s="34" t="s">
        <v>2397</v>
      </c>
      <c r="D205" s="34" t="s">
        <v>2397</v>
      </c>
      <c r="E205" s="33" t="s">
        <v>2398</v>
      </c>
      <c r="F205" s="35" t="s">
        <v>14</v>
      </c>
      <c r="G205" s="33" t="s">
        <v>2399</v>
      </c>
      <c r="H205" s="33" t="s">
        <v>128</v>
      </c>
      <c r="I205" s="35">
        <v>2010</v>
      </c>
      <c r="J205" s="35">
        <v>1</v>
      </c>
      <c r="K205" s="33" t="s">
        <v>2400</v>
      </c>
      <c r="L205" s="36" t="s">
        <v>2400</v>
      </c>
    </row>
    <row r="206" spans="1:12" ht="20.100000000000001" customHeight="1">
      <c r="A206" s="32">
        <v>205</v>
      </c>
      <c r="B206" s="33" t="s">
        <v>2401</v>
      </c>
      <c r="C206" s="34" t="s">
        <v>2402</v>
      </c>
      <c r="D206" s="34" t="s">
        <v>2402</v>
      </c>
      <c r="E206" s="33" t="s">
        <v>2403</v>
      </c>
      <c r="F206" s="35" t="s">
        <v>14</v>
      </c>
      <c r="G206" s="33" t="s">
        <v>2404</v>
      </c>
      <c r="H206" s="33" t="s">
        <v>128</v>
      </c>
      <c r="I206" s="35">
        <v>2009</v>
      </c>
      <c r="J206" s="35">
        <v>1</v>
      </c>
      <c r="K206" s="33" t="s">
        <v>2405</v>
      </c>
      <c r="L206" s="36" t="s">
        <v>2405</v>
      </c>
    </row>
    <row r="207" spans="1:12" ht="20.100000000000001" customHeight="1">
      <c r="A207" s="32">
        <v>206</v>
      </c>
      <c r="B207" s="33" t="s">
        <v>2126</v>
      </c>
      <c r="C207" s="34" t="s">
        <v>2406</v>
      </c>
      <c r="D207" s="34" t="s">
        <v>2406</v>
      </c>
      <c r="E207" s="33" t="s">
        <v>2407</v>
      </c>
      <c r="F207" s="35" t="s">
        <v>14</v>
      </c>
      <c r="G207" s="33" t="s">
        <v>1485</v>
      </c>
      <c r="H207" s="33" t="s">
        <v>128</v>
      </c>
      <c r="I207" s="35">
        <v>2009</v>
      </c>
      <c r="J207" s="35">
        <v>1</v>
      </c>
      <c r="K207" s="33" t="s">
        <v>2408</v>
      </c>
      <c r="L207" s="36" t="s">
        <v>2408</v>
      </c>
    </row>
    <row r="208" spans="1:12" ht="20.100000000000001" customHeight="1">
      <c r="A208" s="32">
        <v>207</v>
      </c>
      <c r="B208" s="33" t="s">
        <v>2409</v>
      </c>
      <c r="C208" s="34" t="s">
        <v>2410</v>
      </c>
      <c r="D208" s="34" t="s">
        <v>2410</v>
      </c>
      <c r="E208" s="33" t="s">
        <v>2411</v>
      </c>
      <c r="F208" s="35" t="s">
        <v>147</v>
      </c>
      <c r="G208" s="33" t="s">
        <v>2412</v>
      </c>
      <c r="H208" s="33" t="s">
        <v>128</v>
      </c>
      <c r="I208" s="35">
        <v>2010</v>
      </c>
      <c r="J208" s="35">
        <v>1</v>
      </c>
      <c r="K208" s="33" t="s">
        <v>2413</v>
      </c>
      <c r="L208" s="36" t="s">
        <v>2413</v>
      </c>
    </row>
    <row r="209" spans="1:12" ht="20.100000000000001" customHeight="1">
      <c r="A209" s="32">
        <v>208</v>
      </c>
      <c r="B209" s="33" t="s">
        <v>2414</v>
      </c>
      <c r="C209" s="42" t="s">
        <v>2415</v>
      </c>
      <c r="D209" s="42" t="s">
        <v>2415</v>
      </c>
      <c r="E209" s="43" t="s">
        <v>2416</v>
      </c>
      <c r="F209" s="32" t="s">
        <v>14</v>
      </c>
      <c r="G209" s="33" t="s">
        <v>2417</v>
      </c>
      <c r="H209" s="35" t="s">
        <v>128</v>
      </c>
      <c r="I209" s="32">
        <v>2011</v>
      </c>
      <c r="J209" s="32">
        <v>1</v>
      </c>
      <c r="K209" s="33" t="s">
        <v>2418</v>
      </c>
      <c r="L209" s="36" t="str">
        <f>HYPERLINK(K209)</f>
        <v>http://ovidsp.ovid.com/ovidweb.cgi?T=JS&amp;NEWS=n&amp;CSC=Y&amp;PAGE=booktext&amp;D=books&amp;AN=01438047$&amp;XPATH=/PG(0)</v>
      </c>
    </row>
    <row r="210" spans="1:12" ht="20.100000000000001" customHeight="1">
      <c r="A210" s="32">
        <v>209</v>
      </c>
      <c r="B210" s="33" t="s">
        <v>2419</v>
      </c>
      <c r="C210" s="42" t="s">
        <v>2420</v>
      </c>
      <c r="D210" s="42" t="s">
        <v>2420</v>
      </c>
      <c r="E210" s="43" t="s">
        <v>2421</v>
      </c>
      <c r="F210" s="32" t="s">
        <v>14</v>
      </c>
      <c r="G210" s="33" t="s">
        <v>2422</v>
      </c>
      <c r="H210" s="35" t="s">
        <v>128</v>
      </c>
      <c r="I210" s="32">
        <v>2012</v>
      </c>
      <c r="J210" s="32">
        <v>1</v>
      </c>
      <c r="K210" s="33" t="s">
        <v>2423</v>
      </c>
      <c r="L210" s="36" t="str">
        <f>HYPERLINK(K210)</f>
        <v>http://ovidsp.ovid.com/ovidweb.cgi?T=JS&amp;NEWS=n&amp;CSC=Y&amp;PAGE=booktext&amp;D=books&amp;AN=01439410$&amp;XPATH=/PG(0)</v>
      </c>
    </row>
    <row r="211" spans="1:12" ht="20.100000000000001" customHeight="1">
      <c r="A211" s="32">
        <v>210</v>
      </c>
      <c r="B211" s="33" t="s">
        <v>2424</v>
      </c>
      <c r="C211" s="42" t="s">
        <v>2425</v>
      </c>
      <c r="D211" s="42" t="s">
        <v>2425</v>
      </c>
      <c r="E211" s="43" t="s">
        <v>2426</v>
      </c>
      <c r="F211" s="32" t="s">
        <v>14</v>
      </c>
      <c r="G211" s="33"/>
      <c r="H211" s="35" t="s">
        <v>128</v>
      </c>
      <c r="I211" s="32">
        <v>2011</v>
      </c>
      <c r="J211" s="32">
        <v>1</v>
      </c>
      <c r="K211" s="33" t="s">
        <v>2427</v>
      </c>
      <c r="L211" s="36" t="str">
        <f>HYPERLINK(K211)</f>
        <v>http://ovidsp.ovid.com/ovidweb.cgi?T=JS&amp;NEWS=n&amp;CSC=Y&amp;PAGE=booktext&amp;D=books&amp;AN=01438110$&amp;XPATH=/PG(0)</v>
      </c>
    </row>
    <row r="212" spans="1:12" ht="20.100000000000001" customHeight="1">
      <c r="A212" s="32">
        <v>211</v>
      </c>
      <c r="B212" s="33" t="s">
        <v>2428</v>
      </c>
      <c r="C212" s="42" t="s">
        <v>2429</v>
      </c>
      <c r="D212" s="42" t="s">
        <v>2430</v>
      </c>
      <c r="E212" s="43" t="s">
        <v>2431</v>
      </c>
      <c r="F212" s="32" t="s">
        <v>14</v>
      </c>
      <c r="G212" s="33" t="s">
        <v>2432</v>
      </c>
      <c r="H212" s="35" t="s">
        <v>128</v>
      </c>
      <c r="I212" s="32">
        <v>2010</v>
      </c>
      <c r="J212" s="32">
        <v>1</v>
      </c>
      <c r="K212" s="33" t="s">
        <v>2433</v>
      </c>
      <c r="L212" s="36" t="str">
        <f>HYPERLINK(K212)</f>
        <v>http://ovidsp.ovid.com/ovidweb.cgi?T=JS&amp;NEWS=n&amp;CSC=Y&amp;PAGE=booktext&amp;D=books&amp;AN=01437564$&amp;XPATH=/PG(0)</v>
      </c>
    </row>
  </sheetData>
  <phoneticPr fontId="1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6"/>
  <sheetViews>
    <sheetView topLeftCell="C1" workbookViewId="0">
      <selection activeCell="Q1" sqref="Q1:R65536"/>
    </sheetView>
  </sheetViews>
  <sheetFormatPr defaultColWidth="5.44140625" defaultRowHeight="20.100000000000001" customHeight="1"/>
  <cols>
    <col min="1" max="1" width="8.6640625" style="142" hidden="1" customWidth="1"/>
    <col min="2" max="2" width="6.6640625" style="143" hidden="1" customWidth="1"/>
    <col min="3" max="3" width="26.21875" style="144" customWidth="1"/>
    <col min="4" max="4" width="14.109375" style="144" hidden="1" customWidth="1"/>
    <col min="5" max="5" width="17" style="144" hidden="1" customWidth="1"/>
    <col min="6" max="6" width="50.77734375" style="145" customWidth="1"/>
    <col min="7" max="7" width="6.109375" style="144" hidden="1" customWidth="1"/>
    <col min="8" max="8" width="21.88671875" style="144" customWidth="1"/>
    <col min="9" max="9" width="17.6640625" style="144" customWidth="1"/>
    <col min="10" max="10" width="9.109375" style="144" customWidth="1"/>
    <col min="11" max="11" width="3.77734375" style="144" hidden="1" customWidth="1"/>
    <col min="12" max="12" width="12.77734375" style="146" hidden="1" customWidth="1"/>
    <col min="13" max="13" width="32.88671875" style="123" hidden="1" customWidth="1"/>
    <col min="14" max="14" width="32.88671875" style="147" hidden="1" customWidth="1"/>
    <col min="15" max="15" width="116.44140625" style="147" bestFit="1" customWidth="1"/>
    <col min="16" max="16" width="32.88671875" style="147" hidden="1" customWidth="1"/>
    <col min="17" max="17" width="9.109375" style="123" hidden="1" customWidth="1"/>
    <col min="18" max="18" width="0" style="123" hidden="1" customWidth="1"/>
    <col min="19" max="16384" width="5.44140625" style="123"/>
  </cols>
  <sheetData>
    <row r="1" spans="1:18" ht="20.100000000000001" customHeight="1">
      <c r="A1" s="117" t="s">
        <v>7998</v>
      </c>
      <c r="B1" s="117" t="s">
        <v>7999</v>
      </c>
      <c r="C1" s="117" t="s">
        <v>8000</v>
      </c>
      <c r="D1" s="117" t="s">
        <v>8001</v>
      </c>
      <c r="E1" s="117" t="s">
        <v>8002</v>
      </c>
      <c r="F1" s="118" t="s">
        <v>8003</v>
      </c>
      <c r="G1" s="117" t="s">
        <v>8004</v>
      </c>
      <c r="H1" s="117" t="s">
        <v>8005</v>
      </c>
      <c r="I1" s="117" t="s">
        <v>8006</v>
      </c>
      <c r="J1" s="117" t="s">
        <v>8007</v>
      </c>
      <c r="K1" s="117" t="s">
        <v>8008</v>
      </c>
      <c r="L1" s="119" t="s">
        <v>8009</v>
      </c>
      <c r="M1" s="119" t="s">
        <v>8010</v>
      </c>
      <c r="N1" s="119" t="s">
        <v>8011</v>
      </c>
      <c r="O1" s="119" t="s">
        <v>8012</v>
      </c>
      <c r="P1" s="120" t="s">
        <v>8013</v>
      </c>
      <c r="Q1" s="121" t="s">
        <v>8014</v>
      </c>
      <c r="R1" s="122" t="s">
        <v>8015</v>
      </c>
    </row>
    <row r="2" spans="1:18" ht="20.100000000000001" customHeight="1">
      <c r="A2" s="124">
        <v>52</v>
      </c>
      <c r="B2" s="125" t="s">
        <v>5877</v>
      </c>
      <c r="C2" s="126" t="s">
        <v>8022</v>
      </c>
      <c r="D2" s="126" t="s">
        <v>8023</v>
      </c>
      <c r="E2" s="126" t="s">
        <v>8023</v>
      </c>
      <c r="F2" s="127" t="s">
        <v>8024</v>
      </c>
      <c r="G2" s="126" t="s">
        <v>454</v>
      </c>
      <c r="H2" s="126" t="s">
        <v>8025</v>
      </c>
      <c r="I2" s="126" t="s">
        <v>8026</v>
      </c>
      <c r="J2" s="126">
        <v>2012</v>
      </c>
      <c r="K2" s="126" t="s">
        <v>18</v>
      </c>
      <c r="L2" s="128" t="s">
        <v>8016</v>
      </c>
      <c r="M2" s="136"/>
      <c r="N2" s="137" t="s">
        <v>8027</v>
      </c>
      <c r="O2" s="129" t="str">
        <f t="shared" ref="O2:O27" si="0">HYPERLINK(N2)</f>
        <v>http://ovidsp.ovid.com/ovidweb.cgi?T=JS&amp;NEWS=N&amp;PAGE=booktext&amp;DF=bookdb&amp;AN=01438848/7th_Edition&amp;XPATH=/PG(0)</v>
      </c>
      <c r="P2" s="129"/>
      <c r="Q2" s="123" t="s">
        <v>8028</v>
      </c>
      <c r="R2" s="123" t="s">
        <v>8029</v>
      </c>
    </row>
    <row r="3" spans="1:18" ht="20.100000000000001" customHeight="1">
      <c r="A3" s="124">
        <v>53</v>
      </c>
      <c r="B3" s="125" t="s">
        <v>5877</v>
      </c>
      <c r="C3" s="126" t="s">
        <v>8030</v>
      </c>
      <c r="D3" s="126" t="s">
        <v>8031</v>
      </c>
      <c r="E3" s="126" t="s">
        <v>8031</v>
      </c>
      <c r="F3" s="127" t="s">
        <v>8032</v>
      </c>
      <c r="G3" s="126" t="s">
        <v>57</v>
      </c>
      <c r="H3" s="126" t="s">
        <v>8033</v>
      </c>
      <c r="I3" s="126" t="s">
        <v>8026</v>
      </c>
      <c r="J3" s="126">
        <v>2011</v>
      </c>
      <c r="K3" s="126" t="s">
        <v>18</v>
      </c>
      <c r="L3" s="128" t="s">
        <v>8016</v>
      </c>
      <c r="M3" s="136"/>
      <c r="N3" s="137" t="s">
        <v>8034</v>
      </c>
      <c r="O3" s="129" t="str">
        <f t="shared" si="0"/>
        <v>http://ovidsp.ovid.com/ovidweb.cgi?T=JS&amp;NEWS=N&amp;PAGE=booktext&amp;DF=bookdb&amp;AN=01438850/2nd_Edition&amp;XPATH=/PG(0)</v>
      </c>
      <c r="P3" s="129"/>
      <c r="Q3" s="123" t="s">
        <v>8035</v>
      </c>
      <c r="R3" s="123" t="s">
        <v>8036</v>
      </c>
    </row>
    <row r="4" spans="1:18" ht="20.100000000000001" customHeight="1">
      <c r="A4" s="124">
        <v>54</v>
      </c>
      <c r="B4" s="125" t="s">
        <v>5877</v>
      </c>
      <c r="C4" s="126" t="s">
        <v>8037</v>
      </c>
      <c r="D4" s="126" t="s">
        <v>8038</v>
      </c>
      <c r="E4" s="126" t="s">
        <v>8038</v>
      </c>
      <c r="F4" s="127" t="s">
        <v>8039</v>
      </c>
      <c r="G4" s="126" t="s">
        <v>218</v>
      </c>
      <c r="H4" s="126" t="s">
        <v>8040</v>
      </c>
      <c r="I4" s="126" t="s">
        <v>8026</v>
      </c>
      <c r="J4" s="126">
        <v>2011</v>
      </c>
      <c r="K4" s="126" t="s">
        <v>18</v>
      </c>
      <c r="L4" s="128" t="s">
        <v>8016</v>
      </c>
      <c r="M4" s="136"/>
      <c r="N4" s="137" t="s">
        <v>8041</v>
      </c>
      <c r="O4" s="129" t="str">
        <f t="shared" si="0"/>
        <v>http://ovidsp.ovid.com/ovidweb.cgi?T=JS&amp;NEWS=N&amp;PAGE=booktext&amp;DF=bookdb&amp;AN=01438851/4th_Edition&amp;XPATH=/PG(0)</v>
      </c>
      <c r="P4" s="129"/>
      <c r="Q4" s="123" t="s">
        <v>8042</v>
      </c>
      <c r="R4" s="123" t="s">
        <v>8043</v>
      </c>
    </row>
    <row r="5" spans="1:18" ht="20.100000000000001" customHeight="1">
      <c r="A5" s="124">
        <v>55</v>
      </c>
      <c r="B5" s="125" t="s">
        <v>5877</v>
      </c>
      <c r="C5" s="126" t="s">
        <v>8044</v>
      </c>
      <c r="D5" s="126" t="s">
        <v>8045</v>
      </c>
      <c r="E5" s="126" t="s">
        <v>8045</v>
      </c>
      <c r="F5" s="127" t="s">
        <v>8046</v>
      </c>
      <c r="G5" s="126" t="s">
        <v>8047</v>
      </c>
      <c r="H5" s="126" t="s">
        <v>8048</v>
      </c>
      <c r="I5" s="126" t="s">
        <v>8026</v>
      </c>
      <c r="J5" s="126">
        <v>2011</v>
      </c>
      <c r="K5" s="126" t="s">
        <v>18</v>
      </c>
      <c r="L5" s="128" t="s">
        <v>8016</v>
      </c>
      <c r="M5" s="136" t="s">
        <v>8049</v>
      </c>
      <c r="N5" s="137" t="s">
        <v>8050</v>
      </c>
      <c r="O5" s="129" t="str">
        <f t="shared" si="0"/>
        <v>http://ovidsp.ovid.com/ovidweb.cgi?T=JS&amp;NEWS=N&amp;PAGE=booktext&amp;DF=bookdb&amp;AN=01438854/9th_Edition&amp;XPATH=/PG(0)</v>
      </c>
      <c r="P5" s="129"/>
      <c r="Q5" s="123" t="s">
        <v>8051</v>
      </c>
      <c r="R5" s="123" t="s">
        <v>3418</v>
      </c>
    </row>
    <row r="6" spans="1:18" ht="20.100000000000001" customHeight="1">
      <c r="A6" s="124">
        <v>56</v>
      </c>
      <c r="B6" s="125" t="s">
        <v>5877</v>
      </c>
      <c r="C6" s="126" t="s">
        <v>8037</v>
      </c>
      <c r="D6" s="126" t="s">
        <v>8052</v>
      </c>
      <c r="E6" s="126" t="s">
        <v>8052</v>
      </c>
      <c r="F6" s="127" t="s">
        <v>8053</v>
      </c>
      <c r="G6" s="126" t="s">
        <v>254</v>
      </c>
      <c r="H6" s="126" t="s">
        <v>8054</v>
      </c>
      <c r="I6" s="126" t="s">
        <v>8026</v>
      </c>
      <c r="J6" s="126">
        <v>2011</v>
      </c>
      <c r="K6" s="126" t="s">
        <v>18</v>
      </c>
      <c r="L6" s="128" t="s">
        <v>8016</v>
      </c>
      <c r="M6" s="136"/>
      <c r="N6" s="137" t="s">
        <v>8055</v>
      </c>
      <c r="O6" s="129" t="str">
        <f t="shared" si="0"/>
        <v>http://ovidsp.ovid.com/ovidweb.cgi?T=JS&amp;NEWS=N&amp;PAGE=booktext&amp;DF=bookdb&amp;AN=01438859/8th_Edition&amp;XPATH=/PG(0)</v>
      </c>
      <c r="P6" s="129"/>
      <c r="Q6" s="123" t="s">
        <v>8056</v>
      </c>
      <c r="R6" s="123" t="s">
        <v>8057</v>
      </c>
    </row>
    <row r="7" spans="1:18" ht="20.100000000000001" customHeight="1">
      <c r="A7" s="124">
        <v>57</v>
      </c>
      <c r="B7" s="125" t="s">
        <v>5877</v>
      </c>
      <c r="C7" s="126" t="s">
        <v>8058</v>
      </c>
      <c r="D7" s="126" t="s">
        <v>8059</v>
      </c>
      <c r="E7" s="126" t="s">
        <v>8059</v>
      </c>
      <c r="F7" s="127" t="s">
        <v>8060</v>
      </c>
      <c r="G7" s="126" t="s">
        <v>57</v>
      </c>
      <c r="H7" s="126" t="s">
        <v>8061</v>
      </c>
      <c r="I7" s="126" t="s">
        <v>8026</v>
      </c>
      <c r="J7" s="126">
        <v>2011</v>
      </c>
      <c r="K7" s="126" t="s">
        <v>18</v>
      </c>
      <c r="L7" s="128" t="s">
        <v>8016</v>
      </c>
      <c r="M7" s="136"/>
      <c r="N7" s="137" t="s">
        <v>8062</v>
      </c>
      <c r="O7" s="129" t="str">
        <f t="shared" si="0"/>
        <v>http://ovidsp.ovid.com/ovidweb.cgi?T=JS&amp;NEWS=N&amp;PAGE=booktext&amp;DF=bookdb&amp;AN=01438861/2nd_Edition&amp;XPATH=/PG(0)</v>
      </c>
      <c r="P7" s="129"/>
      <c r="Q7" s="123" t="s">
        <v>1056</v>
      </c>
      <c r="R7" s="123" t="s">
        <v>1057</v>
      </c>
    </row>
    <row r="8" spans="1:18" ht="20.100000000000001" customHeight="1">
      <c r="A8" s="124">
        <v>58</v>
      </c>
      <c r="B8" s="125" t="s">
        <v>5877</v>
      </c>
      <c r="C8" s="126" t="s">
        <v>8063</v>
      </c>
      <c r="D8" s="126" t="s">
        <v>8064</v>
      </c>
      <c r="E8" s="126" t="s">
        <v>8064</v>
      </c>
      <c r="F8" s="127" t="s">
        <v>8065</v>
      </c>
      <c r="G8" s="126" t="s">
        <v>57</v>
      </c>
      <c r="H8" s="126" t="s">
        <v>8066</v>
      </c>
      <c r="I8" s="126" t="s">
        <v>8026</v>
      </c>
      <c r="J8" s="126">
        <v>2010</v>
      </c>
      <c r="K8" s="126" t="s">
        <v>18</v>
      </c>
      <c r="L8" s="128" t="s">
        <v>8016</v>
      </c>
      <c r="M8" s="136"/>
      <c r="N8" s="137" t="s">
        <v>8067</v>
      </c>
      <c r="O8" s="129" t="str">
        <f t="shared" si="0"/>
        <v>http://ovidsp.ovid.com/ovidweb.cgi?T=JS&amp;NEWS=N&amp;PAGE=booktext&amp;DF=bookdb&amp;AN=01436897/2nd_Edition&amp;XPATH=/PG(0)</v>
      </c>
      <c r="P8" s="129"/>
      <c r="Q8" s="123" t="s">
        <v>8068</v>
      </c>
      <c r="R8" s="123" t="s">
        <v>8069</v>
      </c>
    </row>
    <row r="9" spans="1:18" ht="20.100000000000001" customHeight="1">
      <c r="A9" s="124">
        <v>59</v>
      </c>
      <c r="B9" s="125" t="s">
        <v>5877</v>
      </c>
      <c r="C9" s="126" t="s">
        <v>8070</v>
      </c>
      <c r="D9" s="126" t="s">
        <v>8071</v>
      </c>
      <c r="E9" s="126" t="s">
        <v>8071</v>
      </c>
      <c r="F9" s="127" t="s">
        <v>8072</v>
      </c>
      <c r="G9" s="126" t="s">
        <v>454</v>
      </c>
      <c r="H9" s="126" t="s">
        <v>8073</v>
      </c>
      <c r="I9" s="126" t="s">
        <v>8026</v>
      </c>
      <c r="J9" s="126">
        <v>2011</v>
      </c>
      <c r="K9" s="126" t="s">
        <v>18</v>
      </c>
      <c r="L9" s="128" t="s">
        <v>8016</v>
      </c>
      <c r="M9" s="136"/>
      <c r="N9" s="137" t="s">
        <v>8074</v>
      </c>
      <c r="O9" s="129" t="str">
        <f t="shared" si="0"/>
        <v>http://ovidsp.ovid.com/ovidweb.cgi?T=JS&amp;NEWS=N&amp;PAGE=booktext&amp;DF=bookdb&amp;AN=01438864/7th_Edition&amp;XPATH=/PG(0)</v>
      </c>
      <c r="P9" s="129"/>
      <c r="Q9" s="123" t="s">
        <v>946</v>
      </c>
      <c r="R9" s="123" t="s">
        <v>8075</v>
      </c>
    </row>
    <row r="10" spans="1:18" ht="20.100000000000001" customHeight="1">
      <c r="A10" s="124">
        <v>60</v>
      </c>
      <c r="B10" s="125" t="s">
        <v>5877</v>
      </c>
      <c r="C10" s="126" t="s">
        <v>8076</v>
      </c>
      <c r="D10" s="126" t="s">
        <v>8077</v>
      </c>
      <c r="E10" s="126" t="s">
        <v>8077</v>
      </c>
      <c r="F10" s="127" t="s">
        <v>8078</v>
      </c>
      <c r="G10" s="126" t="s">
        <v>17</v>
      </c>
      <c r="H10" s="126" t="s">
        <v>8079</v>
      </c>
      <c r="I10" s="126" t="s">
        <v>8026</v>
      </c>
      <c r="J10" s="126">
        <v>2011</v>
      </c>
      <c r="K10" s="126" t="s">
        <v>18</v>
      </c>
      <c r="L10" s="128" t="s">
        <v>8016</v>
      </c>
      <c r="M10" s="136" t="s">
        <v>8080</v>
      </c>
      <c r="N10" s="137" t="s">
        <v>8081</v>
      </c>
      <c r="O10" s="129" t="str">
        <f t="shared" si="0"/>
        <v>http://ovidsp.ovid.com/ovidweb.cgi?T=JS&amp;NEWS=N&amp;PAGE=booktext&amp;DF=bookdb&amp;AN=01438868/12th_Edition&amp;XPATH=/PG(0)</v>
      </c>
      <c r="P10" s="129"/>
      <c r="Q10" s="123" t="s">
        <v>1288</v>
      </c>
      <c r="R10" s="123" t="s">
        <v>4187</v>
      </c>
    </row>
    <row r="11" spans="1:18" ht="20.100000000000001" customHeight="1">
      <c r="A11" s="124">
        <v>61</v>
      </c>
      <c r="B11" s="125" t="s">
        <v>5877</v>
      </c>
      <c r="C11" s="126" t="s">
        <v>8070</v>
      </c>
      <c r="D11" s="126" t="s">
        <v>8082</v>
      </c>
      <c r="E11" s="126" t="s">
        <v>8082</v>
      </c>
      <c r="F11" s="127" t="s">
        <v>8083</v>
      </c>
      <c r="G11" s="126" t="s">
        <v>142</v>
      </c>
      <c r="H11" s="126" t="s">
        <v>8084</v>
      </c>
      <c r="I11" s="126" t="s">
        <v>8026</v>
      </c>
      <c r="J11" s="126">
        <v>2011</v>
      </c>
      <c r="K11" s="126" t="s">
        <v>18</v>
      </c>
      <c r="L11" s="128" t="s">
        <v>8016</v>
      </c>
      <c r="M11" s="136"/>
      <c r="N11" s="137" t="s">
        <v>8085</v>
      </c>
      <c r="O11" s="129" t="str">
        <f t="shared" si="0"/>
        <v>http://ovidsp.ovid.com/ovidweb.cgi?T=JS&amp;NEWS=N&amp;PAGE=booktext&amp;DF=bookdb&amp;AN=01438872/6th_Edition&amp;XPATH=/PG(0)</v>
      </c>
      <c r="P11" s="129"/>
      <c r="Q11" s="123" t="s">
        <v>1008</v>
      </c>
      <c r="R11" s="123" t="s">
        <v>1009</v>
      </c>
    </row>
    <row r="12" spans="1:18" ht="20.100000000000001" customHeight="1">
      <c r="A12" s="124">
        <v>62</v>
      </c>
      <c r="B12" s="125" t="s">
        <v>5877</v>
      </c>
      <c r="C12" s="126" t="s">
        <v>8086</v>
      </c>
      <c r="D12" s="126" t="s">
        <v>8087</v>
      </c>
      <c r="E12" s="126" t="s">
        <v>8087</v>
      </c>
      <c r="F12" s="127" t="s">
        <v>4811</v>
      </c>
      <c r="G12" s="126" t="s">
        <v>147</v>
      </c>
      <c r="H12" s="126" t="s">
        <v>8088</v>
      </c>
      <c r="I12" s="126" t="s">
        <v>8026</v>
      </c>
      <c r="J12" s="126">
        <v>2011</v>
      </c>
      <c r="K12" s="126" t="s">
        <v>18</v>
      </c>
      <c r="L12" s="128" t="s">
        <v>8016</v>
      </c>
      <c r="M12" s="136"/>
      <c r="N12" s="137" t="s">
        <v>8089</v>
      </c>
      <c r="O12" s="129" t="str">
        <f t="shared" si="0"/>
        <v>http://ovidsp.ovid.com/ovidweb.cgi?T=JS&amp;NEWS=N&amp;PAGE=booktext&amp;DF=bookdb&amp;AN=01438877/3rd_Edition&amp;XPATH=/PG(0)</v>
      </c>
      <c r="P12" s="129"/>
      <c r="Q12" s="123" t="s">
        <v>8090</v>
      </c>
      <c r="R12" s="123" t="s">
        <v>8019</v>
      </c>
    </row>
    <row r="13" spans="1:18" ht="20.100000000000001" customHeight="1">
      <c r="A13" s="124">
        <v>63</v>
      </c>
      <c r="B13" s="125" t="s">
        <v>5877</v>
      </c>
      <c r="C13" s="126" t="s">
        <v>8091</v>
      </c>
      <c r="D13" s="126" t="s">
        <v>8092</v>
      </c>
      <c r="E13" s="126" t="s">
        <v>8092</v>
      </c>
      <c r="F13" s="127" t="s">
        <v>8093</v>
      </c>
      <c r="G13" s="126" t="s">
        <v>209</v>
      </c>
      <c r="H13" s="126" t="s">
        <v>8094</v>
      </c>
      <c r="I13" s="126" t="s">
        <v>8026</v>
      </c>
      <c r="J13" s="126">
        <v>2010</v>
      </c>
      <c r="K13" s="126" t="s">
        <v>18</v>
      </c>
      <c r="L13" s="128" t="s">
        <v>8016</v>
      </c>
      <c r="M13" s="136"/>
      <c r="N13" s="137" t="s">
        <v>8095</v>
      </c>
      <c r="O13" s="129" t="str">
        <f t="shared" si="0"/>
        <v>http://ovidsp.ovid.com/ovidweb.cgi?T=JS&amp;NEWS=N&amp;PAGE=booktext&amp;DF=bookdb&amp;AN=01437555/5th_Edition&amp;XPATH=/PG(0)</v>
      </c>
      <c r="P13" s="129"/>
      <c r="Q13" s="123" t="s">
        <v>8096</v>
      </c>
      <c r="R13" s="123" t="s">
        <v>8097</v>
      </c>
    </row>
    <row r="14" spans="1:18" ht="20.100000000000001" customHeight="1">
      <c r="A14" s="124">
        <v>64</v>
      </c>
      <c r="B14" s="125" t="s">
        <v>5877</v>
      </c>
      <c r="C14" s="126" t="s">
        <v>8098</v>
      </c>
      <c r="D14" s="126" t="s">
        <v>8099</v>
      </c>
      <c r="E14" s="126" t="s">
        <v>8099</v>
      </c>
      <c r="F14" s="127" t="s">
        <v>8100</v>
      </c>
      <c r="G14" s="126" t="s">
        <v>209</v>
      </c>
      <c r="H14" s="126" t="s">
        <v>8101</v>
      </c>
      <c r="I14" s="126" t="s">
        <v>8026</v>
      </c>
      <c r="J14" s="126">
        <v>2011</v>
      </c>
      <c r="K14" s="126" t="s">
        <v>18</v>
      </c>
      <c r="L14" s="128" t="s">
        <v>8016</v>
      </c>
      <c r="M14" s="136"/>
      <c r="N14" s="137" t="s">
        <v>8102</v>
      </c>
      <c r="O14" s="129" t="str">
        <f t="shared" si="0"/>
        <v>http://ovidsp.ovid.com/ovidweb.cgi?T=JS&amp;NEWS=N&amp;PAGE=booktext&amp;DF=bookdb&amp;AN=01438880/5th_Edition&amp;XPATH=/PG(0)</v>
      </c>
      <c r="P14" s="129"/>
      <c r="Q14" s="123" t="s">
        <v>8103</v>
      </c>
      <c r="R14" s="123" t="s">
        <v>8104</v>
      </c>
    </row>
    <row r="15" spans="1:18" ht="20.100000000000001" customHeight="1">
      <c r="A15" s="124">
        <v>65</v>
      </c>
      <c r="B15" s="125" t="s">
        <v>5877</v>
      </c>
      <c r="C15" s="126" t="s">
        <v>8105</v>
      </c>
      <c r="D15" s="126" t="s">
        <v>8106</v>
      </c>
      <c r="E15" s="126" t="s">
        <v>8106</v>
      </c>
      <c r="F15" s="127" t="s">
        <v>8107</v>
      </c>
      <c r="G15" s="126" t="s">
        <v>57</v>
      </c>
      <c r="H15" s="126" t="s">
        <v>8108</v>
      </c>
      <c r="I15" s="126" t="s">
        <v>8026</v>
      </c>
      <c r="J15" s="126">
        <v>2011</v>
      </c>
      <c r="K15" s="126" t="s">
        <v>18</v>
      </c>
      <c r="L15" s="128" t="s">
        <v>8016</v>
      </c>
      <c r="M15" s="136"/>
      <c r="N15" s="137" t="s">
        <v>8109</v>
      </c>
      <c r="O15" s="129" t="str">
        <f t="shared" si="0"/>
        <v>http://ovidsp.ovid.com/ovidweb.cgi?T=JS&amp;NEWS=N&amp;PAGE=booktext&amp;DF=bookdb&amp;AN=01477809/2nd_Edition&amp;XPATH=/PG(0)</v>
      </c>
      <c r="P15" s="129"/>
      <c r="Q15" s="123" t="s">
        <v>8110</v>
      </c>
      <c r="R15" s="123" t="s">
        <v>8111</v>
      </c>
    </row>
    <row r="16" spans="1:18" ht="20.100000000000001" customHeight="1">
      <c r="A16" s="124">
        <v>66</v>
      </c>
      <c r="B16" s="125" t="s">
        <v>5877</v>
      </c>
      <c r="C16" s="126" t="s">
        <v>8112</v>
      </c>
      <c r="D16" s="126" t="s">
        <v>8113</v>
      </c>
      <c r="E16" s="126" t="s">
        <v>8113</v>
      </c>
      <c r="F16" s="127" t="s">
        <v>8114</v>
      </c>
      <c r="G16" s="126" t="s">
        <v>218</v>
      </c>
      <c r="H16" s="126" t="s">
        <v>5237</v>
      </c>
      <c r="I16" s="126" t="s">
        <v>8026</v>
      </c>
      <c r="J16" s="126">
        <v>2011</v>
      </c>
      <c r="K16" s="126" t="s">
        <v>18</v>
      </c>
      <c r="L16" s="128" t="s">
        <v>8016</v>
      </c>
      <c r="M16" s="136"/>
      <c r="N16" s="137" t="s">
        <v>8115</v>
      </c>
      <c r="O16" s="129" t="str">
        <f t="shared" si="0"/>
        <v>http://ovidsp.ovid.com/ovidweb.cgi?T=JS&amp;NEWS=N&amp;PAGE=booktext&amp;DF=bookdb&amp;AN=01438535/4th_Edition&amp;XPATH=/PG(0)</v>
      </c>
      <c r="P16" s="129"/>
      <c r="Q16" s="123" t="s">
        <v>1008</v>
      </c>
      <c r="R16" s="123" t="s">
        <v>1038</v>
      </c>
    </row>
    <row r="17" spans="1:18" ht="20.100000000000001" customHeight="1">
      <c r="A17" s="124">
        <v>67</v>
      </c>
      <c r="B17" s="125" t="s">
        <v>5877</v>
      </c>
      <c r="C17" s="126" t="s">
        <v>8116</v>
      </c>
      <c r="D17" s="126" t="s">
        <v>8117</v>
      </c>
      <c r="E17" s="126" t="s">
        <v>8117</v>
      </c>
      <c r="F17" s="127" t="s">
        <v>7713</v>
      </c>
      <c r="G17" s="126" t="s">
        <v>454</v>
      </c>
      <c r="H17" s="126" t="s">
        <v>8118</v>
      </c>
      <c r="I17" s="126" t="s">
        <v>8026</v>
      </c>
      <c r="J17" s="126">
        <v>2011</v>
      </c>
      <c r="K17" s="126" t="s">
        <v>18</v>
      </c>
      <c r="L17" s="128" t="s">
        <v>8016</v>
      </c>
      <c r="M17" s="136"/>
      <c r="N17" s="137" t="s">
        <v>8119</v>
      </c>
      <c r="O17" s="129" t="str">
        <f t="shared" si="0"/>
        <v>http://ovidsp.ovid.com/ovidweb.cgi?T=JS&amp;NEWS=N&amp;PAGE=booktext&amp;DF=bookdb&amp;AN=01438883/7th_Edition&amp;XPATH=/PG(0)</v>
      </c>
      <c r="P17" s="129"/>
      <c r="Q17" s="123" t="s">
        <v>8120</v>
      </c>
      <c r="R17" s="123" t="s">
        <v>8121</v>
      </c>
    </row>
    <row r="18" spans="1:18" ht="20.100000000000001" customHeight="1">
      <c r="A18" s="124">
        <v>68</v>
      </c>
      <c r="B18" s="125" t="s">
        <v>5877</v>
      </c>
      <c r="C18" s="126" t="s">
        <v>8086</v>
      </c>
      <c r="D18" s="126" t="s">
        <v>8122</v>
      </c>
      <c r="E18" s="126" t="s">
        <v>8122</v>
      </c>
      <c r="F18" s="127" t="s">
        <v>8123</v>
      </c>
      <c r="G18" s="126" t="s">
        <v>218</v>
      </c>
      <c r="H18" s="126" t="s">
        <v>8124</v>
      </c>
      <c r="I18" s="126" t="s">
        <v>8026</v>
      </c>
      <c r="J18" s="126">
        <v>2009</v>
      </c>
      <c r="K18" s="126" t="s">
        <v>18</v>
      </c>
      <c r="L18" s="128" t="s">
        <v>8016</v>
      </c>
      <c r="M18" s="136"/>
      <c r="N18" s="137" t="s">
        <v>8125</v>
      </c>
      <c r="O18" s="129" t="str">
        <f t="shared" si="0"/>
        <v>http://ovidsp.ovid.com/ovidweb.cgi?T=JS&amp;NEWS=N&amp;PAGE=booktext&amp;DF=bookdb&amp;AN=01435746/4th_Edition&amp;XPATH=/PG(0)</v>
      </c>
      <c r="P18" s="129"/>
      <c r="Q18" s="123" t="s">
        <v>8126</v>
      </c>
      <c r="R18" s="123" t="s">
        <v>8127</v>
      </c>
    </row>
    <row r="19" spans="1:18" ht="20.100000000000001" customHeight="1">
      <c r="A19" s="130">
        <v>69</v>
      </c>
      <c r="B19" s="131" t="s">
        <v>5877</v>
      </c>
      <c r="C19" s="132" t="s">
        <v>8086</v>
      </c>
      <c r="D19" s="132" t="s">
        <v>8128</v>
      </c>
      <c r="E19" s="132" t="s">
        <v>8128</v>
      </c>
      <c r="F19" s="133" t="s">
        <v>8129</v>
      </c>
      <c r="G19" s="132" t="s">
        <v>8130</v>
      </c>
      <c r="H19" s="132" t="s">
        <v>8131</v>
      </c>
      <c r="I19" s="132" t="s">
        <v>8026</v>
      </c>
      <c r="J19" s="132">
        <v>2011</v>
      </c>
      <c r="K19" s="132" t="s">
        <v>18</v>
      </c>
      <c r="L19" s="134" t="s">
        <v>8016</v>
      </c>
      <c r="M19" s="138" t="s">
        <v>8132</v>
      </c>
      <c r="N19" s="135" t="s">
        <v>8133</v>
      </c>
      <c r="O19" s="135" t="str">
        <f t="shared" si="0"/>
        <v>http://ovidsp.ovid.com/ovidweb.cgi?T=JS&amp;NEWS=N&amp;PAGE=booktext&amp;DF=bookdb&amp;AN=01438842/20th_Edition&amp;XPATH=/PG(0)</v>
      </c>
      <c r="P19" s="139" t="s">
        <v>8134</v>
      </c>
      <c r="Q19" s="123" t="s">
        <v>998</v>
      </c>
      <c r="R19" s="123" t="s">
        <v>951</v>
      </c>
    </row>
    <row r="20" spans="1:18" ht="20.100000000000001" customHeight="1">
      <c r="A20" s="130">
        <v>70</v>
      </c>
      <c r="B20" s="131" t="s">
        <v>5877</v>
      </c>
      <c r="C20" s="132" t="s">
        <v>8135</v>
      </c>
      <c r="D20" s="132" t="s">
        <v>8136</v>
      </c>
      <c r="E20" s="132" t="s">
        <v>8136</v>
      </c>
      <c r="F20" s="133" t="s">
        <v>8137</v>
      </c>
      <c r="G20" s="132" t="s">
        <v>57</v>
      </c>
      <c r="H20" s="132" t="s">
        <v>5942</v>
      </c>
      <c r="I20" s="132" t="s">
        <v>8026</v>
      </c>
      <c r="J20" s="132">
        <v>2009</v>
      </c>
      <c r="K20" s="132" t="s">
        <v>18</v>
      </c>
      <c r="L20" s="134" t="s">
        <v>8016</v>
      </c>
      <c r="M20" s="138" t="s">
        <v>8138</v>
      </c>
      <c r="N20" s="135" t="s">
        <v>8139</v>
      </c>
      <c r="O20" s="135" t="str">
        <f t="shared" si="0"/>
        <v>http://ovidsp.ovid.com/ovidweb.cgi?T=JS&amp;NEWS=N&amp;PAGE=booktext&amp;DF=bookdb&amp;AN=01412566/2nd_Edition&amp;XPATH=/PG(0)</v>
      </c>
      <c r="P20" s="139" t="s">
        <v>8134</v>
      </c>
      <c r="Q20" s="123" t="s">
        <v>8140</v>
      </c>
      <c r="R20" s="123" t="s">
        <v>4840</v>
      </c>
    </row>
    <row r="21" spans="1:18" ht="20.100000000000001" customHeight="1">
      <c r="A21" s="124">
        <v>71</v>
      </c>
      <c r="B21" s="125" t="s">
        <v>5877</v>
      </c>
      <c r="C21" s="126" t="s">
        <v>8086</v>
      </c>
      <c r="D21" s="126" t="s">
        <v>8141</v>
      </c>
      <c r="E21" s="126" t="s">
        <v>8141</v>
      </c>
      <c r="F21" s="127" t="s">
        <v>8142</v>
      </c>
      <c r="G21" s="126" t="s">
        <v>8047</v>
      </c>
      <c r="H21" s="126" t="s">
        <v>8143</v>
      </c>
      <c r="I21" s="126" t="s">
        <v>8026</v>
      </c>
      <c r="J21" s="126">
        <v>2011</v>
      </c>
      <c r="K21" s="126" t="s">
        <v>18</v>
      </c>
      <c r="L21" s="128" t="s">
        <v>8016</v>
      </c>
      <c r="M21" s="136"/>
      <c r="N21" s="137" t="s">
        <v>8144</v>
      </c>
      <c r="O21" s="129" t="str">
        <f t="shared" si="0"/>
        <v>http://ovidsp.ovid.com/ovidweb.cgi?T=JS&amp;NEWS=N&amp;PAGE=booktext&amp;DF=bookdb&amp;AN=01438897/9th_Edition&amp;XPATH=/PG(0)</v>
      </c>
      <c r="P21" s="129"/>
      <c r="Q21" s="123" t="s">
        <v>8145</v>
      </c>
      <c r="R21" s="123" t="s">
        <v>8146</v>
      </c>
    </row>
    <row r="22" spans="1:18" ht="20.100000000000001" customHeight="1">
      <c r="A22" s="124">
        <v>72</v>
      </c>
      <c r="B22" s="125" t="s">
        <v>5877</v>
      </c>
      <c r="C22" s="126" t="s">
        <v>8030</v>
      </c>
      <c r="D22" s="126" t="s">
        <v>8147</v>
      </c>
      <c r="E22" s="126" t="s">
        <v>8147</v>
      </c>
      <c r="F22" s="127" t="s">
        <v>8148</v>
      </c>
      <c r="G22" s="126" t="s">
        <v>57</v>
      </c>
      <c r="H22" s="126" t="s">
        <v>8149</v>
      </c>
      <c r="I22" s="126" t="s">
        <v>8026</v>
      </c>
      <c r="J22" s="126">
        <v>2011</v>
      </c>
      <c r="K22" s="126" t="s">
        <v>18</v>
      </c>
      <c r="L22" s="128" t="s">
        <v>8016</v>
      </c>
      <c r="M22" s="136"/>
      <c r="N22" s="137" t="s">
        <v>8150</v>
      </c>
      <c r="O22" s="129" t="str">
        <f t="shared" si="0"/>
        <v>http://ovidsp.ovid.com/ovidweb.cgi?T=JS&amp;NEWS=N&amp;PAGE=booktext&amp;DF=bookdb&amp;AN=01438899/2nd_Edition&amp;XPATH=/PG(0)</v>
      </c>
      <c r="P22" s="129"/>
      <c r="Q22" s="123" t="s">
        <v>8151</v>
      </c>
      <c r="R22" s="123" t="s">
        <v>1298</v>
      </c>
    </row>
    <row r="23" spans="1:18" ht="20.100000000000001" customHeight="1">
      <c r="A23" s="124">
        <v>73</v>
      </c>
      <c r="B23" s="125" t="s">
        <v>5877</v>
      </c>
      <c r="C23" s="126" t="s">
        <v>1339</v>
      </c>
      <c r="D23" s="126" t="s">
        <v>8152</v>
      </c>
      <c r="E23" s="126" t="s">
        <v>8152</v>
      </c>
      <c r="F23" s="127" t="s">
        <v>8153</v>
      </c>
      <c r="G23" s="126" t="s">
        <v>14</v>
      </c>
      <c r="H23" s="126" t="s">
        <v>8154</v>
      </c>
      <c r="I23" s="126" t="s">
        <v>8026</v>
      </c>
      <c r="J23" s="126" t="s">
        <v>25</v>
      </c>
      <c r="K23" s="126" t="s">
        <v>18</v>
      </c>
      <c r="L23" s="128" t="s">
        <v>8016</v>
      </c>
      <c r="M23" s="136"/>
      <c r="N23" s="137" t="s">
        <v>8155</v>
      </c>
      <c r="O23" s="129" t="str">
        <f t="shared" si="0"/>
        <v>http://ovidsp.ovid.com/ovidweb.cgi?T=JS&amp;NEWS=N&amp;PAGE=booktext&amp;DF=bookdb&amp;AN=01439396/1st_Edition&amp;XPATH=/PG(0)</v>
      </c>
      <c r="P23" s="129"/>
      <c r="Q23" s="123" t="s">
        <v>8156</v>
      </c>
      <c r="R23" s="123" t="s">
        <v>8157</v>
      </c>
    </row>
    <row r="24" spans="1:18" ht="20.100000000000001" customHeight="1">
      <c r="A24" s="124">
        <v>74</v>
      </c>
      <c r="B24" s="125" t="s">
        <v>5877</v>
      </c>
      <c r="C24" s="126" t="s">
        <v>1351</v>
      </c>
      <c r="D24" s="126" t="s">
        <v>8158</v>
      </c>
      <c r="E24" s="126" t="s">
        <v>8158</v>
      </c>
      <c r="F24" s="127" t="s">
        <v>8159</v>
      </c>
      <c r="G24" s="126" t="s">
        <v>14</v>
      </c>
      <c r="H24" s="126" t="s">
        <v>8160</v>
      </c>
      <c r="I24" s="126" t="s">
        <v>8026</v>
      </c>
      <c r="J24" s="126" t="s">
        <v>25</v>
      </c>
      <c r="K24" s="126" t="s">
        <v>18</v>
      </c>
      <c r="L24" s="128" t="s">
        <v>8016</v>
      </c>
      <c r="M24" s="136"/>
      <c r="N24" s="137" t="s">
        <v>8161</v>
      </c>
      <c r="O24" s="129" t="str">
        <f t="shared" si="0"/>
        <v>http://ovidsp.ovid.com/ovidweb.cgi?T=JS&amp;NEWS=N&amp;PAGE=booktext&amp;DF=bookdb&amp;AN=01437506/1st_Edition&amp;XPATH=/PG(0)</v>
      </c>
      <c r="P24" s="129"/>
      <c r="Q24" s="123" t="s">
        <v>1157</v>
      </c>
      <c r="R24" s="123" t="s">
        <v>8162</v>
      </c>
    </row>
    <row r="25" spans="1:18" ht="20.100000000000001" customHeight="1">
      <c r="A25" s="124">
        <v>75</v>
      </c>
      <c r="B25" s="125" t="s">
        <v>5877</v>
      </c>
      <c r="C25" s="126" t="s">
        <v>1364</v>
      </c>
      <c r="D25" s="126" t="s">
        <v>8163</v>
      </c>
      <c r="E25" s="126" t="s">
        <v>8163</v>
      </c>
      <c r="F25" s="127" t="s">
        <v>8164</v>
      </c>
      <c r="G25" s="126" t="s">
        <v>14</v>
      </c>
      <c r="H25" s="126" t="s">
        <v>8165</v>
      </c>
      <c r="I25" s="126" t="s">
        <v>8026</v>
      </c>
      <c r="J25" s="126" t="s">
        <v>25</v>
      </c>
      <c r="K25" s="126" t="s">
        <v>18</v>
      </c>
      <c r="L25" s="128" t="s">
        <v>8016</v>
      </c>
      <c r="M25" s="136" t="s">
        <v>8166</v>
      </c>
      <c r="N25" s="137" t="s">
        <v>8167</v>
      </c>
      <c r="O25" s="129" t="str">
        <f t="shared" si="0"/>
        <v>http://ovidsp.ovid.com/ovidweb.cgi?T=JS&amp;NEWS=N&amp;PAGE=booktext&amp;DF=bookdb&amp;AN=01439407/1st_Edition&amp;XPATH=/PG(0)</v>
      </c>
      <c r="P25" s="129"/>
      <c r="Q25" s="123" t="s">
        <v>1085</v>
      </c>
      <c r="R25" s="123" t="s">
        <v>8168</v>
      </c>
    </row>
    <row r="26" spans="1:18" ht="20.100000000000001" customHeight="1">
      <c r="A26" s="130">
        <v>76</v>
      </c>
      <c r="B26" s="131" t="s">
        <v>5877</v>
      </c>
      <c r="C26" s="132" t="s">
        <v>1335</v>
      </c>
      <c r="D26" s="132" t="s">
        <v>8169</v>
      </c>
      <c r="E26" s="132" t="s">
        <v>8169</v>
      </c>
      <c r="F26" s="133" t="s">
        <v>6050</v>
      </c>
      <c r="G26" s="132" t="s">
        <v>57</v>
      </c>
      <c r="H26" s="132" t="s">
        <v>8170</v>
      </c>
      <c r="I26" s="132" t="s">
        <v>8026</v>
      </c>
      <c r="J26" s="132" t="s">
        <v>25</v>
      </c>
      <c r="K26" s="132" t="s">
        <v>18</v>
      </c>
      <c r="L26" s="134" t="s">
        <v>8016</v>
      </c>
      <c r="M26" s="140" t="s">
        <v>8166</v>
      </c>
      <c r="N26" s="135" t="s">
        <v>8171</v>
      </c>
      <c r="O26" s="135" t="str">
        <f t="shared" si="0"/>
        <v>http://ovidsp.ovid.com/ovidweb.cgi?T=JS&amp;NEWS=N&amp;PAGE=booktext&amp;DF=bookdb&amp;AN=01438844/2nd_Edition&amp;XPATH=/PG(0)</v>
      </c>
      <c r="P26" s="135" t="s">
        <v>8172</v>
      </c>
      <c r="Q26" s="123" t="s">
        <v>8173</v>
      </c>
      <c r="R26" s="123" t="s">
        <v>8174</v>
      </c>
    </row>
    <row r="27" spans="1:18" ht="20.100000000000001" customHeight="1">
      <c r="A27" s="124">
        <v>77</v>
      </c>
      <c r="B27" s="125" t="s">
        <v>5877</v>
      </c>
      <c r="C27" s="126" t="s">
        <v>1338</v>
      </c>
      <c r="D27" s="126" t="s">
        <v>8175</v>
      </c>
      <c r="E27" s="126" t="s">
        <v>8175</v>
      </c>
      <c r="F27" s="127" t="s">
        <v>8176</v>
      </c>
      <c r="G27" s="126" t="s">
        <v>14</v>
      </c>
      <c r="H27" s="126" t="s">
        <v>8177</v>
      </c>
      <c r="I27" s="126" t="s">
        <v>8026</v>
      </c>
      <c r="J27" s="126" t="s">
        <v>25</v>
      </c>
      <c r="K27" s="126" t="s">
        <v>18</v>
      </c>
      <c r="L27" s="128" t="s">
        <v>8016</v>
      </c>
      <c r="M27" s="136"/>
      <c r="N27" s="137" t="s">
        <v>8178</v>
      </c>
      <c r="O27" s="129" t="str">
        <f t="shared" si="0"/>
        <v>http://ovidsp.ovid.com/ovidweb.cgi?T=JS&amp;NEWS=N&amp;PAGE=booktext&amp;DF=bookdb&amp;AN=01439395/1st_Edition&amp;XPATH=/PG(0)</v>
      </c>
      <c r="P27" s="129"/>
      <c r="Q27" s="123" t="s">
        <v>1199</v>
      </c>
      <c r="R27" s="123" t="s">
        <v>1000</v>
      </c>
    </row>
    <row r="28" spans="1:18" ht="20.100000000000001" customHeight="1">
      <c r="A28" s="124">
        <v>78</v>
      </c>
      <c r="B28" s="125" t="s">
        <v>5877</v>
      </c>
      <c r="C28" s="126" t="s">
        <v>1339</v>
      </c>
      <c r="D28" s="126" t="s">
        <v>8179</v>
      </c>
      <c r="E28" s="126" t="s">
        <v>8179</v>
      </c>
      <c r="F28" s="127" t="s">
        <v>8180</v>
      </c>
      <c r="G28" s="126" t="s">
        <v>14</v>
      </c>
      <c r="H28" s="126" t="s">
        <v>8181</v>
      </c>
      <c r="I28" s="126" t="s">
        <v>8026</v>
      </c>
      <c r="J28" s="126" t="s">
        <v>25</v>
      </c>
      <c r="K28" s="126" t="s">
        <v>18</v>
      </c>
      <c r="L28" s="128" t="s">
        <v>8016</v>
      </c>
      <c r="M28" s="136"/>
      <c r="N28" s="137" t="s">
        <v>8182</v>
      </c>
      <c r="O28" s="129" t="str">
        <f t="shared" ref="O28:O86" si="1">HYPERLINK(N28)</f>
        <v>http://ovidsp.ovid.com/ovidweb.cgi?T=JS&amp;NEWS=N&amp;PAGE=booktext&amp;DF=bookdb&amp;AN=01439420/1st_Edition&amp;XPATH=/PG(0)</v>
      </c>
      <c r="P28" s="129"/>
      <c r="Q28" s="123" t="s">
        <v>8183</v>
      </c>
      <c r="R28" s="123" t="s">
        <v>8184</v>
      </c>
    </row>
    <row r="29" spans="1:18" ht="20.100000000000001" customHeight="1">
      <c r="A29" s="124">
        <v>79</v>
      </c>
      <c r="B29" s="125" t="s">
        <v>5877</v>
      </c>
      <c r="C29" s="126" t="s">
        <v>1338</v>
      </c>
      <c r="D29" s="126" t="s">
        <v>8185</v>
      </c>
      <c r="E29" s="126" t="s">
        <v>8185</v>
      </c>
      <c r="F29" s="127" t="s">
        <v>8186</v>
      </c>
      <c r="G29" s="126" t="s">
        <v>57</v>
      </c>
      <c r="H29" s="126" t="s">
        <v>8187</v>
      </c>
      <c r="I29" s="126" t="s">
        <v>8026</v>
      </c>
      <c r="J29" s="126" t="s">
        <v>25</v>
      </c>
      <c r="K29" s="126" t="s">
        <v>18</v>
      </c>
      <c r="L29" s="128" t="s">
        <v>8016</v>
      </c>
      <c r="M29" s="136"/>
      <c r="N29" s="137" t="s">
        <v>8188</v>
      </c>
      <c r="O29" s="129" t="str">
        <f t="shared" si="1"/>
        <v>http://ovidsp.ovid.com/ovidweb.cgi?T=JS&amp;NEWS=N&amp;PAGE=booktext&amp;DF=bookdb&amp;AN=01439398/2nd_Edition&amp;XPATH=/PG(0)</v>
      </c>
      <c r="P29" s="129"/>
      <c r="Q29" s="123" t="s">
        <v>8189</v>
      </c>
      <c r="R29" s="123" t="s">
        <v>8190</v>
      </c>
    </row>
    <row r="30" spans="1:18" ht="20.100000000000001" customHeight="1">
      <c r="A30" s="124">
        <v>80</v>
      </c>
      <c r="B30" s="125" t="s">
        <v>5877</v>
      </c>
      <c r="C30" s="126" t="s">
        <v>8191</v>
      </c>
      <c r="D30" s="126" t="s">
        <v>8192</v>
      </c>
      <c r="E30" s="126" t="s">
        <v>8192</v>
      </c>
      <c r="F30" s="127" t="s">
        <v>8193</v>
      </c>
      <c r="G30" s="126" t="s">
        <v>57</v>
      </c>
      <c r="H30" s="126" t="s">
        <v>8194</v>
      </c>
      <c r="I30" s="126" t="s">
        <v>8026</v>
      </c>
      <c r="J30" s="126" t="s">
        <v>25</v>
      </c>
      <c r="K30" s="126" t="s">
        <v>18</v>
      </c>
      <c r="L30" s="128" t="s">
        <v>8016</v>
      </c>
      <c r="M30" s="136"/>
      <c r="N30" s="137" t="s">
        <v>8195</v>
      </c>
      <c r="O30" s="129" t="str">
        <f t="shared" si="1"/>
        <v>http://ovidsp.ovid.com/ovidweb.cgi?T=JS&amp;NEWS=N&amp;PAGE=booktext&amp;DF=bookdb&amp;AN=01439399/2nd_Edition&amp;XPATH=/PG(0)</v>
      </c>
      <c r="P30" s="129"/>
      <c r="Q30" s="123" t="s">
        <v>8196</v>
      </c>
      <c r="R30" s="123" t="s">
        <v>8197</v>
      </c>
    </row>
    <row r="31" spans="1:18" ht="20.100000000000001" customHeight="1">
      <c r="A31" s="124">
        <v>81</v>
      </c>
      <c r="B31" s="125" t="s">
        <v>5877</v>
      </c>
      <c r="C31" s="126" t="s">
        <v>1328</v>
      </c>
      <c r="D31" s="126" t="s">
        <v>8198</v>
      </c>
      <c r="E31" s="126" t="s">
        <v>8198</v>
      </c>
      <c r="F31" s="127" t="s">
        <v>8199</v>
      </c>
      <c r="G31" s="126" t="s">
        <v>14</v>
      </c>
      <c r="H31" s="126" t="s">
        <v>8200</v>
      </c>
      <c r="I31" s="126" t="s">
        <v>8026</v>
      </c>
      <c r="J31" s="126" t="s">
        <v>25</v>
      </c>
      <c r="K31" s="126" t="s">
        <v>18</v>
      </c>
      <c r="L31" s="128" t="s">
        <v>8016</v>
      </c>
      <c r="M31" s="136"/>
      <c r="N31" s="137" t="s">
        <v>8201</v>
      </c>
      <c r="O31" s="129" t="str">
        <f t="shared" si="1"/>
        <v>http://ovidsp.ovid.com/ovidweb.cgi?T=JS&amp;NEWS=N&amp;PAGE=booktext&amp;DF=bookdb&amp;AN=01439400/1st_Edition&amp;XPATH=/PG(0)</v>
      </c>
      <c r="P31" s="129"/>
      <c r="Q31" s="123" t="s">
        <v>8202</v>
      </c>
      <c r="R31" s="123" t="s">
        <v>1000</v>
      </c>
    </row>
    <row r="32" spans="1:18" ht="20.100000000000001" customHeight="1">
      <c r="A32" s="124">
        <v>82</v>
      </c>
      <c r="B32" s="125" t="s">
        <v>5877</v>
      </c>
      <c r="C32" s="126" t="s">
        <v>8203</v>
      </c>
      <c r="D32" s="126" t="s">
        <v>8204</v>
      </c>
      <c r="E32" s="126" t="s">
        <v>8204</v>
      </c>
      <c r="F32" s="127" t="s">
        <v>8205</v>
      </c>
      <c r="G32" s="126" t="s">
        <v>218</v>
      </c>
      <c r="H32" s="126" t="s">
        <v>8206</v>
      </c>
      <c r="I32" s="126" t="s">
        <v>8026</v>
      </c>
      <c r="J32" s="126" t="s">
        <v>25</v>
      </c>
      <c r="K32" s="126" t="s">
        <v>18</v>
      </c>
      <c r="L32" s="128" t="s">
        <v>8016</v>
      </c>
      <c r="M32" s="136" t="s">
        <v>8166</v>
      </c>
      <c r="N32" s="137" t="s">
        <v>8207</v>
      </c>
      <c r="O32" s="129" t="str">
        <f t="shared" si="1"/>
        <v>http://ovidsp.ovid.com/ovidweb.cgi?T=JS&amp;NEWS=N&amp;PAGE=booktext&amp;DF=bookdb&amp;AN=01438852/4th_Edition&amp;XPATH=/PG(0)</v>
      </c>
      <c r="P32" s="129"/>
      <c r="Q32" s="123" t="s">
        <v>8208</v>
      </c>
      <c r="R32" s="123" t="s">
        <v>8209</v>
      </c>
    </row>
    <row r="33" spans="1:18" ht="20.100000000000001" customHeight="1">
      <c r="A33" s="124">
        <v>83</v>
      </c>
      <c r="B33" s="125" t="s">
        <v>5877</v>
      </c>
      <c r="C33" s="126" t="s">
        <v>1338</v>
      </c>
      <c r="D33" s="126" t="s">
        <v>8210</v>
      </c>
      <c r="E33" s="126" t="s">
        <v>8211</v>
      </c>
      <c r="F33" s="127" t="s">
        <v>8212</v>
      </c>
      <c r="G33" s="126" t="s">
        <v>14</v>
      </c>
      <c r="H33" s="126" t="s">
        <v>8213</v>
      </c>
      <c r="I33" s="126" t="s">
        <v>8026</v>
      </c>
      <c r="J33" s="126" t="s">
        <v>25</v>
      </c>
      <c r="K33" s="126" t="s">
        <v>18</v>
      </c>
      <c r="L33" s="128" t="s">
        <v>8016</v>
      </c>
      <c r="M33" s="136" t="s">
        <v>8166</v>
      </c>
      <c r="N33" s="137" t="s">
        <v>8214</v>
      </c>
      <c r="O33" s="129" t="str">
        <f t="shared" si="1"/>
        <v>http://ovidsp.ovid.com/ovidweb.cgi?T=JS&amp;NEWS=N&amp;PAGE=booktext&amp;DF=bookdb&amp;AN=01439403/1st_Edition&amp;XPATH=/PG(0)</v>
      </c>
      <c r="P33" s="129"/>
      <c r="Q33" s="123" t="s">
        <v>8215</v>
      </c>
      <c r="R33" s="123" t="s">
        <v>949</v>
      </c>
    </row>
    <row r="34" spans="1:18" ht="20.100000000000001" customHeight="1">
      <c r="A34" s="124">
        <v>84</v>
      </c>
      <c r="B34" s="125" t="s">
        <v>5877</v>
      </c>
      <c r="C34" s="126" t="s">
        <v>1364</v>
      </c>
      <c r="D34" s="126" t="s">
        <v>8216</v>
      </c>
      <c r="E34" s="126" t="s">
        <v>8216</v>
      </c>
      <c r="F34" s="127" t="s">
        <v>8217</v>
      </c>
      <c r="G34" s="126" t="s">
        <v>14</v>
      </c>
      <c r="H34" s="126" t="s">
        <v>8218</v>
      </c>
      <c r="I34" s="126" t="s">
        <v>8026</v>
      </c>
      <c r="J34" s="126" t="s">
        <v>25</v>
      </c>
      <c r="K34" s="126" t="s">
        <v>18</v>
      </c>
      <c r="L34" s="128" t="s">
        <v>8016</v>
      </c>
      <c r="M34" s="136" t="s">
        <v>8166</v>
      </c>
      <c r="N34" s="137" t="s">
        <v>8219</v>
      </c>
      <c r="O34" s="129" t="str">
        <f t="shared" si="1"/>
        <v>http://ovidsp.ovid.com/ovidweb.cgi?T=JS&amp;NEWS=N&amp;PAGE=booktext&amp;DF=bookdb&amp;AN=01439404/1st_Edition&amp;XPATH=/PG(0)</v>
      </c>
      <c r="P34" s="129"/>
      <c r="Q34" s="123" t="s">
        <v>1146</v>
      </c>
      <c r="R34" s="123" t="s">
        <v>1236</v>
      </c>
    </row>
    <row r="35" spans="1:18" ht="20.100000000000001" customHeight="1">
      <c r="A35" s="124">
        <v>85</v>
      </c>
      <c r="B35" s="125" t="s">
        <v>5877</v>
      </c>
      <c r="C35" s="126" t="s">
        <v>1362</v>
      </c>
      <c r="D35" s="126" t="s">
        <v>8220</v>
      </c>
      <c r="E35" s="126" t="s">
        <v>8220</v>
      </c>
      <c r="F35" s="127" t="s">
        <v>8221</v>
      </c>
      <c r="G35" s="126" t="s">
        <v>57</v>
      </c>
      <c r="H35" s="126" t="s">
        <v>8222</v>
      </c>
      <c r="I35" s="126" t="s">
        <v>8026</v>
      </c>
      <c r="J35" s="126" t="s">
        <v>43</v>
      </c>
      <c r="K35" s="126" t="s">
        <v>18</v>
      </c>
      <c r="L35" s="128" t="s">
        <v>8016</v>
      </c>
      <c r="M35" s="136"/>
      <c r="N35" s="137" t="s">
        <v>8223</v>
      </c>
      <c r="O35" s="129" t="str">
        <f t="shared" si="1"/>
        <v>http://ovidsp.ovid.com/ovidweb.cgi?T=JS&amp;NEWS=N&amp;PAGE=booktext&amp;DF=bookdb&amp;AN=01439418/2nd_Edition&amp;XPATH=/PG(0)</v>
      </c>
      <c r="P35" s="129"/>
      <c r="Q35" s="123" t="s">
        <v>8224</v>
      </c>
      <c r="R35" s="123" t="s">
        <v>1064</v>
      </c>
    </row>
    <row r="36" spans="1:18" ht="20.100000000000001" customHeight="1">
      <c r="A36" s="124">
        <v>86</v>
      </c>
      <c r="B36" s="125" t="s">
        <v>5877</v>
      </c>
      <c r="C36" s="126" t="s">
        <v>1319</v>
      </c>
      <c r="D36" s="126" t="s">
        <v>8225</v>
      </c>
      <c r="E36" s="126" t="s">
        <v>8225</v>
      </c>
      <c r="F36" s="127" t="s">
        <v>8226</v>
      </c>
      <c r="G36" s="126" t="s">
        <v>57</v>
      </c>
      <c r="H36" s="126" t="s">
        <v>8227</v>
      </c>
      <c r="I36" s="126" t="s">
        <v>8026</v>
      </c>
      <c r="J36" s="126" t="s">
        <v>25</v>
      </c>
      <c r="K36" s="126" t="s">
        <v>18</v>
      </c>
      <c r="L36" s="128" t="s">
        <v>8016</v>
      </c>
      <c r="M36" s="136"/>
      <c r="N36" s="137" t="s">
        <v>8228</v>
      </c>
      <c r="O36" s="129" t="str">
        <f t="shared" si="1"/>
        <v>http://ovidsp.ovid.com/ovidweb.cgi?T=JS&amp;NEWS=N&amp;PAGE=booktext&amp;DF=bookdb&amp;AN=01439408/2nd_Edition&amp;XPATH=/PG(0)</v>
      </c>
      <c r="P36" s="129"/>
      <c r="Q36" s="123" t="s">
        <v>8229</v>
      </c>
      <c r="R36" s="123" t="s">
        <v>8230</v>
      </c>
    </row>
    <row r="37" spans="1:18" ht="20.100000000000001" customHeight="1">
      <c r="A37" s="124">
        <v>87</v>
      </c>
      <c r="B37" s="125" t="s">
        <v>5877</v>
      </c>
      <c r="C37" s="126" t="s">
        <v>8231</v>
      </c>
      <c r="D37" s="126" t="s">
        <v>8232</v>
      </c>
      <c r="E37" s="126" t="s">
        <v>8232</v>
      </c>
      <c r="F37" s="127" t="s">
        <v>8233</v>
      </c>
      <c r="G37" s="126" t="s">
        <v>218</v>
      </c>
      <c r="H37" s="126" t="s">
        <v>8234</v>
      </c>
      <c r="I37" s="126" t="s">
        <v>8026</v>
      </c>
      <c r="J37" s="126" t="s">
        <v>25</v>
      </c>
      <c r="K37" s="126" t="s">
        <v>18</v>
      </c>
      <c r="L37" s="128" t="s">
        <v>8016</v>
      </c>
      <c r="M37" s="136" t="s">
        <v>8166</v>
      </c>
      <c r="N37" s="137" t="s">
        <v>8235</v>
      </c>
      <c r="O37" s="129" t="str">
        <f t="shared" si="1"/>
        <v>http://ovidsp.ovid.com/ovidweb.cgi?T=JS&amp;NEWS=N&amp;PAGE=booktext&amp;DF=bookdb&amp;AN=01438863/4th_Edition&amp;XPATH=/PG(0)</v>
      </c>
      <c r="P37" s="129"/>
      <c r="Q37" s="123" t="s">
        <v>8236</v>
      </c>
      <c r="R37" s="123" t="s">
        <v>8237</v>
      </c>
    </row>
    <row r="38" spans="1:18" ht="20.100000000000001" customHeight="1">
      <c r="A38" s="124">
        <v>88</v>
      </c>
      <c r="B38" s="125" t="s">
        <v>5877</v>
      </c>
      <c r="C38" s="126" t="s">
        <v>1339</v>
      </c>
      <c r="D38" s="126" t="s">
        <v>8238</v>
      </c>
      <c r="E38" s="126" t="s">
        <v>8238</v>
      </c>
      <c r="F38" s="127" t="s">
        <v>8239</v>
      </c>
      <c r="G38" s="126" t="s">
        <v>14</v>
      </c>
      <c r="H38" s="126" t="s">
        <v>8240</v>
      </c>
      <c r="I38" s="126" t="s">
        <v>8026</v>
      </c>
      <c r="J38" s="126" t="s">
        <v>25</v>
      </c>
      <c r="K38" s="126" t="s">
        <v>18</v>
      </c>
      <c r="L38" s="128" t="s">
        <v>8016</v>
      </c>
      <c r="M38" s="136"/>
      <c r="N38" s="137" t="s">
        <v>8241</v>
      </c>
      <c r="O38" s="129" t="str">
        <f t="shared" si="1"/>
        <v>http://ovidsp.ovid.com/ovidweb.cgi?T=JS&amp;NEWS=N&amp;PAGE=booktext&amp;DF=bookdb&amp;AN=01437531/1st_Edition&amp;XPATH=/PG(0)</v>
      </c>
      <c r="P38" s="129"/>
      <c r="Q38" s="123" t="s">
        <v>8242</v>
      </c>
      <c r="R38" s="123" t="s">
        <v>8057</v>
      </c>
    </row>
    <row r="39" spans="1:18" ht="20.100000000000001" customHeight="1">
      <c r="A39" s="124">
        <v>89</v>
      </c>
      <c r="B39" s="125" t="s">
        <v>5877</v>
      </c>
      <c r="C39" s="126" t="s">
        <v>8243</v>
      </c>
      <c r="D39" s="126" t="s">
        <v>8244</v>
      </c>
      <c r="E39" s="126" t="s">
        <v>8244</v>
      </c>
      <c r="F39" s="127" t="s">
        <v>8245</v>
      </c>
      <c r="G39" s="126" t="s">
        <v>14</v>
      </c>
      <c r="H39" s="126" t="s">
        <v>8246</v>
      </c>
      <c r="I39" s="126" t="s">
        <v>8026</v>
      </c>
      <c r="J39" s="126" t="s">
        <v>25</v>
      </c>
      <c r="K39" s="126" t="s">
        <v>18</v>
      </c>
      <c r="L39" s="128" t="s">
        <v>8016</v>
      </c>
      <c r="M39" s="136" t="s">
        <v>8166</v>
      </c>
      <c r="N39" s="137" t="s">
        <v>8247</v>
      </c>
      <c r="O39" s="129" t="str">
        <f t="shared" si="1"/>
        <v>http://ovidsp.ovid.com/ovidweb.cgi?T=JS&amp;NEWS=N&amp;PAGE=booktext&amp;DF=bookdb&amp;AN=01438869/1st_Edition&amp;XPATH=/PG(0)</v>
      </c>
      <c r="P39" s="129"/>
      <c r="Q39" s="123" t="s">
        <v>8248</v>
      </c>
      <c r="R39" s="123" t="s">
        <v>8249</v>
      </c>
    </row>
    <row r="40" spans="1:18" ht="20.100000000000001" customHeight="1">
      <c r="A40" s="124">
        <v>90</v>
      </c>
      <c r="B40" s="125" t="s">
        <v>5877</v>
      </c>
      <c r="C40" s="126" t="s">
        <v>1328</v>
      </c>
      <c r="D40" s="126" t="s">
        <v>8250</v>
      </c>
      <c r="E40" s="126" t="s">
        <v>8250</v>
      </c>
      <c r="F40" s="127" t="s">
        <v>7020</v>
      </c>
      <c r="G40" s="126" t="s">
        <v>142</v>
      </c>
      <c r="H40" s="126" t="s">
        <v>8251</v>
      </c>
      <c r="I40" s="126" t="s">
        <v>8026</v>
      </c>
      <c r="J40" s="126" t="s">
        <v>25</v>
      </c>
      <c r="K40" s="126" t="s">
        <v>18</v>
      </c>
      <c r="L40" s="128" t="s">
        <v>8016</v>
      </c>
      <c r="M40" s="136"/>
      <c r="N40" s="137" t="s">
        <v>8252</v>
      </c>
      <c r="O40" s="129" t="str">
        <f t="shared" si="1"/>
        <v>http://ovidsp.ovid.com/ovidweb.cgi?T=JS&amp;NEWS=N&amp;PAGE=booktext&amp;DF=bookdb&amp;AN=01438428/6th_Edition&amp;XPATH=/PG(0)</v>
      </c>
      <c r="P40" s="129"/>
      <c r="Q40" s="123" t="s">
        <v>1179</v>
      </c>
      <c r="R40" s="123" t="s">
        <v>1181</v>
      </c>
    </row>
    <row r="41" spans="1:18" ht="20.100000000000001" customHeight="1">
      <c r="A41" s="124">
        <v>91</v>
      </c>
      <c r="B41" s="125" t="s">
        <v>5877</v>
      </c>
      <c r="C41" s="126" t="s">
        <v>1335</v>
      </c>
      <c r="D41" s="126" t="s">
        <v>8253</v>
      </c>
      <c r="E41" s="126" t="s">
        <v>8253</v>
      </c>
      <c r="F41" s="127" t="s">
        <v>8254</v>
      </c>
      <c r="G41" s="126" t="s">
        <v>209</v>
      </c>
      <c r="H41" s="126" t="s">
        <v>8255</v>
      </c>
      <c r="I41" s="126" t="s">
        <v>8026</v>
      </c>
      <c r="J41" s="126" t="s">
        <v>25</v>
      </c>
      <c r="K41" s="126" t="s">
        <v>18</v>
      </c>
      <c r="L41" s="128" t="s">
        <v>8016</v>
      </c>
      <c r="M41" s="136"/>
      <c r="N41" s="137" t="s">
        <v>8256</v>
      </c>
      <c r="O41" s="129" t="str">
        <f t="shared" si="1"/>
        <v>http://ovidsp.ovid.com/ovidweb.cgi?T=JS&amp;NEWS=N&amp;PAGE=booktext&amp;DF=bookdb&amp;AN=01438871/5th_Edition&amp;XPATH=/PG(0)</v>
      </c>
      <c r="P41" s="129"/>
      <c r="Q41" s="123" t="s">
        <v>8257</v>
      </c>
      <c r="R41" s="123" t="s">
        <v>7811</v>
      </c>
    </row>
    <row r="42" spans="1:18" ht="20.100000000000001" customHeight="1">
      <c r="A42" s="130">
        <v>92</v>
      </c>
      <c r="B42" s="131" t="s">
        <v>5877</v>
      </c>
      <c r="C42" s="132" t="s">
        <v>8231</v>
      </c>
      <c r="D42" s="132" t="s">
        <v>8258</v>
      </c>
      <c r="E42" s="132" t="s">
        <v>8258</v>
      </c>
      <c r="F42" s="133" t="s">
        <v>7222</v>
      </c>
      <c r="G42" s="132" t="s">
        <v>209</v>
      </c>
      <c r="H42" s="132" t="s">
        <v>8259</v>
      </c>
      <c r="I42" s="132" t="s">
        <v>8026</v>
      </c>
      <c r="J42" s="132" t="s">
        <v>25</v>
      </c>
      <c r="K42" s="132" t="s">
        <v>18</v>
      </c>
      <c r="L42" s="134" t="s">
        <v>8016</v>
      </c>
      <c r="M42" s="140" t="s">
        <v>8166</v>
      </c>
      <c r="N42" s="135" t="s">
        <v>8260</v>
      </c>
      <c r="O42" s="135" t="str">
        <f t="shared" si="1"/>
        <v>http://ovidsp.ovid.com/ovidweb.cgi?T=JS&amp;NEWS=N&amp;PAGE=booktext&amp;DF=bookdb&amp;AN=01438891/5th_Edition&amp;XPATH=/PG(0)</v>
      </c>
      <c r="P42" s="135" t="s">
        <v>8172</v>
      </c>
      <c r="Q42" s="123" t="s">
        <v>8261</v>
      </c>
      <c r="R42" s="123" t="s">
        <v>8262</v>
      </c>
    </row>
    <row r="43" spans="1:18" ht="20.100000000000001" customHeight="1">
      <c r="A43" s="124">
        <v>93</v>
      </c>
      <c r="B43" s="125" t="s">
        <v>5877</v>
      </c>
      <c r="C43" s="126" t="s">
        <v>1335</v>
      </c>
      <c r="D43" s="126" t="s">
        <v>8263</v>
      </c>
      <c r="E43" s="126" t="s">
        <v>8263</v>
      </c>
      <c r="F43" s="127" t="s">
        <v>4320</v>
      </c>
      <c r="G43" s="126" t="s">
        <v>454</v>
      </c>
      <c r="H43" s="126" t="s">
        <v>8264</v>
      </c>
      <c r="I43" s="126" t="s">
        <v>8026</v>
      </c>
      <c r="J43" s="126" t="s">
        <v>25</v>
      </c>
      <c r="K43" s="126" t="s">
        <v>18</v>
      </c>
      <c r="L43" s="128" t="s">
        <v>8016</v>
      </c>
      <c r="M43" s="136" t="s">
        <v>8166</v>
      </c>
      <c r="N43" s="137" t="s">
        <v>8265</v>
      </c>
      <c r="O43" s="129" t="str">
        <f t="shared" si="1"/>
        <v>http://ovidsp.ovid.com/ovidweb.cgi?T=JS&amp;NEWS=N&amp;PAGE=booktext&amp;DF=bookdb&amp;AN=01438873/7th_Edition&amp;XPATH=/PG(0)</v>
      </c>
      <c r="P43" s="129"/>
      <c r="Q43" s="123" t="s">
        <v>1029</v>
      </c>
      <c r="R43" s="123" t="s">
        <v>8266</v>
      </c>
    </row>
    <row r="44" spans="1:18" ht="20.100000000000001" customHeight="1">
      <c r="A44" s="124">
        <v>94</v>
      </c>
      <c r="B44" s="125" t="s">
        <v>5877</v>
      </c>
      <c r="C44" s="126" t="s">
        <v>1335</v>
      </c>
      <c r="D44" s="126" t="s">
        <v>8267</v>
      </c>
      <c r="E44" s="126" t="s">
        <v>8267</v>
      </c>
      <c r="F44" s="127" t="s">
        <v>4365</v>
      </c>
      <c r="G44" s="126" t="s">
        <v>57</v>
      </c>
      <c r="H44" s="126" t="s">
        <v>8268</v>
      </c>
      <c r="I44" s="126" t="s">
        <v>8026</v>
      </c>
      <c r="J44" s="126" t="s">
        <v>25</v>
      </c>
      <c r="K44" s="126" t="s">
        <v>18</v>
      </c>
      <c r="L44" s="128" t="s">
        <v>8016</v>
      </c>
      <c r="M44" s="136" t="s">
        <v>8166</v>
      </c>
      <c r="N44" s="137" t="s">
        <v>8269</v>
      </c>
      <c r="O44" s="129" t="str">
        <f t="shared" si="1"/>
        <v>http://ovidsp.ovid.com/ovidweb.cgi?T=JS&amp;NEWS=N&amp;PAGE=booktext&amp;DF=bookdb&amp;AN=01438874/2nd_Edition&amp;XPATH=/PG(0)</v>
      </c>
      <c r="P44" s="129"/>
      <c r="Q44" s="123" t="s">
        <v>8270</v>
      </c>
      <c r="R44" s="123" t="s">
        <v>8271</v>
      </c>
    </row>
    <row r="45" spans="1:18" ht="20.100000000000001" customHeight="1">
      <c r="A45" s="124">
        <v>95</v>
      </c>
      <c r="B45" s="125" t="s">
        <v>5877</v>
      </c>
      <c r="C45" s="126" t="s">
        <v>8272</v>
      </c>
      <c r="D45" s="126" t="s">
        <v>8273</v>
      </c>
      <c r="E45" s="126" t="s">
        <v>8273</v>
      </c>
      <c r="F45" s="127" t="s">
        <v>8274</v>
      </c>
      <c r="G45" s="126" t="s">
        <v>147</v>
      </c>
      <c r="H45" s="126" t="s">
        <v>8275</v>
      </c>
      <c r="I45" s="126" t="s">
        <v>8026</v>
      </c>
      <c r="J45" s="126" t="s">
        <v>25</v>
      </c>
      <c r="K45" s="126" t="s">
        <v>18</v>
      </c>
      <c r="L45" s="128" t="s">
        <v>8016</v>
      </c>
      <c r="M45" s="136" t="s">
        <v>8166</v>
      </c>
      <c r="N45" s="137" t="s">
        <v>8276</v>
      </c>
      <c r="O45" s="129" t="str">
        <f t="shared" si="1"/>
        <v>http://ovidsp.ovid.com/ovidweb.cgi?T=JS&amp;NEWS=N&amp;PAGE=booktext&amp;DF=bookdb&amp;AN=01439417/3rd_Edition&amp;XPATH=/PG(0)</v>
      </c>
      <c r="P45" s="129"/>
      <c r="Q45" s="123" t="s">
        <v>8277</v>
      </c>
      <c r="R45" s="123" t="s">
        <v>8278</v>
      </c>
    </row>
    <row r="46" spans="1:18" ht="20.100000000000001" customHeight="1">
      <c r="A46" s="124">
        <v>96</v>
      </c>
      <c r="B46" s="125" t="s">
        <v>5877</v>
      </c>
      <c r="C46" s="126" t="s">
        <v>8279</v>
      </c>
      <c r="D46" s="126" t="s">
        <v>8280</v>
      </c>
      <c r="E46" s="126" t="s">
        <v>8280</v>
      </c>
      <c r="F46" s="127" t="s">
        <v>8281</v>
      </c>
      <c r="G46" s="126" t="s">
        <v>14</v>
      </c>
      <c r="H46" s="126" t="s">
        <v>8282</v>
      </c>
      <c r="I46" s="126" t="s">
        <v>8026</v>
      </c>
      <c r="J46" s="126" t="s">
        <v>25</v>
      </c>
      <c r="K46" s="126" t="s">
        <v>18</v>
      </c>
      <c r="L46" s="128" t="s">
        <v>8016</v>
      </c>
      <c r="M46" s="136"/>
      <c r="N46" s="137" t="s">
        <v>8283</v>
      </c>
      <c r="O46" s="129" t="str">
        <f t="shared" si="1"/>
        <v>http://ovidsp.ovid.com/ovidweb.cgi?T=JS&amp;NEWS=N&amp;PAGE=booktext&amp;DF=bookdb&amp;AN=01438879/1st_Edition&amp;XPATH=/PG(0)</v>
      </c>
      <c r="P46" s="129"/>
      <c r="Q46" s="123" t="s">
        <v>8017</v>
      </c>
      <c r="R46" s="123" t="s">
        <v>8018</v>
      </c>
    </row>
    <row r="47" spans="1:18" ht="20.100000000000001" customHeight="1">
      <c r="A47" s="124">
        <v>97</v>
      </c>
      <c r="B47" s="125" t="s">
        <v>5877</v>
      </c>
      <c r="C47" s="126" t="s">
        <v>1328</v>
      </c>
      <c r="D47" s="126" t="s">
        <v>8284</v>
      </c>
      <c r="E47" s="126" t="s">
        <v>8284</v>
      </c>
      <c r="F47" s="127" t="s">
        <v>8285</v>
      </c>
      <c r="G47" s="126" t="s">
        <v>14</v>
      </c>
      <c r="H47" s="126" t="s">
        <v>8286</v>
      </c>
      <c r="I47" s="126" t="s">
        <v>8026</v>
      </c>
      <c r="J47" s="126" t="s">
        <v>25</v>
      </c>
      <c r="K47" s="126" t="s">
        <v>18</v>
      </c>
      <c r="L47" s="128" t="s">
        <v>8016</v>
      </c>
      <c r="M47" s="136"/>
      <c r="N47" s="137" t="s">
        <v>8287</v>
      </c>
      <c r="O47" s="129" t="str">
        <f t="shared" si="1"/>
        <v>http://ovidsp.ovid.com/ovidweb.cgi?T=JS&amp;NEWS=N&amp;PAGE=booktext&amp;DF=bookdb&amp;AN=01438843/1st_Edition&amp;XPATH=/PG(0)</v>
      </c>
      <c r="P47" s="129"/>
      <c r="Q47" s="123" t="s">
        <v>999</v>
      </c>
      <c r="R47" s="123" t="s">
        <v>8288</v>
      </c>
    </row>
    <row r="48" spans="1:18" ht="20.100000000000001" customHeight="1">
      <c r="A48" s="124">
        <v>98</v>
      </c>
      <c r="B48" s="125" t="s">
        <v>5877</v>
      </c>
      <c r="C48" s="126" t="s">
        <v>1328</v>
      </c>
      <c r="D48" s="126" t="s">
        <v>8289</v>
      </c>
      <c r="E48" s="126" t="s">
        <v>8289</v>
      </c>
      <c r="F48" s="127" t="s">
        <v>8290</v>
      </c>
      <c r="G48" s="126" t="s">
        <v>57</v>
      </c>
      <c r="H48" s="126" t="s">
        <v>8291</v>
      </c>
      <c r="I48" s="126" t="s">
        <v>8026</v>
      </c>
      <c r="J48" s="126" t="s">
        <v>25</v>
      </c>
      <c r="K48" s="126" t="s">
        <v>18</v>
      </c>
      <c r="L48" s="128" t="s">
        <v>8016</v>
      </c>
      <c r="M48" s="136"/>
      <c r="N48" s="137" t="s">
        <v>8292</v>
      </c>
      <c r="O48" s="129" t="str">
        <f t="shared" si="1"/>
        <v>http://ovidsp.ovid.com/ovidweb.cgi?T=JS&amp;NEWS=N&amp;PAGE=booktext&amp;DF=bookdb&amp;AN=01437540/2nd_Edition&amp;XPATH=/PG(0)</v>
      </c>
      <c r="P48" s="129"/>
      <c r="Q48" s="123" t="s">
        <v>984</v>
      </c>
      <c r="R48" s="123" t="s">
        <v>8293</v>
      </c>
    </row>
    <row r="49" spans="1:18" ht="20.100000000000001" customHeight="1">
      <c r="A49" s="124">
        <v>99</v>
      </c>
      <c r="B49" s="125" t="s">
        <v>5877</v>
      </c>
      <c r="C49" s="126" t="s">
        <v>1354</v>
      </c>
      <c r="D49" s="126" t="s">
        <v>8294</v>
      </c>
      <c r="E49" s="126" t="s">
        <v>8294</v>
      </c>
      <c r="F49" s="127" t="s">
        <v>8295</v>
      </c>
      <c r="G49" s="126" t="s">
        <v>14</v>
      </c>
      <c r="H49" s="126" t="s">
        <v>8296</v>
      </c>
      <c r="I49" s="126" t="s">
        <v>8026</v>
      </c>
      <c r="J49" s="126" t="s">
        <v>25</v>
      </c>
      <c r="K49" s="126" t="s">
        <v>18</v>
      </c>
      <c r="L49" s="128" t="s">
        <v>8016</v>
      </c>
      <c r="M49" s="136"/>
      <c r="N49" s="137" t="s">
        <v>8297</v>
      </c>
      <c r="O49" s="129" t="str">
        <f t="shared" si="1"/>
        <v>http://ovidsp.ovid.com/ovidweb.cgi?T=JS&amp;NEWS=N&amp;PAGE=booktext&amp;DF=bookdb&amp;AN=01439421/1st_Edition&amp;XPATH=/PG(0)</v>
      </c>
      <c r="P49" s="129"/>
      <c r="Q49" s="123" t="s">
        <v>8298</v>
      </c>
      <c r="R49" s="123" t="s">
        <v>7811</v>
      </c>
    </row>
    <row r="50" spans="1:18" ht="20.100000000000001" customHeight="1">
      <c r="A50" s="124">
        <v>100</v>
      </c>
      <c r="B50" s="125" t="s">
        <v>5877</v>
      </c>
      <c r="C50" s="126" t="s">
        <v>1335</v>
      </c>
      <c r="D50" s="126" t="s">
        <v>8299</v>
      </c>
      <c r="E50" s="126" t="s">
        <v>8299</v>
      </c>
      <c r="F50" s="127" t="s">
        <v>8300</v>
      </c>
      <c r="G50" s="126" t="s">
        <v>209</v>
      </c>
      <c r="H50" s="126" t="s">
        <v>8301</v>
      </c>
      <c r="I50" s="126" t="s">
        <v>8026</v>
      </c>
      <c r="J50" s="126" t="s">
        <v>25</v>
      </c>
      <c r="K50" s="126" t="s">
        <v>18</v>
      </c>
      <c r="L50" s="128" t="s">
        <v>8016</v>
      </c>
      <c r="M50" s="136"/>
      <c r="N50" s="137" t="s">
        <v>8302</v>
      </c>
      <c r="O50" s="129" t="str">
        <f t="shared" si="1"/>
        <v>http://ovidsp.ovid.com/ovidweb.cgi?T=JS&amp;NEWS=N&amp;PAGE=booktext&amp;DF=bookdb&amp;AN=01439422/5th_Edition&amp;XPATH=/PG(0)</v>
      </c>
      <c r="P50" s="129"/>
      <c r="Q50" s="123" t="s">
        <v>8303</v>
      </c>
      <c r="R50" s="123" t="s">
        <v>1267</v>
      </c>
    </row>
    <row r="51" spans="1:18" ht="20.100000000000001" customHeight="1">
      <c r="A51" s="124">
        <v>101</v>
      </c>
      <c r="B51" s="125" t="s">
        <v>5877</v>
      </c>
      <c r="C51" s="126" t="s">
        <v>1339</v>
      </c>
      <c r="D51" s="126" t="s">
        <v>8304</v>
      </c>
      <c r="E51" s="126" t="s">
        <v>8304</v>
      </c>
      <c r="F51" s="127" t="s">
        <v>8305</v>
      </c>
      <c r="G51" s="126" t="s">
        <v>14</v>
      </c>
      <c r="H51" s="126" t="s">
        <v>8306</v>
      </c>
      <c r="I51" s="126" t="s">
        <v>8026</v>
      </c>
      <c r="J51" s="126" t="s">
        <v>43</v>
      </c>
      <c r="K51" s="126" t="s">
        <v>18</v>
      </c>
      <c r="L51" s="128" t="s">
        <v>8016</v>
      </c>
      <c r="M51" s="136" t="s">
        <v>8307</v>
      </c>
      <c r="N51" s="137" t="s">
        <v>8308</v>
      </c>
      <c r="O51" s="129" t="str">
        <f t="shared" si="1"/>
        <v>http://ovidsp.ovid.com/ovidweb.cgi?T=JS&amp;NEWS=N&amp;PAGE=booktext&amp;DF=bookdb&amp;AN=01437570/1st_Edition&amp;XPATH=/PG(0)</v>
      </c>
      <c r="P51" s="129"/>
      <c r="Q51" s="123" t="s">
        <v>1237</v>
      </c>
      <c r="R51" s="123" t="s">
        <v>1299</v>
      </c>
    </row>
    <row r="52" spans="1:18" ht="20.100000000000001" customHeight="1">
      <c r="A52" s="130">
        <v>102</v>
      </c>
      <c r="B52" s="131" t="s">
        <v>5877</v>
      </c>
      <c r="C52" s="132" t="s">
        <v>1335</v>
      </c>
      <c r="D52" s="132" t="s">
        <v>8309</v>
      </c>
      <c r="E52" s="132" t="s">
        <v>8309</v>
      </c>
      <c r="F52" s="133" t="s">
        <v>7707</v>
      </c>
      <c r="G52" s="132" t="s">
        <v>147</v>
      </c>
      <c r="H52" s="132" t="s">
        <v>8310</v>
      </c>
      <c r="I52" s="132" t="s">
        <v>8026</v>
      </c>
      <c r="J52" s="132" t="s">
        <v>25</v>
      </c>
      <c r="K52" s="132" t="s">
        <v>18</v>
      </c>
      <c r="L52" s="134" t="s">
        <v>8016</v>
      </c>
      <c r="M52" s="140" t="s">
        <v>8311</v>
      </c>
      <c r="N52" s="135" t="s">
        <v>8312</v>
      </c>
      <c r="O52" s="135" t="str">
        <f t="shared" si="1"/>
        <v>http://ovidsp.ovid.com/ovidweb.cgi?T=JS&amp;NEWS=N&amp;PAGE=booktext&amp;DF=bookdb&amp;AN=01438881/3rd_Edition&amp;XPATH=/PG(0)</v>
      </c>
      <c r="P52" s="135" t="s">
        <v>8172</v>
      </c>
      <c r="Q52" s="123" t="s">
        <v>1237</v>
      </c>
      <c r="R52" s="123" t="s">
        <v>1299</v>
      </c>
    </row>
    <row r="53" spans="1:18" ht="20.100000000000001" customHeight="1">
      <c r="A53" s="124">
        <v>103</v>
      </c>
      <c r="B53" s="125" t="s">
        <v>5877</v>
      </c>
      <c r="C53" s="126" t="s">
        <v>1335</v>
      </c>
      <c r="D53" s="126" t="s">
        <v>8313</v>
      </c>
      <c r="E53" s="126" t="s">
        <v>8313</v>
      </c>
      <c r="F53" s="127" t="s">
        <v>5243</v>
      </c>
      <c r="G53" s="126" t="s">
        <v>454</v>
      </c>
      <c r="H53" s="126" t="s">
        <v>8314</v>
      </c>
      <c r="I53" s="126" t="s">
        <v>8026</v>
      </c>
      <c r="J53" s="126" t="s">
        <v>25</v>
      </c>
      <c r="K53" s="126" t="s">
        <v>18</v>
      </c>
      <c r="L53" s="128" t="s">
        <v>8016</v>
      </c>
      <c r="M53" s="136" t="s">
        <v>8166</v>
      </c>
      <c r="N53" s="137" t="s">
        <v>8315</v>
      </c>
      <c r="O53" s="129" t="str">
        <f t="shared" si="1"/>
        <v>http://ovidsp.ovid.com/ovidweb.cgi?T=JS&amp;NEWS=N&amp;PAGE=booktext&amp;DF=bookdb&amp;AN=01438882/7th_Edition&amp;XPATH=/PG(0)</v>
      </c>
      <c r="P53" s="129"/>
      <c r="Q53" s="123" t="s">
        <v>8316</v>
      </c>
      <c r="R53" s="123" t="s">
        <v>1236</v>
      </c>
    </row>
    <row r="54" spans="1:18" ht="20.100000000000001" customHeight="1">
      <c r="A54" s="124">
        <v>104</v>
      </c>
      <c r="B54" s="125" t="s">
        <v>5877</v>
      </c>
      <c r="C54" s="126" t="s">
        <v>1335</v>
      </c>
      <c r="D54" s="126" t="s">
        <v>8317</v>
      </c>
      <c r="E54" s="126" t="s">
        <v>8317</v>
      </c>
      <c r="F54" s="127" t="s">
        <v>8318</v>
      </c>
      <c r="G54" s="126" t="s">
        <v>218</v>
      </c>
      <c r="H54" s="126" t="s">
        <v>8319</v>
      </c>
      <c r="I54" s="126" t="s">
        <v>8026</v>
      </c>
      <c r="J54" s="126" t="s">
        <v>25</v>
      </c>
      <c r="K54" s="126" t="s">
        <v>18</v>
      </c>
      <c r="L54" s="128" t="s">
        <v>8016</v>
      </c>
      <c r="M54" s="129" t="s">
        <v>8320</v>
      </c>
      <c r="N54" s="137" t="s">
        <v>8321</v>
      </c>
      <c r="O54" s="129" t="str">
        <f t="shared" si="1"/>
        <v>http://ovidsp.ovid.com/ovidweb.cgi?T=JS&amp;NEWS=N&amp;PAGE=booktext&amp;DF=bookdb&amp;AN=01382672/4th_Edition&amp;XPATH=/PG(0)</v>
      </c>
      <c r="P54" s="129"/>
    </row>
    <row r="55" spans="1:18" ht="20.100000000000001" customHeight="1">
      <c r="A55" s="124">
        <v>105</v>
      </c>
      <c r="B55" s="125" t="s">
        <v>5877</v>
      </c>
      <c r="C55" s="126" t="s">
        <v>1387</v>
      </c>
      <c r="D55" s="126" t="s">
        <v>8322</v>
      </c>
      <c r="E55" s="126" t="s">
        <v>8322</v>
      </c>
      <c r="F55" s="127" t="s">
        <v>8323</v>
      </c>
      <c r="G55" s="126" t="s">
        <v>147</v>
      </c>
      <c r="H55" s="126" t="s">
        <v>8324</v>
      </c>
      <c r="I55" s="126" t="s">
        <v>8026</v>
      </c>
      <c r="J55" s="126" t="s">
        <v>25</v>
      </c>
      <c r="K55" s="126" t="s">
        <v>18</v>
      </c>
      <c r="L55" s="128" t="s">
        <v>8016</v>
      </c>
      <c r="M55" s="136"/>
      <c r="N55" s="137" t="s">
        <v>8325</v>
      </c>
      <c r="O55" s="129" t="str">
        <f t="shared" si="1"/>
        <v>http://ovidsp.ovid.com/ovidweb.cgi?T=JS&amp;NEWS=N&amp;PAGE=booktext&amp;DF=bookdb&amp;AN=01439423/3rd_Edition&amp;XPATH=/PG(0)</v>
      </c>
      <c r="P55" s="129"/>
      <c r="Q55" s="123" t="s">
        <v>8326</v>
      </c>
      <c r="R55" s="123" t="s">
        <v>8327</v>
      </c>
    </row>
    <row r="56" spans="1:18" ht="20.100000000000001" customHeight="1">
      <c r="A56" s="130">
        <v>106</v>
      </c>
      <c r="B56" s="131" t="s">
        <v>5877</v>
      </c>
      <c r="C56" s="132" t="s">
        <v>8328</v>
      </c>
      <c r="D56" s="132" t="s">
        <v>8329</v>
      </c>
      <c r="E56" s="132" t="s">
        <v>8329</v>
      </c>
      <c r="F56" s="133" t="s">
        <v>8330</v>
      </c>
      <c r="G56" s="132" t="s">
        <v>147</v>
      </c>
      <c r="H56" s="132" t="s">
        <v>8331</v>
      </c>
      <c r="I56" s="132" t="s">
        <v>8026</v>
      </c>
      <c r="J56" s="132" t="s">
        <v>25</v>
      </c>
      <c r="K56" s="132" t="s">
        <v>18</v>
      </c>
      <c r="L56" s="134" t="s">
        <v>8016</v>
      </c>
      <c r="M56" s="138" t="s">
        <v>8332</v>
      </c>
      <c r="N56" s="135" t="s">
        <v>8333</v>
      </c>
      <c r="O56" s="135" t="str">
        <f t="shared" si="1"/>
        <v>http://ovidsp.ovid.com/ovidweb.cgi?T=JS&amp;NEWS=N&amp;PAGE=booktext&amp;DF=bookdb&amp;AN=01439425/3rd_Edition&amp;XPATH=/PG(0)</v>
      </c>
      <c r="P56" s="139" t="s">
        <v>8334</v>
      </c>
      <c r="Q56" s="123" t="s">
        <v>8335</v>
      </c>
      <c r="R56" s="123" t="s">
        <v>8336</v>
      </c>
    </row>
    <row r="57" spans="1:18" ht="20.100000000000001" customHeight="1">
      <c r="A57" s="124">
        <v>107</v>
      </c>
      <c r="B57" s="125" t="s">
        <v>5877</v>
      </c>
      <c r="C57" s="126" t="s">
        <v>1319</v>
      </c>
      <c r="D57" s="126" t="s">
        <v>8337</v>
      </c>
      <c r="E57" s="126" t="s">
        <v>8337</v>
      </c>
      <c r="F57" s="127" t="s">
        <v>8338</v>
      </c>
      <c r="G57" s="126" t="s">
        <v>57</v>
      </c>
      <c r="H57" s="126" t="s">
        <v>8339</v>
      </c>
      <c r="I57" s="126" t="s">
        <v>8026</v>
      </c>
      <c r="J57" s="126" t="s">
        <v>25</v>
      </c>
      <c r="K57" s="126" t="s">
        <v>18</v>
      </c>
      <c r="L57" s="128" t="s">
        <v>8016</v>
      </c>
      <c r="M57" s="136" t="s">
        <v>8166</v>
      </c>
      <c r="N57" s="137" t="s">
        <v>8340</v>
      </c>
      <c r="O57" s="129" t="str">
        <f t="shared" si="1"/>
        <v>http://ovidsp.ovid.com/ovidweb.cgi?T=JS&amp;NEWS=N&amp;PAGE=booktext&amp;DF=bookdb&amp;AN=01439427/2nd_Edition&amp;XPATH=/PG(0)</v>
      </c>
      <c r="P57" s="129"/>
      <c r="Q57" s="123" t="s">
        <v>8341</v>
      </c>
      <c r="R57" s="123" t="s">
        <v>8342</v>
      </c>
    </row>
    <row r="58" spans="1:18" ht="20.100000000000001" customHeight="1">
      <c r="A58" s="124">
        <v>108</v>
      </c>
      <c r="B58" s="125" t="s">
        <v>5877</v>
      </c>
      <c r="C58" s="126" t="s">
        <v>1349</v>
      </c>
      <c r="D58" s="126" t="s">
        <v>8343</v>
      </c>
      <c r="E58" s="126" t="s">
        <v>8343</v>
      </c>
      <c r="F58" s="127" t="s">
        <v>8344</v>
      </c>
      <c r="G58" s="126" t="s">
        <v>14</v>
      </c>
      <c r="H58" s="126" t="s">
        <v>8345</v>
      </c>
      <c r="I58" s="126" t="s">
        <v>8026</v>
      </c>
      <c r="J58" s="126" t="s">
        <v>25</v>
      </c>
      <c r="K58" s="126" t="s">
        <v>18</v>
      </c>
      <c r="L58" s="128" t="s">
        <v>8016</v>
      </c>
      <c r="M58" s="136"/>
      <c r="N58" s="137" t="s">
        <v>8346</v>
      </c>
      <c r="O58" s="129" t="str">
        <f t="shared" si="1"/>
        <v>http://ovidsp.ovid.com/ovidweb.cgi?T=JS&amp;NEWS=N&amp;PAGE=booktext&amp;DF=bookdb&amp;AN=01439428/1st_Edition&amp;XPATH=/PG(0)</v>
      </c>
      <c r="P58" s="129"/>
      <c r="Q58" s="123" t="s">
        <v>8347</v>
      </c>
      <c r="R58" s="123" t="s">
        <v>949</v>
      </c>
    </row>
    <row r="59" spans="1:18" ht="20.100000000000001" customHeight="1">
      <c r="A59" s="130">
        <v>109</v>
      </c>
      <c r="B59" s="131" t="s">
        <v>5877</v>
      </c>
      <c r="C59" s="132" t="s">
        <v>1362</v>
      </c>
      <c r="D59" s="132" t="s">
        <v>8348</v>
      </c>
      <c r="E59" s="132" t="s">
        <v>8348</v>
      </c>
      <c r="F59" s="133" t="s">
        <v>8349</v>
      </c>
      <c r="G59" s="132" t="s">
        <v>14</v>
      </c>
      <c r="H59" s="132" t="s">
        <v>8350</v>
      </c>
      <c r="I59" s="132" t="s">
        <v>8026</v>
      </c>
      <c r="J59" s="132" t="s">
        <v>25</v>
      </c>
      <c r="K59" s="132" t="s">
        <v>18</v>
      </c>
      <c r="L59" s="134" t="s">
        <v>8016</v>
      </c>
      <c r="M59" s="140"/>
      <c r="N59" s="135" t="s">
        <v>8351</v>
      </c>
      <c r="O59" s="135" t="str">
        <f t="shared" si="1"/>
        <v>http://ovidsp.ovid.com/ovidweb.cgi?T=JS&amp;NEWS=N&amp;PAGE=booktext&amp;DF=bookdb&amp;AN=01439426/1st_Edition&amp;XPATH=/PG(0)</v>
      </c>
      <c r="P59" s="135" t="s">
        <v>8352</v>
      </c>
      <c r="Q59" s="123" t="s">
        <v>8353</v>
      </c>
      <c r="R59" s="123" t="s">
        <v>8197</v>
      </c>
    </row>
    <row r="60" spans="1:18" ht="20.100000000000001" customHeight="1">
      <c r="A60" s="124">
        <v>110</v>
      </c>
      <c r="B60" s="125" t="s">
        <v>5877</v>
      </c>
      <c r="C60" s="126" t="s">
        <v>8354</v>
      </c>
      <c r="D60" s="126" t="s">
        <v>8355</v>
      </c>
      <c r="E60" s="126" t="s">
        <v>8355</v>
      </c>
      <c r="F60" s="141" t="s">
        <v>8356</v>
      </c>
      <c r="G60" s="126" t="s">
        <v>8357</v>
      </c>
      <c r="H60" s="126" t="s">
        <v>8358</v>
      </c>
      <c r="I60" s="126" t="s">
        <v>8026</v>
      </c>
      <c r="J60" s="126" t="s">
        <v>931</v>
      </c>
      <c r="K60" s="126" t="s">
        <v>8021</v>
      </c>
      <c r="L60" s="128" t="s">
        <v>8359</v>
      </c>
      <c r="M60" s="18" t="s">
        <v>8360</v>
      </c>
      <c r="N60" s="137" t="s">
        <v>8361</v>
      </c>
      <c r="O60" s="129" t="str">
        <f t="shared" si="1"/>
        <v>http://ovidsp.ovid.com/ovidweb.cgi?T=JS&amp;NEWS=N&amp;PAGE=booktext&amp;DF=bookdb&amp;AN=01439414/1st_Edition&amp;XPATH=/PG(0)</v>
      </c>
      <c r="P60" s="18"/>
      <c r="Q60" s="123" t="s">
        <v>8362</v>
      </c>
      <c r="R60" s="123" t="s">
        <v>8363</v>
      </c>
    </row>
    <row r="61" spans="1:18" ht="20.100000000000001" customHeight="1">
      <c r="A61" s="130">
        <v>111</v>
      </c>
      <c r="B61" s="131" t="s">
        <v>5877</v>
      </c>
      <c r="C61" s="132" t="s">
        <v>8076</v>
      </c>
      <c r="D61" s="132" t="s">
        <v>8364</v>
      </c>
      <c r="E61" s="132" t="s">
        <v>8365</v>
      </c>
      <c r="F61" s="133" t="s">
        <v>8366</v>
      </c>
      <c r="G61" s="132" t="s">
        <v>14</v>
      </c>
      <c r="H61" s="132" t="s">
        <v>8367</v>
      </c>
      <c r="I61" s="132" t="s">
        <v>8368</v>
      </c>
      <c r="J61" s="132" t="s">
        <v>3979</v>
      </c>
      <c r="K61" s="132" t="s">
        <v>8021</v>
      </c>
      <c r="L61" s="134" t="s">
        <v>8016</v>
      </c>
      <c r="M61" s="140"/>
      <c r="N61" s="135" t="s">
        <v>8369</v>
      </c>
      <c r="O61" s="135" t="str">
        <f t="shared" si="1"/>
        <v>http://ovidsp.ovid.com/ovidweb.cgi?T=JS&amp;NEWS=N&amp;PAGE=booktext&amp;DF=bookdb&amp;AN=01438012/1st_Edition&amp;XPATH=/PG(0)</v>
      </c>
      <c r="P61" s="135" t="s">
        <v>8370</v>
      </c>
      <c r="Q61" s="123" t="s">
        <v>8371</v>
      </c>
      <c r="R61" s="123" t="s">
        <v>1007</v>
      </c>
    </row>
    <row r="62" spans="1:18" ht="20.100000000000001" customHeight="1">
      <c r="A62" s="130">
        <v>112</v>
      </c>
      <c r="B62" s="131" t="s">
        <v>5877</v>
      </c>
      <c r="C62" s="132" t="s">
        <v>8076</v>
      </c>
      <c r="D62" s="132" t="s">
        <v>8372</v>
      </c>
      <c r="E62" s="132" t="s">
        <v>8373</v>
      </c>
      <c r="F62" s="133" t="s">
        <v>8374</v>
      </c>
      <c r="G62" s="132" t="s">
        <v>14</v>
      </c>
      <c r="H62" s="132" t="s">
        <v>373</v>
      </c>
      <c r="I62" s="132" t="s">
        <v>8368</v>
      </c>
      <c r="J62" s="132" t="s">
        <v>2774</v>
      </c>
      <c r="K62" s="132" t="s">
        <v>8021</v>
      </c>
      <c r="L62" s="134" t="s">
        <v>8016</v>
      </c>
      <c r="M62" s="140"/>
      <c r="N62" s="135" t="s">
        <v>8375</v>
      </c>
      <c r="O62" s="135" t="str">
        <f t="shared" si="1"/>
        <v>http://ovidsp.ovid.com/ovidweb.cgi?T=JS&amp;NEWS=N&amp;PAGE=booktext&amp;DF=bookdb&amp;AN=01438231/1st_Edition&amp;XPATH=/PG(0)</v>
      </c>
      <c r="P62" s="135" t="s">
        <v>8376</v>
      </c>
      <c r="Q62" s="123" t="s">
        <v>8377</v>
      </c>
      <c r="R62" s="123" t="s">
        <v>8378</v>
      </c>
    </row>
    <row r="63" spans="1:18" ht="20.100000000000001" customHeight="1">
      <c r="A63" s="124">
        <v>113</v>
      </c>
      <c r="B63" s="125" t="s">
        <v>5877</v>
      </c>
      <c r="C63" s="126" t="s">
        <v>8076</v>
      </c>
      <c r="D63" s="126" t="s">
        <v>8379</v>
      </c>
      <c r="E63" s="126" t="s">
        <v>8380</v>
      </c>
      <c r="F63" s="127" t="s">
        <v>8381</v>
      </c>
      <c r="G63" s="126" t="s">
        <v>14</v>
      </c>
      <c r="H63" s="126" t="s">
        <v>8382</v>
      </c>
      <c r="I63" s="126" t="s">
        <v>8368</v>
      </c>
      <c r="J63" s="126" t="s">
        <v>2774</v>
      </c>
      <c r="K63" s="126" t="s">
        <v>8021</v>
      </c>
      <c r="L63" s="128" t="s">
        <v>8016</v>
      </c>
      <c r="M63" s="136"/>
      <c r="N63" s="137" t="s">
        <v>8383</v>
      </c>
      <c r="O63" s="129" t="str">
        <f t="shared" si="1"/>
        <v>http://ovidsp.ovid.com/ovidweb.cgi?T=JS&amp;NEWS=N&amp;PAGE=booktext&amp;DF=bookdb&amp;AN=01437069/1st_Edition&amp;XPATH=/PG(0)</v>
      </c>
      <c r="P63" s="129"/>
      <c r="Q63" s="123" t="s">
        <v>1096</v>
      </c>
      <c r="R63" s="123" t="s">
        <v>1097</v>
      </c>
    </row>
    <row r="64" spans="1:18" ht="20.100000000000001" customHeight="1">
      <c r="A64" s="124">
        <v>114</v>
      </c>
      <c r="B64" s="125" t="s">
        <v>5877</v>
      </c>
      <c r="C64" s="126" t="s">
        <v>8076</v>
      </c>
      <c r="D64" s="126" t="s">
        <v>8384</v>
      </c>
      <c r="E64" s="126" t="s">
        <v>8385</v>
      </c>
      <c r="F64" s="127" t="s">
        <v>8386</v>
      </c>
      <c r="G64" s="126" t="s">
        <v>14</v>
      </c>
      <c r="H64" s="126" t="s">
        <v>8387</v>
      </c>
      <c r="I64" s="126" t="s">
        <v>8368</v>
      </c>
      <c r="J64" s="126" t="s">
        <v>2774</v>
      </c>
      <c r="K64" s="126" t="s">
        <v>8021</v>
      </c>
      <c r="L64" s="128" t="s">
        <v>8016</v>
      </c>
      <c r="M64" s="136"/>
      <c r="N64" s="137" t="s">
        <v>8388</v>
      </c>
      <c r="O64" s="129" t="str">
        <f t="shared" si="1"/>
        <v>http://ovidsp.ovid.com/ovidweb.cgi?T=JS&amp;NEWS=N&amp;PAGE=booktext&amp;DF=bookdb&amp;AN=01437070/1st_Edition&amp;XPATH=/PG(0)</v>
      </c>
      <c r="P64" s="129"/>
      <c r="Q64" s="123" t="s">
        <v>8389</v>
      </c>
      <c r="R64" s="123" t="s">
        <v>3573</v>
      </c>
    </row>
    <row r="65" spans="1:18" ht="20.100000000000001" customHeight="1">
      <c r="A65" s="124">
        <v>115</v>
      </c>
      <c r="B65" s="125" t="s">
        <v>5877</v>
      </c>
      <c r="C65" s="126" t="s">
        <v>8076</v>
      </c>
      <c r="D65" s="126" t="s">
        <v>8390</v>
      </c>
      <c r="E65" s="126" t="s">
        <v>8391</v>
      </c>
      <c r="F65" s="127" t="s">
        <v>8392</v>
      </c>
      <c r="G65" s="126" t="s">
        <v>14</v>
      </c>
      <c r="H65" s="126" t="s">
        <v>8393</v>
      </c>
      <c r="I65" s="126" t="s">
        <v>8368</v>
      </c>
      <c r="J65" s="126" t="s">
        <v>2455</v>
      </c>
      <c r="K65" s="126" t="s">
        <v>8021</v>
      </c>
      <c r="L65" s="128" t="s">
        <v>8016</v>
      </c>
      <c r="M65" s="136"/>
      <c r="N65" s="137" t="s">
        <v>8394</v>
      </c>
      <c r="O65" s="129" t="str">
        <f t="shared" si="1"/>
        <v>http://ovidsp.ovid.com/ovidweb.cgi?T=JS&amp;NEWS=N&amp;PAGE=booktext&amp;DF=bookdb&amp;AN=01438016/1st_Edition&amp;XPATH=/PG(0)</v>
      </c>
      <c r="P65" s="129"/>
      <c r="Q65" s="123" t="s">
        <v>8395</v>
      </c>
      <c r="R65" s="123" t="s">
        <v>8396</v>
      </c>
    </row>
    <row r="66" spans="1:18" ht="20.100000000000001" customHeight="1">
      <c r="A66" s="124">
        <v>116</v>
      </c>
      <c r="B66" s="125" t="s">
        <v>5877</v>
      </c>
      <c r="C66" s="126" t="s">
        <v>8076</v>
      </c>
      <c r="D66" s="126" t="s">
        <v>8397</v>
      </c>
      <c r="E66" s="126" t="s">
        <v>8398</v>
      </c>
      <c r="F66" s="127" t="s">
        <v>8399</v>
      </c>
      <c r="G66" s="126" t="s">
        <v>14</v>
      </c>
      <c r="H66" s="126" t="s">
        <v>373</v>
      </c>
      <c r="I66" s="126" t="s">
        <v>8368</v>
      </c>
      <c r="J66" s="126" t="s">
        <v>3979</v>
      </c>
      <c r="K66" s="126" t="s">
        <v>8021</v>
      </c>
      <c r="L66" s="128" t="s">
        <v>8016</v>
      </c>
      <c r="M66" s="136"/>
      <c r="N66" s="137" t="s">
        <v>8400</v>
      </c>
      <c r="O66" s="129" t="str">
        <f t="shared" si="1"/>
        <v>http://ovidsp.ovid.com/ovidweb.cgi?T=JS&amp;NEWS=N&amp;PAGE=booktext&amp;DF=bookdb&amp;AN=01438017/1st_Edition&amp;XPATH=/PG(0)</v>
      </c>
      <c r="P66" s="129"/>
      <c r="Q66" s="123" t="s">
        <v>8395</v>
      </c>
      <c r="R66" s="123" t="s">
        <v>8020</v>
      </c>
    </row>
    <row r="67" spans="1:18" ht="20.100000000000001" customHeight="1">
      <c r="A67" s="124">
        <v>117</v>
      </c>
      <c r="B67" s="125" t="s">
        <v>5877</v>
      </c>
      <c r="C67" s="126" t="s">
        <v>8076</v>
      </c>
      <c r="D67" s="126" t="s">
        <v>8401</v>
      </c>
      <c r="E67" s="126" t="s">
        <v>8402</v>
      </c>
      <c r="F67" s="127" t="s">
        <v>8403</v>
      </c>
      <c r="G67" s="126" t="s">
        <v>14</v>
      </c>
      <c r="H67" s="126" t="s">
        <v>373</v>
      </c>
      <c r="I67" s="126" t="s">
        <v>8368</v>
      </c>
      <c r="J67" s="126" t="s">
        <v>3979</v>
      </c>
      <c r="K67" s="126" t="s">
        <v>8021</v>
      </c>
      <c r="L67" s="128" t="s">
        <v>8016</v>
      </c>
      <c r="M67" s="136"/>
      <c r="N67" s="137" t="s">
        <v>8404</v>
      </c>
      <c r="O67" s="129" t="str">
        <f t="shared" si="1"/>
        <v>http://ovidsp.ovid.com/ovidweb.cgi?T=JS&amp;NEWS=N&amp;PAGE=booktext&amp;DF=bookdb&amp;AN=01438019/1st_Edition&amp;XPATH=/PG(0)</v>
      </c>
      <c r="P67" s="129"/>
      <c r="Q67" s="123" t="s">
        <v>8405</v>
      </c>
      <c r="R67" s="123" t="s">
        <v>8406</v>
      </c>
    </row>
    <row r="68" spans="1:18" ht="20.100000000000001" customHeight="1">
      <c r="A68" s="124">
        <v>118</v>
      </c>
      <c r="B68" s="125" t="s">
        <v>5877</v>
      </c>
      <c r="C68" s="126" t="s">
        <v>8076</v>
      </c>
      <c r="D68" s="126" t="s">
        <v>8407</v>
      </c>
      <c r="E68" s="126" t="s">
        <v>8408</v>
      </c>
      <c r="F68" s="127" t="s">
        <v>8409</v>
      </c>
      <c r="G68" s="126" t="s">
        <v>14</v>
      </c>
      <c r="H68" s="126" t="s">
        <v>373</v>
      </c>
      <c r="I68" s="126" t="s">
        <v>8368</v>
      </c>
      <c r="J68" s="126" t="s">
        <v>2774</v>
      </c>
      <c r="K68" s="126" t="s">
        <v>8021</v>
      </c>
      <c r="L68" s="128" t="s">
        <v>8016</v>
      </c>
      <c r="M68" s="136"/>
      <c r="N68" s="137" t="s">
        <v>8410</v>
      </c>
      <c r="O68" s="129" t="str">
        <f t="shared" si="1"/>
        <v>http://ovidsp.ovid.com/ovidweb.cgi?T=JS&amp;NEWS=N&amp;PAGE=booktext&amp;DF=bookdb&amp;AN=01437067/1st_Edition&amp;XPATH=/PG(0)</v>
      </c>
      <c r="P68" s="129"/>
      <c r="Q68" s="123" t="s">
        <v>8411</v>
      </c>
      <c r="R68" s="123" t="s">
        <v>1097</v>
      </c>
    </row>
    <row r="69" spans="1:18" ht="20.100000000000001" customHeight="1">
      <c r="A69" s="124">
        <v>119</v>
      </c>
      <c r="B69" s="125" t="s">
        <v>5877</v>
      </c>
      <c r="C69" s="126" t="s">
        <v>8076</v>
      </c>
      <c r="D69" s="126" t="s">
        <v>8412</v>
      </c>
      <c r="E69" s="126" t="s">
        <v>8413</v>
      </c>
      <c r="F69" s="127" t="s">
        <v>8414</v>
      </c>
      <c r="G69" s="126" t="s">
        <v>14</v>
      </c>
      <c r="H69" s="126" t="s">
        <v>373</v>
      </c>
      <c r="I69" s="126" t="s">
        <v>8368</v>
      </c>
      <c r="J69" s="126" t="s">
        <v>3979</v>
      </c>
      <c r="K69" s="126" t="s">
        <v>8021</v>
      </c>
      <c r="L69" s="128" t="s">
        <v>8016</v>
      </c>
      <c r="M69" s="136"/>
      <c r="N69" s="137" t="s">
        <v>8415</v>
      </c>
      <c r="O69" s="129" t="str">
        <f t="shared" si="1"/>
        <v>http://ovidsp.ovid.com/ovidweb.cgi?T=JS&amp;NEWS=N&amp;PAGE=booktext&amp;DF=bookdb&amp;AN=01438020/1st_Edition&amp;XPATH=/PG(0)</v>
      </c>
      <c r="P69" s="129"/>
      <c r="Q69" s="123" t="s">
        <v>1190</v>
      </c>
      <c r="R69" s="123" t="s">
        <v>1007</v>
      </c>
    </row>
    <row r="70" spans="1:18" ht="20.100000000000001" customHeight="1">
      <c r="A70" s="124">
        <v>120</v>
      </c>
      <c r="B70" s="125" t="s">
        <v>5877</v>
      </c>
      <c r="C70" s="126" t="s">
        <v>8076</v>
      </c>
      <c r="D70" s="126" t="s">
        <v>8416</v>
      </c>
      <c r="E70" s="126" t="s">
        <v>8417</v>
      </c>
      <c r="F70" s="127" t="s">
        <v>8418</v>
      </c>
      <c r="G70" s="126" t="s">
        <v>218</v>
      </c>
      <c r="H70" s="126" t="s">
        <v>373</v>
      </c>
      <c r="I70" s="126" t="s">
        <v>8368</v>
      </c>
      <c r="J70" s="126" t="s">
        <v>3979</v>
      </c>
      <c r="K70" s="126" t="s">
        <v>8021</v>
      </c>
      <c r="L70" s="128" t="s">
        <v>8016</v>
      </c>
      <c r="M70" s="136"/>
      <c r="N70" s="137" t="s">
        <v>8419</v>
      </c>
      <c r="O70" s="129" t="str">
        <f t="shared" si="1"/>
        <v>http://ovidsp.ovid.com/ovidweb.cgi?T=JS&amp;NEWS=N&amp;PAGE=booktext&amp;DF=bookdb&amp;AN=01438021/4th_Edition&amp;XPATH=/PG(0)</v>
      </c>
      <c r="P70" s="129"/>
      <c r="Q70" s="123" t="s">
        <v>8420</v>
      </c>
      <c r="R70" s="123" t="s">
        <v>8421</v>
      </c>
    </row>
    <row r="71" spans="1:18" ht="20.100000000000001" customHeight="1">
      <c r="A71" s="124">
        <v>121</v>
      </c>
      <c r="B71" s="125" t="s">
        <v>5877</v>
      </c>
      <c r="C71" s="126" t="s">
        <v>8076</v>
      </c>
      <c r="D71" s="126" t="s">
        <v>8422</v>
      </c>
      <c r="E71" s="126" t="s">
        <v>8423</v>
      </c>
      <c r="F71" s="127" t="s">
        <v>8424</v>
      </c>
      <c r="G71" s="126" t="s">
        <v>14</v>
      </c>
      <c r="H71" s="126" t="s">
        <v>8425</v>
      </c>
      <c r="I71" s="126" t="s">
        <v>8368</v>
      </c>
      <c r="J71" s="126" t="s">
        <v>53</v>
      </c>
      <c r="K71" s="126" t="s">
        <v>8021</v>
      </c>
      <c r="L71" s="128" t="s">
        <v>8016</v>
      </c>
      <c r="M71" s="136"/>
      <c r="N71" s="137" t="s">
        <v>8426</v>
      </c>
      <c r="O71" s="129" t="str">
        <f t="shared" si="1"/>
        <v>http://ovidsp.ovid.com/ovidweb.cgi?T=JS&amp;NEWS=N&amp;PAGE=booktext&amp;DF=bookdb&amp;AN=01437073/1st_Edition&amp;XPATH=/PG(0)</v>
      </c>
      <c r="P71" s="129"/>
      <c r="Q71" s="123" t="s">
        <v>8389</v>
      </c>
      <c r="R71" s="123" t="s">
        <v>8427</v>
      </c>
    </row>
    <row r="72" spans="1:18" ht="20.100000000000001" customHeight="1">
      <c r="A72" s="124">
        <v>122</v>
      </c>
      <c r="B72" s="125" t="s">
        <v>5877</v>
      </c>
      <c r="C72" s="126" t="s">
        <v>8076</v>
      </c>
      <c r="D72" s="126" t="s">
        <v>8428</v>
      </c>
      <c r="E72" s="126" t="s">
        <v>8428</v>
      </c>
      <c r="F72" s="127" t="s">
        <v>8429</v>
      </c>
      <c r="G72" s="126" t="s">
        <v>57</v>
      </c>
      <c r="H72" s="126" t="s">
        <v>373</v>
      </c>
      <c r="I72" s="126" t="s">
        <v>8368</v>
      </c>
      <c r="J72" s="126" t="s">
        <v>43</v>
      </c>
      <c r="K72" s="126" t="s">
        <v>8021</v>
      </c>
      <c r="L72" s="128" t="s">
        <v>8016</v>
      </c>
      <c r="M72" s="136"/>
      <c r="N72" s="137" t="s">
        <v>8430</v>
      </c>
      <c r="O72" s="129" t="str">
        <f t="shared" si="1"/>
        <v>http://ovidsp.ovid.com/ovidweb.cgi?T=JS&amp;NEWS=N&amp;PAGE=booktext&amp;DF=bookdb&amp;AN=01438010/2nd_Edition&amp;XPATH=/PG(0)</v>
      </c>
      <c r="P72" s="129"/>
      <c r="Q72" s="123" t="s">
        <v>1091</v>
      </c>
      <c r="R72" s="123" t="s">
        <v>8431</v>
      </c>
    </row>
    <row r="73" spans="1:18" ht="20.100000000000001" customHeight="1">
      <c r="A73" s="124">
        <v>123</v>
      </c>
      <c r="B73" s="125" t="s">
        <v>5877</v>
      </c>
      <c r="C73" s="126" t="s">
        <v>8076</v>
      </c>
      <c r="D73" s="126" t="s">
        <v>8432</v>
      </c>
      <c r="E73" s="126" t="s">
        <v>8433</v>
      </c>
      <c r="F73" s="127" t="s">
        <v>8434</v>
      </c>
      <c r="G73" s="126" t="s">
        <v>14</v>
      </c>
      <c r="H73" s="126" t="s">
        <v>373</v>
      </c>
      <c r="I73" s="126" t="s">
        <v>8368</v>
      </c>
      <c r="J73" s="126" t="s">
        <v>30</v>
      </c>
      <c r="K73" s="126" t="s">
        <v>8021</v>
      </c>
      <c r="L73" s="128" t="s">
        <v>8016</v>
      </c>
      <c r="M73" s="136"/>
      <c r="N73" s="137" t="s">
        <v>8435</v>
      </c>
      <c r="O73" s="129" t="str">
        <f t="shared" si="1"/>
        <v>http://ovidsp.ovid.com/ovidweb.cgi?T=JS&amp;NEWS=N&amp;PAGE=booktext&amp;DF=bookdb&amp;AN=01437072/3rd_Edition&amp;XPATH=/PG(0)</v>
      </c>
      <c r="P73" s="129"/>
      <c r="Q73" s="123" t="s">
        <v>8436</v>
      </c>
      <c r="R73" s="123" t="s">
        <v>8437</v>
      </c>
    </row>
    <row r="74" spans="1:18" ht="20.100000000000001" customHeight="1">
      <c r="A74" s="124">
        <v>124</v>
      </c>
      <c r="B74" s="125" t="s">
        <v>5877</v>
      </c>
      <c r="C74" s="126" t="s">
        <v>8076</v>
      </c>
      <c r="D74" s="126" t="s">
        <v>8438</v>
      </c>
      <c r="E74" s="126" t="s">
        <v>8439</v>
      </c>
      <c r="F74" s="127" t="s">
        <v>8440</v>
      </c>
      <c r="G74" s="126" t="s">
        <v>14</v>
      </c>
      <c r="H74" s="126" t="s">
        <v>373</v>
      </c>
      <c r="I74" s="126" t="s">
        <v>8368</v>
      </c>
      <c r="J74" s="126" t="s">
        <v>53</v>
      </c>
      <c r="K74" s="126" t="s">
        <v>8021</v>
      </c>
      <c r="L74" s="128" t="s">
        <v>8016</v>
      </c>
      <c r="M74" s="136"/>
      <c r="N74" s="137" t="s">
        <v>8441</v>
      </c>
      <c r="O74" s="129" t="str">
        <f t="shared" si="1"/>
        <v>http://ovidsp.ovid.com/ovidweb.cgi?T=JS&amp;NEWS=N&amp;PAGE=booktext&amp;DF=bookdb&amp;AN=01437074/1st_Edition&amp;XPATH=/PG(0)</v>
      </c>
      <c r="P74" s="129"/>
      <c r="Q74" s="123" t="s">
        <v>8442</v>
      </c>
      <c r="R74" s="123" t="s">
        <v>8443</v>
      </c>
    </row>
    <row r="75" spans="1:18" ht="20.100000000000001" customHeight="1">
      <c r="A75" s="124">
        <v>125</v>
      </c>
      <c r="B75" s="125" t="s">
        <v>5877</v>
      </c>
      <c r="C75" s="126" t="s">
        <v>8076</v>
      </c>
      <c r="D75" s="126" t="s">
        <v>8444</v>
      </c>
      <c r="E75" s="126" t="s">
        <v>8444</v>
      </c>
      <c r="F75" s="127" t="s">
        <v>8445</v>
      </c>
      <c r="G75" s="126" t="s">
        <v>14</v>
      </c>
      <c r="H75" s="126" t="s">
        <v>8446</v>
      </c>
      <c r="I75" s="126" t="s">
        <v>8368</v>
      </c>
      <c r="J75" s="126" t="s">
        <v>284</v>
      </c>
      <c r="K75" s="126" t="s">
        <v>8021</v>
      </c>
      <c r="L75" s="128" t="s">
        <v>8016</v>
      </c>
      <c r="M75" s="136"/>
      <c r="N75" s="137" t="s">
        <v>8447</v>
      </c>
      <c r="O75" s="129" t="str">
        <f t="shared" si="1"/>
        <v>http://ovidsp.ovid.com/ovidweb.cgi?T=JS&amp;NEWS=N&amp;PAGE=booktext&amp;DF=bookdb&amp;AN=01437639/1st_Edition&amp;XPATH=/PG(0)</v>
      </c>
      <c r="P75" s="129"/>
      <c r="Q75" s="123" t="s">
        <v>8448</v>
      </c>
      <c r="R75" s="123" t="s">
        <v>1007</v>
      </c>
    </row>
    <row r="76" spans="1:18" ht="20.100000000000001" customHeight="1">
      <c r="A76" s="124">
        <v>126</v>
      </c>
      <c r="B76" s="125" t="s">
        <v>5877</v>
      </c>
      <c r="C76" s="126" t="s">
        <v>8076</v>
      </c>
      <c r="D76" s="126" t="s">
        <v>8449</v>
      </c>
      <c r="E76" s="126" t="s">
        <v>8449</v>
      </c>
      <c r="F76" s="127" t="s">
        <v>8450</v>
      </c>
      <c r="G76" s="126" t="s">
        <v>147</v>
      </c>
      <c r="H76" s="126" t="s">
        <v>373</v>
      </c>
      <c r="I76" s="126" t="s">
        <v>8368</v>
      </c>
      <c r="J76" s="126" t="s">
        <v>43</v>
      </c>
      <c r="K76" s="126" t="s">
        <v>8021</v>
      </c>
      <c r="L76" s="128" t="s">
        <v>8016</v>
      </c>
      <c r="M76" s="136"/>
      <c r="N76" s="137" t="s">
        <v>8451</v>
      </c>
      <c r="O76" s="129" t="str">
        <f t="shared" si="1"/>
        <v>http://ovidsp.ovid.com/ovidweb.cgi?T=JS&amp;NEWS=N&amp;PAGE=booktext&amp;DF=bookdb&amp;AN=01437640/3rd_Edition&amp;XPATH=/PG(0)</v>
      </c>
      <c r="P76" s="129"/>
      <c r="Q76" s="123" t="s">
        <v>8452</v>
      </c>
      <c r="R76" s="123" t="s">
        <v>1007</v>
      </c>
    </row>
    <row r="77" spans="1:18" ht="20.100000000000001" customHeight="1">
      <c r="A77" s="124">
        <v>127</v>
      </c>
      <c r="B77" s="125" t="s">
        <v>5877</v>
      </c>
      <c r="C77" s="126" t="s">
        <v>8076</v>
      </c>
      <c r="D77" s="126" t="s">
        <v>8453</v>
      </c>
      <c r="E77" s="126" t="s">
        <v>8454</v>
      </c>
      <c r="F77" s="127" t="s">
        <v>8455</v>
      </c>
      <c r="G77" s="126" t="s">
        <v>14</v>
      </c>
      <c r="H77" s="126" t="s">
        <v>373</v>
      </c>
      <c r="I77" s="126" t="s">
        <v>8368</v>
      </c>
      <c r="J77" s="126" t="s">
        <v>53</v>
      </c>
      <c r="K77" s="126" t="s">
        <v>8021</v>
      </c>
      <c r="L77" s="128" t="s">
        <v>8016</v>
      </c>
      <c r="M77" s="136"/>
      <c r="N77" s="137" t="s">
        <v>8456</v>
      </c>
      <c r="O77" s="129" t="str">
        <f t="shared" si="1"/>
        <v>http://ovidsp.ovid.com/ovidweb.cgi?T=JS&amp;NEWS=N&amp;PAGE=booktext&amp;DF=bookdb&amp;AN=01438027/1st_Edition&amp;XPATH=/PG(0)</v>
      </c>
      <c r="P77" s="129"/>
      <c r="Q77" s="123" t="s">
        <v>1043</v>
      </c>
      <c r="R77" s="123" t="s">
        <v>8457</v>
      </c>
    </row>
    <row r="78" spans="1:18" ht="20.100000000000001" customHeight="1">
      <c r="A78" s="124">
        <v>128</v>
      </c>
      <c r="B78" s="125" t="s">
        <v>5877</v>
      </c>
      <c r="C78" s="126" t="s">
        <v>8076</v>
      </c>
      <c r="D78" s="126" t="s">
        <v>8458</v>
      </c>
      <c r="E78" s="126" t="s">
        <v>8459</v>
      </c>
      <c r="F78" s="127" t="s">
        <v>8460</v>
      </c>
      <c r="G78" s="126" t="s">
        <v>14</v>
      </c>
      <c r="H78" s="126" t="s">
        <v>373</v>
      </c>
      <c r="I78" s="126" t="s">
        <v>8368</v>
      </c>
      <c r="J78" s="126" t="s">
        <v>2480</v>
      </c>
      <c r="K78" s="126" t="s">
        <v>8021</v>
      </c>
      <c r="L78" s="128" t="s">
        <v>8016</v>
      </c>
      <c r="M78" s="136"/>
      <c r="N78" s="137" t="s">
        <v>8461</v>
      </c>
      <c r="O78" s="129" t="str">
        <f t="shared" si="1"/>
        <v>http://ovidsp.ovid.com/ovidweb.cgi?T=JS&amp;NEWS=N&amp;PAGE=booktext&amp;DF=bookdb&amp;AN=01438029/1st_Edition&amp;XPATH=/PG(0)</v>
      </c>
      <c r="P78" s="129"/>
      <c r="Q78" s="123" t="s">
        <v>1140</v>
      </c>
      <c r="R78" s="123" t="s">
        <v>1242</v>
      </c>
    </row>
    <row r="79" spans="1:18" ht="20.100000000000001" customHeight="1">
      <c r="A79" s="124">
        <v>129</v>
      </c>
      <c r="B79" s="125" t="s">
        <v>5877</v>
      </c>
      <c r="C79" s="126" t="s">
        <v>8076</v>
      </c>
      <c r="D79" s="126" t="s">
        <v>8462</v>
      </c>
      <c r="E79" s="126" t="s">
        <v>8463</v>
      </c>
      <c r="F79" s="127" t="s">
        <v>8464</v>
      </c>
      <c r="G79" s="126" t="s">
        <v>14</v>
      </c>
      <c r="H79" s="126" t="s">
        <v>373</v>
      </c>
      <c r="I79" s="126" t="s">
        <v>8368</v>
      </c>
      <c r="J79" s="126" t="s">
        <v>2480</v>
      </c>
      <c r="K79" s="126" t="s">
        <v>8021</v>
      </c>
      <c r="L79" s="128" t="s">
        <v>8016</v>
      </c>
      <c r="M79" s="136"/>
      <c r="N79" s="137" t="s">
        <v>8465</v>
      </c>
      <c r="O79" s="129" t="str">
        <f t="shared" si="1"/>
        <v>http://ovidsp.ovid.com/ovidweb.cgi?T=JS&amp;NEWS=N&amp;PAGE=booktext&amp;DF=bookdb&amp;AN=01437078/1st_Edition&amp;XPATH=/PG(0)</v>
      </c>
      <c r="P79" s="129"/>
      <c r="Q79" s="123" t="s">
        <v>8466</v>
      </c>
      <c r="R79" s="123" t="s">
        <v>8467</v>
      </c>
    </row>
    <row r="80" spans="1:18" ht="20.100000000000001" customHeight="1">
      <c r="A80" s="124">
        <v>130</v>
      </c>
      <c r="B80" s="125" t="s">
        <v>5877</v>
      </c>
      <c r="C80" s="126" t="s">
        <v>8076</v>
      </c>
      <c r="D80" s="126" t="s">
        <v>8468</v>
      </c>
      <c r="E80" s="126" t="s">
        <v>8469</v>
      </c>
      <c r="F80" s="127" t="s">
        <v>8470</v>
      </c>
      <c r="G80" s="126" t="s">
        <v>14</v>
      </c>
      <c r="H80" s="126" t="s">
        <v>373</v>
      </c>
      <c r="I80" s="126" t="s">
        <v>8368</v>
      </c>
      <c r="J80" s="126" t="s">
        <v>2480</v>
      </c>
      <c r="K80" s="126" t="s">
        <v>8021</v>
      </c>
      <c r="L80" s="128" t="s">
        <v>8016</v>
      </c>
      <c r="M80" s="136"/>
      <c r="N80" s="137" t="s">
        <v>8471</v>
      </c>
      <c r="O80" s="129" t="str">
        <f t="shared" si="1"/>
        <v>http://ovidsp.ovid.com/ovidweb.cgi?T=JS&amp;NEWS=N&amp;PAGE=booktext&amp;DF=bookdb&amp;AN=01438030/1st_Edition&amp;XPATH=/PG(0)</v>
      </c>
      <c r="P80" s="129"/>
      <c r="Q80" s="123" t="s">
        <v>1091</v>
      </c>
      <c r="R80" s="123" t="s">
        <v>1236</v>
      </c>
    </row>
    <row r="81" spans="1:18" ht="20.100000000000001" customHeight="1">
      <c r="A81" s="124">
        <v>131</v>
      </c>
      <c r="B81" s="125" t="s">
        <v>5877</v>
      </c>
      <c r="C81" s="126" t="s">
        <v>8076</v>
      </c>
      <c r="D81" s="126" t="s">
        <v>8472</v>
      </c>
      <c r="E81" s="126" t="s">
        <v>8473</v>
      </c>
      <c r="F81" s="127" t="s">
        <v>8474</v>
      </c>
      <c r="G81" s="126" t="s">
        <v>14</v>
      </c>
      <c r="H81" s="126" t="s">
        <v>8475</v>
      </c>
      <c r="I81" s="126" t="s">
        <v>8368</v>
      </c>
      <c r="J81" s="126" t="s">
        <v>53</v>
      </c>
      <c r="K81" s="126" t="s">
        <v>8021</v>
      </c>
      <c r="L81" s="128" t="s">
        <v>8016</v>
      </c>
      <c r="M81" s="136"/>
      <c r="N81" s="137" t="s">
        <v>8476</v>
      </c>
      <c r="O81" s="129" t="str">
        <f t="shared" si="1"/>
        <v>http://ovidsp.ovid.com/ovidweb.cgi?T=JS&amp;NEWS=N&amp;PAGE=booktext&amp;DF=bookdb&amp;AN=01437079/1st_Edition&amp;XPATH=/PG(0)</v>
      </c>
      <c r="P81" s="129"/>
      <c r="Q81" s="123" t="s">
        <v>8477</v>
      </c>
      <c r="R81" s="123" t="s">
        <v>1007</v>
      </c>
    </row>
    <row r="82" spans="1:18" ht="20.100000000000001" customHeight="1">
      <c r="A82" s="124">
        <v>132</v>
      </c>
      <c r="B82" s="125" t="s">
        <v>5877</v>
      </c>
      <c r="C82" s="126" t="s">
        <v>8076</v>
      </c>
      <c r="D82" s="126" t="s">
        <v>8478</v>
      </c>
      <c r="E82" s="126" t="s">
        <v>8479</v>
      </c>
      <c r="F82" s="127" t="s">
        <v>8480</v>
      </c>
      <c r="G82" s="126" t="s">
        <v>14</v>
      </c>
      <c r="H82" s="126" t="s">
        <v>8481</v>
      </c>
      <c r="I82" s="126" t="s">
        <v>8368</v>
      </c>
      <c r="J82" s="126" t="s">
        <v>53</v>
      </c>
      <c r="K82" s="126" t="s">
        <v>8021</v>
      </c>
      <c r="L82" s="128" t="s">
        <v>8016</v>
      </c>
      <c r="M82" s="136"/>
      <c r="N82" s="137" t="s">
        <v>8482</v>
      </c>
      <c r="O82" s="129" t="str">
        <f t="shared" si="1"/>
        <v>http://ovidsp.ovid.com/ovidweb.cgi?T=JS&amp;NEWS=N&amp;PAGE=booktext&amp;DF=bookdb&amp;AN=01437080/1st_Edition&amp;XPATH=/PG(0)</v>
      </c>
      <c r="P82" s="129"/>
      <c r="Q82" s="123" t="s">
        <v>1091</v>
      </c>
      <c r="R82" s="123" t="s">
        <v>8483</v>
      </c>
    </row>
    <row r="83" spans="1:18" ht="20.100000000000001" customHeight="1">
      <c r="A83" s="130">
        <v>133</v>
      </c>
      <c r="B83" s="131" t="s">
        <v>5877</v>
      </c>
      <c r="C83" s="132" t="s">
        <v>8076</v>
      </c>
      <c r="D83" s="132" t="s">
        <v>8484</v>
      </c>
      <c r="E83" s="132" t="s">
        <v>8485</v>
      </c>
      <c r="F83" s="133" t="s">
        <v>8486</v>
      </c>
      <c r="G83" s="132" t="s">
        <v>8487</v>
      </c>
      <c r="H83" s="132" t="s">
        <v>8488</v>
      </c>
      <c r="I83" s="132" t="s">
        <v>8368</v>
      </c>
      <c r="J83" s="132" t="s">
        <v>30</v>
      </c>
      <c r="K83" s="132" t="s">
        <v>8021</v>
      </c>
      <c r="L83" s="134" t="s">
        <v>8016</v>
      </c>
      <c r="M83" s="140"/>
      <c r="N83" s="135" t="s">
        <v>8489</v>
      </c>
      <c r="O83" s="135" t="str">
        <f t="shared" si="1"/>
        <v>http://ovidsp.ovid.com/ovidweb.cgi?T=JS&amp;NEWS=N&amp;PAGE=booktext&amp;DF=bookdb&amp;AN=01437081/2nd_Edition&amp;XPATH=/PG(0)</v>
      </c>
      <c r="P83" s="135"/>
      <c r="Q83" s="123" t="s">
        <v>8490</v>
      </c>
      <c r="R83" s="123" t="s">
        <v>8491</v>
      </c>
    </row>
    <row r="84" spans="1:18" ht="20.100000000000001" customHeight="1">
      <c r="A84" s="124">
        <v>134</v>
      </c>
      <c r="B84" s="125" t="s">
        <v>5877</v>
      </c>
      <c r="C84" s="126" t="s">
        <v>8076</v>
      </c>
      <c r="D84" s="126" t="s">
        <v>8492</v>
      </c>
      <c r="E84" s="126" t="s">
        <v>8493</v>
      </c>
      <c r="F84" s="127" t="s">
        <v>8494</v>
      </c>
      <c r="G84" s="126" t="s">
        <v>14</v>
      </c>
      <c r="H84" s="126" t="s">
        <v>8495</v>
      </c>
      <c r="I84" s="126" t="s">
        <v>8368</v>
      </c>
      <c r="J84" s="126" t="s">
        <v>2480</v>
      </c>
      <c r="K84" s="126" t="s">
        <v>8021</v>
      </c>
      <c r="L84" s="128" t="s">
        <v>8016</v>
      </c>
      <c r="M84" s="136"/>
      <c r="N84" s="137" t="s">
        <v>8496</v>
      </c>
      <c r="O84" s="129" t="str">
        <f t="shared" si="1"/>
        <v>http://ovidsp.ovid.com/ovidweb.cgi?T=JS&amp;NEWS=N&amp;PAGE=booktext&amp;DF=bookdb&amp;AN=01437082/1st_Edition&amp;XPATH=/PG(0)</v>
      </c>
      <c r="P84" s="129"/>
      <c r="Q84" s="123" t="s">
        <v>1091</v>
      </c>
      <c r="R84" s="123" t="s">
        <v>8483</v>
      </c>
    </row>
    <row r="85" spans="1:18" ht="20.100000000000001" customHeight="1">
      <c r="A85" s="124">
        <v>135</v>
      </c>
      <c r="B85" s="125" t="s">
        <v>5877</v>
      </c>
      <c r="C85" s="126" t="s">
        <v>8076</v>
      </c>
      <c r="D85" s="126" t="s">
        <v>8497</v>
      </c>
      <c r="E85" s="126" t="s">
        <v>8498</v>
      </c>
      <c r="F85" s="127" t="s">
        <v>8499</v>
      </c>
      <c r="G85" s="126" t="s">
        <v>14</v>
      </c>
      <c r="H85" s="126" t="s">
        <v>8500</v>
      </c>
      <c r="I85" s="126" t="s">
        <v>8368</v>
      </c>
      <c r="J85" s="126" t="s">
        <v>2480</v>
      </c>
      <c r="K85" s="126" t="s">
        <v>8021</v>
      </c>
      <c r="L85" s="128" t="s">
        <v>8016</v>
      </c>
      <c r="M85" s="136"/>
      <c r="N85" s="137" t="s">
        <v>8501</v>
      </c>
      <c r="O85" s="129" t="str">
        <f t="shared" si="1"/>
        <v>http://ovidsp.ovid.com/ovidweb.cgi?T=JS&amp;NEWS=N&amp;PAGE=booktext&amp;DF=bookdb&amp;AN=01438032/1st_Edition&amp;XPATH=/PG(0)</v>
      </c>
      <c r="P85" s="129"/>
      <c r="Q85" s="123" t="s">
        <v>8502</v>
      </c>
      <c r="R85" s="123" t="s">
        <v>8503</v>
      </c>
    </row>
    <row r="86" spans="1:18" ht="20.100000000000001" customHeight="1">
      <c r="A86" s="124">
        <v>136</v>
      </c>
      <c r="B86" s="125" t="s">
        <v>5877</v>
      </c>
      <c r="C86" s="126" t="s">
        <v>8076</v>
      </c>
      <c r="D86" s="126" t="s">
        <v>8504</v>
      </c>
      <c r="E86" s="126" t="s">
        <v>8505</v>
      </c>
      <c r="F86" s="127" t="s">
        <v>8506</v>
      </c>
      <c r="G86" s="126" t="s">
        <v>14</v>
      </c>
      <c r="H86" s="126" t="s">
        <v>373</v>
      </c>
      <c r="I86" s="126" t="s">
        <v>8368</v>
      </c>
      <c r="J86" s="126" t="s">
        <v>30</v>
      </c>
      <c r="K86" s="126" t="s">
        <v>8021</v>
      </c>
      <c r="L86" s="128" t="s">
        <v>8016</v>
      </c>
      <c r="M86" s="136"/>
      <c r="N86" s="137" t="s">
        <v>8507</v>
      </c>
      <c r="O86" s="129" t="str">
        <f t="shared" si="1"/>
        <v>http://ovidsp.ovid.com/ovidweb.cgi?T=JS&amp;NEWS=N&amp;PAGE=booktext&amp;DF=bookdb&amp;AN=01438033/1st_Edition&amp;XPATH=/PG(0)</v>
      </c>
      <c r="P86" s="129"/>
      <c r="Q86" s="123" t="s">
        <v>8508</v>
      </c>
      <c r="R86" s="123" t="s">
        <v>8509</v>
      </c>
    </row>
  </sheetData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26"/>
  <sheetViews>
    <sheetView topLeftCell="C1" zoomScaleNormal="100" workbookViewId="0">
      <selection activeCell="C2" sqref="C2"/>
    </sheetView>
  </sheetViews>
  <sheetFormatPr defaultColWidth="9" defaultRowHeight="20.100000000000001" customHeight="1"/>
  <cols>
    <col min="1" max="1" width="4.77734375" style="17" hidden="1" customWidth="1"/>
    <col min="2" max="2" width="6.21875" style="17" hidden="1" customWidth="1"/>
    <col min="3" max="3" width="45.44140625" style="26" customWidth="1"/>
    <col min="4" max="5" width="0" style="17" hidden="1" customWidth="1"/>
    <col min="6" max="6" width="16.88671875" style="17" hidden="1" customWidth="1"/>
    <col min="7" max="7" width="16.21875" style="17" hidden="1" customWidth="1"/>
    <col min="8" max="8" width="70.109375" style="17" customWidth="1"/>
    <col min="9" max="9" width="6.109375" style="17" hidden="1" customWidth="1"/>
    <col min="10" max="10" width="31.44140625" style="17" customWidth="1"/>
    <col min="11" max="11" width="18.88671875" style="17" hidden="1" customWidth="1"/>
    <col min="12" max="12" width="8.109375" style="17" bestFit="1" customWidth="1"/>
    <col min="13" max="13" width="6.44140625" style="17" hidden="1" customWidth="1"/>
    <col min="14" max="14" width="10.88671875" style="17" hidden="1" customWidth="1"/>
    <col min="15" max="15" width="23.109375" style="17" hidden="1" customWidth="1"/>
    <col min="16" max="16" width="130.88671875" style="17" bestFit="1" customWidth="1"/>
    <col min="17" max="16384" width="9" style="17"/>
  </cols>
  <sheetData>
    <row r="1" spans="1:16" ht="20.100000000000001" customHeight="1">
      <c r="A1" s="1" t="s">
        <v>0</v>
      </c>
      <c r="B1" s="1" t="s">
        <v>1437</v>
      </c>
      <c r="C1" s="1" t="s">
        <v>1438</v>
      </c>
      <c r="D1" s="1" t="s">
        <v>1310</v>
      </c>
      <c r="E1" s="1" t="s">
        <v>1311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2" t="s">
        <v>9</v>
      </c>
      <c r="O1" s="1" t="s">
        <v>10</v>
      </c>
      <c r="P1" s="15" t="s">
        <v>11</v>
      </c>
    </row>
    <row r="2" spans="1:16" ht="20.100000000000001" customHeight="1">
      <c r="A2" s="3">
        <v>1</v>
      </c>
      <c r="B2" s="16" t="s">
        <v>1439</v>
      </c>
      <c r="C2" s="18" t="s">
        <v>1313</v>
      </c>
      <c r="D2" s="16" t="s">
        <v>946</v>
      </c>
      <c r="E2" s="16" t="s">
        <v>947</v>
      </c>
      <c r="F2" s="4" t="s">
        <v>12</v>
      </c>
      <c r="G2" s="4" t="s">
        <v>12</v>
      </c>
      <c r="H2" s="10" t="s">
        <v>13</v>
      </c>
      <c r="I2" s="7" t="s">
        <v>14</v>
      </c>
      <c r="J2" s="6" t="s">
        <v>15</v>
      </c>
      <c r="K2" s="6" t="s">
        <v>16</v>
      </c>
      <c r="L2" s="7" t="s">
        <v>17</v>
      </c>
      <c r="M2" s="4" t="s">
        <v>18</v>
      </c>
      <c r="N2" s="5" t="s">
        <v>19</v>
      </c>
      <c r="O2" s="19" t="s">
        <v>13</v>
      </c>
      <c r="P2" s="20" t="s">
        <v>20</v>
      </c>
    </row>
    <row r="3" spans="1:16" ht="20.100000000000001" customHeight="1">
      <c r="A3" s="3">
        <v>2</v>
      </c>
      <c r="B3" s="16" t="s">
        <v>1439</v>
      </c>
      <c r="C3" s="18" t="s">
        <v>1314</v>
      </c>
      <c r="D3" s="16" t="s">
        <v>948</v>
      </c>
      <c r="E3" s="16" t="s">
        <v>949</v>
      </c>
      <c r="F3" s="4" t="s">
        <v>21</v>
      </c>
      <c r="G3" s="4" t="s">
        <v>22</v>
      </c>
      <c r="H3" s="10" t="s">
        <v>23</v>
      </c>
      <c r="I3" s="7" t="s">
        <v>14</v>
      </c>
      <c r="J3" s="6" t="s">
        <v>24</v>
      </c>
      <c r="K3" s="6" t="s">
        <v>16</v>
      </c>
      <c r="L3" s="7" t="s">
        <v>25</v>
      </c>
      <c r="M3" s="4" t="s">
        <v>18</v>
      </c>
      <c r="N3" s="5" t="s">
        <v>19</v>
      </c>
      <c r="O3" s="19" t="s">
        <v>23</v>
      </c>
      <c r="P3" s="20" t="s">
        <v>26</v>
      </c>
    </row>
    <row r="4" spans="1:16" ht="20.100000000000001" customHeight="1">
      <c r="A4" s="3">
        <v>3</v>
      </c>
      <c r="B4" s="16" t="s">
        <v>1439</v>
      </c>
      <c r="C4" s="18" t="s">
        <v>1315</v>
      </c>
      <c r="D4" s="16" t="s">
        <v>950</v>
      </c>
      <c r="E4" s="16" t="s">
        <v>951</v>
      </c>
      <c r="F4" s="4" t="s">
        <v>27</v>
      </c>
      <c r="G4" s="4" t="s">
        <v>27</v>
      </c>
      <c r="H4" s="10" t="s">
        <v>28</v>
      </c>
      <c r="I4" s="7" t="s">
        <v>14</v>
      </c>
      <c r="J4" s="6" t="s">
        <v>29</v>
      </c>
      <c r="K4" s="6" t="s">
        <v>16</v>
      </c>
      <c r="L4" s="7" t="s">
        <v>30</v>
      </c>
      <c r="M4" s="4" t="s">
        <v>18</v>
      </c>
      <c r="N4" s="5" t="s">
        <v>19</v>
      </c>
      <c r="O4" s="19" t="s">
        <v>28</v>
      </c>
      <c r="P4" s="20" t="s">
        <v>31</v>
      </c>
    </row>
    <row r="5" spans="1:16" ht="20.100000000000001" customHeight="1">
      <c r="A5" s="3">
        <v>4</v>
      </c>
      <c r="B5" s="16" t="s">
        <v>1439</v>
      </c>
      <c r="C5" s="18" t="s">
        <v>1316</v>
      </c>
      <c r="D5" s="16" t="s">
        <v>952</v>
      </c>
      <c r="E5" s="16" t="s">
        <v>953</v>
      </c>
      <c r="F5" s="4" t="s">
        <v>32</v>
      </c>
      <c r="G5" s="4" t="s">
        <v>32</v>
      </c>
      <c r="H5" s="10" t="s">
        <v>33</v>
      </c>
      <c r="I5" s="7" t="s">
        <v>14</v>
      </c>
      <c r="J5" s="6" t="s">
        <v>34</v>
      </c>
      <c r="K5" s="6" t="s">
        <v>16</v>
      </c>
      <c r="L5" s="7" t="s">
        <v>17</v>
      </c>
      <c r="M5" s="4" t="s">
        <v>18</v>
      </c>
      <c r="N5" s="5" t="s">
        <v>19</v>
      </c>
      <c r="O5" s="19" t="s">
        <v>33</v>
      </c>
      <c r="P5" s="20" t="s">
        <v>35</v>
      </c>
    </row>
    <row r="6" spans="1:16" ht="20.100000000000001" customHeight="1">
      <c r="A6" s="3">
        <v>5</v>
      </c>
      <c r="B6" s="16" t="s">
        <v>1439</v>
      </c>
      <c r="C6" s="18" t="s">
        <v>1317</v>
      </c>
      <c r="D6" s="16" t="s">
        <v>954</v>
      </c>
      <c r="E6" s="16" t="s">
        <v>955</v>
      </c>
      <c r="F6" s="4" t="s">
        <v>36</v>
      </c>
      <c r="G6" s="4" t="s">
        <v>36</v>
      </c>
      <c r="H6" s="10" t="s">
        <v>37</v>
      </c>
      <c r="I6" s="7" t="s">
        <v>14</v>
      </c>
      <c r="J6" s="6" t="s">
        <v>38</v>
      </c>
      <c r="K6" s="6" t="s">
        <v>16</v>
      </c>
      <c r="L6" s="7" t="s">
        <v>30</v>
      </c>
      <c r="M6" s="4" t="s">
        <v>18</v>
      </c>
      <c r="N6" s="5" t="s">
        <v>19</v>
      </c>
      <c r="O6" s="19" t="s">
        <v>37</v>
      </c>
      <c r="P6" s="20" t="s">
        <v>39</v>
      </c>
    </row>
    <row r="7" spans="1:16" ht="20.100000000000001" customHeight="1">
      <c r="A7" s="3">
        <v>6</v>
      </c>
      <c r="B7" s="16" t="s">
        <v>1439</v>
      </c>
      <c r="C7" s="18" t="s">
        <v>1318</v>
      </c>
      <c r="D7" s="16" t="s">
        <v>956</v>
      </c>
      <c r="E7" s="16" t="s">
        <v>957</v>
      </c>
      <c r="F7" s="4" t="s">
        <v>40</v>
      </c>
      <c r="G7" s="4" t="s">
        <v>40</v>
      </c>
      <c r="H7" s="10" t="s">
        <v>41</v>
      </c>
      <c r="I7" s="7" t="s">
        <v>14</v>
      </c>
      <c r="J7" s="6" t="s">
        <v>42</v>
      </c>
      <c r="K7" s="6" t="s">
        <v>16</v>
      </c>
      <c r="L7" s="7" t="s">
        <v>43</v>
      </c>
      <c r="M7" s="4" t="s">
        <v>18</v>
      </c>
      <c r="N7" s="5" t="s">
        <v>19</v>
      </c>
      <c r="O7" s="19" t="s">
        <v>41</v>
      </c>
      <c r="P7" s="20" t="s">
        <v>44</v>
      </c>
    </row>
    <row r="8" spans="1:16" ht="20.100000000000001" customHeight="1">
      <c r="A8" s="3">
        <v>7</v>
      </c>
      <c r="B8" s="16" t="s">
        <v>1439</v>
      </c>
      <c r="C8" s="18" t="s">
        <v>1319</v>
      </c>
      <c r="D8" s="16" t="s">
        <v>958</v>
      </c>
      <c r="E8" s="16" t="s">
        <v>959</v>
      </c>
      <c r="F8" s="4" t="s">
        <v>45</v>
      </c>
      <c r="G8" s="4" t="s">
        <v>45</v>
      </c>
      <c r="H8" s="10" t="s">
        <v>46</v>
      </c>
      <c r="I8" s="7" t="s">
        <v>14</v>
      </c>
      <c r="J8" s="6" t="s">
        <v>47</v>
      </c>
      <c r="K8" s="6" t="s">
        <v>16</v>
      </c>
      <c r="L8" s="7" t="s">
        <v>17</v>
      </c>
      <c r="M8" s="4" t="s">
        <v>18</v>
      </c>
      <c r="N8" s="5" t="s">
        <v>19</v>
      </c>
      <c r="O8" s="19" t="s">
        <v>46</v>
      </c>
      <c r="P8" s="20" t="s">
        <v>48</v>
      </c>
    </row>
    <row r="9" spans="1:16" ht="20.100000000000001" customHeight="1">
      <c r="A9" s="3">
        <v>8</v>
      </c>
      <c r="B9" s="16" t="s">
        <v>1439</v>
      </c>
      <c r="C9" s="18" t="s">
        <v>1320</v>
      </c>
      <c r="D9" s="16" t="s">
        <v>960</v>
      </c>
      <c r="E9" s="16" t="s">
        <v>961</v>
      </c>
      <c r="F9" s="4" t="s">
        <v>49</v>
      </c>
      <c r="G9" s="4" t="s">
        <v>49</v>
      </c>
      <c r="H9" s="10" t="s">
        <v>50</v>
      </c>
      <c r="I9" s="7" t="s">
        <v>14</v>
      </c>
      <c r="J9" s="6" t="s">
        <v>51</v>
      </c>
      <c r="K9" s="6" t="s">
        <v>52</v>
      </c>
      <c r="L9" s="7" t="s">
        <v>53</v>
      </c>
      <c r="M9" s="4" t="s">
        <v>18</v>
      </c>
      <c r="N9" s="5" t="s">
        <v>19</v>
      </c>
      <c r="O9" s="19" t="s">
        <v>50</v>
      </c>
      <c r="P9" s="20" t="s">
        <v>54</v>
      </c>
    </row>
    <row r="10" spans="1:16" ht="20.100000000000001" customHeight="1">
      <c r="A10" s="3">
        <v>9</v>
      </c>
      <c r="B10" s="16" t="s">
        <v>1439</v>
      </c>
      <c r="C10" s="18" t="s">
        <v>1321</v>
      </c>
      <c r="D10" s="16" t="s">
        <v>962</v>
      </c>
      <c r="E10" s="16" t="s">
        <v>963</v>
      </c>
      <c r="F10" s="4" t="s">
        <v>55</v>
      </c>
      <c r="G10" s="4" t="s">
        <v>55</v>
      </c>
      <c r="H10" s="10" t="s">
        <v>56</v>
      </c>
      <c r="I10" s="7" t="s">
        <v>57</v>
      </c>
      <c r="J10" s="6" t="s">
        <v>58</v>
      </c>
      <c r="K10" s="6" t="s">
        <v>59</v>
      </c>
      <c r="L10" s="7" t="s">
        <v>25</v>
      </c>
      <c r="M10" s="4" t="s">
        <v>18</v>
      </c>
      <c r="N10" s="5" t="s">
        <v>19</v>
      </c>
      <c r="O10" s="19" t="s">
        <v>56</v>
      </c>
      <c r="P10" s="20" t="s">
        <v>60</v>
      </c>
    </row>
    <row r="11" spans="1:16" ht="20.100000000000001" customHeight="1">
      <c r="A11" s="3">
        <v>10</v>
      </c>
      <c r="B11" s="16" t="s">
        <v>1439</v>
      </c>
      <c r="C11" s="18" t="s">
        <v>1322</v>
      </c>
      <c r="D11" s="16" t="s">
        <v>964</v>
      </c>
      <c r="E11" s="16" t="s">
        <v>965</v>
      </c>
      <c r="F11" s="4" t="s">
        <v>61</v>
      </c>
      <c r="G11" s="4" t="s">
        <v>61</v>
      </c>
      <c r="H11" s="10" t="s">
        <v>62</v>
      </c>
      <c r="I11" s="7" t="s">
        <v>14</v>
      </c>
      <c r="J11" s="6" t="s">
        <v>63</v>
      </c>
      <c r="K11" s="6" t="s">
        <v>59</v>
      </c>
      <c r="L11" s="7" t="s">
        <v>25</v>
      </c>
      <c r="M11" s="4" t="s">
        <v>18</v>
      </c>
      <c r="N11" s="5" t="s">
        <v>19</v>
      </c>
      <c r="O11" s="19" t="s">
        <v>62</v>
      </c>
      <c r="P11" s="20" t="s">
        <v>64</v>
      </c>
    </row>
    <row r="12" spans="1:16" ht="20.100000000000001" customHeight="1">
      <c r="A12" s="3">
        <v>11</v>
      </c>
      <c r="B12" s="16" t="s">
        <v>1439</v>
      </c>
      <c r="C12" s="18" t="s">
        <v>1323</v>
      </c>
      <c r="D12" s="16" t="s">
        <v>966</v>
      </c>
      <c r="E12" s="16" t="s">
        <v>967</v>
      </c>
      <c r="F12" s="4" t="s">
        <v>65</v>
      </c>
      <c r="G12" s="4" t="s">
        <v>65</v>
      </c>
      <c r="H12" s="10" t="s">
        <v>66</v>
      </c>
      <c r="I12" s="7" t="s">
        <v>14</v>
      </c>
      <c r="J12" s="6" t="s">
        <v>67</v>
      </c>
      <c r="K12" s="6" t="s">
        <v>52</v>
      </c>
      <c r="L12" s="7" t="s">
        <v>53</v>
      </c>
      <c r="M12" s="4" t="s">
        <v>18</v>
      </c>
      <c r="N12" s="5" t="s">
        <v>19</v>
      </c>
      <c r="O12" s="19" t="s">
        <v>66</v>
      </c>
      <c r="P12" s="20" t="s">
        <v>68</v>
      </c>
    </row>
    <row r="13" spans="1:16" ht="20.100000000000001" customHeight="1">
      <c r="A13" s="3">
        <v>12</v>
      </c>
      <c r="B13" s="16" t="s">
        <v>1439</v>
      </c>
      <c r="C13" s="18" t="s">
        <v>1324</v>
      </c>
      <c r="D13" s="16" t="s">
        <v>968</v>
      </c>
      <c r="E13" s="16" t="s">
        <v>969</v>
      </c>
      <c r="F13" s="4" t="s">
        <v>69</v>
      </c>
      <c r="G13" s="4" t="s">
        <v>69</v>
      </c>
      <c r="H13" s="10" t="s">
        <v>70</v>
      </c>
      <c r="I13" s="7" t="s">
        <v>14</v>
      </c>
      <c r="J13" s="6" t="s">
        <v>71</v>
      </c>
      <c r="K13" s="6" t="s">
        <v>59</v>
      </c>
      <c r="L13" s="7" t="s">
        <v>25</v>
      </c>
      <c r="M13" s="4" t="s">
        <v>18</v>
      </c>
      <c r="N13" s="5" t="s">
        <v>19</v>
      </c>
      <c r="O13" s="19" t="s">
        <v>70</v>
      </c>
      <c r="P13" s="20" t="s">
        <v>72</v>
      </c>
    </row>
    <row r="14" spans="1:16" ht="20.100000000000001" customHeight="1">
      <c r="A14" s="3">
        <v>13</v>
      </c>
      <c r="B14" s="16" t="s">
        <v>1439</v>
      </c>
      <c r="C14" s="18" t="s">
        <v>1325</v>
      </c>
      <c r="D14" s="16" t="s">
        <v>970</v>
      </c>
      <c r="E14" s="16" t="s">
        <v>971</v>
      </c>
      <c r="F14" s="4" t="s">
        <v>73</v>
      </c>
      <c r="G14" s="4" t="s">
        <v>73</v>
      </c>
      <c r="H14" s="10" t="s">
        <v>74</v>
      </c>
      <c r="I14" s="7" t="s">
        <v>14</v>
      </c>
      <c r="J14" s="6" t="s">
        <v>75</v>
      </c>
      <c r="K14" s="6" t="s">
        <v>59</v>
      </c>
      <c r="L14" s="7" t="s">
        <v>25</v>
      </c>
      <c r="M14" s="4" t="s">
        <v>18</v>
      </c>
      <c r="N14" s="5" t="s">
        <v>19</v>
      </c>
      <c r="O14" s="19" t="s">
        <v>74</v>
      </c>
      <c r="P14" s="20" t="s">
        <v>76</v>
      </c>
    </row>
    <row r="15" spans="1:16" ht="20.100000000000001" customHeight="1">
      <c r="A15" s="3">
        <v>14</v>
      </c>
      <c r="B15" s="16" t="s">
        <v>1439</v>
      </c>
      <c r="C15" s="18" t="s">
        <v>1326</v>
      </c>
      <c r="D15" s="16" t="s">
        <v>972</v>
      </c>
      <c r="E15" s="16" t="s">
        <v>973</v>
      </c>
      <c r="F15" s="4" t="s">
        <v>77</v>
      </c>
      <c r="G15" s="4" t="s">
        <v>77</v>
      </c>
      <c r="H15" s="10" t="s">
        <v>78</v>
      </c>
      <c r="I15" s="7" t="s">
        <v>57</v>
      </c>
      <c r="J15" s="6" t="s">
        <v>79</v>
      </c>
      <c r="K15" s="6" t="s">
        <v>59</v>
      </c>
      <c r="L15" s="7" t="s">
        <v>25</v>
      </c>
      <c r="M15" s="4" t="s">
        <v>18</v>
      </c>
      <c r="N15" s="5" t="s">
        <v>19</v>
      </c>
      <c r="O15" s="19" t="s">
        <v>78</v>
      </c>
      <c r="P15" s="20" t="s">
        <v>80</v>
      </c>
    </row>
    <row r="16" spans="1:16" ht="20.100000000000001" customHeight="1">
      <c r="A16" s="3">
        <v>15</v>
      </c>
      <c r="B16" s="16" t="s">
        <v>1439</v>
      </c>
      <c r="C16" s="18" t="s">
        <v>1322</v>
      </c>
      <c r="D16" s="16" t="s">
        <v>974</v>
      </c>
      <c r="E16" s="16" t="s">
        <v>975</v>
      </c>
      <c r="F16" s="4" t="s">
        <v>81</v>
      </c>
      <c r="G16" s="4" t="s">
        <v>81</v>
      </c>
      <c r="H16" s="10" t="s">
        <v>82</v>
      </c>
      <c r="I16" s="7" t="s">
        <v>14</v>
      </c>
      <c r="J16" s="6" t="s">
        <v>83</v>
      </c>
      <c r="K16" s="6" t="s">
        <v>59</v>
      </c>
      <c r="L16" s="7" t="s">
        <v>25</v>
      </c>
      <c r="M16" s="4" t="s">
        <v>18</v>
      </c>
      <c r="N16" s="5" t="s">
        <v>19</v>
      </c>
      <c r="O16" s="19" t="s">
        <v>82</v>
      </c>
      <c r="P16" s="20" t="s">
        <v>84</v>
      </c>
    </row>
    <row r="17" spans="1:16" ht="20.100000000000001" customHeight="1">
      <c r="A17" s="3">
        <v>16</v>
      </c>
      <c r="B17" s="16" t="s">
        <v>1439</v>
      </c>
      <c r="C17" s="18" t="s">
        <v>1327</v>
      </c>
      <c r="D17" s="16" t="s">
        <v>976</v>
      </c>
      <c r="E17" s="16" t="s">
        <v>977</v>
      </c>
      <c r="F17" s="4" t="s">
        <v>85</v>
      </c>
      <c r="G17" s="4" t="s">
        <v>85</v>
      </c>
      <c r="H17" s="10" t="s">
        <v>86</v>
      </c>
      <c r="I17" s="7" t="s">
        <v>14</v>
      </c>
      <c r="J17" s="6" t="s">
        <v>87</v>
      </c>
      <c r="K17" s="6" t="s">
        <v>59</v>
      </c>
      <c r="L17" s="7" t="s">
        <v>25</v>
      </c>
      <c r="M17" s="4" t="s">
        <v>18</v>
      </c>
      <c r="N17" s="5" t="s">
        <v>19</v>
      </c>
      <c r="O17" s="19" t="s">
        <v>86</v>
      </c>
      <c r="P17" s="20" t="s">
        <v>88</v>
      </c>
    </row>
    <row r="18" spans="1:16" ht="20.100000000000001" customHeight="1">
      <c r="A18" s="3">
        <v>17</v>
      </c>
      <c r="B18" s="16" t="s">
        <v>1439</v>
      </c>
      <c r="C18" s="18" t="s">
        <v>1328</v>
      </c>
      <c r="D18" s="16" t="s">
        <v>978</v>
      </c>
      <c r="E18" s="16" t="s">
        <v>979</v>
      </c>
      <c r="F18" s="4" t="s">
        <v>89</v>
      </c>
      <c r="G18" s="4" t="s">
        <v>89</v>
      </c>
      <c r="H18" s="10" t="s">
        <v>90</v>
      </c>
      <c r="I18" s="7" t="s">
        <v>57</v>
      </c>
      <c r="J18" s="6" t="s">
        <v>91</v>
      </c>
      <c r="K18" s="6" t="s">
        <v>59</v>
      </c>
      <c r="L18" s="7" t="s">
        <v>30</v>
      </c>
      <c r="M18" s="4" t="s">
        <v>18</v>
      </c>
      <c r="N18" s="5" t="s">
        <v>19</v>
      </c>
      <c r="O18" s="19" t="s">
        <v>90</v>
      </c>
      <c r="P18" s="20" t="s">
        <v>92</v>
      </c>
    </row>
    <row r="19" spans="1:16" ht="20.100000000000001" customHeight="1">
      <c r="A19" s="3">
        <v>18</v>
      </c>
      <c r="B19" s="16" t="s">
        <v>1439</v>
      </c>
      <c r="C19" s="18" t="s">
        <v>1329</v>
      </c>
      <c r="D19" s="16" t="s">
        <v>980</v>
      </c>
      <c r="E19" s="16" t="s">
        <v>981</v>
      </c>
      <c r="F19" s="4" t="s">
        <v>93</v>
      </c>
      <c r="G19" s="4" t="s">
        <v>93</v>
      </c>
      <c r="H19" s="10" t="s">
        <v>94</v>
      </c>
      <c r="I19" s="7" t="s">
        <v>57</v>
      </c>
      <c r="J19" s="6" t="s">
        <v>95</v>
      </c>
      <c r="K19" s="6" t="s">
        <v>59</v>
      </c>
      <c r="L19" s="7" t="s">
        <v>25</v>
      </c>
      <c r="M19" s="4" t="s">
        <v>18</v>
      </c>
      <c r="N19" s="5" t="s">
        <v>19</v>
      </c>
      <c r="O19" s="19" t="s">
        <v>94</v>
      </c>
      <c r="P19" s="20" t="s">
        <v>96</v>
      </c>
    </row>
    <row r="20" spans="1:16" ht="20.100000000000001" customHeight="1">
      <c r="A20" s="3">
        <v>19</v>
      </c>
      <c r="B20" s="16" t="s">
        <v>1439</v>
      </c>
      <c r="C20" s="18" t="s">
        <v>1330</v>
      </c>
      <c r="D20" s="16" t="s">
        <v>982</v>
      </c>
      <c r="E20" s="16" t="s">
        <v>983</v>
      </c>
      <c r="F20" s="4" t="s">
        <v>97</v>
      </c>
      <c r="G20" s="4" t="s">
        <v>97</v>
      </c>
      <c r="H20" s="10" t="s">
        <v>98</v>
      </c>
      <c r="I20" s="7" t="s">
        <v>57</v>
      </c>
      <c r="J20" s="6" t="s">
        <v>99</v>
      </c>
      <c r="K20" s="6" t="s">
        <v>59</v>
      </c>
      <c r="L20" s="7" t="s">
        <v>43</v>
      </c>
      <c r="M20" s="4" t="s">
        <v>18</v>
      </c>
      <c r="N20" s="5" t="s">
        <v>19</v>
      </c>
      <c r="O20" s="19" t="s">
        <v>98</v>
      </c>
      <c r="P20" s="20" t="s">
        <v>100</v>
      </c>
    </row>
    <row r="21" spans="1:16" ht="20.100000000000001" customHeight="1">
      <c r="A21" s="3">
        <v>20</v>
      </c>
      <c r="B21" s="16" t="s">
        <v>1439</v>
      </c>
      <c r="C21" s="18" t="s">
        <v>1323</v>
      </c>
      <c r="D21" s="16" t="s">
        <v>984</v>
      </c>
      <c r="E21" s="16" t="s">
        <v>985</v>
      </c>
      <c r="F21" s="4" t="s">
        <v>101</v>
      </c>
      <c r="G21" s="4" t="s">
        <v>101</v>
      </c>
      <c r="H21" s="10" t="s">
        <v>102</v>
      </c>
      <c r="I21" s="7" t="s">
        <v>14</v>
      </c>
      <c r="J21" s="6" t="s">
        <v>103</v>
      </c>
      <c r="K21" s="6" t="s">
        <v>59</v>
      </c>
      <c r="L21" s="7" t="s">
        <v>43</v>
      </c>
      <c r="M21" s="4" t="s">
        <v>18</v>
      </c>
      <c r="N21" s="5" t="s">
        <v>19</v>
      </c>
      <c r="O21" s="19" t="s">
        <v>102</v>
      </c>
      <c r="P21" s="20" t="s">
        <v>104</v>
      </c>
    </row>
    <row r="22" spans="1:16" ht="20.100000000000001" customHeight="1">
      <c r="A22" s="3">
        <v>21</v>
      </c>
      <c r="B22" s="16" t="s">
        <v>1439</v>
      </c>
      <c r="C22" s="18" t="s">
        <v>1331</v>
      </c>
      <c r="D22" s="16" t="s">
        <v>986</v>
      </c>
      <c r="E22" s="16" t="s">
        <v>987</v>
      </c>
      <c r="F22" s="4" t="s">
        <v>105</v>
      </c>
      <c r="G22" s="4" t="s">
        <v>105</v>
      </c>
      <c r="H22" s="10" t="s">
        <v>106</v>
      </c>
      <c r="I22" s="7" t="s">
        <v>57</v>
      </c>
      <c r="J22" s="6" t="s">
        <v>107</v>
      </c>
      <c r="K22" s="6" t="s">
        <v>59</v>
      </c>
      <c r="L22" s="7" t="s">
        <v>25</v>
      </c>
      <c r="M22" s="4" t="s">
        <v>18</v>
      </c>
      <c r="N22" s="5" t="s">
        <v>19</v>
      </c>
      <c r="O22" s="19" t="s">
        <v>106</v>
      </c>
      <c r="P22" s="20" t="s">
        <v>108</v>
      </c>
    </row>
    <row r="23" spans="1:16" ht="20.100000000000001" customHeight="1">
      <c r="A23" s="3">
        <v>22</v>
      </c>
      <c r="B23" s="16" t="s">
        <v>1439</v>
      </c>
      <c r="C23" s="18" t="s">
        <v>1332</v>
      </c>
      <c r="D23" s="16" t="s">
        <v>988</v>
      </c>
      <c r="E23" s="16" t="s">
        <v>989</v>
      </c>
      <c r="F23" s="4" t="s">
        <v>109</v>
      </c>
      <c r="G23" s="4" t="s">
        <v>109</v>
      </c>
      <c r="H23" s="10" t="s">
        <v>110</v>
      </c>
      <c r="I23" s="7" t="s">
        <v>14</v>
      </c>
      <c r="J23" s="6" t="s">
        <v>111</v>
      </c>
      <c r="K23" s="6" t="s">
        <v>59</v>
      </c>
      <c r="L23" s="7" t="s">
        <v>25</v>
      </c>
      <c r="M23" s="4" t="s">
        <v>18</v>
      </c>
      <c r="N23" s="5" t="s">
        <v>19</v>
      </c>
      <c r="O23" s="19" t="s">
        <v>110</v>
      </c>
      <c r="P23" s="20" t="s">
        <v>112</v>
      </c>
    </row>
    <row r="24" spans="1:16" ht="20.100000000000001" customHeight="1">
      <c r="A24" s="3">
        <v>23</v>
      </c>
      <c r="B24" s="16" t="s">
        <v>1439</v>
      </c>
      <c r="C24" s="18" t="s">
        <v>1333</v>
      </c>
      <c r="D24" s="16" t="s">
        <v>990</v>
      </c>
      <c r="E24" s="16" t="s">
        <v>991</v>
      </c>
      <c r="F24" s="4" t="s">
        <v>113</v>
      </c>
      <c r="G24" s="4" t="s">
        <v>113</v>
      </c>
      <c r="H24" s="10" t="s">
        <v>114</v>
      </c>
      <c r="I24" s="7" t="s">
        <v>14</v>
      </c>
      <c r="J24" s="6" t="s">
        <v>115</v>
      </c>
      <c r="K24" s="6" t="s">
        <v>59</v>
      </c>
      <c r="L24" s="7" t="s">
        <v>25</v>
      </c>
      <c r="M24" s="4" t="s">
        <v>18</v>
      </c>
      <c r="N24" s="5" t="s">
        <v>19</v>
      </c>
      <c r="O24" s="19" t="s">
        <v>114</v>
      </c>
      <c r="P24" s="20" t="s">
        <v>116</v>
      </c>
    </row>
    <row r="25" spans="1:16" ht="20.100000000000001" customHeight="1">
      <c r="A25" s="3">
        <v>24</v>
      </c>
      <c r="B25" s="16" t="s">
        <v>1439</v>
      </c>
      <c r="C25" s="18" t="s">
        <v>1324</v>
      </c>
      <c r="D25" s="16" t="s">
        <v>992</v>
      </c>
      <c r="E25" s="16" t="s">
        <v>993</v>
      </c>
      <c r="F25" s="4" t="s">
        <v>117</v>
      </c>
      <c r="G25" s="4" t="s">
        <v>117</v>
      </c>
      <c r="H25" s="10" t="s">
        <v>118</v>
      </c>
      <c r="I25" s="7" t="s">
        <v>14</v>
      </c>
      <c r="J25" s="6" t="s">
        <v>119</v>
      </c>
      <c r="K25" s="6" t="s">
        <v>59</v>
      </c>
      <c r="L25" s="7" t="s">
        <v>25</v>
      </c>
      <c r="M25" s="4" t="s">
        <v>18</v>
      </c>
      <c r="N25" s="5" t="s">
        <v>19</v>
      </c>
      <c r="O25" s="19" t="s">
        <v>118</v>
      </c>
      <c r="P25" s="20" t="s">
        <v>120</v>
      </c>
    </row>
    <row r="26" spans="1:16" ht="20.100000000000001" customHeight="1">
      <c r="A26" s="3">
        <v>25</v>
      </c>
      <c r="B26" s="16" t="s">
        <v>1439</v>
      </c>
      <c r="C26" s="18" t="s">
        <v>1331</v>
      </c>
      <c r="D26" s="16" t="s">
        <v>994</v>
      </c>
      <c r="E26" s="16" t="s">
        <v>995</v>
      </c>
      <c r="F26" s="4" t="s">
        <v>121</v>
      </c>
      <c r="G26" s="4" t="s">
        <v>121</v>
      </c>
      <c r="H26" s="10" t="s">
        <v>122</v>
      </c>
      <c r="I26" s="7" t="s">
        <v>14</v>
      </c>
      <c r="J26" s="6" t="s">
        <v>123</v>
      </c>
      <c r="K26" s="6" t="s">
        <v>59</v>
      </c>
      <c r="L26" s="7" t="s">
        <v>43</v>
      </c>
      <c r="M26" s="4" t="s">
        <v>18</v>
      </c>
      <c r="N26" s="5" t="s">
        <v>19</v>
      </c>
      <c r="O26" s="19" t="s">
        <v>122</v>
      </c>
      <c r="P26" s="20" t="s">
        <v>124</v>
      </c>
    </row>
    <row r="27" spans="1:16" ht="20.100000000000001" customHeight="1">
      <c r="A27" s="3">
        <v>26</v>
      </c>
      <c r="B27" s="16" t="s">
        <v>1439</v>
      </c>
      <c r="C27" s="18" t="s">
        <v>1334</v>
      </c>
      <c r="D27" s="16" t="s">
        <v>996</v>
      </c>
      <c r="E27" s="16" t="s">
        <v>997</v>
      </c>
      <c r="F27" s="4" t="s">
        <v>125</v>
      </c>
      <c r="G27" s="4" t="s">
        <v>125</v>
      </c>
      <c r="H27" s="10" t="s">
        <v>126</v>
      </c>
      <c r="I27" s="7" t="s">
        <v>14</v>
      </c>
      <c r="J27" s="6" t="s">
        <v>127</v>
      </c>
      <c r="K27" s="6" t="s">
        <v>128</v>
      </c>
      <c r="L27" s="7" t="s">
        <v>129</v>
      </c>
      <c r="M27" s="4" t="s">
        <v>18</v>
      </c>
      <c r="N27" s="5" t="s">
        <v>19</v>
      </c>
      <c r="O27" s="19" t="s">
        <v>126</v>
      </c>
      <c r="P27" s="20" t="s">
        <v>130</v>
      </c>
    </row>
    <row r="28" spans="1:16" ht="20.100000000000001" customHeight="1">
      <c r="A28" s="3">
        <v>27</v>
      </c>
      <c r="B28" s="16" t="s">
        <v>1439</v>
      </c>
      <c r="C28" s="18" t="e">
        <v>#N/A</v>
      </c>
      <c r="D28" s="16" t="s">
        <v>998</v>
      </c>
      <c r="E28" s="16" t="s">
        <v>951</v>
      </c>
      <c r="F28" s="4" t="s">
        <v>131</v>
      </c>
      <c r="G28" s="4" t="s">
        <v>131</v>
      </c>
      <c r="H28" s="10" t="s">
        <v>132</v>
      </c>
      <c r="I28" s="7" t="s">
        <v>133</v>
      </c>
      <c r="J28" s="6" t="s">
        <v>134</v>
      </c>
      <c r="K28" s="6" t="s">
        <v>128</v>
      </c>
      <c r="L28" s="7" t="s">
        <v>129</v>
      </c>
      <c r="M28" s="4" t="s">
        <v>18</v>
      </c>
      <c r="N28" s="5" t="s">
        <v>19</v>
      </c>
      <c r="O28" s="19" t="s">
        <v>132</v>
      </c>
      <c r="P28" s="20" t="s">
        <v>135</v>
      </c>
    </row>
    <row r="29" spans="1:16" ht="20.100000000000001" customHeight="1">
      <c r="A29" s="3">
        <v>28</v>
      </c>
      <c r="B29" s="16" t="s">
        <v>1439</v>
      </c>
      <c r="C29" s="18" t="s">
        <v>1328</v>
      </c>
      <c r="D29" s="16" t="s">
        <v>999</v>
      </c>
      <c r="E29" s="16" t="s">
        <v>1000</v>
      </c>
      <c r="F29" s="4" t="s">
        <v>136</v>
      </c>
      <c r="G29" s="4" t="s">
        <v>136</v>
      </c>
      <c r="H29" s="10" t="s">
        <v>137</v>
      </c>
      <c r="I29" s="7" t="s">
        <v>57</v>
      </c>
      <c r="J29" s="6" t="s">
        <v>138</v>
      </c>
      <c r="K29" s="6" t="s">
        <v>128</v>
      </c>
      <c r="L29" s="7" t="s">
        <v>17</v>
      </c>
      <c r="M29" s="4" t="s">
        <v>18</v>
      </c>
      <c r="N29" s="5" t="s">
        <v>19</v>
      </c>
      <c r="O29" s="19" t="s">
        <v>137</v>
      </c>
      <c r="P29" s="20" t="s">
        <v>139</v>
      </c>
    </row>
    <row r="30" spans="1:16" ht="20.100000000000001" customHeight="1">
      <c r="A30" s="3">
        <v>29</v>
      </c>
      <c r="B30" s="16" t="s">
        <v>1439</v>
      </c>
      <c r="C30" s="18" t="s">
        <v>1335</v>
      </c>
      <c r="D30" s="16" t="s">
        <v>1001</v>
      </c>
      <c r="E30" s="16" t="s">
        <v>955</v>
      </c>
      <c r="F30" s="4" t="s">
        <v>140</v>
      </c>
      <c r="G30" s="4" t="s">
        <v>140</v>
      </c>
      <c r="H30" s="10" t="s">
        <v>141</v>
      </c>
      <c r="I30" s="7" t="s">
        <v>142</v>
      </c>
      <c r="J30" s="6" t="s">
        <v>143</v>
      </c>
      <c r="K30" s="6" t="s">
        <v>128</v>
      </c>
      <c r="L30" s="7" t="s">
        <v>17</v>
      </c>
      <c r="M30" s="4" t="s">
        <v>18</v>
      </c>
      <c r="N30" s="5" t="s">
        <v>19</v>
      </c>
      <c r="O30" s="19" t="s">
        <v>141</v>
      </c>
      <c r="P30" s="20" t="s">
        <v>144</v>
      </c>
    </row>
    <row r="31" spans="1:16" ht="20.100000000000001" customHeight="1">
      <c r="A31" s="3">
        <v>30</v>
      </c>
      <c r="B31" s="16" t="s">
        <v>1439</v>
      </c>
      <c r="C31" s="18" t="s">
        <v>1323</v>
      </c>
      <c r="D31" s="16" t="s">
        <v>1002</v>
      </c>
      <c r="E31" s="16" t="s">
        <v>1003</v>
      </c>
      <c r="F31" s="4" t="s">
        <v>145</v>
      </c>
      <c r="G31" s="4" t="s">
        <v>145</v>
      </c>
      <c r="H31" s="10" t="s">
        <v>146</v>
      </c>
      <c r="I31" s="7" t="s">
        <v>147</v>
      </c>
      <c r="J31" s="6" t="s">
        <v>148</v>
      </c>
      <c r="K31" s="6" t="s">
        <v>59</v>
      </c>
      <c r="L31" s="7" t="s">
        <v>43</v>
      </c>
      <c r="M31" s="4" t="s">
        <v>18</v>
      </c>
      <c r="N31" s="5" t="s">
        <v>19</v>
      </c>
      <c r="O31" s="19" t="s">
        <v>146</v>
      </c>
      <c r="P31" s="20" t="s">
        <v>149</v>
      </c>
    </row>
    <row r="32" spans="1:16" ht="20.100000000000001" customHeight="1">
      <c r="A32" s="3">
        <v>31</v>
      </c>
      <c r="B32" s="16" t="s">
        <v>1439</v>
      </c>
      <c r="C32" s="18" t="s">
        <v>1336</v>
      </c>
      <c r="D32" s="16" t="s">
        <v>1004</v>
      </c>
      <c r="E32" s="16" t="s">
        <v>1005</v>
      </c>
      <c r="F32" s="4" t="s">
        <v>150</v>
      </c>
      <c r="G32" s="4" t="s">
        <v>150</v>
      </c>
      <c r="H32" s="10" t="s">
        <v>151</v>
      </c>
      <c r="I32" s="7" t="s">
        <v>14</v>
      </c>
      <c r="J32" s="6" t="s">
        <v>152</v>
      </c>
      <c r="K32" s="6" t="s">
        <v>128</v>
      </c>
      <c r="L32" s="7" t="s">
        <v>17</v>
      </c>
      <c r="M32" s="4" t="s">
        <v>18</v>
      </c>
      <c r="N32" s="5" t="s">
        <v>19</v>
      </c>
      <c r="O32" s="19" t="s">
        <v>151</v>
      </c>
      <c r="P32" s="20" t="s">
        <v>153</v>
      </c>
    </row>
    <row r="33" spans="1:16" ht="20.100000000000001" customHeight="1">
      <c r="A33" s="3">
        <v>32</v>
      </c>
      <c r="B33" s="16" t="s">
        <v>1439</v>
      </c>
      <c r="C33" s="18" t="s">
        <v>1337</v>
      </c>
      <c r="D33" s="16" t="s">
        <v>1006</v>
      </c>
      <c r="E33" s="16" t="s">
        <v>1007</v>
      </c>
      <c r="F33" s="4" t="s">
        <v>154</v>
      </c>
      <c r="G33" s="4" t="s">
        <v>154</v>
      </c>
      <c r="H33" s="10" t="s">
        <v>155</v>
      </c>
      <c r="I33" s="7" t="s">
        <v>14</v>
      </c>
      <c r="J33" s="6" t="s">
        <v>156</v>
      </c>
      <c r="K33" s="6" t="s">
        <v>16</v>
      </c>
      <c r="L33" s="7" t="s">
        <v>17</v>
      </c>
      <c r="M33" s="4" t="s">
        <v>18</v>
      </c>
      <c r="N33" s="5" t="s">
        <v>19</v>
      </c>
      <c r="O33" s="19" t="s">
        <v>155</v>
      </c>
      <c r="P33" s="20" t="s">
        <v>157</v>
      </c>
    </row>
    <row r="34" spans="1:16" ht="20.100000000000001" customHeight="1">
      <c r="A34" s="3">
        <v>33</v>
      </c>
      <c r="B34" s="16" t="s">
        <v>1439</v>
      </c>
      <c r="C34" s="18" t="s">
        <v>1313</v>
      </c>
      <c r="D34" s="16" t="s">
        <v>1008</v>
      </c>
      <c r="E34" s="16" t="s">
        <v>1009</v>
      </c>
      <c r="F34" s="4" t="s">
        <v>158</v>
      </c>
      <c r="G34" s="4" t="s">
        <v>158</v>
      </c>
      <c r="H34" s="10" t="s">
        <v>159</v>
      </c>
      <c r="I34" s="7" t="s">
        <v>14</v>
      </c>
      <c r="J34" s="6" t="s">
        <v>160</v>
      </c>
      <c r="K34" s="6" t="s">
        <v>59</v>
      </c>
      <c r="L34" s="7" t="s">
        <v>43</v>
      </c>
      <c r="M34" s="4" t="s">
        <v>18</v>
      </c>
      <c r="N34" s="5" t="s">
        <v>19</v>
      </c>
      <c r="O34" s="19" t="s">
        <v>159</v>
      </c>
      <c r="P34" s="20" t="s">
        <v>161</v>
      </c>
    </row>
    <row r="35" spans="1:16" ht="20.100000000000001" customHeight="1">
      <c r="A35" s="3">
        <v>34</v>
      </c>
      <c r="B35" s="16" t="s">
        <v>1439</v>
      </c>
      <c r="C35" s="18" t="s">
        <v>1336</v>
      </c>
      <c r="D35" s="16" t="s">
        <v>1010</v>
      </c>
      <c r="E35" s="16" t="s">
        <v>1011</v>
      </c>
      <c r="F35" s="4" t="s">
        <v>162</v>
      </c>
      <c r="G35" s="4" t="s">
        <v>162</v>
      </c>
      <c r="H35" s="10" t="s">
        <v>163</v>
      </c>
      <c r="I35" s="7" t="s">
        <v>57</v>
      </c>
      <c r="J35" s="6" t="s">
        <v>164</v>
      </c>
      <c r="K35" s="6" t="s">
        <v>128</v>
      </c>
      <c r="L35" s="7" t="s">
        <v>17</v>
      </c>
      <c r="M35" s="4" t="s">
        <v>18</v>
      </c>
      <c r="N35" s="5" t="s">
        <v>19</v>
      </c>
      <c r="O35" s="19" t="s">
        <v>163</v>
      </c>
      <c r="P35" s="20" t="s">
        <v>165</v>
      </c>
    </row>
    <row r="36" spans="1:16" ht="20.100000000000001" customHeight="1">
      <c r="A36" s="3">
        <v>35</v>
      </c>
      <c r="B36" s="16" t="s">
        <v>1439</v>
      </c>
      <c r="C36" s="18" t="s">
        <v>1338</v>
      </c>
      <c r="D36" s="16" t="s">
        <v>990</v>
      </c>
      <c r="E36" s="16" t="s">
        <v>1012</v>
      </c>
      <c r="F36" s="4" t="s">
        <v>166</v>
      </c>
      <c r="G36" s="4" t="s">
        <v>166</v>
      </c>
      <c r="H36" s="10" t="s">
        <v>167</v>
      </c>
      <c r="I36" s="7" t="s">
        <v>14</v>
      </c>
      <c r="J36" s="6" t="s">
        <v>168</v>
      </c>
      <c r="K36" s="6" t="s">
        <v>128</v>
      </c>
      <c r="L36" s="7" t="s">
        <v>17</v>
      </c>
      <c r="M36" s="4" t="s">
        <v>18</v>
      </c>
      <c r="N36" s="5" t="s">
        <v>19</v>
      </c>
      <c r="O36" s="19" t="s">
        <v>167</v>
      </c>
      <c r="P36" s="20" t="s">
        <v>169</v>
      </c>
    </row>
    <row r="37" spans="1:16" ht="20.100000000000001" customHeight="1">
      <c r="A37" s="3">
        <v>36</v>
      </c>
      <c r="B37" s="16" t="s">
        <v>1439</v>
      </c>
      <c r="C37" s="18" t="s">
        <v>1339</v>
      </c>
      <c r="D37" s="16" t="s">
        <v>976</v>
      </c>
      <c r="E37" s="16" t="s">
        <v>977</v>
      </c>
      <c r="F37" s="4" t="s">
        <v>170</v>
      </c>
      <c r="G37" s="4" t="s">
        <v>170</v>
      </c>
      <c r="H37" s="10" t="s">
        <v>171</v>
      </c>
      <c r="I37" s="7" t="s">
        <v>14</v>
      </c>
      <c r="J37" s="6" t="s">
        <v>172</v>
      </c>
      <c r="K37" s="6" t="s">
        <v>128</v>
      </c>
      <c r="L37" s="7" t="s">
        <v>17</v>
      </c>
      <c r="M37" s="4" t="s">
        <v>18</v>
      </c>
      <c r="N37" s="5" t="s">
        <v>19</v>
      </c>
      <c r="O37" s="19" t="s">
        <v>171</v>
      </c>
      <c r="P37" s="20" t="s">
        <v>173</v>
      </c>
    </row>
    <row r="38" spans="1:16" ht="20.100000000000001" customHeight="1">
      <c r="A38" s="3">
        <v>37</v>
      </c>
      <c r="B38" s="16" t="s">
        <v>1439</v>
      </c>
      <c r="C38" s="18" t="s">
        <v>1340</v>
      </c>
      <c r="D38" s="16" t="s">
        <v>1013</v>
      </c>
      <c r="E38" s="16" t="s">
        <v>1014</v>
      </c>
      <c r="F38" s="4" t="s">
        <v>174</v>
      </c>
      <c r="G38" s="4" t="s">
        <v>174</v>
      </c>
      <c r="H38" s="10" t="s">
        <v>175</v>
      </c>
      <c r="I38" s="7" t="s">
        <v>14</v>
      </c>
      <c r="J38" s="6" t="s">
        <v>176</v>
      </c>
      <c r="K38" s="6" t="s">
        <v>16</v>
      </c>
      <c r="L38" s="7" t="s">
        <v>43</v>
      </c>
      <c r="M38" s="4" t="s">
        <v>18</v>
      </c>
      <c r="N38" s="5" t="s">
        <v>19</v>
      </c>
      <c r="O38" s="19" t="s">
        <v>175</v>
      </c>
      <c r="P38" s="20" t="s">
        <v>177</v>
      </c>
    </row>
    <row r="39" spans="1:16" ht="20.100000000000001" customHeight="1">
      <c r="A39" s="3">
        <v>38</v>
      </c>
      <c r="B39" s="16" t="s">
        <v>1439</v>
      </c>
      <c r="C39" s="18" t="s">
        <v>1341</v>
      </c>
      <c r="D39" s="16" t="s">
        <v>1015</v>
      </c>
      <c r="E39" s="16" t="s">
        <v>1016</v>
      </c>
      <c r="F39" s="4" t="s">
        <v>178</v>
      </c>
      <c r="G39" s="4" t="s">
        <v>178</v>
      </c>
      <c r="H39" s="10" t="s">
        <v>179</v>
      </c>
      <c r="I39" s="7" t="s">
        <v>147</v>
      </c>
      <c r="J39" s="6" t="s">
        <v>180</v>
      </c>
      <c r="K39" s="6" t="s">
        <v>128</v>
      </c>
      <c r="L39" s="7" t="s">
        <v>25</v>
      </c>
      <c r="M39" s="4" t="s">
        <v>18</v>
      </c>
      <c r="N39" s="5" t="s">
        <v>19</v>
      </c>
      <c r="O39" s="19" t="s">
        <v>179</v>
      </c>
      <c r="P39" s="20" t="s">
        <v>181</v>
      </c>
    </row>
    <row r="40" spans="1:16" ht="20.100000000000001" customHeight="1">
      <c r="A40" s="3">
        <v>39</v>
      </c>
      <c r="B40" s="16" t="s">
        <v>1439</v>
      </c>
      <c r="C40" s="18" t="s">
        <v>1342</v>
      </c>
      <c r="D40" s="16" t="s">
        <v>1017</v>
      </c>
      <c r="E40" s="16" t="s">
        <v>1018</v>
      </c>
      <c r="F40" s="4" t="s">
        <v>182</v>
      </c>
      <c r="G40" s="4" t="s">
        <v>182</v>
      </c>
      <c r="H40" s="10" t="s">
        <v>183</v>
      </c>
      <c r="I40" s="7" t="s">
        <v>14</v>
      </c>
      <c r="J40" s="6" t="s">
        <v>184</v>
      </c>
      <c r="K40" s="6" t="s">
        <v>59</v>
      </c>
      <c r="L40" s="7" t="s">
        <v>25</v>
      </c>
      <c r="M40" s="4" t="s">
        <v>18</v>
      </c>
      <c r="N40" s="5" t="s">
        <v>19</v>
      </c>
      <c r="O40" s="19" t="s">
        <v>183</v>
      </c>
      <c r="P40" s="20" t="s">
        <v>185</v>
      </c>
    </row>
    <row r="41" spans="1:16" ht="20.100000000000001" customHeight="1">
      <c r="A41" s="3">
        <v>40</v>
      </c>
      <c r="B41" s="16" t="s">
        <v>1439</v>
      </c>
      <c r="C41" s="18" t="s">
        <v>1343</v>
      </c>
      <c r="D41" s="16" t="s">
        <v>1019</v>
      </c>
      <c r="E41" s="16" t="s">
        <v>1020</v>
      </c>
      <c r="F41" s="4" t="s">
        <v>186</v>
      </c>
      <c r="G41" s="4" t="s">
        <v>186</v>
      </c>
      <c r="H41" s="10" t="s">
        <v>187</v>
      </c>
      <c r="I41" s="7" t="s">
        <v>14</v>
      </c>
      <c r="J41" s="6" t="s">
        <v>188</v>
      </c>
      <c r="K41" s="6" t="s">
        <v>16</v>
      </c>
      <c r="L41" s="7" t="s">
        <v>17</v>
      </c>
      <c r="M41" s="4" t="s">
        <v>18</v>
      </c>
      <c r="N41" s="5" t="s">
        <v>19</v>
      </c>
      <c r="O41" s="19" t="s">
        <v>187</v>
      </c>
      <c r="P41" s="20" t="s">
        <v>189</v>
      </c>
    </row>
    <row r="42" spans="1:16" ht="20.100000000000001" customHeight="1">
      <c r="A42" s="3">
        <v>41</v>
      </c>
      <c r="B42" s="16" t="s">
        <v>1439</v>
      </c>
      <c r="C42" s="18" t="s">
        <v>1344</v>
      </c>
      <c r="D42" s="16" t="s">
        <v>1021</v>
      </c>
      <c r="E42" s="16" t="s">
        <v>1022</v>
      </c>
      <c r="F42" s="4" t="s">
        <v>190</v>
      </c>
      <c r="G42" s="4" t="s">
        <v>190</v>
      </c>
      <c r="H42" s="10" t="s">
        <v>191</v>
      </c>
      <c r="I42" s="7" t="s">
        <v>192</v>
      </c>
      <c r="J42" s="6" t="s">
        <v>193</v>
      </c>
      <c r="K42" s="6" t="s">
        <v>59</v>
      </c>
      <c r="L42" s="7" t="s">
        <v>25</v>
      </c>
      <c r="M42" s="4" t="s">
        <v>18</v>
      </c>
      <c r="N42" s="5" t="s">
        <v>19</v>
      </c>
      <c r="O42" s="19" t="s">
        <v>191</v>
      </c>
      <c r="P42" s="20" t="s">
        <v>194</v>
      </c>
    </row>
    <row r="43" spans="1:16" ht="20.100000000000001" customHeight="1">
      <c r="A43" s="3">
        <v>42</v>
      </c>
      <c r="B43" s="16" t="s">
        <v>1439</v>
      </c>
      <c r="C43" s="18" t="s">
        <v>1335</v>
      </c>
      <c r="D43" s="16" t="s">
        <v>1023</v>
      </c>
      <c r="E43" s="16" t="s">
        <v>1024</v>
      </c>
      <c r="F43" s="4" t="s">
        <v>195</v>
      </c>
      <c r="G43" s="4" t="s">
        <v>195</v>
      </c>
      <c r="H43" s="10" t="s">
        <v>196</v>
      </c>
      <c r="I43" s="7" t="s">
        <v>57</v>
      </c>
      <c r="J43" s="6" t="s">
        <v>197</v>
      </c>
      <c r="K43" s="6" t="s">
        <v>128</v>
      </c>
      <c r="L43" s="7" t="s">
        <v>17</v>
      </c>
      <c r="M43" s="4" t="s">
        <v>18</v>
      </c>
      <c r="N43" s="5" t="s">
        <v>19</v>
      </c>
      <c r="O43" s="19" t="s">
        <v>196</v>
      </c>
      <c r="P43" s="20" t="s">
        <v>198</v>
      </c>
    </row>
    <row r="44" spans="1:16" ht="20.100000000000001" customHeight="1">
      <c r="A44" s="3">
        <v>43</v>
      </c>
      <c r="B44" s="16" t="s">
        <v>1439</v>
      </c>
      <c r="C44" s="18" t="s">
        <v>1345</v>
      </c>
      <c r="D44" s="16" t="s">
        <v>1025</v>
      </c>
      <c r="E44" s="16" t="s">
        <v>1026</v>
      </c>
      <c r="F44" s="4" t="s">
        <v>199</v>
      </c>
      <c r="G44" s="4" t="s">
        <v>199</v>
      </c>
      <c r="H44" s="10" t="s">
        <v>200</v>
      </c>
      <c r="I44" s="7" t="s">
        <v>14</v>
      </c>
      <c r="J44" s="6" t="s">
        <v>201</v>
      </c>
      <c r="K44" s="6" t="s">
        <v>128</v>
      </c>
      <c r="L44" s="7" t="s">
        <v>17</v>
      </c>
      <c r="M44" s="4" t="s">
        <v>18</v>
      </c>
      <c r="N44" s="5" t="s">
        <v>19</v>
      </c>
      <c r="O44" s="19" t="s">
        <v>200</v>
      </c>
      <c r="P44" s="20" t="s">
        <v>202</v>
      </c>
    </row>
    <row r="45" spans="1:16" ht="20.100000000000001" customHeight="1">
      <c r="A45" s="3">
        <v>44</v>
      </c>
      <c r="B45" s="16" t="s">
        <v>1439</v>
      </c>
      <c r="C45" s="18" t="s">
        <v>1346</v>
      </c>
      <c r="D45" s="16" t="s">
        <v>1027</v>
      </c>
      <c r="E45" s="16" t="s">
        <v>1028</v>
      </c>
      <c r="F45" s="4" t="s">
        <v>203</v>
      </c>
      <c r="G45" s="4" t="s">
        <v>203</v>
      </c>
      <c r="H45" s="10" t="s">
        <v>204</v>
      </c>
      <c r="I45" s="7" t="s">
        <v>14</v>
      </c>
      <c r="J45" s="6" t="s">
        <v>205</v>
      </c>
      <c r="K45" s="6" t="s">
        <v>128</v>
      </c>
      <c r="L45" s="7" t="s">
        <v>17</v>
      </c>
      <c r="M45" s="4" t="s">
        <v>18</v>
      </c>
      <c r="N45" s="5" t="s">
        <v>19</v>
      </c>
      <c r="O45" s="19" t="s">
        <v>204</v>
      </c>
      <c r="P45" s="20" t="s">
        <v>206</v>
      </c>
    </row>
    <row r="46" spans="1:16" ht="20.100000000000001" customHeight="1">
      <c r="A46" s="3">
        <v>45</v>
      </c>
      <c r="B46" s="16" t="s">
        <v>1439</v>
      </c>
      <c r="C46" s="18" t="s">
        <v>1347</v>
      </c>
      <c r="D46" s="16" t="s">
        <v>1029</v>
      </c>
      <c r="E46" s="16" t="s">
        <v>1030</v>
      </c>
      <c r="F46" s="4" t="s">
        <v>207</v>
      </c>
      <c r="G46" s="4" t="s">
        <v>207</v>
      </c>
      <c r="H46" s="10" t="s">
        <v>208</v>
      </c>
      <c r="I46" s="7" t="s">
        <v>209</v>
      </c>
      <c r="J46" s="6" t="s">
        <v>210</v>
      </c>
      <c r="K46" s="6" t="s">
        <v>128</v>
      </c>
      <c r="L46" s="7" t="s">
        <v>129</v>
      </c>
      <c r="M46" s="4" t="s">
        <v>18</v>
      </c>
      <c r="N46" s="5" t="s">
        <v>19</v>
      </c>
      <c r="O46" s="19" t="s">
        <v>208</v>
      </c>
      <c r="P46" s="20" t="s">
        <v>211</v>
      </c>
    </row>
    <row r="47" spans="1:16" ht="20.100000000000001" customHeight="1">
      <c r="A47" s="3">
        <v>46</v>
      </c>
      <c r="B47" s="16" t="s">
        <v>1439</v>
      </c>
      <c r="C47" s="18" t="s">
        <v>1348</v>
      </c>
      <c r="D47" s="16" t="s">
        <v>1031</v>
      </c>
      <c r="E47" s="16" t="s">
        <v>1032</v>
      </c>
      <c r="F47" s="4" t="s">
        <v>212</v>
      </c>
      <c r="G47" s="4" t="s">
        <v>212</v>
      </c>
      <c r="H47" s="10" t="s">
        <v>213</v>
      </c>
      <c r="I47" s="7" t="s">
        <v>14</v>
      </c>
      <c r="J47" s="6" t="s">
        <v>214</v>
      </c>
      <c r="K47" s="6" t="s">
        <v>59</v>
      </c>
      <c r="L47" s="7" t="s">
        <v>25</v>
      </c>
      <c r="M47" s="4" t="s">
        <v>18</v>
      </c>
      <c r="N47" s="5" t="s">
        <v>19</v>
      </c>
      <c r="O47" s="19" t="s">
        <v>213</v>
      </c>
      <c r="P47" s="20" t="s">
        <v>215</v>
      </c>
    </row>
    <row r="48" spans="1:16" ht="20.100000000000001" customHeight="1">
      <c r="A48" s="3">
        <v>47</v>
      </c>
      <c r="B48" s="16" t="s">
        <v>1439</v>
      </c>
      <c r="C48" s="18" t="s">
        <v>1349</v>
      </c>
      <c r="D48" s="16" t="s">
        <v>1033</v>
      </c>
      <c r="E48" s="16" t="s">
        <v>1034</v>
      </c>
      <c r="F48" s="4" t="s">
        <v>216</v>
      </c>
      <c r="G48" s="4" t="s">
        <v>216</v>
      </c>
      <c r="H48" s="10" t="s">
        <v>217</v>
      </c>
      <c r="I48" s="7" t="s">
        <v>218</v>
      </c>
      <c r="J48" s="6" t="s">
        <v>219</v>
      </c>
      <c r="K48" s="6" t="s">
        <v>128</v>
      </c>
      <c r="L48" s="7" t="s">
        <v>25</v>
      </c>
      <c r="M48" s="4" t="s">
        <v>18</v>
      </c>
      <c r="N48" s="5" t="s">
        <v>19</v>
      </c>
      <c r="O48" s="19" t="s">
        <v>217</v>
      </c>
      <c r="P48" s="20" t="s">
        <v>220</v>
      </c>
    </row>
    <row r="49" spans="1:16" ht="20.100000000000001" customHeight="1">
      <c r="A49" s="3">
        <v>48</v>
      </c>
      <c r="B49" s="16" t="s">
        <v>1439</v>
      </c>
      <c r="C49" s="18" t="s">
        <v>1350</v>
      </c>
      <c r="D49" s="16" t="s">
        <v>1031</v>
      </c>
      <c r="E49" s="16" t="s">
        <v>1032</v>
      </c>
      <c r="F49" s="4" t="s">
        <v>221</v>
      </c>
      <c r="G49" s="4" t="s">
        <v>221</v>
      </c>
      <c r="H49" s="10" t="s">
        <v>222</v>
      </c>
      <c r="I49" s="7" t="s">
        <v>14</v>
      </c>
      <c r="J49" s="6" t="s">
        <v>214</v>
      </c>
      <c r="K49" s="6" t="s">
        <v>59</v>
      </c>
      <c r="L49" s="7" t="s">
        <v>25</v>
      </c>
      <c r="M49" s="4" t="s">
        <v>18</v>
      </c>
      <c r="N49" s="5" t="s">
        <v>19</v>
      </c>
      <c r="O49" s="19" t="s">
        <v>222</v>
      </c>
      <c r="P49" s="20" t="s">
        <v>223</v>
      </c>
    </row>
    <row r="50" spans="1:16" ht="20.100000000000001" customHeight="1">
      <c r="A50" s="3">
        <v>49</v>
      </c>
      <c r="B50" s="16" t="s">
        <v>1439</v>
      </c>
      <c r="C50" s="18" t="s">
        <v>1351</v>
      </c>
      <c r="D50" s="16" t="s">
        <v>1035</v>
      </c>
      <c r="E50" s="16" t="s">
        <v>1016</v>
      </c>
      <c r="F50" s="4" t="s">
        <v>224</v>
      </c>
      <c r="G50" s="4" t="s">
        <v>224</v>
      </c>
      <c r="H50" s="10" t="s">
        <v>225</v>
      </c>
      <c r="I50" s="7" t="s">
        <v>14</v>
      </c>
      <c r="J50" s="6" t="s">
        <v>226</v>
      </c>
      <c r="K50" s="6" t="s">
        <v>128</v>
      </c>
      <c r="L50" s="7" t="s">
        <v>17</v>
      </c>
      <c r="M50" s="4" t="s">
        <v>18</v>
      </c>
      <c r="N50" s="5" t="s">
        <v>19</v>
      </c>
      <c r="O50" s="19" t="s">
        <v>225</v>
      </c>
      <c r="P50" s="20" t="s">
        <v>227</v>
      </c>
    </row>
    <row r="51" spans="1:16" ht="20.100000000000001" customHeight="1">
      <c r="A51" s="3">
        <v>50</v>
      </c>
      <c r="B51" s="16" t="s">
        <v>1439</v>
      </c>
      <c r="C51" s="18" t="s">
        <v>1352</v>
      </c>
      <c r="D51" s="16" t="s">
        <v>1029</v>
      </c>
      <c r="E51" s="16" t="s">
        <v>1036</v>
      </c>
      <c r="F51" s="4" t="s">
        <v>228</v>
      </c>
      <c r="G51" s="4" t="s">
        <v>228</v>
      </c>
      <c r="H51" s="10" t="s">
        <v>229</v>
      </c>
      <c r="I51" s="7" t="s">
        <v>14</v>
      </c>
      <c r="J51" s="6" t="s">
        <v>230</v>
      </c>
      <c r="K51" s="6" t="s">
        <v>16</v>
      </c>
      <c r="L51" s="7" t="s">
        <v>43</v>
      </c>
      <c r="M51" s="4" t="s">
        <v>18</v>
      </c>
      <c r="N51" s="5" t="s">
        <v>19</v>
      </c>
      <c r="O51" s="19" t="s">
        <v>229</v>
      </c>
      <c r="P51" s="20" t="s">
        <v>231</v>
      </c>
    </row>
    <row r="52" spans="1:16" ht="20.100000000000001" customHeight="1">
      <c r="A52" s="3">
        <v>51</v>
      </c>
      <c r="B52" s="16" t="s">
        <v>1439</v>
      </c>
      <c r="C52" s="18" t="s">
        <v>1353</v>
      </c>
      <c r="D52" s="16" t="s">
        <v>1037</v>
      </c>
      <c r="E52" s="16" t="s">
        <v>1038</v>
      </c>
      <c r="F52" s="4" t="s">
        <v>232</v>
      </c>
      <c r="G52" s="4" t="s">
        <v>232</v>
      </c>
      <c r="H52" s="10" t="s">
        <v>233</v>
      </c>
      <c r="I52" s="7" t="s">
        <v>57</v>
      </c>
      <c r="J52" s="6" t="s">
        <v>234</v>
      </c>
      <c r="K52" s="6" t="s">
        <v>16</v>
      </c>
      <c r="L52" s="7" t="s">
        <v>25</v>
      </c>
      <c r="M52" s="4" t="s">
        <v>18</v>
      </c>
      <c r="N52" s="5" t="s">
        <v>19</v>
      </c>
      <c r="O52" s="19" t="s">
        <v>233</v>
      </c>
      <c r="P52" s="20" t="s">
        <v>235</v>
      </c>
    </row>
    <row r="53" spans="1:16" ht="20.100000000000001" customHeight="1">
      <c r="A53" s="3">
        <v>52</v>
      </c>
      <c r="B53" s="16" t="s">
        <v>1439</v>
      </c>
      <c r="C53" s="18" t="s">
        <v>1354</v>
      </c>
      <c r="D53" s="16" t="s">
        <v>1039</v>
      </c>
      <c r="E53" s="16" t="s">
        <v>1040</v>
      </c>
      <c r="F53" s="4" t="s">
        <v>236</v>
      </c>
      <c r="G53" s="4" t="s">
        <v>236</v>
      </c>
      <c r="H53" s="10" t="s">
        <v>237</v>
      </c>
      <c r="I53" s="7" t="s">
        <v>14</v>
      </c>
      <c r="J53" s="6" t="s">
        <v>238</v>
      </c>
      <c r="K53" s="6" t="s">
        <v>16</v>
      </c>
      <c r="L53" s="7" t="s">
        <v>43</v>
      </c>
      <c r="M53" s="4" t="s">
        <v>18</v>
      </c>
      <c r="N53" s="5" t="s">
        <v>19</v>
      </c>
      <c r="O53" s="19" t="s">
        <v>237</v>
      </c>
      <c r="P53" s="21" t="s">
        <v>239</v>
      </c>
    </row>
    <row r="54" spans="1:16" ht="20.100000000000001" customHeight="1">
      <c r="A54" s="3">
        <v>53</v>
      </c>
      <c r="B54" s="16" t="s">
        <v>1439</v>
      </c>
      <c r="C54" s="18" t="s">
        <v>1312</v>
      </c>
      <c r="D54" s="16" t="s">
        <v>1041</v>
      </c>
      <c r="E54" s="16" t="s">
        <v>1042</v>
      </c>
      <c r="F54" s="4" t="s">
        <v>240</v>
      </c>
      <c r="G54" s="4" t="s">
        <v>240</v>
      </c>
      <c r="H54" s="10" t="s">
        <v>241</v>
      </c>
      <c r="I54" s="7" t="s">
        <v>57</v>
      </c>
      <c r="J54" s="6" t="s">
        <v>242</v>
      </c>
      <c r="K54" s="6" t="s">
        <v>16</v>
      </c>
      <c r="L54" s="7" t="s">
        <v>17</v>
      </c>
      <c r="M54" s="4" t="s">
        <v>18</v>
      </c>
      <c r="N54" s="5" t="s">
        <v>19</v>
      </c>
      <c r="O54" s="19" t="s">
        <v>241</v>
      </c>
      <c r="P54" s="20" t="s">
        <v>243</v>
      </c>
    </row>
    <row r="55" spans="1:16" ht="20.100000000000001" customHeight="1">
      <c r="A55" s="3">
        <v>54</v>
      </c>
      <c r="B55" s="16" t="s">
        <v>1439</v>
      </c>
      <c r="C55" s="18" t="s">
        <v>1355</v>
      </c>
      <c r="D55" s="16" t="s">
        <v>1043</v>
      </c>
      <c r="E55" s="16" t="s">
        <v>1044</v>
      </c>
      <c r="F55" s="4" t="s">
        <v>244</v>
      </c>
      <c r="G55" s="4" t="s">
        <v>244</v>
      </c>
      <c r="H55" s="10" t="s">
        <v>245</v>
      </c>
      <c r="I55" s="7" t="s">
        <v>14</v>
      </c>
      <c r="J55" s="6" t="s">
        <v>246</v>
      </c>
      <c r="K55" s="6" t="s">
        <v>16</v>
      </c>
      <c r="L55" s="7" t="s">
        <v>25</v>
      </c>
      <c r="M55" s="4" t="s">
        <v>18</v>
      </c>
      <c r="N55" s="5" t="s">
        <v>19</v>
      </c>
      <c r="O55" s="19" t="s">
        <v>245</v>
      </c>
      <c r="P55" s="20" t="s">
        <v>247</v>
      </c>
    </row>
    <row r="56" spans="1:16" ht="20.100000000000001" customHeight="1">
      <c r="A56" s="3">
        <v>55</v>
      </c>
      <c r="B56" s="16" t="s">
        <v>1439</v>
      </c>
      <c r="C56" s="18" t="s">
        <v>1356</v>
      </c>
      <c r="D56" s="16" t="s">
        <v>1045</v>
      </c>
      <c r="E56" s="16" t="s">
        <v>1046</v>
      </c>
      <c r="F56" s="4" t="s">
        <v>248</v>
      </c>
      <c r="G56" s="4" t="s">
        <v>248</v>
      </c>
      <c r="H56" s="10" t="s">
        <v>249</v>
      </c>
      <c r="I56" s="7" t="s">
        <v>14</v>
      </c>
      <c r="J56" s="6" t="s">
        <v>250</v>
      </c>
      <c r="K56" s="6" t="s">
        <v>16</v>
      </c>
      <c r="L56" s="7" t="s">
        <v>43</v>
      </c>
      <c r="M56" s="4" t="s">
        <v>18</v>
      </c>
      <c r="N56" s="5" t="s">
        <v>19</v>
      </c>
      <c r="O56" s="19" t="s">
        <v>249</v>
      </c>
      <c r="P56" s="20" t="s">
        <v>251</v>
      </c>
    </row>
    <row r="57" spans="1:16" ht="20.100000000000001" customHeight="1">
      <c r="A57" s="3">
        <v>56</v>
      </c>
      <c r="B57" s="16" t="s">
        <v>1439</v>
      </c>
      <c r="C57" s="18" t="s">
        <v>1357</v>
      </c>
      <c r="D57" s="16" t="s">
        <v>1047</v>
      </c>
      <c r="E57" s="16" t="s">
        <v>1048</v>
      </c>
      <c r="F57" s="4" t="s">
        <v>252</v>
      </c>
      <c r="G57" s="4" t="s">
        <v>252</v>
      </c>
      <c r="H57" s="10" t="s">
        <v>253</v>
      </c>
      <c r="I57" s="7" t="s">
        <v>254</v>
      </c>
      <c r="J57" s="6" t="s">
        <v>255</v>
      </c>
      <c r="K57" s="6" t="s">
        <v>16</v>
      </c>
      <c r="L57" s="7" t="s">
        <v>17</v>
      </c>
      <c r="M57" s="4" t="s">
        <v>18</v>
      </c>
      <c r="N57" s="5" t="s">
        <v>19</v>
      </c>
      <c r="O57" s="19" t="s">
        <v>253</v>
      </c>
      <c r="P57" s="20" t="s">
        <v>256</v>
      </c>
    </row>
    <row r="58" spans="1:16" ht="20.100000000000001" customHeight="1">
      <c r="A58" s="3">
        <v>57</v>
      </c>
      <c r="B58" s="16" t="s">
        <v>1439</v>
      </c>
      <c r="C58" s="18" t="s">
        <v>1358</v>
      </c>
      <c r="D58" s="16" t="s">
        <v>1049</v>
      </c>
      <c r="E58" s="16" t="s">
        <v>1050</v>
      </c>
      <c r="F58" s="4" t="s">
        <v>257</v>
      </c>
      <c r="G58" s="4" t="s">
        <v>257</v>
      </c>
      <c r="H58" s="10" t="s">
        <v>258</v>
      </c>
      <c r="I58" s="7" t="s">
        <v>14</v>
      </c>
      <c r="J58" s="6" t="s">
        <v>259</v>
      </c>
      <c r="K58" s="6" t="s">
        <v>128</v>
      </c>
      <c r="L58" s="7" t="s">
        <v>25</v>
      </c>
      <c r="M58" s="4" t="s">
        <v>18</v>
      </c>
      <c r="N58" s="5" t="s">
        <v>19</v>
      </c>
      <c r="O58" s="19" t="s">
        <v>258</v>
      </c>
      <c r="P58" s="20" t="s">
        <v>260</v>
      </c>
    </row>
    <row r="59" spans="1:16" ht="20.100000000000001" customHeight="1">
      <c r="A59" s="3">
        <v>58</v>
      </c>
      <c r="B59" s="16" t="s">
        <v>1439</v>
      </c>
      <c r="C59" s="18" t="s">
        <v>1315</v>
      </c>
      <c r="D59" s="16" t="s">
        <v>1051</v>
      </c>
      <c r="E59" s="16" t="s">
        <v>1007</v>
      </c>
      <c r="F59" s="4" t="s">
        <v>261</v>
      </c>
      <c r="G59" s="4" t="s">
        <v>261</v>
      </c>
      <c r="H59" s="10" t="s">
        <v>262</v>
      </c>
      <c r="I59" s="7" t="s">
        <v>57</v>
      </c>
      <c r="J59" s="6" t="s">
        <v>263</v>
      </c>
      <c r="K59" s="6" t="s">
        <v>59</v>
      </c>
      <c r="L59" s="7" t="s">
        <v>43</v>
      </c>
      <c r="M59" s="4" t="s">
        <v>18</v>
      </c>
      <c r="N59" s="5" t="s">
        <v>19</v>
      </c>
      <c r="O59" s="19" t="s">
        <v>262</v>
      </c>
      <c r="P59" s="20" t="s">
        <v>264</v>
      </c>
    </row>
    <row r="60" spans="1:16" ht="20.100000000000001" customHeight="1">
      <c r="A60" s="3">
        <v>59</v>
      </c>
      <c r="B60" s="16" t="s">
        <v>1439</v>
      </c>
      <c r="C60" s="18" t="s">
        <v>1359</v>
      </c>
      <c r="D60" s="16" t="s">
        <v>1052</v>
      </c>
      <c r="E60" s="16" t="s">
        <v>1053</v>
      </c>
      <c r="F60" s="4" t="s">
        <v>265</v>
      </c>
      <c r="G60" s="4" t="s">
        <v>265</v>
      </c>
      <c r="H60" s="10" t="s">
        <v>266</v>
      </c>
      <c r="I60" s="7" t="s">
        <v>147</v>
      </c>
      <c r="J60" s="6" t="s">
        <v>267</v>
      </c>
      <c r="K60" s="6" t="s">
        <v>16</v>
      </c>
      <c r="L60" s="7" t="s">
        <v>53</v>
      </c>
      <c r="M60" s="4" t="s">
        <v>18</v>
      </c>
      <c r="N60" s="5" t="s">
        <v>19</v>
      </c>
      <c r="O60" s="19" t="s">
        <v>266</v>
      </c>
      <c r="P60" s="20" t="s">
        <v>268</v>
      </c>
    </row>
    <row r="61" spans="1:16" ht="20.100000000000001" customHeight="1">
      <c r="A61" s="3">
        <v>60</v>
      </c>
      <c r="B61" s="16" t="s">
        <v>1439</v>
      </c>
      <c r="C61" s="18" t="s">
        <v>1360</v>
      </c>
      <c r="D61" s="16" t="s">
        <v>1054</v>
      </c>
      <c r="E61" s="16" t="s">
        <v>1055</v>
      </c>
      <c r="F61" s="4" t="s">
        <v>269</v>
      </c>
      <c r="G61" s="4" t="s">
        <v>269</v>
      </c>
      <c r="H61" s="10" t="s">
        <v>270</v>
      </c>
      <c r="I61" s="7" t="s">
        <v>14</v>
      </c>
      <c r="J61" s="6" t="s">
        <v>271</v>
      </c>
      <c r="K61" s="6" t="s">
        <v>128</v>
      </c>
      <c r="L61" s="7" t="s">
        <v>17</v>
      </c>
      <c r="M61" s="4" t="s">
        <v>18</v>
      </c>
      <c r="N61" s="5" t="s">
        <v>19</v>
      </c>
      <c r="O61" s="19" t="s">
        <v>270</v>
      </c>
      <c r="P61" s="20" t="s">
        <v>272</v>
      </c>
    </row>
    <row r="62" spans="1:16" ht="20.100000000000001" customHeight="1">
      <c r="A62" s="3">
        <v>61</v>
      </c>
      <c r="B62" s="16" t="s">
        <v>1439</v>
      </c>
      <c r="C62" s="18" t="s">
        <v>1335</v>
      </c>
      <c r="D62" s="16" t="s">
        <v>1056</v>
      </c>
      <c r="E62" s="16" t="s">
        <v>1057</v>
      </c>
      <c r="F62" s="4" t="s">
        <v>273</v>
      </c>
      <c r="G62" s="4" t="s">
        <v>273</v>
      </c>
      <c r="H62" s="10" t="s">
        <v>274</v>
      </c>
      <c r="I62" s="7" t="s">
        <v>57</v>
      </c>
      <c r="J62" s="6" t="s">
        <v>275</v>
      </c>
      <c r="K62" s="6" t="s">
        <v>128</v>
      </c>
      <c r="L62" s="7" t="s">
        <v>17</v>
      </c>
      <c r="M62" s="4" t="s">
        <v>18</v>
      </c>
      <c r="N62" s="5" t="s">
        <v>19</v>
      </c>
      <c r="O62" s="19" t="s">
        <v>274</v>
      </c>
      <c r="P62" s="20" t="s">
        <v>276</v>
      </c>
    </row>
    <row r="63" spans="1:16" ht="20.100000000000001" customHeight="1">
      <c r="A63" s="3">
        <v>62</v>
      </c>
      <c r="B63" s="16" t="s">
        <v>1439</v>
      </c>
      <c r="C63" s="18" t="s">
        <v>1336</v>
      </c>
      <c r="D63" s="16" t="s">
        <v>1058</v>
      </c>
      <c r="E63" s="16" t="s">
        <v>1055</v>
      </c>
      <c r="F63" s="4" t="s">
        <v>277</v>
      </c>
      <c r="G63" s="4" t="s">
        <v>277</v>
      </c>
      <c r="H63" s="10" t="s">
        <v>278</v>
      </c>
      <c r="I63" s="7" t="s">
        <v>14</v>
      </c>
      <c r="J63" s="6" t="s">
        <v>279</v>
      </c>
      <c r="K63" s="6" t="s">
        <v>16</v>
      </c>
      <c r="L63" s="7" t="s">
        <v>30</v>
      </c>
      <c r="M63" s="4" t="s">
        <v>18</v>
      </c>
      <c r="N63" s="5" t="s">
        <v>19</v>
      </c>
      <c r="O63" s="19" t="s">
        <v>278</v>
      </c>
      <c r="P63" s="20" t="s">
        <v>280</v>
      </c>
    </row>
    <row r="64" spans="1:16" ht="20.100000000000001" customHeight="1">
      <c r="A64" s="3">
        <v>63</v>
      </c>
      <c r="B64" s="16" t="s">
        <v>1439</v>
      </c>
      <c r="C64" s="18" t="s">
        <v>1434</v>
      </c>
      <c r="D64" s="16" t="s">
        <v>1059</v>
      </c>
      <c r="E64" s="16" t="s">
        <v>1060</v>
      </c>
      <c r="F64" s="8" t="s">
        <v>281</v>
      </c>
      <c r="G64" s="8" t="s">
        <v>281</v>
      </c>
      <c r="H64" s="9" t="s">
        <v>282</v>
      </c>
      <c r="I64" s="8" t="s">
        <v>14</v>
      </c>
      <c r="J64" s="9" t="s">
        <v>283</v>
      </c>
      <c r="K64" s="9" t="s">
        <v>128</v>
      </c>
      <c r="L64" s="8" t="s">
        <v>284</v>
      </c>
      <c r="M64" s="4" t="s">
        <v>18</v>
      </c>
      <c r="N64" s="5" t="s">
        <v>19</v>
      </c>
      <c r="O64" s="19" t="s">
        <v>938</v>
      </c>
      <c r="P64" s="22" t="s">
        <v>285</v>
      </c>
    </row>
    <row r="65" spans="1:16" ht="20.100000000000001" customHeight="1">
      <c r="A65" s="3">
        <v>64</v>
      </c>
      <c r="B65" s="16" t="s">
        <v>1439</v>
      </c>
      <c r="C65" s="18" t="s">
        <v>1361</v>
      </c>
      <c r="D65" s="16" t="s">
        <v>1061</v>
      </c>
      <c r="E65" s="16" t="s">
        <v>1062</v>
      </c>
      <c r="F65" s="8" t="s">
        <v>286</v>
      </c>
      <c r="G65" s="8" t="s">
        <v>286</v>
      </c>
      <c r="H65" s="9" t="s">
        <v>928</v>
      </c>
      <c r="I65" s="8" t="s">
        <v>14</v>
      </c>
      <c r="J65" s="9" t="s">
        <v>287</v>
      </c>
      <c r="K65" s="9" t="s">
        <v>128</v>
      </c>
      <c r="L65" s="8" t="s">
        <v>17</v>
      </c>
      <c r="M65" s="4" t="s">
        <v>18</v>
      </c>
      <c r="N65" s="5" t="s">
        <v>19</v>
      </c>
      <c r="O65" s="19" t="s">
        <v>939</v>
      </c>
      <c r="P65" s="20" t="s">
        <v>288</v>
      </c>
    </row>
    <row r="66" spans="1:16" ht="20.100000000000001" customHeight="1">
      <c r="A66" s="3">
        <v>65</v>
      </c>
      <c r="B66" s="16" t="s">
        <v>1439</v>
      </c>
      <c r="C66" s="18" t="s">
        <v>1362</v>
      </c>
      <c r="D66" s="16" t="s">
        <v>1063</v>
      </c>
      <c r="E66" s="16" t="s">
        <v>1064</v>
      </c>
      <c r="F66" s="4" t="s">
        <v>289</v>
      </c>
      <c r="G66" s="4" t="s">
        <v>289</v>
      </c>
      <c r="H66" s="10" t="s">
        <v>290</v>
      </c>
      <c r="I66" s="7" t="s">
        <v>291</v>
      </c>
      <c r="J66" s="6" t="s">
        <v>292</v>
      </c>
      <c r="K66" s="6" t="s">
        <v>128</v>
      </c>
      <c r="L66" s="7" t="s">
        <v>17</v>
      </c>
      <c r="M66" s="4" t="s">
        <v>18</v>
      </c>
      <c r="N66" s="5" t="s">
        <v>19</v>
      </c>
      <c r="O66" s="19" t="s">
        <v>290</v>
      </c>
      <c r="P66" s="20" t="s">
        <v>293</v>
      </c>
    </row>
    <row r="67" spans="1:16" ht="20.100000000000001" customHeight="1">
      <c r="A67" s="3">
        <v>66</v>
      </c>
      <c r="B67" s="16" t="s">
        <v>1439</v>
      </c>
      <c r="C67" s="18" t="s">
        <v>1363</v>
      </c>
      <c r="D67" s="16" t="s">
        <v>1065</v>
      </c>
      <c r="E67" s="16" t="s">
        <v>1007</v>
      </c>
      <c r="F67" s="4" t="s">
        <v>294</v>
      </c>
      <c r="G67" s="4" t="s">
        <v>294</v>
      </c>
      <c r="H67" s="10" t="s">
        <v>295</v>
      </c>
      <c r="I67" s="7" t="s">
        <v>14</v>
      </c>
      <c r="J67" s="6" t="s">
        <v>296</v>
      </c>
      <c r="K67" s="6" t="s">
        <v>16</v>
      </c>
      <c r="L67" s="7" t="s">
        <v>53</v>
      </c>
      <c r="M67" s="4" t="s">
        <v>18</v>
      </c>
      <c r="N67" s="5" t="s">
        <v>19</v>
      </c>
      <c r="O67" s="19" t="s">
        <v>295</v>
      </c>
      <c r="P67" s="20" t="s">
        <v>297</v>
      </c>
    </row>
    <row r="68" spans="1:16" ht="20.100000000000001" customHeight="1">
      <c r="A68" s="3">
        <v>67</v>
      </c>
      <c r="B68" s="16" t="s">
        <v>1439</v>
      </c>
      <c r="C68" s="18" t="s">
        <v>1364</v>
      </c>
      <c r="D68" s="16" t="s">
        <v>1066</v>
      </c>
      <c r="E68" s="16" t="s">
        <v>1067</v>
      </c>
      <c r="F68" s="4" t="s">
        <v>298</v>
      </c>
      <c r="G68" s="4" t="s">
        <v>298</v>
      </c>
      <c r="H68" s="10" t="s">
        <v>299</v>
      </c>
      <c r="I68" s="7" t="s">
        <v>14</v>
      </c>
      <c r="J68" s="6" t="s">
        <v>300</v>
      </c>
      <c r="K68" s="6" t="s">
        <v>128</v>
      </c>
      <c r="L68" s="7" t="s">
        <v>17</v>
      </c>
      <c r="M68" s="4" t="s">
        <v>18</v>
      </c>
      <c r="N68" s="5" t="s">
        <v>19</v>
      </c>
      <c r="O68" s="19" t="s">
        <v>299</v>
      </c>
      <c r="P68" s="20" t="s">
        <v>301</v>
      </c>
    </row>
    <row r="69" spans="1:16" ht="20.100000000000001" customHeight="1">
      <c r="A69" s="3">
        <v>68</v>
      </c>
      <c r="B69" s="16" t="s">
        <v>1439</v>
      </c>
      <c r="C69" s="18" t="s">
        <v>1365</v>
      </c>
      <c r="D69" s="16" t="s">
        <v>1068</v>
      </c>
      <c r="E69" s="16" t="s">
        <v>951</v>
      </c>
      <c r="F69" s="4" t="s">
        <v>302</v>
      </c>
      <c r="G69" s="4" t="s">
        <v>302</v>
      </c>
      <c r="H69" s="10" t="s">
        <v>303</v>
      </c>
      <c r="I69" s="7" t="s">
        <v>57</v>
      </c>
      <c r="J69" s="6" t="s">
        <v>304</v>
      </c>
      <c r="K69" s="6" t="s">
        <v>16</v>
      </c>
      <c r="L69" s="7" t="s">
        <v>17</v>
      </c>
      <c r="M69" s="4" t="s">
        <v>18</v>
      </c>
      <c r="N69" s="5" t="s">
        <v>19</v>
      </c>
      <c r="O69" s="19" t="s">
        <v>303</v>
      </c>
      <c r="P69" s="20" t="s">
        <v>305</v>
      </c>
    </row>
    <row r="70" spans="1:16" ht="20.100000000000001" customHeight="1">
      <c r="A70" s="3">
        <v>69</v>
      </c>
      <c r="B70" s="16" t="s">
        <v>1439</v>
      </c>
      <c r="C70" s="18" t="s">
        <v>1366</v>
      </c>
      <c r="D70" s="16" t="s">
        <v>1069</v>
      </c>
      <c r="E70" s="16" t="s">
        <v>1070</v>
      </c>
      <c r="F70" s="4" t="s">
        <v>306</v>
      </c>
      <c r="G70" s="4" t="s">
        <v>306</v>
      </c>
      <c r="H70" s="10" t="s">
        <v>307</v>
      </c>
      <c r="I70" s="7" t="s">
        <v>147</v>
      </c>
      <c r="J70" s="6" t="s">
        <v>308</v>
      </c>
      <c r="K70" s="6" t="s">
        <v>16</v>
      </c>
      <c r="L70" s="7" t="s">
        <v>25</v>
      </c>
      <c r="M70" s="4" t="s">
        <v>18</v>
      </c>
      <c r="N70" s="5" t="s">
        <v>19</v>
      </c>
      <c r="O70" s="19" t="s">
        <v>307</v>
      </c>
      <c r="P70" s="20" t="s">
        <v>309</v>
      </c>
    </row>
    <row r="71" spans="1:16" ht="20.100000000000001" customHeight="1">
      <c r="A71" s="3">
        <v>70</v>
      </c>
      <c r="B71" s="16" t="s">
        <v>1439</v>
      </c>
      <c r="C71" s="18" t="s">
        <v>1317</v>
      </c>
      <c r="D71" s="16" t="s">
        <v>1071</v>
      </c>
      <c r="E71" s="16" t="s">
        <v>955</v>
      </c>
      <c r="F71" s="4" t="s">
        <v>310</v>
      </c>
      <c r="G71" s="4" t="s">
        <v>310</v>
      </c>
      <c r="H71" s="10" t="s">
        <v>311</v>
      </c>
      <c r="I71" s="7" t="s">
        <v>57</v>
      </c>
      <c r="J71" s="6" t="s">
        <v>312</v>
      </c>
      <c r="K71" s="6" t="s">
        <v>16</v>
      </c>
      <c r="L71" s="7" t="s">
        <v>25</v>
      </c>
      <c r="M71" s="4" t="s">
        <v>18</v>
      </c>
      <c r="N71" s="5" t="s">
        <v>19</v>
      </c>
      <c r="O71" s="19" t="s">
        <v>311</v>
      </c>
      <c r="P71" s="20" t="s">
        <v>313</v>
      </c>
    </row>
    <row r="72" spans="1:16" ht="20.100000000000001" customHeight="1">
      <c r="A72" s="3">
        <v>71</v>
      </c>
      <c r="B72" s="16" t="s">
        <v>1439</v>
      </c>
      <c r="C72" s="18" t="s">
        <v>1354</v>
      </c>
      <c r="D72" s="16" t="s">
        <v>956</v>
      </c>
      <c r="E72" s="16" t="s">
        <v>1072</v>
      </c>
      <c r="F72" s="4" t="s">
        <v>314</v>
      </c>
      <c r="G72" s="4" t="s">
        <v>314</v>
      </c>
      <c r="H72" s="10" t="s">
        <v>315</v>
      </c>
      <c r="I72" s="7" t="s">
        <v>57</v>
      </c>
      <c r="J72" s="6" t="s">
        <v>316</v>
      </c>
      <c r="K72" s="6" t="s">
        <v>16</v>
      </c>
      <c r="L72" s="7" t="s">
        <v>25</v>
      </c>
      <c r="M72" s="4" t="s">
        <v>18</v>
      </c>
      <c r="N72" s="5" t="s">
        <v>19</v>
      </c>
      <c r="O72" s="19" t="s">
        <v>315</v>
      </c>
      <c r="P72" s="20" t="s">
        <v>317</v>
      </c>
    </row>
    <row r="73" spans="1:16" ht="20.100000000000001" customHeight="1">
      <c r="A73" s="3">
        <v>72</v>
      </c>
      <c r="B73" s="16" t="s">
        <v>1439</v>
      </c>
      <c r="C73" s="18" t="s">
        <v>1361</v>
      </c>
      <c r="D73" s="16" t="s">
        <v>1073</v>
      </c>
      <c r="E73" s="16" t="s">
        <v>1074</v>
      </c>
      <c r="F73" s="4" t="s">
        <v>318</v>
      </c>
      <c r="G73" s="4" t="s">
        <v>318</v>
      </c>
      <c r="H73" s="10" t="s">
        <v>319</v>
      </c>
      <c r="I73" s="7" t="s">
        <v>14</v>
      </c>
      <c r="J73" s="6" t="s">
        <v>320</v>
      </c>
      <c r="K73" s="6" t="s">
        <v>128</v>
      </c>
      <c r="L73" s="7" t="s">
        <v>17</v>
      </c>
      <c r="M73" s="4" t="s">
        <v>18</v>
      </c>
      <c r="N73" s="5" t="s">
        <v>19</v>
      </c>
      <c r="O73" s="19" t="s">
        <v>319</v>
      </c>
      <c r="P73" s="20" t="s">
        <v>321</v>
      </c>
    </row>
    <row r="74" spans="1:16" ht="20.100000000000001" customHeight="1">
      <c r="A74" s="3">
        <v>73</v>
      </c>
      <c r="B74" s="16" t="s">
        <v>1439</v>
      </c>
      <c r="C74" s="18" t="s">
        <v>1367</v>
      </c>
      <c r="D74" s="16" t="s">
        <v>1075</v>
      </c>
      <c r="E74" s="16" t="s">
        <v>1007</v>
      </c>
      <c r="F74" s="4" t="s">
        <v>322</v>
      </c>
      <c r="G74" s="4" t="s">
        <v>322</v>
      </c>
      <c r="H74" s="10" t="s">
        <v>323</v>
      </c>
      <c r="I74" s="7" t="s">
        <v>57</v>
      </c>
      <c r="J74" s="6" t="s">
        <v>324</v>
      </c>
      <c r="K74" s="6" t="s">
        <v>16</v>
      </c>
      <c r="L74" s="7" t="s">
        <v>43</v>
      </c>
      <c r="M74" s="4" t="s">
        <v>18</v>
      </c>
      <c r="N74" s="5" t="s">
        <v>19</v>
      </c>
      <c r="O74" s="19" t="s">
        <v>323</v>
      </c>
      <c r="P74" s="20" t="s">
        <v>325</v>
      </c>
    </row>
    <row r="75" spans="1:16" ht="20.100000000000001" customHeight="1">
      <c r="A75" s="3">
        <v>74</v>
      </c>
      <c r="B75" s="16" t="s">
        <v>1439</v>
      </c>
      <c r="C75" s="18" t="s">
        <v>1339</v>
      </c>
      <c r="D75" s="16" t="s">
        <v>1076</v>
      </c>
      <c r="E75" s="16" t="s">
        <v>1077</v>
      </c>
      <c r="F75" s="4" t="s">
        <v>326</v>
      </c>
      <c r="G75" s="4" t="s">
        <v>326</v>
      </c>
      <c r="H75" s="10" t="s">
        <v>327</v>
      </c>
      <c r="I75" s="7" t="s">
        <v>147</v>
      </c>
      <c r="J75" s="6" t="s">
        <v>328</v>
      </c>
      <c r="K75" s="6" t="s">
        <v>128</v>
      </c>
      <c r="L75" s="7" t="s">
        <v>17</v>
      </c>
      <c r="M75" s="4" t="s">
        <v>18</v>
      </c>
      <c r="N75" s="5" t="s">
        <v>19</v>
      </c>
      <c r="O75" s="19" t="s">
        <v>327</v>
      </c>
      <c r="P75" s="20" t="s">
        <v>329</v>
      </c>
    </row>
    <row r="76" spans="1:16" ht="20.100000000000001" customHeight="1">
      <c r="A76" s="3">
        <v>75</v>
      </c>
      <c r="B76" s="16" t="s">
        <v>1439</v>
      </c>
      <c r="C76" s="18" t="s">
        <v>1349</v>
      </c>
      <c r="D76" s="16" t="s">
        <v>968</v>
      </c>
      <c r="E76" s="16" t="s">
        <v>969</v>
      </c>
      <c r="F76" s="4" t="s">
        <v>330</v>
      </c>
      <c r="G76" s="4" t="s">
        <v>330</v>
      </c>
      <c r="H76" s="10" t="s">
        <v>331</v>
      </c>
      <c r="I76" s="7" t="s">
        <v>57</v>
      </c>
      <c r="J76" s="6" t="s">
        <v>332</v>
      </c>
      <c r="K76" s="6" t="s">
        <v>128</v>
      </c>
      <c r="L76" s="7" t="s">
        <v>129</v>
      </c>
      <c r="M76" s="4" t="s">
        <v>18</v>
      </c>
      <c r="N76" s="5" t="s">
        <v>19</v>
      </c>
      <c r="O76" s="19" t="s">
        <v>331</v>
      </c>
      <c r="P76" s="20" t="s">
        <v>333</v>
      </c>
    </row>
    <row r="77" spans="1:16" ht="20.100000000000001" customHeight="1">
      <c r="A77" s="3">
        <v>76</v>
      </c>
      <c r="B77" s="16" t="s">
        <v>1439</v>
      </c>
      <c r="C77" s="18" t="s">
        <v>1338</v>
      </c>
      <c r="D77" s="16" t="s">
        <v>1078</v>
      </c>
      <c r="E77" s="16" t="s">
        <v>1079</v>
      </c>
      <c r="F77" s="4" t="s">
        <v>334</v>
      </c>
      <c r="G77" s="4" t="s">
        <v>334</v>
      </c>
      <c r="H77" s="10" t="s">
        <v>335</v>
      </c>
      <c r="I77" s="7" t="s">
        <v>57</v>
      </c>
      <c r="J77" s="6" t="s">
        <v>336</v>
      </c>
      <c r="K77" s="6" t="s">
        <v>128</v>
      </c>
      <c r="L77" s="7" t="s">
        <v>17</v>
      </c>
      <c r="M77" s="4" t="s">
        <v>18</v>
      </c>
      <c r="N77" s="5" t="s">
        <v>19</v>
      </c>
      <c r="O77" s="19" t="s">
        <v>335</v>
      </c>
      <c r="P77" s="20" t="s">
        <v>337</v>
      </c>
    </row>
    <row r="78" spans="1:16" ht="20.100000000000001" customHeight="1">
      <c r="A78" s="3">
        <v>77</v>
      </c>
      <c r="B78" s="16" t="s">
        <v>1439</v>
      </c>
      <c r="C78" s="18" t="s">
        <v>1317</v>
      </c>
      <c r="D78" s="16" t="s">
        <v>1080</v>
      </c>
      <c r="E78" s="16" t="s">
        <v>955</v>
      </c>
      <c r="F78" s="4" t="s">
        <v>338</v>
      </c>
      <c r="G78" s="4" t="s">
        <v>338</v>
      </c>
      <c r="H78" s="10" t="s">
        <v>339</v>
      </c>
      <c r="I78" s="7" t="s">
        <v>14</v>
      </c>
      <c r="J78" s="6" t="s">
        <v>340</v>
      </c>
      <c r="K78" s="6" t="s">
        <v>16</v>
      </c>
      <c r="L78" s="7" t="s">
        <v>25</v>
      </c>
      <c r="M78" s="4" t="s">
        <v>18</v>
      </c>
      <c r="N78" s="5" t="s">
        <v>19</v>
      </c>
      <c r="O78" s="19" t="s">
        <v>339</v>
      </c>
      <c r="P78" s="20" t="s">
        <v>341</v>
      </c>
    </row>
    <row r="79" spans="1:16" ht="20.100000000000001" customHeight="1">
      <c r="A79" s="3">
        <v>78</v>
      </c>
      <c r="B79" s="16" t="s">
        <v>1439</v>
      </c>
      <c r="C79" s="18" t="s">
        <v>1368</v>
      </c>
      <c r="D79" s="16" t="s">
        <v>1081</v>
      </c>
      <c r="E79" s="16" t="s">
        <v>1082</v>
      </c>
      <c r="F79" s="4" t="s">
        <v>342</v>
      </c>
      <c r="G79" s="4" t="s">
        <v>342</v>
      </c>
      <c r="H79" s="10" t="s">
        <v>343</v>
      </c>
      <c r="I79" s="7" t="s">
        <v>57</v>
      </c>
      <c r="J79" s="6" t="s">
        <v>344</v>
      </c>
      <c r="K79" s="6" t="s">
        <v>59</v>
      </c>
      <c r="L79" s="7" t="s">
        <v>43</v>
      </c>
      <c r="M79" s="4" t="s">
        <v>18</v>
      </c>
      <c r="N79" s="5" t="s">
        <v>19</v>
      </c>
      <c r="O79" s="19" t="s">
        <v>343</v>
      </c>
      <c r="P79" s="20" t="s">
        <v>345</v>
      </c>
    </row>
    <row r="80" spans="1:16" ht="20.100000000000001" customHeight="1">
      <c r="A80" s="3">
        <v>79</v>
      </c>
      <c r="B80" s="16" t="s">
        <v>1439</v>
      </c>
      <c r="C80" s="18" t="s">
        <v>1369</v>
      </c>
      <c r="D80" s="16" t="s">
        <v>1083</v>
      </c>
      <c r="E80" s="16" t="s">
        <v>1084</v>
      </c>
      <c r="F80" s="4" t="s">
        <v>346</v>
      </c>
      <c r="G80" s="4" t="s">
        <v>346</v>
      </c>
      <c r="H80" s="10" t="s">
        <v>347</v>
      </c>
      <c r="I80" s="7" t="s">
        <v>142</v>
      </c>
      <c r="J80" s="6" t="s">
        <v>348</v>
      </c>
      <c r="K80" s="6" t="s">
        <v>128</v>
      </c>
      <c r="L80" s="7" t="s">
        <v>17</v>
      </c>
      <c r="M80" s="4" t="s">
        <v>18</v>
      </c>
      <c r="N80" s="5" t="s">
        <v>19</v>
      </c>
      <c r="O80" s="19" t="s">
        <v>347</v>
      </c>
      <c r="P80" s="20" t="s">
        <v>349</v>
      </c>
    </row>
    <row r="81" spans="1:16" ht="20.100000000000001" customHeight="1">
      <c r="A81" s="3">
        <v>80</v>
      </c>
      <c r="B81" s="16" t="s">
        <v>1439</v>
      </c>
      <c r="C81" s="18" t="s">
        <v>1370</v>
      </c>
      <c r="D81" s="16" t="s">
        <v>1085</v>
      </c>
      <c r="E81" s="16" t="s">
        <v>1086</v>
      </c>
      <c r="F81" s="4" t="s">
        <v>350</v>
      </c>
      <c r="G81" s="4" t="s">
        <v>350</v>
      </c>
      <c r="H81" s="10" t="s">
        <v>351</v>
      </c>
      <c r="I81" s="7" t="s">
        <v>14</v>
      </c>
      <c r="J81" s="6" t="s">
        <v>352</v>
      </c>
      <c r="K81" s="6" t="s">
        <v>16</v>
      </c>
      <c r="L81" s="7" t="s">
        <v>25</v>
      </c>
      <c r="M81" s="4" t="s">
        <v>18</v>
      </c>
      <c r="N81" s="5" t="s">
        <v>19</v>
      </c>
      <c r="O81" s="19" t="s">
        <v>351</v>
      </c>
      <c r="P81" s="20" t="s">
        <v>353</v>
      </c>
    </row>
    <row r="82" spans="1:16" ht="20.100000000000001" customHeight="1">
      <c r="A82" s="3">
        <v>81</v>
      </c>
      <c r="B82" s="16" t="s">
        <v>1439</v>
      </c>
      <c r="C82" s="18" t="s">
        <v>1364</v>
      </c>
      <c r="D82" s="16" t="s">
        <v>1008</v>
      </c>
      <c r="E82" s="16" t="s">
        <v>1087</v>
      </c>
      <c r="F82" s="4" t="s">
        <v>354</v>
      </c>
      <c r="G82" s="4" t="s">
        <v>354</v>
      </c>
      <c r="H82" s="10" t="s">
        <v>355</v>
      </c>
      <c r="I82" s="7" t="s">
        <v>142</v>
      </c>
      <c r="J82" s="6" t="s">
        <v>356</v>
      </c>
      <c r="K82" s="6" t="s">
        <v>16</v>
      </c>
      <c r="L82" s="7" t="s">
        <v>25</v>
      </c>
      <c r="M82" s="4" t="s">
        <v>18</v>
      </c>
      <c r="N82" s="5" t="s">
        <v>19</v>
      </c>
      <c r="O82" s="19" t="s">
        <v>355</v>
      </c>
      <c r="P82" s="20" t="s">
        <v>357</v>
      </c>
    </row>
    <row r="83" spans="1:16" ht="20.100000000000001" customHeight="1">
      <c r="A83" s="3">
        <v>82</v>
      </c>
      <c r="B83" s="16" t="s">
        <v>1439</v>
      </c>
      <c r="C83" s="18" t="s">
        <v>1313</v>
      </c>
      <c r="D83" s="16" t="s">
        <v>946</v>
      </c>
      <c r="E83" s="16" t="s">
        <v>1009</v>
      </c>
      <c r="F83" s="4" t="s">
        <v>358</v>
      </c>
      <c r="G83" s="4" t="s">
        <v>358</v>
      </c>
      <c r="H83" s="10" t="s">
        <v>359</v>
      </c>
      <c r="I83" s="7" t="s">
        <v>147</v>
      </c>
      <c r="J83" s="6" t="s">
        <v>360</v>
      </c>
      <c r="K83" s="6" t="s">
        <v>59</v>
      </c>
      <c r="L83" s="7" t="s">
        <v>25</v>
      </c>
      <c r="M83" s="4" t="s">
        <v>18</v>
      </c>
      <c r="N83" s="5" t="s">
        <v>19</v>
      </c>
      <c r="O83" s="19" t="s">
        <v>359</v>
      </c>
      <c r="P83" s="20" t="s">
        <v>361</v>
      </c>
    </row>
    <row r="84" spans="1:16" ht="20.100000000000001" customHeight="1">
      <c r="A84" s="3">
        <v>83</v>
      </c>
      <c r="B84" s="16" t="s">
        <v>1439</v>
      </c>
      <c r="C84" s="18" t="s">
        <v>1371</v>
      </c>
      <c r="D84" s="16" t="s">
        <v>1088</v>
      </c>
      <c r="E84" s="16" t="s">
        <v>1089</v>
      </c>
      <c r="F84" s="4" t="s">
        <v>362</v>
      </c>
      <c r="G84" s="4" t="s">
        <v>362</v>
      </c>
      <c r="H84" s="10" t="s">
        <v>363</v>
      </c>
      <c r="I84" s="7" t="s">
        <v>14</v>
      </c>
      <c r="J84" s="6" t="s">
        <v>364</v>
      </c>
      <c r="K84" s="6" t="s">
        <v>16</v>
      </c>
      <c r="L84" s="7" t="s">
        <v>17</v>
      </c>
      <c r="M84" s="4" t="s">
        <v>18</v>
      </c>
      <c r="N84" s="5" t="s">
        <v>19</v>
      </c>
      <c r="O84" s="19" t="s">
        <v>363</v>
      </c>
      <c r="P84" s="20" t="s">
        <v>365</v>
      </c>
    </row>
    <row r="85" spans="1:16" ht="20.100000000000001" customHeight="1">
      <c r="A85" s="3">
        <v>84</v>
      </c>
      <c r="B85" s="16" t="s">
        <v>1439</v>
      </c>
      <c r="C85" s="18" t="s">
        <v>1371</v>
      </c>
      <c r="D85" s="16" t="s">
        <v>1088</v>
      </c>
      <c r="E85" s="16" t="s">
        <v>1090</v>
      </c>
      <c r="F85" s="4" t="s">
        <v>366</v>
      </c>
      <c r="G85" s="4" t="s">
        <v>366</v>
      </c>
      <c r="H85" s="10" t="s">
        <v>367</v>
      </c>
      <c r="I85" s="7" t="s">
        <v>57</v>
      </c>
      <c r="J85" s="6" t="s">
        <v>368</v>
      </c>
      <c r="K85" s="6" t="s">
        <v>16</v>
      </c>
      <c r="L85" s="7" t="s">
        <v>25</v>
      </c>
      <c r="M85" s="4" t="s">
        <v>18</v>
      </c>
      <c r="N85" s="5" t="s">
        <v>19</v>
      </c>
      <c r="O85" s="19" t="s">
        <v>367</v>
      </c>
      <c r="P85" s="20" t="s">
        <v>369</v>
      </c>
    </row>
    <row r="86" spans="1:16" ht="20.100000000000001" customHeight="1">
      <c r="A86" s="3">
        <v>85</v>
      </c>
      <c r="B86" s="16" t="s">
        <v>1439</v>
      </c>
      <c r="C86" s="18" t="s">
        <v>1372</v>
      </c>
      <c r="D86" s="16" t="s">
        <v>1091</v>
      </c>
      <c r="E86" s="16" t="s">
        <v>1007</v>
      </c>
      <c r="F86" s="4" t="s">
        <v>370</v>
      </c>
      <c r="G86" s="4" t="s">
        <v>370</v>
      </c>
      <c r="H86" s="10" t="s">
        <v>371</v>
      </c>
      <c r="I86" s="7" t="s">
        <v>14</v>
      </c>
      <c r="J86" s="6" t="s">
        <v>372</v>
      </c>
      <c r="K86" s="6" t="s">
        <v>373</v>
      </c>
      <c r="L86" s="7" t="s">
        <v>17</v>
      </c>
      <c r="M86" s="4" t="s">
        <v>18</v>
      </c>
      <c r="N86" s="5" t="s">
        <v>19</v>
      </c>
      <c r="O86" s="19" t="s">
        <v>371</v>
      </c>
      <c r="P86" s="20" t="s">
        <v>374</v>
      </c>
    </row>
    <row r="87" spans="1:16" ht="20.100000000000001" customHeight="1">
      <c r="A87" s="3">
        <v>86</v>
      </c>
      <c r="B87" s="16" t="s">
        <v>1439</v>
      </c>
      <c r="C87" s="18" t="s">
        <v>1373</v>
      </c>
      <c r="D87" s="16" t="s">
        <v>1092</v>
      </c>
      <c r="E87" s="16" t="s">
        <v>1093</v>
      </c>
      <c r="F87" s="4" t="s">
        <v>375</v>
      </c>
      <c r="G87" s="4" t="s">
        <v>375</v>
      </c>
      <c r="H87" s="10" t="s">
        <v>376</v>
      </c>
      <c r="I87" s="7" t="s">
        <v>14</v>
      </c>
      <c r="J87" s="6" t="s">
        <v>377</v>
      </c>
      <c r="K87" s="6" t="s">
        <v>16</v>
      </c>
      <c r="L87" s="7" t="s">
        <v>17</v>
      </c>
      <c r="M87" s="4" t="s">
        <v>18</v>
      </c>
      <c r="N87" s="5" t="s">
        <v>19</v>
      </c>
      <c r="O87" s="19" t="s">
        <v>376</v>
      </c>
      <c r="P87" s="20" t="s">
        <v>378</v>
      </c>
    </row>
    <row r="88" spans="1:16" ht="20.100000000000001" customHeight="1">
      <c r="A88" s="3">
        <v>87</v>
      </c>
      <c r="B88" s="16" t="s">
        <v>1439</v>
      </c>
      <c r="C88" s="18" t="s">
        <v>1374</v>
      </c>
      <c r="D88" s="16" t="s">
        <v>1094</v>
      </c>
      <c r="E88" s="16" t="s">
        <v>1095</v>
      </c>
      <c r="F88" s="4" t="s">
        <v>379</v>
      </c>
      <c r="G88" s="4" t="s">
        <v>379</v>
      </c>
      <c r="H88" s="10" t="s">
        <v>380</v>
      </c>
      <c r="I88" s="7" t="s">
        <v>147</v>
      </c>
      <c r="J88" s="6" t="s">
        <v>381</v>
      </c>
      <c r="K88" s="6" t="s">
        <v>128</v>
      </c>
      <c r="L88" s="7" t="s">
        <v>17</v>
      </c>
      <c r="M88" s="4" t="s">
        <v>18</v>
      </c>
      <c r="N88" s="5" t="s">
        <v>19</v>
      </c>
      <c r="O88" s="19" t="s">
        <v>380</v>
      </c>
      <c r="P88" s="20" t="s">
        <v>382</v>
      </c>
    </row>
    <row r="89" spans="1:16" ht="20.100000000000001" customHeight="1">
      <c r="A89" s="3">
        <v>88</v>
      </c>
      <c r="B89" s="16" t="s">
        <v>1439</v>
      </c>
      <c r="C89" s="18" t="s">
        <v>1372</v>
      </c>
      <c r="D89" s="16" t="s">
        <v>1096</v>
      </c>
      <c r="E89" s="16" t="s">
        <v>1097</v>
      </c>
      <c r="F89" s="4" t="s">
        <v>383</v>
      </c>
      <c r="G89" s="4" t="s">
        <v>383</v>
      </c>
      <c r="H89" s="10" t="s">
        <v>384</v>
      </c>
      <c r="I89" s="7" t="s">
        <v>57</v>
      </c>
      <c r="J89" s="6" t="s">
        <v>385</v>
      </c>
      <c r="K89" s="6" t="s">
        <v>373</v>
      </c>
      <c r="L89" s="7" t="s">
        <v>17</v>
      </c>
      <c r="M89" s="4" t="s">
        <v>18</v>
      </c>
      <c r="N89" s="5" t="s">
        <v>19</v>
      </c>
      <c r="O89" s="19" t="s">
        <v>384</v>
      </c>
      <c r="P89" s="20" t="s">
        <v>386</v>
      </c>
    </row>
    <row r="90" spans="1:16" ht="20.100000000000001" customHeight="1">
      <c r="A90" s="3">
        <v>89</v>
      </c>
      <c r="B90" s="16" t="s">
        <v>1439</v>
      </c>
      <c r="C90" s="18" t="s">
        <v>1375</v>
      </c>
      <c r="D90" s="16" t="s">
        <v>1098</v>
      </c>
      <c r="E90" s="16" t="s">
        <v>1099</v>
      </c>
      <c r="F90" s="4" t="s">
        <v>387</v>
      </c>
      <c r="G90" s="4" t="s">
        <v>387</v>
      </c>
      <c r="H90" s="10" t="s">
        <v>388</v>
      </c>
      <c r="I90" s="7" t="s">
        <v>147</v>
      </c>
      <c r="J90" s="6" t="s">
        <v>389</v>
      </c>
      <c r="K90" s="6" t="s">
        <v>390</v>
      </c>
      <c r="L90" s="7" t="s">
        <v>43</v>
      </c>
      <c r="M90" s="4" t="s">
        <v>18</v>
      </c>
      <c r="N90" s="5" t="s">
        <v>19</v>
      </c>
      <c r="O90" s="19" t="s">
        <v>388</v>
      </c>
      <c r="P90" s="20" t="s">
        <v>391</v>
      </c>
    </row>
    <row r="91" spans="1:16" ht="20.100000000000001" customHeight="1">
      <c r="A91" s="3">
        <v>90</v>
      </c>
      <c r="B91" s="16" t="s">
        <v>1439</v>
      </c>
      <c r="C91" s="18" t="s">
        <v>1376</v>
      </c>
      <c r="D91" s="16" t="s">
        <v>1100</v>
      </c>
      <c r="E91" s="16" t="s">
        <v>1101</v>
      </c>
      <c r="F91" s="4" t="s">
        <v>392</v>
      </c>
      <c r="G91" s="4" t="s">
        <v>392</v>
      </c>
      <c r="H91" s="10" t="s">
        <v>393</v>
      </c>
      <c r="I91" s="7" t="s">
        <v>57</v>
      </c>
      <c r="J91" s="6" t="s">
        <v>394</v>
      </c>
      <c r="K91" s="6" t="s">
        <v>390</v>
      </c>
      <c r="L91" s="7" t="s">
        <v>43</v>
      </c>
      <c r="M91" s="4" t="s">
        <v>18</v>
      </c>
      <c r="N91" s="5" t="s">
        <v>19</v>
      </c>
      <c r="O91" s="19" t="s">
        <v>393</v>
      </c>
      <c r="P91" s="20" t="s">
        <v>395</v>
      </c>
    </row>
    <row r="92" spans="1:16" ht="20.100000000000001" customHeight="1">
      <c r="A92" s="3">
        <v>91</v>
      </c>
      <c r="B92" s="16" t="s">
        <v>1439</v>
      </c>
      <c r="C92" s="18" t="s">
        <v>1323</v>
      </c>
      <c r="D92" s="16" t="s">
        <v>1083</v>
      </c>
      <c r="E92" s="16" t="s">
        <v>1102</v>
      </c>
      <c r="F92" s="4" t="s">
        <v>396</v>
      </c>
      <c r="G92" s="4" t="s">
        <v>396</v>
      </c>
      <c r="H92" s="10" t="s">
        <v>397</v>
      </c>
      <c r="I92" s="7" t="s">
        <v>14</v>
      </c>
      <c r="J92" s="6" t="s">
        <v>398</v>
      </c>
      <c r="K92" s="6" t="s">
        <v>390</v>
      </c>
      <c r="L92" s="7" t="s">
        <v>43</v>
      </c>
      <c r="M92" s="4" t="s">
        <v>18</v>
      </c>
      <c r="N92" s="5" t="s">
        <v>19</v>
      </c>
      <c r="O92" s="19" t="s">
        <v>397</v>
      </c>
      <c r="P92" s="20" t="s">
        <v>399</v>
      </c>
    </row>
    <row r="93" spans="1:16" ht="20.100000000000001" customHeight="1">
      <c r="A93" s="3">
        <v>92</v>
      </c>
      <c r="B93" s="16" t="s">
        <v>1439</v>
      </c>
      <c r="C93" s="18" t="s">
        <v>1377</v>
      </c>
      <c r="D93" s="16" t="s">
        <v>1103</v>
      </c>
      <c r="E93" s="16" t="s">
        <v>1104</v>
      </c>
      <c r="F93" s="4" t="s">
        <v>400</v>
      </c>
      <c r="G93" s="4" t="s">
        <v>400</v>
      </c>
      <c r="H93" s="10" t="s">
        <v>401</v>
      </c>
      <c r="I93" s="7" t="s">
        <v>57</v>
      </c>
      <c r="J93" s="6" t="s">
        <v>402</v>
      </c>
      <c r="K93" s="6" t="s">
        <v>390</v>
      </c>
      <c r="L93" s="7" t="s">
        <v>30</v>
      </c>
      <c r="M93" s="4" t="s">
        <v>18</v>
      </c>
      <c r="N93" s="5" t="s">
        <v>19</v>
      </c>
      <c r="O93" s="19" t="s">
        <v>401</v>
      </c>
      <c r="P93" s="20" t="s">
        <v>403</v>
      </c>
    </row>
    <row r="94" spans="1:16" ht="20.100000000000001" customHeight="1">
      <c r="A94" s="3">
        <v>93</v>
      </c>
      <c r="B94" s="16" t="s">
        <v>1439</v>
      </c>
      <c r="C94" s="18" t="s">
        <v>1347</v>
      </c>
      <c r="D94" s="16" t="s">
        <v>1105</v>
      </c>
      <c r="E94" s="16" t="s">
        <v>1106</v>
      </c>
      <c r="F94" s="4" t="s">
        <v>404</v>
      </c>
      <c r="G94" s="4" t="s">
        <v>404</v>
      </c>
      <c r="H94" s="10" t="s">
        <v>405</v>
      </c>
      <c r="I94" s="7" t="s">
        <v>57</v>
      </c>
      <c r="J94" s="6" t="s">
        <v>406</v>
      </c>
      <c r="K94" s="6" t="s">
        <v>390</v>
      </c>
      <c r="L94" s="7" t="s">
        <v>30</v>
      </c>
      <c r="M94" s="4" t="s">
        <v>18</v>
      </c>
      <c r="N94" s="5" t="s">
        <v>19</v>
      </c>
      <c r="O94" s="19" t="s">
        <v>405</v>
      </c>
      <c r="P94" s="20" t="s">
        <v>407</v>
      </c>
    </row>
    <row r="95" spans="1:16" ht="20.100000000000001" customHeight="1">
      <c r="A95" s="3">
        <v>94</v>
      </c>
      <c r="B95" s="16" t="s">
        <v>1439</v>
      </c>
      <c r="C95" s="18" t="s">
        <v>1378</v>
      </c>
      <c r="D95" s="16" t="s">
        <v>1107</v>
      </c>
      <c r="E95" s="16" t="s">
        <v>1108</v>
      </c>
      <c r="F95" s="4" t="s">
        <v>408</v>
      </c>
      <c r="G95" s="4" t="s">
        <v>408</v>
      </c>
      <c r="H95" s="10" t="s">
        <v>409</v>
      </c>
      <c r="I95" s="7" t="s">
        <v>147</v>
      </c>
      <c r="J95" s="6" t="s">
        <v>410</v>
      </c>
      <c r="K95" s="6" t="s">
        <v>390</v>
      </c>
      <c r="L95" s="7" t="s">
        <v>43</v>
      </c>
      <c r="M95" s="4" t="s">
        <v>18</v>
      </c>
      <c r="N95" s="5" t="s">
        <v>19</v>
      </c>
      <c r="O95" s="19" t="s">
        <v>409</v>
      </c>
      <c r="P95" s="20" t="s">
        <v>411</v>
      </c>
    </row>
    <row r="96" spans="1:16" ht="20.100000000000001" customHeight="1">
      <c r="A96" s="3">
        <v>95</v>
      </c>
      <c r="B96" s="16" t="s">
        <v>1439</v>
      </c>
      <c r="C96" s="18" t="s">
        <v>1379</v>
      </c>
      <c r="D96" s="16" t="s">
        <v>1109</v>
      </c>
      <c r="E96" s="16" t="s">
        <v>1110</v>
      </c>
      <c r="F96" s="4" t="s">
        <v>412</v>
      </c>
      <c r="G96" s="4" t="s">
        <v>412</v>
      </c>
      <c r="H96" s="10" t="s">
        <v>413</v>
      </c>
      <c r="I96" s="7" t="s">
        <v>147</v>
      </c>
      <c r="J96" s="6" t="s">
        <v>414</v>
      </c>
      <c r="K96" s="6" t="s">
        <v>390</v>
      </c>
      <c r="L96" s="7" t="s">
        <v>30</v>
      </c>
      <c r="M96" s="4" t="s">
        <v>18</v>
      </c>
      <c r="N96" s="5" t="s">
        <v>19</v>
      </c>
      <c r="O96" s="19" t="s">
        <v>413</v>
      </c>
      <c r="P96" s="20" t="s">
        <v>415</v>
      </c>
    </row>
    <row r="97" spans="1:16" ht="20.100000000000001" customHeight="1">
      <c r="A97" s="3">
        <v>96</v>
      </c>
      <c r="B97" s="16" t="s">
        <v>1439</v>
      </c>
      <c r="C97" s="18" t="s">
        <v>1380</v>
      </c>
      <c r="D97" s="16" t="s">
        <v>1111</v>
      </c>
      <c r="E97" s="16" t="s">
        <v>1112</v>
      </c>
      <c r="F97" s="4" t="s">
        <v>416</v>
      </c>
      <c r="G97" s="4" t="s">
        <v>416</v>
      </c>
      <c r="H97" s="10" t="s">
        <v>417</v>
      </c>
      <c r="I97" s="7" t="s">
        <v>57</v>
      </c>
      <c r="J97" s="6" t="s">
        <v>418</v>
      </c>
      <c r="K97" s="6" t="s">
        <v>390</v>
      </c>
      <c r="L97" s="7" t="s">
        <v>30</v>
      </c>
      <c r="M97" s="4" t="s">
        <v>18</v>
      </c>
      <c r="N97" s="5" t="s">
        <v>19</v>
      </c>
      <c r="O97" s="19" t="s">
        <v>417</v>
      </c>
      <c r="P97" s="20" t="s">
        <v>419</v>
      </c>
    </row>
    <row r="98" spans="1:16" ht="20.100000000000001" customHeight="1">
      <c r="A98" s="3">
        <v>97</v>
      </c>
      <c r="B98" s="16" t="s">
        <v>1439</v>
      </c>
      <c r="C98" s="18" t="s">
        <v>1324</v>
      </c>
      <c r="D98" s="16" t="s">
        <v>1113</v>
      </c>
      <c r="E98" s="16" t="s">
        <v>1114</v>
      </c>
      <c r="F98" s="4" t="s">
        <v>420</v>
      </c>
      <c r="G98" s="4" t="s">
        <v>420</v>
      </c>
      <c r="H98" s="10" t="s">
        <v>421</v>
      </c>
      <c r="I98" s="7" t="s">
        <v>147</v>
      </c>
      <c r="J98" s="6" t="s">
        <v>422</v>
      </c>
      <c r="K98" s="6" t="s">
        <v>390</v>
      </c>
      <c r="L98" s="7" t="s">
        <v>30</v>
      </c>
      <c r="M98" s="4" t="s">
        <v>18</v>
      </c>
      <c r="N98" s="5" t="s">
        <v>19</v>
      </c>
      <c r="O98" s="19" t="s">
        <v>421</v>
      </c>
      <c r="P98" s="20" t="s">
        <v>423</v>
      </c>
    </row>
    <row r="99" spans="1:16" ht="20.100000000000001" customHeight="1">
      <c r="A99" s="3">
        <v>98</v>
      </c>
      <c r="B99" s="16" t="s">
        <v>1439</v>
      </c>
      <c r="C99" s="18" t="s">
        <v>1381</v>
      </c>
      <c r="D99" s="16" t="s">
        <v>1115</v>
      </c>
      <c r="E99" s="16" t="s">
        <v>1116</v>
      </c>
      <c r="F99" s="4" t="s">
        <v>424</v>
      </c>
      <c r="G99" s="4" t="s">
        <v>424</v>
      </c>
      <c r="H99" s="10" t="s">
        <v>425</v>
      </c>
      <c r="I99" s="7" t="s">
        <v>218</v>
      </c>
      <c r="J99" s="6" t="s">
        <v>426</v>
      </c>
      <c r="K99" s="6" t="s">
        <v>390</v>
      </c>
      <c r="L99" s="7" t="s">
        <v>30</v>
      </c>
      <c r="M99" s="4" t="s">
        <v>18</v>
      </c>
      <c r="N99" s="5" t="s">
        <v>19</v>
      </c>
      <c r="O99" s="19" t="s">
        <v>425</v>
      </c>
      <c r="P99" s="20" t="s">
        <v>427</v>
      </c>
    </row>
    <row r="100" spans="1:16" ht="20.100000000000001" customHeight="1">
      <c r="A100" s="3">
        <v>99</v>
      </c>
      <c r="B100" s="16" t="s">
        <v>1439</v>
      </c>
      <c r="C100" s="18" t="s">
        <v>1362</v>
      </c>
      <c r="D100" s="16" t="s">
        <v>1117</v>
      </c>
      <c r="E100" s="16" t="s">
        <v>1118</v>
      </c>
      <c r="F100" s="4" t="s">
        <v>428</v>
      </c>
      <c r="G100" s="4" t="s">
        <v>428</v>
      </c>
      <c r="H100" s="10" t="s">
        <v>429</v>
      </c>
      <c r="I100" s="7" t="s">
        <v>14</v>
      </c>
      <c r="J100" s="6" t="s">
        <v>430</v>
      </c>
      <c r="K100" s="6" t="s">
        <v>390</v>
      </c>
      <c r="L100" s="7" t="s">
        <v>43</v>
      </c>
      <c r="M100" s="4" t="s">
        <v>18</v>
      </c>
      <c r="N100" s="5" t="s">
        <v>19</v>
      </c>
      <c r="O100" s="19" t="s">
        <v>429</v>
      </c>
      <c r="P100" s="20" t="s">
        <v>431</v>
      </c>
    </row>
    <row r="101" spans="1:16" ht="20.100000000000001" customHeight="1">
      <c r="A101" s="3">
        <v>100</v>
      </c>
      <c r="B101" s="16" t="s">
        <v>1439</v>
      </c>
      <c r="C101" s="18" t="s">
        <v>1382</v>
      </c>
      <c r="D101" s="16" t="s">
        <v>1119</v>
      </c>
      <c r="E101" s="16" t="s">
        <v>1120</v>
      </c>
      <c r="F101" s="4" t="s">
        <v>432</v>
      </c>
      <c r="G101" s="4" t="s">
        <v>432</v>
      </c>
      <c r="H101" s="10" t="s">
        <v>433</v>
      </c>
      <c r="I101" s="7" t="s">
        <v>209</v>
      </c>
      <c r="J101" s="6" t="s">
        <v>434</v>
      </c>
      <c r="K101" s="6" t="s">
        <v>390</v>
      </c>
      <c r="L101" s="7" t="s">
        <v>43</v>
      </c>
      <c r="M101" s="4" t="s">
        <v>18</v>
      </c>
      <c r="N101" s="5" t="s">
        <v>19</v>
      </c>
      <c r="O101" s="19" t="s">
        <v>433</v>
      </c>
      <c r="P101" s="20" t="s">
        <v>435</v>
      </c>
    </row>
    <row r="102" spans="1:16" ht="20.100000000000001" customHeight="1">
      <c r="A102" s="3">
        <v>101</v>
      </c>
      <c r="B102" s="16" t="s">
        <v>1439</v>
      </c>
      <c r="C102" s="18" t="s">
        <v>1323</v>
      </c>
      <c r="D102" s="16" t="s">
        <v>1121</v>
      </c>
      <c r="E102" s="16" t="s">
        <v>1122</v>
      </c>
      <c r="F102" s="4" t="s">
        <v>436</v>
      </c>
      <c r="G102" s="4" t="s">
        <v>436</v>
      </c>
      <c r="H102" s="10" t="s">
        <v>437</v>
      </c>
      <c r="I102" s="7" t="s">
        <v>218</v>
      </c>
      <c r="J102" s="6" t="s">
        <v>438</v>
      </c>
      <c r="K102" s="6" t="s">
        <v>390</v>
      </c>
      <c r="L102" s="7" t="s">
        <v>43</v>
      </c>
      <c r="M102" s="4" t="s">
        <v>18</v>
      </c>
      <c r="N102" s="5" t="s">
        <v>19</v>
      </c>
      <c r="O102" s="19" t="s">
        <v>437</v>
      </c>
      <c r="P102" s="20" t="s">
        <v>439</v>
      </c>
    </row>
    <row r="103" spans="1:16" ht="20.100000000000001" customHeight="1">
      <c r="A103" s="3">
        <v>102</v>
      </c>
      <c r="B103" s="16" t="s">
        <v>1439</v>
      </c>
      <c r="C103" s="18" t="s">
        <v>1383</v>
      </c>
      <c r="D103" s="16" t="s">
        <v>1123</v>
      </c>
      <c r="E103" s="16" t="s">
        <v>1124</v>
      </c>
      <c r="F103" s="4" t="s">
        <v>440</v>
      </c>
      <c r="G103" s="4" t="s">
        <v>440</v>
      </c>
      <c r="H103" s="10" t="s">
        <v>441</v>
      </c>
      <c r="I103" s="7" t="s">
        <v>14</v>
      </c>
      <c r="J103" s="6" t="s">
        <v>442</v>
      </c>
      <c r="K103" s="6" t="s">
        <v>390</v>
      </c>
      <c r="L103" s="7" t="s">
        <v>30</v>
      </c>
      <c r="M103" s="4" t="s">
        <v>18</v>
      </c>
      <c r="N103" s="5" t="s">
        <v>19</v>
      </c>
      <c r="O103" s="19" t="s">
        <v>441</v>
      </c>
      <c r="P103" s="20" t="s">
        <v>443</v>
      </c>
    </row>
    <row r="104" spans="1:16" ht="20.100000000000001" customHeight="1">
      <c r="A104" s="3">
        <v>103</v>
      </c>
      <c r="B104" s="16" t="s">
        <v>1439</v>
      </c>
      <c r="C104" s="18" t="s">
        <v>1320</v>
      </c>
      <c r="D104" s="16" t="s">
        <v>1125</v>
      </c>
      <c r="E104" s="16" t="s">
        <v>1126</v>
      </c>
      <c r="F104" s="4" t="s">
        <v>444</v>
      </c>
      <c r="G104" s="4" t="s">
        <v>444</v>
      </c>
      <c r="H104" s="10" t="s">
        <v>445</v>
      </c>
      <c r="I104" s="7" t="s">
        <v>14</v>
      </c>
      <c r="J104" s="6" t="s">
        <v>446</v>
      </c>
      <c r="K104" s="6" t="s">
        <v>390</v>
      </c>
      <c r="L104" s="7" t="s">
        <v>30</v>
      </c>
      <c r="M104" s="4" t="s">
        <v>18</v>
      </c>
      <c r="N104" s="5" t="s">
        <v>19</v>
      </c>
      <c r="O104" s="19" t="s">
        <v>445</v>
      </c>
      <c r="P104" s="20" t="s">
        <v>447</v>
      </c>
    </row>
    <row r="105" spans="1:16" ht="20.100000000000001" customHeight="1">
      <c r="A105" s="3">
        <v>104</v>
      </c>
      <c r="B105" s="16" t="s">
        <v>1439</v>
      </c>
      <c r="C105" s="18" t="s">
        <v>1384</v>
      </c>
      <c r="D105" s="16" t="s">
        <v>980</v>
      </c>
      <c r="E105" s="16" t="s">
        <v>1127</v>
      </c>
      <c r="F105" s="4" t="s">
        <v>448</v>
      </c>
      <c r="G105" s="4" t="s">
        <v>448</v>
      </c>
      <c r="H105" s="10" t="s">
        <v>449</v>
      </c>
      <c r="I105" s="7" t="s">
        <v>142</v>
      </c>
      <c r="J105" s="6" t="s">
        <v>450</v>
      </c>
      <c r="K105" s="6" t="s">
        <v>390</v>
      </c>
      <c r="L105" s="7" t="s">
        <v>30</v>
      </c>
      <c r="M105" s="4" t="s">
        <v>18</v>
      </c>
      <c r="N105" s="5" t="s">
        <v>19</v>
      </c>
      <c r="O105" s="19" t="s">
        <v>449</v>
      </c>
      <c r="P105" s="20" t="s">
        <v>451</v>
      </c>
    </row>
    <row r="106" spans="1:16" ht="20.100000000000001" customHeight="1">
      <c r="A106" s="3">
        <v>105</v>
      </c>
      <c r="B106" s="16" t="s">
        <v>1439</v>
      </c>
      <c r="C106" s="18" t="s">
        <v>1385</v>
      </c>
      <c r="D106" s="16" t="s">
        <v>1128</v>
      </c>
      <c r="E106" s="16" t="s">
        <v>1129</v>
      </c>
      <c r="F106" s="4" t="s">
        <v>452</v>
      </c>
      <c r="G106" s="4" t="s">
        <v>452</v>
      </c>
      <c r="H106" s="10" t="s">
        <v>453</v>
      </c>
      <c r="I106" s="7" t="s">
        <v>454</v>
      </c>
      <c r="J106" s="6" t="s">
        <v>455</v>
      </c>
      <c r="K106" s="6" t="s">
        <v>390</v>
      </c>
      <c r="L106" s="7" t="s">
        <v>17</v>
      </c>
      <c r="M106" s="4" t="s">
        <v>18</v>
      </c>
      <c r="N106" s="5" t="s">
        <v>19</v>
      </c>
      <c r="O106" s="19" t="s">
        <v>453</v>
      </c>
      <c r="P106" s="20" t="s">
        <v>456</v>
      </c>
    </row>
    <row r="107" spans="1:16" ht="20.100000000000001" customHeight="1">
      <c r="A107" s="3">
        <v>106</v>
      </c>
      <c r="B107" s="16" t="s">
        <v>1439</v>
      </c>
      <c r="C107" s="18" t="s">
        <v>1315</v>
      </c>
      <c r="D107" s="16" t="s">
        <v>1130</v>
      </c>
      <c r="E107" s="16" t="s">
        <v>1131</v>
      </c>
      <c r="F107" s="4" t="s">
        <v>457</v>
      </c>
      <c r="G107" s="4" t="s">
        <v>457</v>
      </c>
      <c r="H107" s="10" t="s">
        <v>458</v>
      </c>
      <c r="I107" s="7" t="s">
        <v>14</v>
      </c>
      <c r="J107" s="6" t="s">
        <v>459</v>
      </c>
      <c r="K107" s="6" t="s">
        <v>52</v>
      </c>
      <c r="L107" s="7" t="s">
        <v>53</v>
      </c>
      <c r="M107" s="4" t="s">
        <v>18</v>
      </c>
      <c r="N107" s="5" t="s">
        <v>19</v>
      </c>
      <c r="O107" s="19" t="s">
        <v>458</v>
      </c>
      <c r="P107" s="20" t="s">
        <v>460</v>
      </c>
    </row>
    <row r="108" spans="1:16" ht="20.100000000000001" customHeight="1">
      <c r="A108" s="3">
        <v>107</v>
      </c>
      <c r="B108" s="16" t="s">
        <v>1439</v>
      </c>
      <c r="C108" s="18" t="s">
        <v>1386</v>
      </c>
      <c r="D108" s="16" t="s">
        <v>1132</v>
      </c>
      <c r="E108" s="16" t="s">
        <v>1133</v>
      </c>
      <c r="F108" s="4" t="s">
        <v>461</v>
      </c>
      <c r="G108" s="4" t="s">
        <v>461</v>
      </c>
      <c r="H108" s="10" t="s">
        <v>462</v>
      </c>
      <c r="I108" s="7" t="s">
        <v>14</v>
      </c>
      <c r="J108" s="6" t="s">
        <v>463</v>
      </c>
      <c r="K108" s="6" t="s">
        <v>128</v>
      </c>
      <c r="L108" s="7" t="s">
        <v>17</v>
      </c>
      <c r="M108" s="4" t="s">
        <v>18</v>
      </c>
      <c r="N108" s="5" t="s">
        <v>19</v>
      </c>
      <c r="O108" s="19" t="s">
        <v>462</v>
      </c>
      <c r="P108" s="20" t="s">
        <v>464</v>
      </c>
    </row>
    <row r="109" spans="1:16" ht="20.100000000000001" customHeight="1">
      <c r="A109" s="3">
        <v>108</v>
      </c>
      <c r="B109" s="16" t="s">
        <v>1439</v>
      </c>
      <c r="C109" s="18" t="s">
        <v>1387</v>
      </c>
      <c r="D109" s="16" t="s">
        <v>1134</v>
      </c>
      <c r="E109" s="16" t="s">
        <v>1135</v>
      </c>
      <c r="F109" s="4" t="s">
        <v>465</v>
      </c>
      <c r="G109" s="4" t="s">
        <v>465</v>
      </c>
      <c r="H109" s="10" t="s">
        <v>466</v>
      </c>
      <c r="I109" s="7" t="s">
        <v>57</v>
      </c>
      <c r="J109" s="6" t="s">
        <v>467</v>
      </c>
      <c r="K109" s="6" t="s">
        <v>128</v>
      </c>
      <c r="L109" s="7" t="s">
        <v>129</v>
      </c>
      <c r="M109" s="4" t="s">
        <v>18</v>
      </c>
      <c r="N109" s="5" t="s">
        <v>19</v>
      </c>
      <c r="O109" s="19" t="s">
        <v>466</v>
      </c>
      <c r="P109" s="20" t="s">
        <v>468</v>
      </c>
    </row>
    <row r="110" spans="1:16" ht="20.100000000000001" customHeight="1">
      <c r="A110" s="3">
        <v>109</v>
      </c>
      <c r="B110" s="16" t="s">
        <v>1439</v>
      </c>
      <c r="C110" s="18" t="s">
        <v>1435</v>
      </c>
      <c r="D110" s="16" t="s">
        <v>1136</v>
      </c>
      <c r="E110" s="16" t="s">
        <v>1137</v>
      </c>
      <c r="F110" s="13" t="s">
        <v>942</v>
      </c>
      <c r="G110" s="13" t="s">
        <v>942</v>
      </c>
      <c r="H110" s="14" t="s">
        <v>941</v>
      </c>
      <c r="I110" s="13" t="s">
        <v>14</v>
      </c>
      <c r="J110" s="14" t="s">
        <v>943</v>
      </c>
      <c r="K110" s="14" t="s">
        <v>128</v>
      </c>
      <c r="L110" s="13" t="s">
        <v>944</v>
      </c>
      <c r="M110" s="13" t="s">
        <v>18</v>
      </c>
      <c r="N110" s="11" t="s">
        <v>19</v>
      </c>
      <c r="O110" s="23" t="str">
        <f>HYPERLINK(P110,H110)</f>
        <v>Pediatric Hand and Upper Limb Surgery: A Practical Guide</v>
      </c>
      <c r="P110" s="24" t="s">
        <v>945</v>
      </c>
    </row>
    <row r="111" spans="1:16" ht="20.100000000000001" customHeight="1">
      <c r="A111" s="3">
        <v>110</v>
      </c>
      <c r="B111" s="16" t="s">
        <v>1439</v>
      </c>
      <c r="C111" s="18" t="s">
        <v>1388</v>
      </c>
      <c r="D111" s="16" t="s">
        <v>1138</v>
      </c>
      <c r="E111" s="16" t="s">
        <v>1139</v>
      </c>
      <c r="F111" s="4" t="s">
        <v>469</v>
      </c>
      <c r="G111" s="4" t="s">
        <v>469</v>
      </c>
      <c r="H111" s="10" t="s">
        <v>470</v>
      </c>
      <c r="I111" s="7" t="s">
        <v>142</v>
      </c>
      <c r="J111" s="6" t="s">
        <v>471</v>
      </c>
      <c r="K111" s="6" t="s">
        <v>128</v>
      </c>
      <c r="L111" s="7" t="s">
        <v>129</v>
      </c>
      <c r="M111" s="4" t="s">
        <v>18</v>
      </c>
      <c r="N111" s="5" t="s">
        <v>19</v>
      </c>
      <c r="O111" s="19" t="s">
        <v>470</v>
      </c>
      <c r="P111" s="20" t="s">
        <v>472</v>
      </c>
    </row>
    <row r="112" spans="1:16" ht="20.100000000000001" customHeight="1">
      <c r="A112" s="3">
        <v>111</v>
      </c>
      <c r="B112" s="16" t="s">
        <v>1439</v>
      </c>
      <c r="C112" s="18" t="s">
        <v>1389</v>
      </c>
      <c r="D112" s="16" t="s">
        <v>1140</v>
      </c>
      <c r="E112" s="16" t="s">
        <v>1141</v>
      </c>
      <c r="F112" s="4" t="s">
        <v>473</v>
      </c>
      <c r="G112" s="4" t="s">
        <v>474</v>
      </c>
      <c r="H112" s="10" t="s">
        <v>475</v>
      </c>
      <c r="I112" s="7" t="s">
        <v>14</v>
      </c>
      <c r="J112" s="6" t="s">
        <v>476</v>
      </c>
      <c r="K112" s="6" t="s">
        <v>16</v>
      </c>
      <c r="L112" s="7" t="s">
        <v>17</v>
      </c>
      <c r="M112" s="4" t="s">
        <v>18</v>
      </c>
      <c r="N112" s="5" t="s">
        <v>19</v>
      </c>
      <c r="O112" s="19" t="s">
        <v>475</v>
      </c>
      <c r="P112" s="20" t="s">
        <v>477</v>
      </c>
    </row>
    <row r="113" spans="1:16" ht="20.100000000000001" customHeight="1">
      <c r="A113" s="3">
        <v>112</v>
      </c>
      <c r="B113" s="16" t="s">
        <v>1439</v>
      </c>
      <c r="C113" s="18" t="s">
        <v>1390</v>
      </c>
      <c r="D113" s="16" t="s">
        <v>1142</v>
      </c>
      <c r="E113" s="16" t="s">
        <v>1143</v>
      </c>
      <c r="F113" s="4" t="s">
        <v>478</v>
      </c>
      <c r="G113" s="4" t="s">
        <v>478</v>
      </c>
      <c r="H113" s="10" t="s">
        <v>479</v>
      </c>
      <c r="I113" s="7" t="s">
        <v>218</v>
      </c>
      <c r="J113" s="6" t="s">
        <v>480</v>
      </c>
      <c r="K113" s="6" t="s">
        <v>59</v>
      </c>
      <c r="L113" s="7" t="s">
        <v>25</v>
      </c>
      <c r="M113" s="4" t="s">
        <v>18</v>
      </c>
      <c r="N113" s="5" t="s">
        <v>19</v>
      </c>
      <c r="O113" s="19" t="s">
        <v>479</v>
      </c>
      <c r="P113" s="20" t="s">
        <v>481</v>
      </c>
    </row>
    <row r="114" spans="1:16" ht="20.100000000000001" customHeight="1">
      <c r="A114" s="3">
        <v>113</v>
      </c>
      <c r="B114" s="16" t="s">
        <v>1439</v>
      </c>
      <c r="C114" s="18" t="s">
        <v>1391</v>
      </c>
      <c r="D114" s="16" t="s">
        <v>1144</v>
      </c>
      <c r="E114" s="16" t="s">
        <v>1145</v>
      </c>
      <c r="F114" s="4" t="s">
        <v>482</v>
      </c>
      <c r="G114" s="4" t="s">
        <v>482</v>
      </c>
      <c r="H114" s="10" t="s">
        <v>483</v>
      </c>
      <c r="I114" s="7" t="s">
        <v>57</v>
      </c>
      <c r="J114" s="6" t="s">
        <v>484</v>
      </c>
      <c r="K114" s="6" t="s">
        <v>59</v>
      </c>
      <c r="L114" s="7" t="s">
        <v>30</v>
      </c>
      <c r="M114" s="4" t="s">
        <v>18</v>
      </c>
      <c r="N114" s="5" t="s">
        <v>19</v>
      </c>
      <c r="O114" s="19" t="s">
        <v>483</v>
      </c>
      <c r="P114" s="20" t="s">
        <v>485</v>
      </c>
    </row>
    <row r="115" spans="1:16" ht="20.100000000000001" customHeight="1">
      <c r="A115" s="3">
        <v>114</v>
      </c>
      <c r="B115" s="16" t="s">
        <v>1439</v>
      </c>
      <c r="C115" s="18" t="s">
        <v>1323</v>
      </c>
      <c r="D115" s="16" t="s">
        <v>1121</v>
      </c>
      <c r="E115" s="16" t="s">
        <v>1122</v>
      </c>
      <c r="F115" s="4" t="s">
        <v>486</v>
      </c>
      <c r="G115" s="4" t="s">
        <v>486</v>
      </c>
      <c r="H115" s="10" t="s">
        <v>487</v>
      </c>
      <c r="I115" s="7" t="s">
        <v>57</v>
      </c>
      <c r="J115" s="6" t="s">
        <v>488</v>
      </c>
      <c r="K115" s="6" t="s">
        <v>59</v>
      </c>
      <c r="L115" s="7" t="s">
        <v>43</v>
      </c>
      <c r="M115" s="4" t="s">
        <v>18</v>
      </c>
      <c r="N115" s="5" t="s">
        <v>19</v>
      </c>
      <c r="O115" s="19" t="s">
        <v>487</v>
      </c>
      <c r="P115" s="20" t="s">
        <v>489</v>
      </c>
    </row>
    <row r="116" spans="1:16" ht="20.100000000000001" customHeight="1">
      <c r="A116" s="3">
        <v>115</v>
      </c>
      <c r="B116" s="16" t="s">
        <v>1439</v>
      </c>
      <c r="C116" s="18" t="s">
        <v>1392</v>
      </c>
      <c r="D116" s="16" t="s">
        <v>1146</v>
      </c>
      <c r="E116" s="16" t="s">
        <v>1147</v>
      </c>
      <c r="F116" s="4" t="s">
        <v>490</v>
      </c>
      <c r="G116" s="4" t="s">
        <v>490</v>
      </c>
      <c r="H116" s="10" t="s">
        <v>491</v>
      </c>
      <c r="I116" s="7" t="s">
        <v>218</v>
      </c>
      <c r="J116" s="6" t="s">
        <v>492</v>
      </c>
      <c r="K116" s="6" t="s">
        <v>493</v>
      </c>
      <c r="L116" s="7" t="s">
        <v>17</v>
      </c>
      <c r="M116" s="4" t="s">
        <v>18</v>
      </c>
      <c r="N116" s="5" t="s">
        <v>19</v>
      </c>
      <c r="O116" s="19" t="s">
        <v>491</v>
      </c>
      <c r="P116" s="20" t="s">
        <v>494</v>
      </c>
    </row>
    <row r="117" spans="1:16" ht="20.100000000000001" customHeight="1">
      <c r="A117" s="3">
        <v>116</v>
      </c>
      <c r="B117" s="16" t="s">
        <v>1439</v>
      </c>
      <c r="C117" s="18" t="s">
        <v>1312</v>
      </c>
      <c r="D117" s="16" t="s">
        <v>1148</v>
      </c>
      <c r="E117" s="16" t="s">
        <v>1149</v>
      </c>
      <c r="F117" s="4" t="s">
        <v>495</v>
      </c>
      <c r="G117" s="4" t="s">
        <v>495</v>
      </c>
      <c r="H117" s="10" t="s">
        <v>496</v>
      </c>
      <c r="I117" s="7" t="s">
        <v>57</v>
      </c>
      <c r="J117" s="6" t="s">
        <v>497</v>
      </c>
      <c r="K117" s="6" t="s">
        <v>16</v>
      </c>
      <c r="L117" s="7" t="s">
        <v>17</v>
      </c>
      <c r="M117" s="4" t="s">
        <v>18</v>
      </c>
      <c r="N117" s="5" t="s">
        <v>19</v>
      </c>
      <c r="O117" s="19" t="s">
        <v>496</v>
      </c>
      <c r="P117" s="20" t="s">
        <v>498</v>
      </c>
    </row>
    <row r="118" spans="1:16" ht="20.100000000000001" customHeight="1">
      <c r="A118" s="3">
        <v>117</v>
      </c>
      <c r="B118" s="16" t="s">
        <v>1439</v>
      </c>
      <c r="C118" s="18" t="s">
        <v>1356</v>
      </c>
      <c r="D118" s="16" t="s">
        <v>1150</v>
      </c>
      <c r="E118" s="16" t="s">
        <v>1151</v>
      </c>
      <c r="F118" s="4" t="s">
        <v>499</v>
      </c>
      <c r="G118" s="4" t="s">
        <v>499</v>
      </c>
      <c r="H118" s="10" t="s">
        <v>500</v>
      </c>
      <c r="I118" s="7" t="s">
        <v>454</v>
      </c>
      <c r="J118" s="6" t="s">
        <v>501</v>
      </c>
      <c r="K118" s="6" t="s">
        <v>59</v>
      </c>
      <c r="L118" s="7" t="s">
        <v>25</v>
      </c>
      <c r="M118" s="4" t="s">
        <v>18</v>
      </c>
      <c r="N118" s="5" t="s">
        <v>19</v>
      </c>
      <c r="O118" s="19" t="s">
        <v>500</v>
      </c>
      <c r="P118" s="20" t="s">
        <v>502</v>
      </c>
    </row>
    <row r="119" spans="1:16" ht="20.100000000000001" customHeight="1">
      <c r="A119" s="3">
        <v>118</v>
      </c>
      <c r="B119" s="16" t="s">
        <v>1439</v>
      </c>
      <c r="C119" s="18" t="s">
        <v>1393</v>
      </c>
      <c r="D119" s="16" t="s">
        <v>1152</v>
      </c>
      <c r="E119" s="16" t="s">
        <v>1153</v>
      </c>
      <c r="F119" s="4" t="s">
        <v>503</v>
      </c>
      <c r="G119" s="4" t="s">
        <v>503</v>
      </c>
      <c r="H119" s="10" t="s">
        <v>504</v>
      </c>
      <c r="I119" s="7" t="s">
        <v>14</v>
      </c>
      <c r="J119" s="6" t="s">
        <v>505</v>
      </c>
      <c r="K119" s="6" t="s">
        <v>16</v>
      </c>
      <c r="L119" s="7" t="s">
        <v>17</v>
      </c>
      <c r="M119" s="4" t="s">
        <v>18</v>
      </c>
      <c r="N119" s="5" t="s">
        <v>19</v>
      </c>
      <c r="O119" s="19" t="s">
        <v>504</v>
      </c>
      <c r="P119" s="20" t="s">
        <v>506</v>
      </c>
    </row>
    <row r="120" spans="1:16" ht="20.100000000000001" customHeight="1">
      <c r="A120" s="3">
        <v>119</v>
      </c>
      <c r="B120" s="16" t="s">
        <v>1439</v>
      </c>
      <c r="C120" s="18" t="s">
        <v>1361</v>
      </c>
      <c r="D120" s="16" t="s">
        <v>1073</v>
      </c>
      <c r="E120" s="16" t="s">
        <v>1154</v>
      </c>
      <c r="F120" s="4" t="s">
        <v>507</v>
      </c>
      <c r="G120" s="4" t="s">
        <v>507</v>
      </c>
      <c r="H120" s="10" t="s">
        <v>508</v>
      </c>
      <c r="I120" s="7" t="s">
        <v>14</v>
      </c>
      <c r="J120" s="6" t="s">
        <v>509</v>
      </c>
      <c r="K120" s="6" t="s">
        <v>128</v>
      </c>
      <c r="L120" s="7" t="s">
        <v>17</v>
      </c>
      <c r="M120" s="4" t="s">
        <v>18</v>
      </c>
      <c r="N120" s="5" t="s">
        <v>19</v>
      </c>
      <c r="O120" s="19" t="s">
        <v>508</v>
      </c>
      <c r="P120" s="20" t="s">
        <v>510</v>
      </c>
    </row>
    <row r="121" spans="1:16" ht="20.100000000000001" customHeight="1">
      <c r="A121" s="3">
        <v>120</v>
      </c>
      <c r="B121" s="16" t="s">
        <v>1439</v>
      </c>
      <c r="C121" s="18" t="s">
        <v>1394</v>
      </c>
      <c r="D121" s="16" t="s">
        <v>1155</v>
      </c>
      <c r="E121" s="16" t="s">
        <v>1156</v>
      </c>
      <c r="F121" s="4" t="s">
        <v>511</v>
      </c>
      <c r="G121" s="4" t="s">
        <v>511</v>
      </c>
      <c r="H121" s="10" t="s">
        <v>512</v>
      </c>
      <c r="I121" s="7" t="s">
        <v>14</v>
      </c>
      <c r="J121" s="6" t="s">
        <v>513</v>
      </c>
      <c r="K121" s="6" t="s">
        <v>128</v>
      </c>
      <c r="L121" s="7" t="s">
        <v>17</v>
      </c>
      <c r="M121" s="4" t="s">
        <v>18</v>
      </c>
      <c r="N121" s="5" t="s">
        <v>19</v>
      </c>
      <c r="O121" s="19" t="s">
        <v>512</v>
      </c>
      <c r="P121" s="20" t="s">
        <v>514</v>
      </c>
    </row>
    <row r="122" spans="1:16" ht="20.100000000000001" customHeight="1">
      <c r="A122" s="3">
        <v>121</v>
      </c>
      <c r="B122" s="16" t="s">
        <v>1439</v>
      </c>
      <c r="C122" s="18" t="s">
        <v>1315</v>
      </c>
      <c r="D122" s="16" t="s">
        <v>946</v>
      </c>
      <c r="E122" s="16" t="s">
        <v>1087</v>
      </c>
      <c r="F122" s="4" t="s">
        <v>515</v>
      </c>
      <c r="G122" s="4" t="s">
        <v>515</v>
      </c>
      <c r="H122" s="10" t="s">
        <v>516</v>
      </c>
      <c r="I122" s="7" t="s">
        <v>14</v>
      </c>
      <c r="J122" s="6" t="s">
        <v>517</v>
      </c>
      <c r="K122" s="6" t="s">
        <v>16</v>
      </c>
      <c r="L122" s="7" t="s">
        <v>43</v>
      </c>
      <c r="M122" s="4" t="s">
        <v>18</v>
      </c>
      <c r="N122" s="5" t="s">
        <v>19</v>
      </c>
      <c r="O122" s="19" t="s">
        <v>516</v>
      </c>
      <c r="P122" s="20" t="s">
        <v>518</v>
      </c>
    </row>
    <row r="123" spans="1:16" ht="20.100000000000001" customHeight="1">
      <c r="A123" s="3">
        <v>122</v>
      </c>
      <c r="B123" s="16" t="s">
        <v>1439</v>
      </c>
      <c r="C123" s="18" t="s">
        <v>1395</v>
      </c>
      <c r="D123" s="16" t="s">
        <v>946</v>
      </c>
      <c r="E123" s="16" t="s">
        <v>1087</v>
      </c>
      <c r="F123" s="4" t="s">
        <v>519</v>
      </c>
      <c r="G123" s="4" t="s">
        <v>519</v>
      </c>
      <c r="H123" s="10" t="s">
        <v>520</v>
      </c>
      <c r="I123" s="7" t="s">
        <v>14</v>
      </c>
      <c r="J123" s="6" t="s">
        <v>521</v>
      </c>
      <c r="K123" s="6" t="s">
        <v>16</v>
      </c>
      <c r="L123" s="7" t="s">
        <v>43</v>
      </c>
      <c r="M123" s="4" t="s">
        <v>18</v>
      </c>
      <c r="N123" s="5" t="s">
        <v>19</v>
      </c>
      <c r="O123" s="19" t="s">
        <v>520</v>
      </c>
      <c r="P123" s="20" t="s">
        <v>522</v>
      </c>
    </row>
    <row r="124" spans="1:16" ht="20.100000000000001" customHeight="1">
      <c r="A124" s="3">
        <v>123</v>
      </c>
      <c r="B124" s="16" t="s">
        <v>1439</v>
      </c>
      <c r="C124" s="18" t="s">
        <v>1323</v>
      </c>
      <c r="D124" s="16" t="s">
        <v>1157</v>
      </c>
      <c r="E124" s="16" t="s">
        <v>1158</v>
      </c>
      <c r="F124" s="4" t="s">
        <v>523</v>
      </c>
      <c r="G124" s="4" t="s">
        <v>523</v>
      </c>
      <c r="H124" s="10" t="s">
        <v>524</v>
      </c>
      <c r="I124" s="7" t="s">
        <v>14</v>
      </c>
      <c r="J124" s="6" t="s">
        <v>525</v>
      </c>
      <c r="K124" s="6" t="s">
        <v>16</v>
      </c>
      <c r="L124" s="7" t="s">
        <v>30</v>
      </c>
      <c r="M124" s="4" t="s">
        <v>18</v>
      </c>
      <c r="N124" s="5" t="s">
        <v>19</v>
      </c>
      <c r="O124" s="19" t="s">
        <v>524</v>
      </c>
      <c r="P124" s="20" t="s">
        <v>526</v>
      </c>
    </row>
    <row r="125" spans="1:16" ht="20.100000000000001" customHeight="1">
      <c r="A125" s="3">
        <v>124</v>
      </c>
      <c r="B125" s="16" t="s">
        <v>1439</v>
      </c>
      <c r="C125" s="18" t="s">
        <v>1323</v>
      </c>
      <c r="D125" s="16" t="s">
        <v>1081</v>
      </c>
      <c r="E125" s="16" t="s">
        <v>1082</v>
      </c>
      <c r="F125" s="4" t="s">
        <v>527</v>
      </c>
      <c r="G125" s="4" t="s">
        <v>527</v>
      </c>
      <c r="H125" s="10" t="s">
        <v>528</v>
      </c>
      <c r="I125" s="7" t="s">
        <v>147</v>
      </c>
      <c r="J125" s="6" t="s">
        <v>529</v>
      </c>
      <c r="K125" s="6" t="s">
        <v>16</v>
      </c>
      <c r="L125" s="7" t="s">
        <v>53</v>
      </c>
      <c r="M125" s="4" t="s">
        <v>18</v>
      </c>
      <c r="N125" s="5" t="s">
        <v>19</v>
      </c>
      <c r="O125" s="19" t="s">
        <v>528</v>
      </c>
      <c r="P125" s="20" t="s">
        <v>530</v>
      </c>
    </row>
    <row r="126" spans="1:16" ht="20.100000000000001" customHeight="1">
      <c r="A126" s="3">
        <v>125</v>
      </c>
      <c r="B126" s="16" t="s">
        <v>1439</v>
      </c>
      <c r="C126" s="18" t="s">
        <v>1323</v>
      </c>
      <c r="D126" s="16" t="s">
        <v>1081</v>
      </c>
      <c r="E126" s="16" t="s">
        <v>1159</v>
      </c>
      <c r="F126" s="4" t="s">
        <v>531</v>
      </c>
      <c r="G126" s="4" t="s">
        <v>531</v>
      </c>
      <c r="H126" s="10" t="s">
        <v>532</v>
      </c>
      <c r="I126" s="7" t="s">
        <v>14</v>
      </c>
      <c r="J126" s="6" t="s">
        <v>529</v>
      </c>
      <c r="K126" s="6" t="s">
        <v>16</v>
      </c>
      <c r="L126" s="7" t="s">
        <v>30</v>
      </c>
      <c r="M126" s="4" t="s">
        <v>18</v>
      </c>
      <c r="N126" s="5" t="s">
        <v>19</v>
      </c>
      <c r="O126" s="19" t="s">
        <v>532</v>
      </c>
      <c r="P126" s="20" t="s">
        <v>533</v>
      </c>
    </row>
    <row r="127" spans="1:16" ht="20.100000000000001" customHeight="1">
      <c r="A127" s="3">
        <v>126</v>
      </c>
      <c r="B127" s="16" t="s">
        <v>1439</v>
      </c>
      <c r="C127" s="18" t="s">
        <v>1396</v>
      </c>
      <c r="D127" s="16" t="s">
        <v>1160</v>
      </c>
      <c r="E127" s="16" t="s">
        <v>1161</v>
      </c>
      <c r="F127" s="4" t="s">
        <v>534</v>
      </c>
      <c r="G127" s="4" t="s">
        <v>534</v>
      </c>
      <c r="H127" s="10" t="s">
        <v>535</v>
      </c>
      <c r="I127" s="7" t="s">
        <v>209</v>
      </c>
      <c r="J127" s="6" t="s">
        <v>536</v>
      </c>
      <c r="K127" s="6" t="s">
        <v>128</v>
      </c>
      <c r="L127" s="7" t="s">
        <v>17</v>
      </c>
      <c r="M127" s="4" t="s">
        <v>18</v>
      </c>
      <c r="N127" s="5" t="s">
        <v>19</v>
      </c>
      <c r="O127" s="19" t="s">
        <v>535</v>
      </c>
      <c r="P127" s="20" t="s">
        <v>537</v>
      </c>
    </row>
    <row r="128" spans="1:16" ht="20.100000000000001" customHeight="1">
      <c r="A128" s="3">
        <v>127</v>
      </c>
      <c r="B128" s="16" t="s">
        <v>1439</v>
      </c>
      <c r="C128" s="18" t="s">
        <v>1339</v>
      </c>
      <c r="D128" s="16" t="s">
        <v>1162</v>
      </c>
      <c r="E128" s="16" t="s">
        <v>1163</v>
      </c>
      <c r="F128" s="4" t="s">
        <v>538</v>
      </c>
      <c r="G128" s="4" t="s">
        <v>538</v>
      </c>
      <c r="H128" s="10" t="s">
        <v>539</v>
      </c>
      <c r="I128" s="7" t="s">
        <v>454</v>
      </c>
      <c r="J128" s="6" t="s">
        <v>540</v>
      </c>
      <c r="K128" s="6" t="s">
        <v>128</v>
      </c>
      <c r="L128" s="7" t="s">
        <v>17</v>
      </c>
      <c r="M128" s="4" t="s">
        <v>18</v>
      </c>
      <c r="N128" s="5" t="s">
        <v>19</v>
      </c>
      <c r="O128" s="19" t="s">
        <v>539</v>
      </c>
      <c r="P128" s="20" t="s">
        <v>541</v>
      </c>
    </row>
    <row r="129" spans="1:16" ht="20.100000000000001" customHeight="1">
      <c r="A129" s="3">
        <v>128</v>
      </c>
      <c r="B129" s="16" t="s">
        <v>1439</v>
      </c>
      <c r="C129" s="18" t="s">
        <v>1364</v>
      </c>
      <c r="D129" s="16" t="s">
        <v>1164</v>
      </c>
      <c r="E129" s="16" t="s">
        <v>1165</v>
      </c>
      <c r="F129" s="4" t="s">
        <v>542</v>
      </c>
      <c r="G129" s="4" t="s">
        <v>542</v>
      </c>
      <c r="H129" s="10" t="s">
        <v>543</v>
      </c>
      <c r="I129" s="7" t="s">
        <v>218</v>
      </c>
      <c r="J129" s="6" t="s">
        <v>544</v>
      </c>
      <c r="K129" s="6" t="s">
        <v>128</v>
      </c>
      <c r="L129" s="7" t="s">
        <v>17</v>
      </c>
      <c r="M129" s="4" t="s">
        <v>18</v>
      </c>
      <c r="N129" s="5" t="s">
        <v>19</v>
      </c>
      <c r="O129" s="19" t="s">
        <v>543</v>
      </c>
      <c r="P129" s="20" t="s">
        <v>545</v>
      </c>
    </row>
    <row r="130" spans="1:16" ht="20.100000000000001" customHeight="1">
      <c r="A130" s="3">
        <v>129</v>
      </c>
      <c r="B130" s="16" t="s">
        <v>1439</v>
      </c>
      <c r="C130" s="18" t="s">
        <v>1397</v>
      </c>
      <c r="D130" s="16" t="s">
        <v>1166</v>
      </c>
      <c r="E130" s="16" t="s">
        <v>1167</v>
      </c>
      <c r="F130" s="4" t="s">
        <v>546</v>
      </c>
      <c r="G130" s="4" t="s">
        <v>546</v>
      </c>
      <c r="H130" s="10" t="s">
        <v>547</v>
      </c>
      <c r="I130" s="7" t="s">
        <v>57</v>
      </c>
      <c r="J130" s="6" t="s">
        <v>548</v>
      </c>
      <c r="K130" s="6" t="s">
        <v>549</v>
      </c>
      <c r="L130" s="7" t="s">
        <v>17</v>
      </c>
      <c r="M130" s="4" t="s">
        <v>18</v>
      </c>
      <c r="N130" s="5" t="s">
        <v>19</v>
      </c>
      <c r="O130" s="19" t="s">
        <v>547</v>
      </c>
      <c r="P130" s="20" t="s">
        <v>550</v>
      </c>
    </row>
    <row r="131" spans="1:16" ht="20.100000000000001" customHeight="1">
      <c r="A131" s="3">
        <v>130</v>
      </c>
      <c r="B131" s="16" t="s">
        <v>1439</v>
      </c>
      <c r="C131" s="18" t="s">
        <v>1398</v>
      </c>
      <c r="D131" s="16" t="s">
        <v>1168</v>
      </c>
      <c r="E131" s="16" t="s">
        <v>1139</v>
      </c>
      <c r="F131" s="4" t="s">
        <v>551</v>
      </c>
      <c r="G131" s="4" t="s">
        <v>551</v>
      </c>
      <c r="H131" s="10" t="s">
        <v>552</v>
      </c>
      <c r="I131" s="7" t="s">
        <v>14</v>
      </c>
      <c r="J131" s="6" t="s">
        <v>553</v>
      </c>
      <c r="K131" s="6" t="s">
        <v>549</v>
      </c>
      <c r="L131" s="7" t="s">
        <v>17</v>
      </c>
      <c r="M131" s="4" t="s">
        <v>18</v>
      </c>
      <c r="N131" s="5" t="s">
        <v>19</v>
      </c>
      <c r="O131" s="19" t="s">
        <v>552</v>
      </c>
      <c r="P131" s="20" t="s">
        <v>554</v>
      </c>
    </row>
    <row r="132" spans="1:16" ht="20.100000000000001" customHeight="1">
      <c r="A132" s="3">
        <v>131</v>
      </c>
      <c r="B132" s="16" t="s">
        <v>1439</v>
      </c>
      <c r="C132" s="18" t="s">
        <v>1399</v>
      </c>
      <c r="D132" s="16" t="s">
        <v>1169</v>
      </c>
      <c r="E132" s="16" t="s">
        <v>1170</v>
      </c>
      <c r="F132" s="4" t="s">
        <v>555</v>
      </c>
      <c r="G132" s="4" t="s">
        <v>555</v>
      </c>
      <c r="H132" s="10" t="s">
        <v>556</v>
      </c>
      <c r="I132" s="7" t="s">
        <v>14</v>
      </c>
      <c r="J132" s="6" t="s">
        <v>557</v>
      </c>
      <c r="K132" s="6" t="s">
        <v>549</v>
      </c>
      <c r="L132" s="7" t="s">
        <v>30</v>
      </c>
      <c r="M132" s="4" t="s">
        <v>18</v>
      </c>
      <c r="N132" s="5" t="s">
        <v>19</v>
      </c>
      <c r="O132" s="19" t="s">
        <v>556</v>
      </c>
      <c r="P132" s="20" t="s">
        <v>558</v>
      </c>
    </row>
    <row r="133" spans="1:16" ht="20.100000000000001" customHeight="1">
      <c r="A133" s="3">
        <v>132</v>
      </c>
      <c r="B133" s="16" t="s">
        <v>1439</v>
      </c>
      <c r="C133" s="18" t="s">
        <v>1319</v>
      </c>
      <c r="D133" s="16" t="s">
        <v>1171</v>
      </c>
      <c r="E133" s="16" t="s">
        <v>1172</v>
      </c>
      <c r="F133" s="4" t="s">
        <v>559</v>
      </c>
      <c r="G133" s="4" t="s">
        <v>559</v>
      </c>
      <c r="H133" s="10" t="s">
        <v>560</v>
      </c>
      <c r="I133" s="7" t="s">
        <v>14</v>
      </c>
      <c r="J133" s="6" t="s">
        <v>561</v>
      </c>
      <c r="K133" s="6" t="s">
        <v>549</v>
      </c>
      <c r="L133" s="7" t="s">
        <v>25</v>
      </c>
      <c r="M133" s="4" t="s">
        <v>18</v>
      </c>
      <c r="N133" s="5" t="s">
        <v>19</v>
      </c>
      <c r="O133" s="19" t="s">
        <v>560</v>
      </c>
      <c r="P133" s="20" t="s">
        <v>562</v>
      </c>
    </row>
    <row r="134" spans="1:16" ht="20.100000000000001" customHeight="1">
      <c r="A134" s="3">
        <v>133</v>
      </c>
      <c r="B134" s="16" t="s">
        <v>1439</v>
      </c>
      <c r="C134" s="18" t="s">
        <v>1328</v>
      </c>
      <c r="D134" s="16" t="s">
        <v>1173</v>
      </c>
      <c r="E134" s="16" t="s">
        <v>1174</v>
      </c>
      <c r="F134" s="4" t="s">
        <v>563</v>
      </c>
      <c r="G134" s="4" t="s">
        <v>563</v>
      </c>
      <c r="H134" s="10" t="s">
        <v>564</v>
      </c>
      <c r="I134" s="7" t="s">
        <v>57</v>
      </c>
      <c r="J134" s="6" t="s">
        <v>565</v>
      </c>
      <c r="K134" s="6" t="s">
        <v>59</v>
      </c>
      <c r="L134" s="7" t="s">
        <v>25</v>
      </c>
      <c r="M134" s="4" t="s">
        <v>18</v>
      </c>
      <c r="N134" s="5" t="s">
        <v>19</v>
      </c>
      <c r="O134" s="19" t="s">
        <v>564</v>
      </c>
      <c r="P134" s="20" t="s">
        <v>566</v>
      </c>
    </row>
    <row r="135" spans="1:16" ht="20.100000000000001" customHeight="1">
      <c r="A135" s="3">
        <v>134</v>
      </c>
      <c r="B135" s="16" t="s">
        <v>1439</v>
      </c>
      <c r="C135" s="18" t="s">
        <v>1322</v>
      </c>
      <c r="D135" s="16" t="s">
        <v>1175</v>
      </c>
      <c r="E135" s="16" t="s">
        <v>963</v>
      </c>
      <c r="F135" s="4" t="s">
        <v>567</v>
      </c>
      <c r="G135" s="4" t="s">
        <v>567</v>
      </c>
      <c r="H135" s="10" t="s">
        <v>568</v>
      </c>
      <c r="I135" s="7" t="s">
        <v>14</v>
      </c>
      <c r="J135" s="6" t="s">
        <v>569</v>
      </c>
      <c r="K135" s="6" t="s">
        <v>59</v>
      </c>
      <c r="L135" s="7" t="s">
        <v>43</v>
      </c>
      <c r="M135" s="4" t="s">
        <v>18</v>
      </c>
      <c r="N135" s="5" t="s">
        <v>19</v>
      </c>
      <c r="O135" s="19" t="s">
        <v>568</v>
      </c>
      <c r="P135" s="20" t="s">
        <v>570</v>
      </c>
    </row>
    <row r="136" spans="1:16" ht="20.100000000000001" customHeight="1">
      <c r="A136" s="3">
        <v>135</v>
      </c>
      <c r="B136" s="16" t="s">
        <v>1439</v>
      </c>
      <c r="C136" s="18" t="s">
        <v>1400</v>
      </c>
      <c r="D136" s="16" t="s">
        <v>1031</v>
      </c>
      <c r="E136" s="16" t="s">
        <v>1176</v>
      </c>
      <c r="F136" s="4" t="s">
        <v>571</v>
      </c>
      <c r="G136" s="4" t="s">
        <v>571</v>
      </c>
      <c r="H136" s="10" t="s">
        <v>572</v>
      </c>
      <c r="I136" s="7" t="s">
        <v>57</v>
      </c>
      <c r="J136" s="6" t="s">
        <v>573</v>
      </c>
      <c r="K136" s="6" t="s">
        <v>59</v>
      </c>
      <c r="L136" s="7" t="s">
        <v>25</v>
      </c>
      <c r="M136" s="4" t="s">
        <v>18</v>
      </c>
      <c r="N136" s="5" t="s">
        <v>19</v>
      </c>
      <c r="O136" s="19" t="s">
        <v>572</v>
      </c>
      <c r="P136" s="20" t="s">
        <v>574</v>
      </c>
    </row>
    <row r="137" spans="1:16" ht="20.100000000000001" customHeight="1">
      <c r="A137" s="3">
        <v>136</v>
      </c>
      <c r="B137" s="16" t="s">
        <v>1439</v>
      </c>
      <c r="C137" s="18" t="s">
        <v>1372</v>
      </c>
      <c r="D137" s="16" t="s">
        <v>1091</v>
      </c>
      <c r="E137" s="16" t="s">
        <v>1007</v>
      </c>
      <c r="F137" s="4" t="s">
        <v>575</v>
      </c>
      <c r="G137" s="4" t="s">
        <v>575</v>
      </c>
      <c r="H137" s="10" t="s">
        <v>576</v>
      </c>
      <c r="I137" s="7" t="s">
        <v>14</v>
      </c>
      <c r="J137" s="6" t="s">
        <v>577</v>
      </c>
      <c r="K137" s="6" t="s">
        <v>373</v>
      </c>
      <c r="L137" s="7" t="s">
        <v>25</v>
      </c>
      <c r="M137" s="4" t="s">
        <v>18</v>
      </c>
      <c r="N137" s="5" t="s">
        <v>19</v>
      </c>
      <c r="O137" s="19" t="s">
        <v>576</v>
      </c>
      <c r="P137" s="20" t="s">
        <v>578</v>
      </c>
    </row>
    <row r="138" spans="1:16" ht="20.100000000000001" customHeight="1">
      <c r="A138" s="3">
        <v>137</v>
      </c>
      <c r="B138" s="16" t="s">
        <v>1439</v>
      </c>
      <c r="C138" s="18" t="s">
        <v>1401</v>
      </c>
      <c r="D138" s="16" t="s">
        <v>1177</v>
      </c>
      <c r="E138" s="16" t="s">
        <v>1178</v>
      </c>
      <c r="F138" s="4" t="s">
        <v>579</v>
      </c>
      <c r="G138" s="4" t="s">
        <v>579</v>
      </c>
      <c r="H138" s="10" t="s">
        <v>580</v>
      </c>
      <c r="I138" s="7" t="s">
        <v>14</v>
      </c>
      <c r="J138" s="6" t="s">
        <v>581</v>
      </c>
      <c r="K138" s="6" t="s">
        <v>59</v>
      </c>
      <c r="L138" s="7" t="s">
        <v>25</v>
      </c>
      <c r="M138" s="4" t="s">
        <v>18</v>
      </c>
      <c r="N138" s="5" t="s">
        <v>19</v>
      </c>
      <c r="O138" s="19" t="s">
        <v>580</v>
      </c>
      <c r="P138" s="20" t="s">
        <v>582</v>
      </c>
    </row>
    <row r="139" spans="1:16" ht="20.100000000000001" customHeight="1">
      <c r="A139" s="3">
        <v>138</v>
      </c>
      <c r="B139" s="16" t="s">
        <v>1439</v>
      </c>
      <c r="C139" s="18" t="s">
        <v>1328</v>
      </c>
      <c r="D139" s="16" t="s">
        <v>1179</v>
      </c>
      <c r="E139" s="16" t="s">
        <v>1180</v>
      </c>
      <c r="F139" s="4" t="s">
        <v>583</v>
      </c>
      <c r="G139" s="4" t="s">
        <v>583</v>
      </c>
      <c r="H139" s="10" t="s">
        <v>584</v>
      </c>
      <c r="I139" s="7" t="s">
        <v>147</v>
      </c>
      <c r="J139" s="6" t="s">
        <v>585</v>
      </c>
      <c r="K139" s="6" t="s">
        <v>549</v>
      </c>
      <c r="L139" s="7" t="s">
        <v>17</v>
      </c>
      <c r="M139" s="4" t="s">
        <v>18</v>
      </c>
      <c r="N139" s="5" t="s">
        <v>19</v>
      </c>
      <c r="O139" s="19" t="s">
        <v>584</v>
      </c>
      <c r="P139" s="20" t="s">
        <v>586</v>
      </c>
    </row>
    <row r="140" spans="1:16" ht="20.100000000000001" customHeight="1">
      <c r="A140" s="3">
        <v>139</v>
      </c>
      <c r="B140" s="16" t="s">
        <v>1439</v>
      </c>
      <c r="C140" s="18" t="s">
        <v>1338</v>
      </c>
      <c r="D140" s="16" t="s">
        <v>1179</v>
      </c>
      <c r="E140" s="16" t="s">
        <v>1181</v>
      </c>
      <c r="F140" s="4" t="s">
        <v>587</v>
      </c>
      <c r="G140" s="4" t="s">
        <v>587</v>
      </c>
      <c r="H140" s="10" t="s">
        <v>588</v>
      </c>
      <c r="I140" s="7" t="s">
        <v>14</v>
      </c>
      <c r="J140" s="6" t="s">
        <v>589</v>
      </c>
      <c r="K140" s="6" t="s">
        <v>128</v>
      </c>
      <c r="L140" s="7" t="s">
        <v>129</v>
      </c>
      <c r="M140" s="4" t="s">
        <v>18</v>
      </c>
      <c r="N140" s="5" t="s">
        <v>19</v>
      </c>
      <c r="O140" s="19" t="s">
        <v>588</v>
      </c>
      <c r="P140" s="20" t="s">
        <v>590</v>
      </c>
    </row>
    <row r="141" spans="1:16" ht="20.100000000000001" customHeight="1">
      <c r="A141" s="3">
        <v>140</v>
      </c>
      <c r="B141" s="16" t="s">
        <v>1439</v>
      </c>
      <c r="C141" s="18" t="s">
        <v>1328</v>
      </c>
      <c r="D141" s="16" t="s">
        <v>1182</v>
      </c>
      <c r="E141" s="16" t="s">
        <v>1183</v>
      </c>
      <c r="F141" s="4" t="s">
        <v>591</v>
      </c>
      <c r="G141" s="4" t="s">
        <v>591</v>
      </c>
      <c r="H141" s="10" t="s">
        <v>592</v>
      </c>
      <c r="I141" s="7" t="s">
        <v>209</v>
      </c>
      <c r="J141" s="6" t="s">
        <v>593</v>
      </c>
      <c r="K141" s="6" t="s">
        <v>549</v>
      </c>
      <c r="L141" s="7" t="s">
        <v>17</v>
      </c>
      <c r="M141" s="4" t="s">
        <v>18</v>
      </c>
      <c r="N141" s="5" t="s">
        <v>19</v>
      </c>
      <c r="O141" s="19" t="s">
        <v>592</v>
      </c>
      <c r="P141" s="20" t="s">
        <v>594</v>
      </c>
    </row>
    <row r="142" spans="1:16" ht="20.100000000000001" customHeight="1">
      <c r="A142" s="3">
        <v>141</v>
      </c>
      <c r="B142" s="16" t="s">
        <v>1439</v>
      </c>
      <c r="C142" s="18" t="s">
        <v>1343</v>
      </c>
      <c r="D142" s="16" t="s">
        <v>1051</v>
      </c>
      <c r="E142" s="16" t="s">
        <v>1184</v>
      </c>
      <c r="F142" s="4" t="s">
        <v>595</v>
      </c>
      <c r="G142" s="4" t="s">
        <v>595</v>
      </c>
      <c r="H142" s="10" t="s">
        <v>596</v>
      </c>
      <c r="I142" s="7" t="s">
        <v>57</v>
      </c>
      <c r="J142" s="6" t="s">
        <v>597</v>
      </c>
      <c r="K142" s="6" t="s">
        <v>59</v>
      </c>
      <c r="L142" s="7" t="s">
        <v>43</v>
      </c>
      <c r="M142" s="4" t="s">
        <v>18</v>
      </c>
      <c r="N142" s="5" t="s">
        <v>19</v>
      </c>
      <c r="O142" s="19" t="s">
        <v>596</v>
      </c>
      <c r="P142" s="20" t="s">
        <v>598</v>
      </c>
    </row>
    <row r="143" spans="1:16" ht="20.100000000000001" customHeight="1">
      <c r="A143" s="3">
        <v>142</v>
      </c>
      <c r="B143" s="16" t="s">
        <v>1439</v>
      </c>
      <c r="C143" s="18" t="s">
        <v>1350</v>
      </c>
      <c r="D143" s="16" t="s">
        <v>1031</v>
      </c>
      <c r="E143" s="16" t="s">
        <v>1032</v>
      </c>
      <c r="F143" s="4" t="s">
        <v>599</v>
      </c>
      <c r="G143" s="4" t="s">
        <v>599</v>
      </c>
      <c r="H143" s="10" t="s">
        <v>600</v>
      </c>
      <c r="I143" s="7" t="s">
        <v>14</v>
      </c>
      <c r="J143" s="6" t="s">
        <v>601</v>
      </c>
      <c r="K143" s="6" t="s">
        <v>59</v>
      </c>
      <c r="L143" s="7" t="s">
        <v>43</v>
      </c>
      <c r="M143" s="4" t="s">
        <v>18</v>
      </c>
      <c r="N143" s="5" t="s">
        <v>19</v>
      </c>
      <c r="O143" s="19" t="s">
        <v>600</v>
      </c>
      <c r="P143" s="20" t="s">
        <v>602</v>
      </c>
    </row>
    <row r="144" spans="1:16" ht="20.100000000000001" customHeight="1">
      <c r="A144" s="3">
        <v>143</v>
      </c>
      <c r="B144" s="16" t="s">
        <v>1439</v>
      </c>
      <c r="C144" s="18" t="s">
        <v>1402</v>
      </c>
      <c r="D144" s="16" t="s">
        <v>1107</v>
      </c>
      <c r="E144" s="16" t="s">
        <v>1185</v>
      </c>
      <c r="F144" s="4" t="s">
        <v>603</v>
      </c>
      <c r="G144" s="4" t="s">
        <v>603</v>
      </c>
      <c r="H144" s="10" t="s">
        <v>604</v>
      </c>
      <c r="I144" s="7" t="s">
        <v>14</v>
      </c>
      <c r="J144" s="6" t="s">
        <v>605</v>
      </c>
      <c r="K144" s="6" t="s">
        <v>59</v>
      </c>
      <c r="L144" s="7" t="s">
        <v>43</v>
      </c>
      <c r="M144" s="4" t="s">
        <v>18</v>
      </c>
      <c r="N144" s="5" t="s">
        <v>19</v>
      </c>
      <c r="O144" s="19" t="s">
        <v>604</v>
      </c>
      <c r="P144" s="20" t="s">
        <v>606</v>
      </c>
    </row>
    <row r="145" spans="1:16" ht="20.100000000000001" customHeight="1">
      <c r="A145" s="3">
        <v>144</v>
      </c>
      <c r="B145" s="16" t="s">
        <v>1439</v>
      </c>
      <c r="C145" s="18" t="s">
        <v>1402</v>
      </c>
      <c r="D145" s="16" t="s">
        <v>1186</v>
      </c>
      <c r="E145" s="16" t="s">
        <v>1187</v>
      </c>
      <c r="F145" s="4" t="s">
        <v>607</v>
      </c>
      <c r="G145" s="4" t="s">
        <v>607</v>
      </c>
      <c r="H145" s="10" t="s">
        <v>608</v>
      </c>
      <c r="I145" s="7" t="s">
        <v>14</v>
      </c>
      <c r="J145" s="6" t="s">
        <v>609</v>
      </c>
      <c r="K145" s="6" t="s">
        <v>59</v>
      </c>
      <c r="L145" s="7" t="s">
        <v>43</v>
      </c>
      <c r="M145" s="4" t="s">
        <v>18</v>
      </c>
      <c r="N145" s="5" t="s">
        <v>19</v>
      </c>
      <c r="O145" s="19" t="s">
        <v>608</v>
      </c>
      <c r="P145" s="20" t="s">
        <v>610</v>
      </c>
    </row>
    <row r="146" spans="1:16" ht="20.100000000000001" customHeight="1">
      <c r="A146" s="3">
        <v>145</v>
      </c>
      <c r="B146" s="16" t="s">
        <v>1439</v>
      </c>
      <c r="C146" s="18" t="s">
        <v>1402</v>
      </c>
      <c r="D146" s="16" t="s">
        <v>972</v>
      </c>
      <c r="E146" s="16" t="s">
        <v>973</v>
      </c>
      <c r="F146" s="4" t="s">
        <v>611</v>
      </c>
      <c r="G146" s="4" t="s">
        <v>611</v>
      </c>
      <c r="H146" s="10" t="s">
        <v>612</v>
      </c>
      <c r="I146" s="7" t="s">
        <v>14</v>
      </c>
      <c r="J146" s="6" t="s">
        <v>613</v>
      </c>
      <c r="K146" s="6" t="s">
        <v>59</v>
      </c>
      <c r="L146" s="7" t="s">
        <v>43</v>
      </c>
      <c r="M146" s="4" t="s">
        <v>18</v>
      </c>
      <c r="N146" s="5" t="s">
        <v>19</v>
      </c>
      <c r="O146" s="19" t="s">
        <v>612</v>
      </c>
      <c r="P146" s="20" t="s">
        <v>614</v>
      </c>
    </row>
    <row r="147" spans="1:16" ht="20.100000000000001" customHeight="1">
      <c r="A147" s="3">
        <v>146</v>
      </c>
      <c r="B147" s="16" t="s">
        <v>1439</v>
      </c>
      <c r="C147" s="18" t="s">
        <v>1402</v>
      </c>
      <c r="D147" s="16" t="s">
        <v>976</v>
      </c>
      <c r="E147" s="16" t="s">
        <v>977</v>
      </c>
      <c r="F147" s="4" t="s">
        <v>615</v>
      </c>
      <c r="G147" s="4" t="s">
        <v>615</v>
      </c>
      <c r="H147" s="10" t="s">
        <v>616</v>
      </c>
      <c r="I147" s="7" t="s">
        <v>14</v>
      </c>
      <c r="J147" s="6" t="s">
        <v>617</v>
      </c>
      <c r="K147" s="6" t="s">
        <v>59</v>
      </c>
      <c r="L147" s="7" t="s">
        <v>43</v>
      </c>
      <c r="M147" s="4" t="s">
        <v>18</v>
      </c>
      <c r="N147" s="5" t="s">
        <v>19</v>
      </c>
      <c r="O147" s="19" t="s">
        <v>616</v>
      </c>
      <c r="P147" s="20" t="s">
        <v>618</v>
      </c>
    </row>
    <row r="148" spans="1:16" ht="20.100000000000001" customHeight="1">
      <c r="A148" s="3">
        <v>147</v>
      </c>
      <c r="B148" s="16" t="s">
        <v>1439</v>
      </c>
      <c r="C148" s="18" t="s">
        <v>1403</v>
      </c>
      <c r="D148" s="16" t="s">
        <v>1188</v>
      </c>
      <c r="E148" s="16" t="s">
        <v>1189</v>
      </c>
      <c r="F148" s="4" t="s">
        <v>619</v>
      </c>
      <c r="G148" s="4" t="s">
        <v>619</v>
      </c>
      <c r="H148" s="10" t="s">
        <v>620</v>
      </c>
      <c r="I148" s="7" t="s">
        <v>147</v>
      </c>
      <c r="J148" s="6" t="s">
        <v>513</v>
      </c>
      <c r="K148" s="6" t="s">
        <v>128</v>
      </c>
      <c r="L148" s="7" t="s">
        <v>129</v>
      </c>
      <c r="M148" s="4" t="s">
        <v>18</v>
      </c>
      <c r="N148" s="5" t="s">
        <v>19</v>
      </c>
      <c r="O148" s="19" t="s">
        <v>620</v>
      </c>
      <c r="P148" s="20" t="s">
        <v>621</v>
      </c>
    </row>
    <row r="149" spans="1:16" ht="20.100000000000001" customHeight="1">
      <c r="A149" s="3">
        <v>148</v>
      </c>
      <c r="B149" s="16" t="s">
        <v>1439</v>
      </c>
      <c r="C149" s="18" t="s">
        <v>1404</v>
      </c>
      <c r="D149" s="16" t="s">
        <v>1190</v>
      </c>
      <c r="E149" s="16" t="s">
        <v>1007</v>
      </c>
      <c r="F149" s="4" t="s">
        <v>622</v>
      </c>
      <c r="G149" s="4" t="s">
        <v>622</v>
      </c>
      <c r="H149" s="10" t="s">
        <v>623</v>
      </c>
      <c r="I149" s="7" t="s">
        <v>209</v>
      </c>
      <c r="J149" s="6" t="s">
        <v>624</v>
      </c>
      <c r="K149" s="6" t="s">
        <v>549</v>
      </c>
      <c r="L149" s="7" t="s">
        <v>53</v>
      </c>
      <c r="M149" s="4" t="s">
        <v>18</v>
      </c>
      <c r="N149" s="5" t="s">
        <v>19</v>
      </c>
      <c r="O149" s="19" t="s">
        <v>623</v>
      </c>
      <c r="P149" s="20" t="s">
        <v>625</v>
      </c>
    </row>
    <row r="150" spans="1:16" ht="20.100000000000001" customHeight="1">
      <c r="A150" s="3">
        <v>149</v>
      </c>
      <c r="B150" s="16" t="s">
        <v>1439</v>
      </c>
      <c r="C150" s="18" t="s">
        <v>1405</v>
      </c>
      <c r="D150" s="16" t="s">
        <v>1191</v>
      </c>
      <c r="E150" s="16" t="s">
        <v>1192</v>
      </c>
      <c r="F150" s="4" t="s">
        <v>626</v>
      </c>
      <c r="G150" s="4" t="s">
        <v>626</v>
      </c>
      <c r="H150" s="10" t="s">
        <v>627</v>
      </c>
      <c r="I150" s="7" t="s">
        <v>14</v>
      </c>
      <c r="J150" s="6" t="s">
        <v>628</v>
      </c>
      <c r="K150" s="6" t="s">
        <v>59</v>
      </c>
      <c r="L150" s="7" t="s">
        <v>25</v>
      </c>
      <c r="M150" s="4" t="s">
        <v>18</v>
      </c>
      <c r="N150" s="5" t="s">
        <v>19</v>
      </c>
      <c r="O150" s="19" t="s">
        <v>627</v>
      </c>
      <c r="P150" s="20" t="s">
        <v>629</v>
      </c>
    </row>
    <row r="151" spans="1:16" ht="20.100000000000001" customHeight="1">
      <c r="A151" s="3">
        <v>150</v>
      </c>
      <c r="B151" s="16" t="s">
        <v>1439</v>
      </c>
      <c r="C151" s="18" t="s">
        <v>1366</v>
      </c>
      <c r="D151" s="16" t="s">
        <v>1193</v>
      </c>
      <c r="E151" s="16" t="s">
        <v>1194</v>
      </c>
      <c r="F151" s="4" t="s">
        <v>630</v>
      </c>
      <c r="G151" s="4" t="s">
        <v>630</v>
      </c>
      <c r="H151" s="10" t="s">
        <v>631</v>
      </c>
      <c r="I151" s="7" t="s">
        <v>14</v>
      </c>
      <c r="J151" s="6" t="s">
        <v>632</v>
      </c>
      <c r="K151" s="6" t="s">
        <v>549</v>
      </c>
      <c r="L151" s="7" t="s">
        <v>17</v>
      </c>
      <c r="M151" s="4" t="s">
        <v>18</v>
      </c>
      <c r="N151" s="5" t="s">
        <v>19</v>
      </c>
      <c r="O151" s="19" t="s">
        <v>631</v>
      </c>
      <c r="P151" s="20" t="s">
        <v>633</v>
      </c>
    </row>
    <row r="152" spans="1:16" ht="20.100000000000001" customHeight="1">
      <c r="A152" s="3">
        <v>151</v>
      </c>
      <c r="B152" s="16" t="s">
        <v>1439</v>
      </c>
      <c r="C152" s="18" t="s">
        <v>1406</v>
      </c>
      <c r="D152" s="16" t="s">
        <v>1195</v>
      </c>
      <c r="E152" s="16" t="s">
        <v>1196</v>
      </c>
      <c r="F152" s="4" t="s">
        <v>634</v>
      </c>
      <c r="G152" s="4" t="s">
        <v>634</v>
      </c>
      <c r="H152" s="10" t="s">
        <v>635</v>
      </c>
      <c r="I152" s="7" t="s">
        <v>57</v>
      </c>
      <c r="J152" s="6" t="s">
        <v>636</v>
      </c>
      <c r="K152" s="6" t="s">
        <v>549</v>
      </c>
      <c r="L152" s="7" t="s">
        <v>43</v>
      </c>
      <c r="M152" s="4" t="s">
        <v>18</v>
      </c>
      <c r="N152" s="5" t="s">
        <v>19</v>
      </c>
      <c r="O152" s="19" t="s">
        <v>635</v>
      </c>
      <c r="P152" s="20" t="s">
        <v>637</v>
      </c>
    </row>
    <row r="153" spans="1:16" ht="20.100000000000001" customHeight="1">
      <c r="A153" s="3">
        <v>152</v>
      </c>
      <c r="B153" s="16" t="s">
        <v>1439</v>
      </c>
      <c r="C153" s="18" t="s">
        <v>1407</v>
      </c>
      <c r="D153" s="16" t="s">
        <v>1197</v>
      </c>
      <c r="E153" s="16" t="s">
        <v>1198</v>
      </c>
      <c r="F153" s="4" t="s">
        <v>638</v>
      </c>
      <c r="G153" s="4" t="s">
        <v>638</v>
      </c>
      <c r="H153" s="10" t="s">
        <v>639</v>
      </c>
      <c r="I153" s="7" t="s">
        <v>147</v>
      </c>
      <c r="J153" s="6" t="s">
        <v>636</v>
      </c>
      <c r="K153" s="6" t="s">
        <v>549</v>
      </c>
      <c r="L153" s="7" t="s">
        <v>30</v>
      </c>
      <c r="M153" s="4" t="s">
        <v>18</v>
      </c>
      <c r="N153" s="5" t="s">
        <v>19</v>
      </c>
      <c r="O153" s="19" t="s">
        <v>639</v>
      </c>
      <c r="P153" s="20" t="s">
        <v>640</v>
      </c>
    </row>
    <row r="154" spans="1:16" ht="20.100000000000001" customHeight="1">
      <c r="A154" s="3">
        <v>153</v>
      </c>
      <c r="B154" s="16" t="s">
        <v>1439</v>
      </c>
      <c r="C154" s="18" t="s">
        <v>1328</v>
      </c>
      <c r="D154" s="16" t="s">
        <v>1199</v>
      </c>
      <c r="E154" s="16" t="s">
        <v>1000</v>
      </c>
      <c r="F154" s="4" t="s">
        <v>641</v>
      </c>
      <c r="G154" s="4" t="s">
        <v>641</v>
      </c>
      <c r="H154" s="10" t="s">
        <v>642</v>
      </c>
      <c r="I154" s="7" t="s">
        <v>14</v>
      </c>
      <c r="J154" s="6" t="s">
        <v>643</v>
      </c>
      <c r="K154" s="6" t="s">
        <v>549</v>
      </c>
      <c r="L154" s="7" t="s">
        <v>25</v>
      </c>
      <c r="M154" s="4" t="s">
        <v>18</v>
      </c>
      <c r="N154" s="5" t="s">
        <v>19</v>
      </c>
      <c r="O154" s="19" t="s">
        <v>642</v>
      </c>
      <c r="P154" s="20" t="s">
        <v>644</v>
      </c>
    </row>
    <row r="155" spans="1:16" ht="20.100000000000001" customHeight="1">
      <c r="A155" s="3">
        <v>154</v>
      </c>
      <c r="B155" s="16" t="s">
        <v>1439</v>
      </c>
      <c r="C155" s="18" t="s">
        <v>1354</v>
      </c>
      <c r="D155" s="16" t="s">
        <v>1200</v>
      </c>
      <c r="E155" s="16" t="s">
        <v>1201</v>
      </c>
      <c r="F155" s="4" t="s">
        <v>645</v>
      </c>
      <c r="G155" s="4" t="s">
        <v>645</v>
      </c>
      <c r="H155" s="10" t="s">
        <v>646</v>
      </c>
      <c r="I155" s="7" t="s">
        <v>14</v>
      </c>
      <c r="J155" s="6" t="s">
        <v>647</v>
      </c>
      <c r="K155" s="6" t="s">
        <v>549</v>
      </c>
      <c r="L155" s="7" t="s">
        <v>30</v>
      </c>
      <c r="M155" s="4" t="s">
        <v>18</v>
      </c>
      <c r="N155" s="5" t="s">
        <v>19</v>
      </c>
      <c r="O155" s="19" t="s">
        <v>646</v>
      </c>
      <c r="P155" s="20" t="s">
        <v>648</v>
      </c>
    </row>
    <row r="156" spans="1:16" ht="20.100000000000001" customHeight="1">
      <c r="A156" s="3">
        <v>155</v>
      </c>
      <c r="B156" s="16" t="s">
        <v>1439</v>
      </c>
      <c r="C156" s="18" t="s">
        <v>1407</v>
      </c>
      <c r="D156" s="16" t="s">
        <v>1202</v>
      </c>
      <c r="E156" s="16" t="s">
        <v>1203</v>
      </c>
      <c r="F156" s="4" t="s">
        <v>649</v>
      </c>
      <c r="G156" s="4" t="s">
        <v>649</v>
      </c>
      <c r="H156" s="10" t="s">
        <v>650</v>
      </c>
      <c r="I156" s="7" t="s">
        <v>14</v>
      </c>
      <c r="J156" s="6" t="s">
        <v>651</v>
      </c>
      <c r="K156" s="6" t="s">
        <v>549</v>
      </c>
      <c r="L156" s="7" t="s">
        <v>53</v>
      </c>
      <c r="M156" s="4" t="s">
        <v>18</v>
      </c>
      <c r="N156" s="5" t="s">
        <v>19</v>
      </c>
      <c r="O156" s="19" t="s">
        <v>650</v>
      </c>
      <c r="P156" s="20" t="s">
        <v>652</v>
      </c>
    </row>
    <row r="157" spans="1:16" ht="20.100000000000001" customHeight="1">
      <c r="A157" s="3">
        <v>156</v>
      </c>
      <c r="B157" s="16" t="s">
        <v>1439</v>
      </c>
      <c r="C157" s="18" t="s">
        <v>1408</v>
      </c>
      <c r="D157" s="16" t="s">
        <v>1204</v>
      </c>
      <c r="E157" s="16" t="s">
        <v>1205</v>
      </c>
      <c r="F157" s="4" t="s">
        <v>653</v>
      </c>
      <c r="G157" s="4" t="s">
        <v>653</v>
      </c>
      <c r="H157" s="10" t="s">
        <v>654</v>
      </c>
      <c r="I157" s="7" t="s">
        <v>209</v>
      </c>
      <c r="J157" s="6" t="s">
        <v>655</v>
      </c>
      <c r="K157" s="6" t="s">
        <v>128</v>
      </c>
      <c r="L157" s="7" t="s">
        <v>129</v>
      </c>
      <c r="M157" s="4" t="s">
        <v>18</v>
      </c>
      <c r="N157" s="5" t="s">
        <v>19</v>
      </c>
      <c r="O157" s="19" t="s">
        <v>654</v>
      </c>
      <c r="P157" s="20" t="s">
        <v>656</v>
      </c>
    </row>
    <row r="158" spans="1:16" ht="20.100000000000001" customHeight="1">
      <c r="A158" s="3">
        <v>157</v>
      </c>
      <c r="B158" s="16" t="s">
        <v>1439</v>
      </c>
      <c r="C158" s="18" t="s">
        <v>1409</v>
      </c>
      <c r="D158" s="16" t="s">
        <v>1206</v>
      </c>
      <c r="E158" s="16" t="s">
        <v>1207</v>
      </c>
      <c r="F158" s="4" t="s">
        <v>657</v>
      </c>
      <c r="G158" s="4" t="s">
        <v>657</v>
      </c>
      <c r="H158" s="10" t="s">
        <v>658</v>
      </c>
      <c r="I158" s="7" t="s">
        <v>14</v>
      </c>
      <c r="J158" s="6" t="s">
        <v>659</v>
      </c>
      <c r="K158" s="6" t="s">
        <v>59</v>
      </c>
      <c r="L158" s="7" t="s">
        <v>25</v>
      </c>
      <c r="M158" s="4" t="s">
        <v>18</v>
      </c>
      <c r="N158" s="5" t="s">
        <v>19</v>
      </c>
      <c r="O158" s="19" t="s">
        <v>658</v>
      </c>
      <c r="P158" s="20" t="s">
        <v>660</v>
      </c>
    </row>
    <row r="159" spans="1:16" ht="20.100000000000001" customHeight="1">
      <c r="A159" s="3">
        <v>158</v>
      </c>
      <c r="B159" s="16" t="s">
        <v>1439</v>
      </c>
      <c r="C159" s="18" t="s">
        <v>1410</v>
      </c>
      <c r="D159" s="16" t="s">
        <v>990</v>
      </c>
      <c r="E159" s="16" t="s">
        <v>1012</v>
      </c>
      <c r="F159" s="4" t="s">
        <v>661</v>
      </c>
      <c r="G159" s="4" t="s">
        <v>661</v>
      </c>
      <c r="H159" s="10" t="s">
        <v>662</v>
      </c>
      <c r="I159" s="7" t="s">
        <v>14</v>
      </c>
      <c r="J159" s="6" t="s">
        <v>663</v>
      </c>
      <c r="K159" s="6" t="s">
        <v>59</v>
      </c>
      <c r="L159" s="7" t="s">
        <v>25</v>
      </c>
      <c r="M159" s="4" t="s">
        <v>18</v>
      </c>
      <c r="N159" s="5" t="s">
        <v>19</v>
      </c>
      <c r="O159" s="19" t="s">
        <v>662</v>
      </c>
      <c r="P159" s="20" t="s">
        <v>664</v>
      </c>
    </row>
    <row r="160" spans="1:16" ht="20.100000000000001" customHeight="1">
      <c r="A160" s="3">
        <v>159</v>
      </c>
      <c r="B160" s="16" t="s">
        <v>1439</v>
      </c>
      <c r="C160" s="18" t="s">
        <v>1411</v>
      </c>
      <c r="D160" s="16" t="s">
        <v>1208</v>
      </c>
      <c r="E160" s="16" t="s">
        <v>1209</v>
      </c>
      <c r="F160" s="4" t="s">
        <v>665</v>
      </c>
      <c r="G160" s="4" t="s">
        <v>665</v>
      </c>
      <c r="H160" s="10" t="s">
        <v>666</v>
      </c>
      <c r="I160" s="7" t="s">
        <v>14</v>
      </c>
      <c r="J160" s="6" t="s">
        <v>667</v>
      </c>
      <c r="K160" s="6" t="s">
        <v>59</v>
      </c>
      <c r="L160" s="7" t="s">
        <v>25</v>
      </c>
      <c r="M160" s="4" t="s">
        <v>18</v>
      </c>
      <c r="N160" s="5" t="s">
        <v>19</v>
      </c>
      <c r="O160" s="19" t="s">
        <v>666</v>
      </c>
      <c r="P160" s="20" t="s">
        <v>668</v>
      </c>
    </row>
    <row r="161" spans="1:16" ht="20.100000000000001" customHeight="1">
      <c r="A161" s="3">
        <v>160</v>
      </c>
      <c r="B161" s="16" t="s">
        <v>1439</v>
      </c>
      <c r="C161" s="18" t="s">
        <v>1412</v>
      </c>
      <c r="D161" s="16" t="s">
        <v>1210</v>
      </c>
      <c r="E161" s="16" t="s">
        <v>1211</v>
      </c>
      <c r="F161" s="4" t="s">
        <v>669</v>
      </c>
      <c r="G161" s="4" t="s">
        <v>669</v>
      </c>
      <c r="H161" s="10" t="s">
        <v>670</v>
      </c>
      <c r="I161" s="7" t="s">
        <v>14</v>
      </c>
      <c r="J161" s="6" t="s">
        <v>671</v>
      </c>
      <c r="K161" s="6" t="s">
        <v>59</v>
      </c>
      <c r="L161" s="7" t="s">
        <v>25</v>
      </c>
      <c r="M161" s="4" t="s">
        <v>18</v>
      </c>
      <c r="N161" s="5" t="s">
        <v>19</v>
      </c>
      <c r="O161" s="19" t="s">
        <v>670</v>
      </c>
      <c r="P161" s="20" t="s">
        <v>672</v>
      </c>
    </row>
    <row r="162" spans="1:16" ht="20.100000000000001" customHeight="1">
      <c r="A162" s="3">
        <v>161</v>
      </c>
      <c r="B162" s="16" t="s">
        <v>1439</v>
      </c>
      <c r="C162" s="18" t="s">
        <v>1413</v>
      </c>
      <c r="D162" s="16" t="s">
        <v>1186</v>
      </c>
      <c r="E162" s="16" t="s">
        <v>1187</v>
      </c>
      <c r="F162" s="4" t="s">
        <v>673</v>
      </c>
      <c r="G162" s="4" t="s">
        <v>673</v>
      </c>
      <c r="H162" s="10" t="s">
        <v>674</v>
      </c>
      <c r="I162" s="7" t="s">
        <v>14</v>
      </c>
      <c r="J162" s="6" t="s">
        <v>675</v>
      </c>
      <c r="K162" s="6" t="s">
        <v>59</v>
      </c>
      <c r="L162" s="7" t="s">
        <v>25</v>
      </c>
      <c r="M162" s="4" t="s">
        <v>18</v>
      </c>
      <c r="N162" s="5" t="s">
        <v>19</v>
      </c>
      <c r="O162" s="19" t="s">
        <v>674</v>
      </c>
      <c r="P162" s="20" t="s">
        <v>676</v>
      </c>
    </row>
    <row r="163" spans="1:16" ht="20.100000000000001" customHeight="1">
      <c r="A163" s="3">
        <v>162</v>
      </c>
      <c r="B163" s="16" t="s">
        <v>1439</v>
      </c>
      <c r="C163" s="18" t="s">
        <v>1410</v>
      </c>
      <c r="D163" s="16" t="s">
        <v>1212</v>
      </c>
      <c r="E163" s="16" t="s">
        <v>1213</v>
      </c>
      <c r="F163" s="4" t="s">
        <v>677</v>
      </c>
      <c r="G163" s="4" t="s">
        <v>677</v>
      </c>
      <c r="H163" s="10" t="s">
        <v>678</v>
      </c>
      <c r="I163" s="7" t="s">
        <v>14</v>
      </c>
      <c r="J163" s="6" t="s">
        <v>679</v>
      </c>
      <c r="K163" s="6" t="s">
        <v>59</v>
      </c>
      <c r="L163" s="7" t="s">
        <v>25</v>
      </c>
      <c r="M163" s="4" t="s">
        <v>18</v>
      </c>
      <c r="N163" s="5" t="s">
        <v>19</v>
      </c>
      <c r="O163" s="19" t="s">
        <v>678</v>
      </c>
      <c r="P163" s="20" t="s">
        <v>680</v>
      </c>
    </row>
    <row r="164" spans="1:16" ht="20.100000000000001" customHeight="1">
      <c r="A164" s="3">
        <v>163</v>
      </c>
      <c r="B164" s="16" t="s">
        <v>1439</v>
      </c>
      <c r="C164" s="18" t="s">
        <v>1410</v>
      </c>
      <c r="D164" s="16" t="s">
        <v>976</v>
      </c>
      <c r="E164" s="16" t="s">
        <v>977</v>
      </c>
      <c r="F164" s="4" t="s">
        <v>681</v>
      </c>
      <c r="G164" s="4" t="s">
        <v>681</v>
      </c>
      <c r="H164" s="10" t="s">
        <v>682</v>
      </c>
      <c r="I164" s="7" t="s">
        <v>14</v>
      </c>
      <c r="J164" s="6" t="s">
        <v>683</v>
      </c>
      <c r="K164" s="6" t="s">
        <v>59</v>
      </c>
      <c r="L164" s="7" t="s">
        <v>25</v>
      </c>
      <c r="M164" s="4" t="s">
        <v>18</v>
      </c>
      <c r="N164" s="5" t="s">
        <v>19</v>
      </c>
      <c r="O164" s="19" t="s">
        <v>682</v>
      </c>
      <c r="P164" s="20" t="s">
        <v>684</v>
      </c>
    </row>
    <row r="165" spans="1:16" ht="20.100000000000001" customHeight="1">
      <c r="A165" s="3">
        <v>164</v>
      </c>
      <c r="B165" s="16" t="s">
        <v>1439</v>
      </c>
      <c r="C165" s="18" t="s">
        <v>1409</v>
      </c>
      <c r="D165" s="16" t="s">
        <v>990</v>
      </c>
      <c r="E165" s="16" t="s">
        <v>1012</v>
      </c>
      <c r="F165" s="4" t="s">
        <v>685</v>
      </c>
      <c r="G165" s="4" t="s">
        <v>685</v>
      </c>
      <c r="H165" s="10" t="s">
        <v>686</v>
      </c>
      <c r="I165" s="7" t="s">
        <v>14</v>
      </c>
      <c r="J165" s="6" t="s">
        <v>687</v>
      </c>
      <c r="K165" s="6" t="s">
        <v>59</v>
      </c>
      <c r="L165" s="7" t="s">
        <v>43</v>
      </c>
      <c r="M165" s="4" t="s">
        <v>18</v>
      </c>
      <c r="N165" s="5" t="s">
        <v>19</v>
      </c>
      <c r="O165" s="19" t="s">
        <v>686</v>
      </c>
      <c r="P165" s="20" t="s">
        <v>688</v>
      </c>
    </row>
    <row r="166" spans="1:16" ht="20.100000000000001" customHeight="1">
      <c r="A166" s="3">
        <v>165</v>
      </c>
      <c r="B166" s="16" t="s">
        <v>1439</v>
      </c>
      <c r="C166" s="18" t="s">
        <v>1414</v>
      </c>
      <c r="D166" s="16" t="s">
        <v>1214</v>
      </c>
      <c r="E166" s="16" t="s">
        <v>1215</v>
      </c>
      <c r="F166" s="4" t="s">
        <v>689</v>
      </c>
      <c r="G166" s="4" t="s">
        <v>689</v>
      </c>
      <c r="H166" s="10" t="s">
        <v>690</v>
      </c>
      <c r="I166" s="7" t="s">
        <v>14</v>
      </c>
      <c r="J166" s="6" t="s">
        <v>691</v>
      </c>
      <c r="K166" s="6" t="s">
        <v>16</v>
      </c>
      <c r="L166" s="7" t="s">
        <v>53</v>
      </c>
      <c r="M166" s="4" t="s">
        <v>18</v>
      </c>
      <c r="N166" s="5" t="s">
        <v>19</v>
      </c>
      <c r="O166" s="19" t="s">
        <v>690</v>
      </c>
      <c r="P166" s="20" t="s">
        <v>692</v>
      </c>
    </row>
    <row r="167" spans="1:16" ht="20.100000000000001" customHeight="1">
      <c r="A167" s="3">
        <v>166</v>
      </c>
      <c r="B167" s="16" t="s">
        <v>1439</v>
      </c>
      <c r="C167" s="18" t="s">
        <v>1415</v>
      </c>
      <c r="D167" s="16" t="s">
        <v>1216</v>
      </c>
      <c r="E167" s="16" t="s">
        <v>1217</v>
      </c>
      <c r="F167" s="4" t="s">
        <v>693</v>
      </c>
      <c r="G167" s="4" t="s">
        <v>693</v>
      </c>
      <c r="H167" s="10" t="s">
        <v>694</v>
      </c>
      <c r="I167" s="7" t="s">
        <v>14</v>
      </c>
      <c r="J167" s="6" t="s">
        <v>597</v>
      </c>
      <c r="K167" s="6" t="s">
        <v>59</v>
      </c>
      <c r="L167" s="7" t="s">
        <v>30</v>
      </c>
      <c r="M167" s="4" t="s">
        <v>18</v>
      </c>
      <c r="N167" s="5" t="s">
        <v>19</v>
      </c>
      <c r="O167" s="19" t="s">
        <v>694</v>
      </c>
      <c r="P167" s="20" t="s">
        <v>695</v>
      </c>
    </row>
    <row r="168" spans="1:16" ht="20.100000000000001" customHeight="1">
      <c r="A168" s="3">
        <v>167</v>
      </c>
      <c r="B168" s="16" t="s">
        <v>1439</v>
      </c>
      <c r="C168" s="18" t="s">
        <v>1416</v>
      </c>
      <c r="D168" s="16" t="s">
        <v>1218</v>
      </c>
      <c r="E168" s="16" t="s">
        <v>1219</v>
      </c>
      <c r="F168" s="4" t="s">
        <v>696</v>
      </c>
      <c r="G168" s="4" t="s">
        <v>696</v>
      </c>
      <c r="H168" s="10" t="s">
        <v>697</v>
      </c>
      <c r="I168" s="7" t="s">
        <v>14</v>
      </c>
      <c r="J168" s="6" t="s">
        <v>698</v>
      </c>
      <c r="K168" s="6" t="s">
        <v>59</v>
      </c>
      <c r="L168" s="7" t="s">
        <v>53</v>
      </c>
      <c r="M168" s="4" t="s">
        <v>18</v>
      </c>
      <c r="N168" s="5" t="s">
        <v>19</v>
      </c>
      <c r="O168" s="19" t="s">
        <v>697</v>
      </c>
      <c r="P168" s="20" t="s">
        <v>699</v>
      </c>
    </row>
    <row r="169" spans="1:16" ht="20.100000000000001" customHeight="1">
      <c r="A169" s="3">
        <v>168</v>
      </c>
      <c r="B169" s="16" t="s">
        <v>1439</v>
      </c>
      <c r="C169" s="18" t="s">
        <v>1417</v>
      </c>
      <c r="D169" s="16" t="s">
        <v>1220</v>
      </c>
      <c r="E169" s="16" t="s">
        <v>1221</v>
      </c>
      <c r="F169" s="4" t="s">
        <v>700</v>
      </c>
      <c r="G169" s="4" t="s">
        <v>700</v>
      </c>
      <c r="H169" s="10" t="s">
        <v>701</v>
      </c>
      <c r="I169" s="7" t="s">
        <v>147</v>
      </c>
      <c r="J169" s="6" t="s">
        <v>702</v>
      </c>
      <c r="K169" s="6" t="s">
        <v>59</v>
      </c>
      <c r="L169" s="7" t="s">
        <v>43</v>
      </c>
      <c r="M169" s="4" t="s">
        <v>18</v>
      </c>
      <c r="N169" s="5" t="s">
        <v>19</v>
      </c>
      <c r="O169" s="19" t="s">
        <v>701</v>
      </c>
      <c r="P169" s="20" t="s">
        <v>703</v>
      </c>
    </row>
    <row r="170" spans="1:16" ht="20.100000000000001" customHeight="1">
      <c r="A170" s="3">
        <v>169</v>
      </c>
      <c r="B170" s="16" t="s">
        <v>1439</v>
      </c>
      <c r="C170" s="18" t="s">
        <v>1405</v>
      </c>
      <c r="D170" s="16" t="s">
        <v>1222</v>
      </c>
      <c r="E170" s="16" t="s">
        <v>1223</v>
      </c>
      <c r="F170" s="4" t="s">
        <v>704</v>
      </c>
      <c r="G170" s="4" t="s">
        <v>705</v>
      </c>
      <c r="H170" s="10" t="s">
        <v>706</v>
      </c>
      <c r="I170" s="7" t="s">
        <v>14</v>
      </c>
      <c r="J170" s="6" t="s">
        <v>707</v>
      </c>
      <c r="K170" s="6" t="s">
        <v>52</v>
      </c>
      <c r="L170" s="7" t="s">
        <v>30</v>
      </c>
      <c r="M170" s="4" t="s">
        <v>18</v>
      </c>
      <c r="N170" s="5" t="s">
        <v>19</v>
      </c>
      <c r="O170" s="19" t="s">
        <v>706</v>
      </c>
      <c r="P170" s="20" t="s">
        <v>708</v>
      </c>
    </row>
    <row r="171" spans="1:16" ht="20.100000000000001" customHeight="1">
      <c r="A171" s="3">
        <v>170</v>
      </c>
      <c r="B171" s="16" t="s">
        <v>1439</v>
      </c>
      <c r="C171" s="18" t="s">
        <v>1418</v>
      </c>
      <c r="D171" s="16" t="s">
        <v>1224</v>
      </c>
      <c r="E171" s="16" t="s">
        <v>1225</v>
      </c>
      <c r="F171" s="4" t="s">
        <v>709</v>
      </c>
      <c r="G171" s="4" t="s">
        <v>709</v>
      </c>
      <c r="H171" s="10" t="s">
        <v>710</v>
      </c>
      <c r="I171" s="7" t="s">
        <v>14</v>
      </c>
      <c r="J171" s="6" t="s">
        <v>711</v>
      </c>
      <c r="K171" s="6" t="s">
        <v>59</v>
      </c>
      <c r="L171" s="7" t="s">
        <v>43</v>
      </c>
      <c r="M171" s="4" t="s">
        <v>18</v>
      </c>
      <c r="N171" s="5" t="s">
        <v>19</v>
      </c>
      <c r="O171" s="19" t="s">
        <v>710</v>
      </c>
      <c r="P171" s="20" t="s">
        <v>712</v>
      </c>
    </row>
    <row r="172" spans="1:16" ht="20.100000000000001" customHeight="1">
      <c r="A172" s="3">
        <v>171</v>
      </c>
      <c r="B172" s="16" t="s">
        <v>1439</v>
      </c>
      <c r="C172" s="18" t="s">
        <v>1419</v>
      </c>
      <c r="D172" s="16" t="s">
        <v>1226</v>
      </c>
      <c r="E172" s="16" t="s">
        <v>1227</v>
      </c>
      <c r="F172" s="4" t="s">
        <v>713</v>
      </c>
      <c r="G172" s="4" t="s">
        <v>713</v>
      </c>
      <c r="H172" s="10" t="s">
        <v>929</v>
      </c>
      <c r="I172" s="6" t="s">
        <v>714</v>
      </c>
      <c r="J172" s="6" t="s">
        <v>715</v>
      </c>
      <c r="K172" s="6" t="s">
        <v>16</v>
      </c>
      <c r="L172" s="7" t="s">
        <v>17</v>
      </c>
      <c r="M172" s="4" t="s">
        <v>18</v>
      </c>
      <c r="N172" s="5" t="s">
        <v>19</v>
      </c>
      <c r="O172" s="19" t="s">
        <v>940</v>
      </c>
      <c r="P172" s="22" t="s">
        <v>930</v>
      </c>
    </row>
    <row r="173" spans="1:16" ht="20.100000000000001" customHeight="1">
      <c r="A173" s="3">
        <v>172</v>
      </c>
      <c r="B173" s="16" t="s">
        <v>1439</v>
      </c>
      <c r="C173" s="18" t="s">
        <v>1354</v>
      </c>
      <c r="D173" s="16" t="s">
        <v>1228</v>
      </c>
      <c r="E173" s="16" t="s">
        <v>1229</v>
      </c>
      <c r="F173" s="4" t="s">
        <v>716</v>
      </c>
      <c r="G173" s="4" t="s">
        <v>716</v>
      </c>
      <c r="H173" s="10" t="s">
        <v>717</v>
      </c>
      <c r="I173" s="7" t="s">
        <v>14</v>
      </c>
      <c r="J173" s="6" t="s">
        <v>718</v>
      </c>
      <c r="K173" s="6" t="s">
        <v>16</v>
      </c>
      <c r="L173" s="7" t="s">
        <v>25</v>
      </c>
      <c r="M173" s="4" t="s">
        <v>18</v>
      </c>
      <c r="N173" s="5" t="s">
        <v>19</v>
      </c>
      <c r="O173" s="19" t="s">
        <v>717</v>
      </c>
      <c r="P173" s="20" t="s">
        <v>719</v>
      </c>
    </row>
    <row r="174" spans="1:16" ht="20.100000000000001" customHeight="1">
      <c r="A174" s="3">
        <v>173</v>
      </c>
      <c r="B174" s="16" t="s">
        <v>1439</v>
      </c>
      <c r="C174" s="18" t="s">
        <v>1420</v>
      </c>
      <c r="D174" s="16" t="s">
        <v>1230</v>
      </c>
      <c r="E174" s="16" t="s">
        <v>1231</v>
      </c>
      <c r="F174" s="4" t="s">
        <v>720</v>
      </c>
      <c r="G174" s="4" t="s">
        <v>720</v>
      </c>
      <c r="H174" s="10" t="s">
        <v>721</v>
      </c>
      <c r="I174" s="7" t="s">
        <v>454</v>
      </c>
      <c r="J174" s="6" t="s">
        <v>722</v>
      </c>
      <c r="K174" s="6" t="s">
        <v>16</v>
      </c>
      <c r="L174" s="7" t="s">
        <v>43</v>
      </c>
      <c r="M174" s="4" t="s">
        <v>18</v>
      </c>
      <c r="N174" s="5" t="s">
        <v>19</v>
      </c>
      <c r="O174" s="19" t="s">
        <v>721</v>
      </c>
      <c r="P174" s="20" t="s">
        <v>723</v>
      </c>
    </row>
    <row r="175" spans="1:16" ht="20.100000000000001" customHeight="1">
      <c r="A175" s="3">
        <v>174</v>
      </c>
      <c r="B175" s="16" t="s">
        <v>1439</v>
      </c>
      <c r="C175" s="18" t="s">
        <v>1346</v>
      </c>
      <c r="D175" s="16" t="s">
        <v>1232</v>
      </c>
      <c r="E175" s="16" t="s">
        <v>1233</v>
      </c>
      <c r="F175" s="4" t="s">
        <v>724</v>
      </c>
      <c r="G175" s="4" t="s">
        <v>724</v>
      </c>
      <c r="H175" s="10" t="s">
        <v>725</v>
      </c>
      <c r="I175" s="7" t="s">
        <v>14</v>
      </c>
      <c r="J175" s="6" t="s">
        <v>726</v>
      </c>
      <c r="K175" s="6" t="s">
        <v>128</v>
      </c>
      <c r="L175" s="7" t="s">
        <v>17</v>
      </c>
      <c r="M175" s="4" t="s">
        <v>18</v>
      </c>
      <c r="N175" s="5" t="s">
        <v>19</v>
      </c>
      <c r="O175" s="19" t="s">
        <v>725</v>
      </c>
      <c r="P175" s="20" t="s">
        <v>727</v>
      </c>
    </row>
    <row r="176" spans="1:16" ht="20.100000000000001" customHeight="1">
      <c r="A176" s="3">
        <v>175</v>
      </c>
      <c r="B176" s="16" t="s">
        <v>1439</v>
      </c>
      <c r="C176" s="18" t="s">
        <v>1349</v>
      </c>
      <c r="D176" s="16" t="s">
        <v>1234</v>
      </c>
      <c r="E176" s="16" t="s">
        <v>1235</v>
      </c>
      <c r="F176" s="4" t="s">
        <v>728</v>
      </c>
      <c r="G176" s="4" t="s">
        <v>728</v>
      </c>
      <c r="H176" s="10" t="s">
        <v>729</v>
      </c>
      <c r="I176" s="7" t="s">
        <v>14</v>
      </c>
      <c r="J176" s="6" t="s">
        <v>726</v>
      </c>
      <c r="K176" s="6" t="s">
        <v>128</v>
      </c>
      <c r="L176" s="7" t="s">
        <v>17</v>
      </c>
      <c r="M176" s="4" t="s">
        <v>18</v>
      </c>
      <c r="N176" s="5" t="s">
        <v>19</v>
      </c>
      <c r="O176" s="19" t="s">
        <v>729</v>
      </c>
      <c r="P176" s="20" t="s">
        <v>730</v>
      </c>
    </row>
    <row r="177" spans="1:16" ht="20.100000000000001" customHeight="1">
      <c r="A177" s="3">
        <v>176</v>
      </c>
      <c r="B177" s="16" t="s">
        <v>1439</v>
      </c>
      <c r="C177" s="18" t="s">
        <v>1328</v>
      </c>
      <c r="D177" s="16" t="s">
        <v>999</v>
      </c>
      <c r="E177" s="16" t="s">
        <v>1000</v>
      </c>
      <c r="F177" s="4" t="s">
        <v>731</v>
      </c>
      <c r="G177" s="4" t="s">
        <v>731</v>
      </c>
      <c r="H177" s="10" t="s">
        <v>732</v>
      </c>
      <c r="I177" s="7" t="s">
        <v>218</v>
      </c>
      <c r="J177" s="6" t="s">
        <v>733</v>
      </c>
      <c r="K177" s="6" t="s">
        <v>128</v>
      </c>
      <c r="L177" s="7" t="s">
        <v>17</v>
      </c>
      <c r="M177" s="4" t="s">
        <v>18</v>
      </c>
      <c r="N177" s="5" t="s">
        <v>19</v>
      </c>
      <c r="O177" s="19" t="s">
        <v>732</v>
      </c>
      <c r="P177" s="20" t="s">
        <v>734</v>
      </c>
    </row>
    <row r="178" spans="1:16" ht="20.100000000000001" customHeight="1">
      <c r="A178" s="3">
        <v>177</v>
      </c>
      <c r="B178" s="16" t="s">
        <v>1439</v>
      </c>
      <c r="C178" s="18" t="s">
        <v>1421</v>
      </c>
      <c r="D178" s="16" t="s">
        <v>1146</v>
      </c>
      <c r="E178" s="16" t="s">
        <v>1236</v>
      </c>
      <c r="F178" s="4" t="s">
        <v>735</v>
      </c>
      <c r="G178" s="4" t="s">
        <v>735</v>
      </c>
      <c r="H178" s="10" t="s">
        <v>736</v>
      </c>
      <c r="I178" s="7" t="s">
        <v>14</v>
      </c>
      <c r="J178" s="6" t="s">
        <v>737</v>
      </c>
      <c r="K178" s="6" t="s">
        <v>16</v>
      </c>
      <c r="L178" s="7" t="s">
        <v>25</v>
      </c>
      <c r="M178" s="4" t="s">
        <v>18</v>
      </c>
      <c r="N178" s="5" t="s">
        <v>19</v>
      </c>
      <c r="O178" s="19" t="s">
        <v>736</v>
      </c>
      <c r="P178" s="20" t="s">
        <v>738</v>
      </c>
    </row>
    <row r="179" spans="1:16" ht="20.100000000000001" customHeight="1">
      <c r="A179" s="3">
        <v>178</v>
      </c>
      <c r="B179" s="16" t="s">
        <v>1439</v>
      </c>
      <c r="C179" s="18" t="s">
        <v>1422</v>
      </c>
      <c r="D179" s="16" t="s">
        <v>1237</v>
      </c>
      <c r="E179" s="16" t="s">
        <v>1238</v>
      </c>
      <c r="F179" s="4" t="s">
        <v>739</v>
      </c>
      <c r="G179" s="4" t="s">
        <v>739</v>
      </c>
      <c r="H179" s="10" t="s">
        <v>740</v>
      </c>
      <c r="I179" s="7" t="s">
        <v>218</v>
      </c>
      <c r="J179" s="6" t="s">
        <v>741</v>
      </c>
      <c r="K179" s="6" t="s">
        <v>16</v>
      </c>
      <c r="L179" s="7" t="s">
        <v>30</v>
      </c>
      <c r="M179" s="4" t="s">
        <v>18</v>
      </c>
      <c r="N179" s="5" t="s">
        <v>19</v>
      </c>
      <c r="O179" s="19" t="s">
        <v>740</v>
      </c>
      <c r="P179" s="20" t="s">
        <v>742</v>
      </c>
    </row>
    <row r="180" spans="1:16" ht="20.100000000000001" customHeight="1">
      <c r="A180" s="3">
        <v>179</v>
      </c>
      <c r="B180" s="16" t="s">
        <v>1439</v>
      </c>
      <c r="C180" s="18" t="s">
        <v>1423</v>
      </c>
      <c r="D180" s="16" t="s">
        <v>1239</v>
      </c>
      <c r="E180" s="16" t="s">
        <v>951</v>
      </c>
      <c r="F180" s="4" t="s">
        <v>743</v>
      </c>
      <c r="G180" s="4" t="s">
        <v>743</v>
      </c>
      <c r="H180" s="10" t="s">
        <v>744</v>
      </c>
      <c r="I180" s="7" t="s">
        <v>192</v>
      </c>
      <c r="J180" s="6" t="s">
        <v>513</v>
      </c>
      <c r="K180" s="6" t="s">
        <v>128</v>
      </c>
      <c r="L180" s="7" t="s">
        <v>129</v>
      </c>
      <c r="M180" s="4" t="s">
        <v>18</v>
      </c>
      <c r="N180" s="5" t="s">
        <v>19</v>
      </c>
      <c r="O180" s="19" t="s">
        <v>744</v>
      </c>
      <c r="P180" s="20" t="s">
        <v>745</v>
      </c>
    </row>
    <row r="181" spans="1:16" ht="20.100000000000001" customHeight="1">
      <c r="A181" s="3">
        <v>180</v>
      </c>
      <c r="B181" s="16" t="s">
        <v>1439</v>
      </c>
      <c r="C181" s="18" t="s">
        <v>1354</v>
      </c>
      <c r="D181" s="16" t="s">
        <v>1240</v>
      </c>
      <c r="E181" s="16" t="s">
        <v>1241</v>
      </c>
      <c r="F181" s="4" t="s">
        <v>746</v>
      </c>
      <c r="G181" s="4" t="s">
        <v>746</v>
      </c>
      <c r="H181" s="10" t="s">
        <v>747</v>
      </c>
      <c r="I181" s="7" t="s">
        <v>147</v>
      </c>
      <c r="J181" s="6" t="s">
        <v>748</v>
      </c>
      <c r="K181" s="6" t="s">
        <v>128</v>
      </c>
      <c r="L181" s="7" t="s">
        <v>17</v>
      </c>
      <c r="M181" s="4" t="s">
        <v>18</v>
      </c>
      <c r="N181" s="5" t="s">
        <v>19</v>
      </c>
      <c r="O181" s="19" t="s">
        <v>747</v>
      </c>
      <c r="P181" s="20" t="s">
        <v>749</v>
      </c>
    </row>
    <row r="182" spans="1:16" ht="20.100000000000001" customHeight="1">
      <c r="A182" s="3">
        <v>181</v>
      </c>
      <c r="B182" s="16" t="s">
        <v>1439</v>
      </c>
      <c r="C182" s="18" t="s">
        <v>1389</v>
      </c>
      <c r="D182" s="16" t="s">
        <v>1140</v>
      </c>
      <c r="E182" s="16" t="s">
        <v>1242</v>
      </c>
      <c r="F182" s="4" t="s">
        <v>750</v>
      </c>
      <c r="G182" s="4" t="s">
        <v>750</v>
      </c>
      <c r="H182" s="10" t="s">
        <v>751</v>
      </c>
      <c r="I182" s="7" t="s">
        <v>14</v>
      </c>
      <c r="J182" s="6" t="s">
        <v>752</v>
      </c>
      <c r="K182" s="6" t="s">
        <v>52</v>
      </c>
      <c r="L182" s="7" t="s">
        <v>30</v>
      </c>
      <c r="M182" s="4" t="s">
        <v>18</v>
      </c>
      <c r="N182" s="5" t="s">
        <v>19</v>
      </c>
      <c r="O182" s="19" t="s">
        <v>751</v>
      </c>
      <c r="P182" s="20" t="s">
        <v>753</v>
      </c>
    </row>
    <row r="183" spans="1:16" ht="20.100000000000001" customHeight="1">
      <c r="A183" s="3">
        <v>182</v>
      </c>
      <c r="B183" s="16" t="s">
        <v>1439</v>
      </c>
      <c r="C183" s="18" t="s">
        <v>1424</v>
      </c>
      <c r="D183" s="16" t="s">
        <v>1140</v>
      </c>
      <c r="E183" s="16" t="s">
        <v>1242</v>
      </c>
      <c r="F183" s="4" t="s">
        <v>754</v>
      </c>
      <c r="G183" s="4" t="s">
        <v>754</v>
      </c>
      <c r="H183" s="10" t="s">
        <v>755</v>
      </c>
      <c r="I183" s="7" t="s">
        <v>209</v>
      </c>
      <c r="J183" s="6" t="s">
        <v>756</v>
      </c>
      <c r="K183" s="6" t="s">
        <v>128</v>
      </c>
      <c r="L183" s="7" t="s">
        <v>53</v>
      </c>
      <c r="M183" s="4" t="s">
        <v>18</v>
      </c>
      <c r="N183" s="5" t="s">
        <v>19</v>
      </c>
      <c r="O183" s="19" t="s">
        <v>755</v>
      </c>
      <c r="P183" s="20" t="s">
        <v>757</v>
      </c>
    </row>
    <row r="184" spans="1:16" ht="20.100000000000001" customHeight="1">
      <c r="A184" s="3">
        <v>183</v>
      </c>
      <c r="B184" s="16" t="s">
        <v>1439</v>
      </c>
      <c r="C184" s="18" t="s">
        <v>1354</v>
      </c>
      <c r="D184" s="16" t="s">
        <v>1243</v>
      </c>
      <c r="E184" s="16" t="s">
        <v>1072</v>
      </c>
      <c r="F184" s="4" t="s">
        <v>758</v>
      </c>
      <c r="G184" s="4" t="s">
        <v>758</v>
      </c>
      <c r="H184" s="10" t="s">
        <v>759</v>
      </c>
      <c r="I184" s="7" t="s">
        <v>14</v>
      </c>
      <c r="J184" s="6" t="s">
        <v>760</v>
      </c>
      <c r="K184" s="6" t="s">
        <v>16</v>
      </c>
      <c r="L184" s="7" t="s">
        <v>25</v>
      </c>
      <c r="M184" s="4" t="s">
        <v>18</v>
      </c>
      <c r="N184" s="5" t="s">
        <v>19</v>
      </c>
      <c r="O184" s="19" t="s">
        <v>759</v>
      </c>
      <c r="P184" s="20" t="s">
        <v>761</v>
      </c>
    </row>
    <row r="185" spans="1:16" ht="20.100000000000001" customHeight="1">
      <c r="A185" s="3">
        <v>184</v>
      </c>
      <c r="B185" s="16" t="s">
        <v>1439</v>
      </c>
      <c r="C185" s="18" t="s">
        <v>1322</v>
      </c>
      <c r="D185" s="16" t="s">
        <v>1244</v>
      </c>
      <c r="E185" s="16" t="s">
        <v>1245</v>
      </c>
      <c r="F185" s="4" t="s">
        <v>762</v>
      </c>
      <c r="G185" s="4" t="s">
        <v>762</v>
      </c>
      <c r="H185" s="10" t="s">
        <v>763</v>
      </c>
      <c r="I185" s="7" t="s">
        <v>14</v>
      </c>
      <c r="J185" s="6" t="s">
        <v>764</v>
      </c>
      <c r="K185" s="6" t="s">
        <v>59</v>
      </c>
      <c r="L185" s="7" t="s">
        <v>25</v>
      </c>
      <c r="M185" s="4" t="s">
        <v>18</v>
      </c>
      <c r="N185" s="5" t="s">
        <v>19</v>
      </c>
      <c r="O185" s="19" t="s">
        <v>763</v>
      </c>
      <c r="P185" s="20" t="s">
        <v>765</v>
      </c>
    </row>
    <row r="186" spans="1:16" ht="20.100000000000001" customHeight="1">
      <c r="A186" s="3">
        <v>185</v>
      </c>
      <c r="B186" s="16" t="s">
        <v>1439</v>
      </c>
      <c r="C186" s="18" t="s">
        <v>1425</v>
      </c>
      <c r="D186" s="16" t="s">
        <v>1246</v>
      </c>
      <c r="E186" s="16" t="s">
        <v>1247</v>
      </c>
      <c r="F186" s="4" t="s">
        <v>766</v>
      </c>
      <c r="G186" s="4" t="s">
        <v>766</v>
      </c>
      <c r="H186" s="10" t="s">
        <v>767</v>
      </c>
      <c r="I186" s="7" t="s">
        <v>57</v>
      </c>
      <c r="J186" s="6" t="s">
        <v>768</v>
      </c>
      <c r="K186" s="6" t="s">
        <v>59</v>
      </c>
      <c r="L186" s="7" t="s">
        <v>43</v>
      </c>
      <c r="M186" s="4" t="s">
        <v>18</v>
      </c>
      <c r="N186" s="5" t="s">
        <v>19</v>
      </c>
      <c r="O186" s="19" t="s">
        <v>767</v>
      </c>
      <c r="P186" s="20" t="s">
        <v>769</v>
      </c>
    </row>
    <row r="187" spans="1:16" ht="20.100000000000001" customHeight="1">
      <c r="A187" s="3">
        <v>186</v>
      </c>
      <c r="B187" s="16" t="s">
        <v>1439</v>
      </c>
      <c r="C187" s="18" t="s">
        <v>1356</v>
      </c>
      <c r="D187" s="16" t="s">
        <v>1248</v>
      </c>
      <c r="E187" s="16" t="s">
        <v>1249</v>
      </c>
      <c r="F187" s="4" t="s">
        <v>770</v>
      </c>
      <c r="G187" s="4" t="s">
        <v>770</v>
      </c>
      <c r="H187" s="10" t="s">
        <v>771</v>
      </c>
      <c r="I187" s="7" t="s">
        <v>14</v>
      </c>
      <c r="J187" s="6" t="s">
        <v>772</v>
      </c>
      <c r="K187" s="6" t="s">
        <v>16</v>
      </c>
      <c r="L187" s="7" t="s">
        <v>30</v>
      </c>
      <c r="M187" s="4" t="s">
        <v>18</v>
      </c>
      <c r="N187" s="5" t="s">
        <v>19</v>
      </c>
      <c r="O187" s="19" t="s">
        <v>771</v>
      </c>
      <c r="P187" s="20" t="s">
        <v>773</v>
      </c>
    </row>
    <row r="188" spans="1:16" ht="20.100000000000001" customHeight="1">
      <c r="A188" s="3">
        <v>187</v>
      </c>
      <c r="B188" s="16" t="s">
        <v>1439</v>
      </c>
      <c r="C188" s="18" t="s">
        <v>1426</v>
      </c>
      <c r="D188" s="16" t="s">
        <v>1081</v>
      </c>
      <c r="E188" s="16" t="s">
        <v>1082</v>
      </c>
      <c r="F188" s="4" t="s">
        <v>774</v>
      </c>
      <c r="G188" s="4" t="s">
        <v>774</v>
      </c>
      <c r="H188" s="10" t="s">
        <v>775</v>
      </c>
      <c r="I188" s="7" t="s">
        <v>14</v>
      </c>
      <c r="J188" s="6" t="s">
        <v>776</v>
      </c>
      <c r="K188" s="6" t="s">
        <v>128</v>
      </c>
      <c r="L188" s="7" t="s">
        <v>17</v>
      </c>
      <c r="M188" s="4" t="s">
        <v>18</v>
      </c>
      <c r="N188" s="5" t="s">
        <v>19</v>
      </c>
      <c r="O188" s="19" t="s">
        <v>775</v>
      </c>
      <c r="P188" s="20" t="s">
        <v>777</v>
      </c>
    </row>
    <row r="189" spans="1:16" ht="20.100000000000001" customHeight="1">
      <c r="A189" s="3">
        <v>188</v>
      </c>
      <c r="B189" s="16" t="s">
        <v>1439</v>
      </c>
      <c r="C189" s="18" t="s">
        <v>1427</v>
      </c>
      <c r="D189" s="16" t="s">
        <v>1068</v>
      </c>
      <c r="E189" s="16" t="s">
        <v>1250</v>
      </c>
      <c r="F189" s="4" t="s">
        <v>778</v>
      </c>
      <c r="G189" s="4" t="s">
        <v>778</v>
      </c>
      <c r="H189" s="10" t="s">
        <v>779</v>
      </c>
      <c r="I189" s="7" t="s">
        <v>14</v>
      </c>
      <c r="J189" s="6" t="s">
        <v>780</v>
      </c>
      <c r="K189" s="6" t="s">
        <v>16</v>
      </c>
      <c r="L189" s="7" t="s">
        <v>25</v>
      </c>
      <c r="M189" s="4" t="s">
        <v>18</v>
      </c>
      <c r="N189" s="5" t="s">
        <v>19</v>
      </c>
      <c r="O189" s="19" t="s">
        <v>779</v>
      </c>
      <c r="P189" s="20" t="s">
        <v>781</v>
      </c>
    </row>
    <row r="190" spans="1:16" ht="20.100000000000001" customHeight="1">
      <c r="A190" s="3">
        <v>189</v>
      </c>
      <c r="B190" s="16" t="s">
        <v>1439</v>
      </c>
      <c r="C190" s="18" t="s">
        <v>1427</v>
      </c>
      <c r="D190" s="16" t="s">
        <v>1251</v>
      </c>
      <c r="E190" s="16" t="s">
        <v>1252</v>
      </c>
      <c r="F190" s="4" t="s">
        <v>782</v>
      </c>
      <c r="G190" s="4" t="s">
        <v>782</v>
      </c>
      <c r="H190" s="10" t="s">
        <v>783</v>
      </c>
      <c r="I190" s="7" t="s">
        <v>14</v>
      </c>
      <c r="J190" s="6" t="s">
        <v>784</v>
      </c>
      <c r="K190" s="6" t="s">
        <v>16</v>
      </c>
      <c r="L190" s="7" t="s">
        <v>25</v>
      </c>
      <c r="M190" s="4" t="s">
        <v>18</v>
      </c>
      <c r="N190" s="5" t="s">
        <v>19</v>
      </c>
      <c r="O190" s="19" t="s">
        <v>783</v>
      </c>
      <c r="P190" s="20" t="s">
        <v>785</v>
      </c>
    </row>
    <row r="191" spans="1:16" ht="20.100000000000001" customHeight="1">
      <c r="A191" s="3">
        <v>190</v>
      </c>
      <c r="B191" s="16" t="s">
        <v>1439</v>
      </c>
      <c r="C191" s="18" t="s">
        <v>1366</v>
      </c>
      <c r="D191" s="16" t="s">
        <v>1253</v>
      </c>
      <c r="E191" s="16" t="s">
        <v>1254</v>
      </c>
      <c r="F191" s="4" t="s">
        <v>786</v>
      </c>
      <c r="G191" s="4" t="s">
        <v>786</v>
      </c>
      <c r="H191" s="10" t="s">
        <v>787</v>
      </c>
      <c r="I191" s="7" t="s">
        <v>57</v>
      </c>
      <c r="J191" s="6" t="s">
        <v>788</v>
      </c>
      <c r="K191" s="6" t="s">
        <v>16</v>
      </c>
      <c r="L191" s="7" t="s">
        <v>17</v>
      </c>
      <c r="M191" s="4" t="s">
        <v>18</v>
      </c>
      <c r="N191" s="5" t="s">
        <v>19</v>
      </c>
      <c r="O191" s="19" t="s">
        <v>787</v>
      </c>
      <c r="P191" s="20" t="s">
        <v>789</v>
      </c>
    </row>
    <row r="192" spans="1:16" ht="20.100000000000001" customHeight="1">
      <c r="A192" s="3">
        <v>191</v>
      </c>
      <c r="B192" s="16" t="s">
        <v>1439</v>
      </c>
      <c r="C192" s="18" t="s">
        <v>1354</v>
      </c>
      <c r="D192" s="16" t="s">
        <v>1255</v>
      </c>
      <c r="E192" s="16" t="s">
        <v>1256</v>
      </c>
      <c r="F192" s="4" t="s">
        <v>790</v>
      </c>
      <c r="G192" s="4" t="s">
        <v>790</v>
      </c>
      <c r="H192" s="10" t="s">
        <v>791</v>
      </c>
      <c r="I192" s="7" t="s">
        <v>14</v>
      </c>
      <c r="J192" s="6" t="s">
        <v>792</v>
      </c>
      <c r="K192" s="6" t="s">
        <v>16</v>
      </c>
      <c r="L192" s="7" t="s">
        <v>43</v>
      </c>
      <c r="M192" s="4" t="s">
        <v>18</v>
      </c>
      <c r="N192" s="5" t="s">
        <v>19</v>
      </c>
      <c r="O192" s="19" t="s">
        <v>791</v>
      </c>
      <c r="P192" s="20" t="s">
        <v>793</v>
      </c>
    </row>
    <row r="193" spans="1:16" ht="20.100000000000001" customHeight="1">
      <c r="A193" s="3">
        <v>192</v>
      </c>
      <c r="B193" s="16" t="s">
        <v>1439</v>
      </c>
      <c r="C193" s="18" t="s">
        <v>1428</v>
      </c>
      <c r="D193" s="16" t="s">
        <v>1257</v>
      </c>
      <c r="E193" s="16" t="s">
        <v>1258</v>
      </c>
      <c r="F193" s="4" t="s">
        <v>794</v>
      </c>
      <c r="G193" s="4" t="s">
        <v>794</v>
      </c>
      <c r="H193" s="10" t="s">
        <v>795</v>
      </c>
      <c r="I193" s="7" t="s">
        <v>796</v>
      </c>
      <c r="J193" s="6" t="s">
        <v>797</v>
      </c>
      <c r="K193" s="6" t="s">
        <v>16</v>
      </c>
      <c r="L193" s="7" t="s">
        <v>25</v>
      </c>
      <c r="M193" s="4" t="s">
        <v>18</v>
      </c>
      <c r="N193" s="5" t="s">
        <v>19</v>
      </c>
      <c r="O193" s="19" t="s">
        <v>795</v>
      </c>
      <c r="P193" s="20" t="s">
        <v>798</v>
      </c>
    </row>
    <row r="194" spans="1:16" ht="20.100000000000001" customHeight="1">
      <c r="A194" s="3">
        <v>193</v>
      </c>
      <c r="B194" s="16" t="s">
        <v>1439</v>
      </c>
      <c r="C194" s="18" t="s">
        <v>1387</v>
      </c>
      <c r="D194" s="16" t="s">
        <v>1259</v>
      </c>
      <c r="E194" s="16" t="s">
        <v>1260</v>
      </c>
      <c r="F194" s="4" t="s">
        <v>799</v>
      </c>
      <c r="G194" s="4" t="s">
        <v>799</v>
      </c>
      <c r="H194" s="10" t="s">
        <v>800</v>
      </c>
      <c r="I194" s="7" t="s">
        <v>14</v>
      </c>
      <c r="J194" s="6" t="s">
        <v>801</v>
      </c>
      <c r="K194" s="6" t="s">
        <v>128</v>
      </c>
      <c r="L194" s="7" t="s">
        <v>17</v>
      </c>
      <c r="M194" s="4" t="s">
        <v>18</v>
      </c>
      <c r="N194" s="5" t="s">
        <v>19</v>
      </c>
      <c r="O194" s="19" t="s">
        <v>800</v>
      </c>
      <c r="P194" s="20" t="s">
        <v>802</v>
      </c>
    </row>
    <row r="195" spans="1:16" ht="20.100000000000001" customHeight="1">
      <c r="A195" s="3">
        <v>194</v>
      </c>
      <c r="B195" s="16" t="s">
        <v>1439</v>
      </c>
      <c r="C195" s="18" t="s">
        <v>1372</v>
      </c>
      <c r="D195" s="16" t="s">
        <v>1261</v>
      </c>
      <c r="E195" s="16" t="s">
        <v>1262</v>
      </c>
      <c r="F195" s="4" t="s">
        <v>803</v>
      </c>
      <c r="G195" s="4" t="s">
        <v>803</v>
      </c>
      <c r="H195" s="10" t="s">
        <v>804</v>
      </c>
      <c r="I195" s="7" t="s">
        <v>14</v>
      </c>
      <c r="J195" s="6" t="s">
        <v>805</v>
      </c>
      <c r="K195" s="6" t="s">
        <v>128</v>
      </c>
      <c r="L195" s="7" t="s">
        <v>17</v>
      </c>
      <c r="M195" s="4" t="s">
        <v>18</v>
      </c>
      <c r="N195" s="5" t="s">
        <v>19</v>
      </c>
      <c r="O195" s="19" t="s">
        <v>804</v>
      </c>
      <c r="P195" s="20" t="s">
        <v>806</v>
      </c>
    </row>
    <row r="196" spans="1:16" ht="20.100000000000001" customHeight="1">
      <c r="A196" s="3">
        <v>195</v>
      </c>
      <c r="B196" s="16" t="s">
        <v>1439</v>
      </c>
      <c r="C196" s="18" t="s">
        <v>1312</v>
      </c>
      <c r="D196" s="16" t="s">
        <v>1263</v>
      </c>
      <c r="E196" s="16" t="s">
        <v>1149</v>
      </c>
      <c r="F196" s="4" t="s">
        <v>807</v>
      </c>
      <c r="G196" s="4" t="s">
        <v>807</v>
      </c>
      <c r="H196" s="10" t="s">
        <v>808</v>
      </c>
      <c r="I196" s="7" t="s">
        <v>147</v>
      </c>
      <c r="J196" s="6" t="s">
        <v>809</v>
      </c>
      <c r="K196" s="6" t="s">
        <v>16</v>
      </c>
      <c r="L196" s="7" t="s">
        <v>17</v>
      </c>
      <c r="M196" s="4" t="s">
        <v>18</v>
      </c>
      <c r="N196" s="5" t="s">
        <v>19</v>
      </c>
      <c r="O196" s="19" t="s">
        <v>808</v>
      </c>
      <c r="P196" s="20" t="s">
        <v>810</v>
      </c>
    </row>
    <row r="197" spans="1:16" ht="20.100000000000001" customHeight="1">
      <c r="A197" s="3">
        <v>196</v>
      </c>
      <c r="B197" s="16" t="s">
        <v>1439</v>
      </c>
      <c r="C197" s="18" t="s">
        <v>1323</v>
      </c>
      <c r="D197" s="16" t="s">
        <v>1264</v>
      </c>
      <c r="E197" s="16" t="s">
        <v>1265</v>
      </c>
      <c r="F197" s="4" t="s">
        <v>811</v>
      </c>
      <c r="G197" s="4" t="s">
        <v>811</v>
      </c>
      <c r="H197" s="10" t="s">
        <v>812</v>
      </c>
      <c r="I197" s="7" t="s">
        <v>57</v>
      </c>
      <c r="J197" s="6" t="s">
        <v>813</v>
      </c>
      <c r="K197" s="6" t="s">
        <v>59</v>
      </c>
      <c r="L197" s="7" t="s">
        <v>43</v>
      </c>
      <c r="M197" s="4" t="s">
        <v>18</v>
      </c>
      <c r="N197" s="5" t="s">
        <v>19</v>
      </c>
      <c r="O197" s="19" t="s">
        <v>812</v>
      </c>
      <c r="P197" s="20" t="s">
        <v>814</v>
      </c>
    </row>
    <row r="198" spans="1:16" ht="20.100000000000001" customHeight="1">
      <c r="A198" s="3">
        <v>197</v>
      </c>
      <c r="B198" s="16" t="s">
        <v>1439</v>
      </c>
      <c r="C198" s="18" t="s">
        <v>1351</v>
      </c>
      <c r="D198" s="16" t="s">
        <v>1266</v>
      </c>
      <c r="E198" s="16" t="s">
        <v>1267</v>
      </c>
      <c r="F198" s="4" t="s">
        <v>815</v>
      </c>
      <c r="G198" s="4" t="s">
        <v>815</v>
      </c>
      <c r="H198" s="10" t="s">
        <v>816</v>
      </c>
      <c r="I198" s="7" t="s">
        <v>14</v>
      </c>
      <c r="J198" s="6" t="s">
        <v>817</v>
      </c>
      <c r="K198" s="6" t="s">
        <v>128</v>
      </c>
      <c r="L198" s="7" t="s">
        <v>17</v>
      </c>
      <c r="M198" s="4" t="s">
        <v>18</v>
      </c>
      <c r="N198" s="5" t="s">
        <v>19</v>
      </c>
      <c r="O198" s="19" t="s">
        <v>816</v>
      </c>
      <c r="P198" s="20" t="s">
        <v>818</v>
      </c>
    </row>
    <row r="199" spans="1:16" ht="20.100000000000001" customHeight="1">
      <c r="A199" s="3">
        <v>198</v>
      </c>
      <c r="B199" s="16" t="s">
        <v>1439</v>
      </c>
      <c r="C199" s="18" t="s">
        <v>1387</v>
      </c>
      <c r="D199" s="16" t="s">
        <v>1134</v>
      </c>
      <c r="E199" s="16" t="s">
        <v>1268</v>
      </c>
      <c r="F199" s="4" t="s">
        <v>819</v>
      </c>
      <c r="G199" s="4" t="s">
        <v>819</v>
      </c>
      <c r="H199" s="10" t="s">
        <v>820</v>
      </c>
      <c r="I199" s="7" t="s">
        <v>14</v>
      </c>
      <c r="J199" s="6" t="s">
        <v>821</v>
      </c>
      <c r="K199" s="6" t="s">
        <v>128</v>
      </c>
      <c r="L199" s="7" t="s">
        <v>17</v>
      </c>
      <c r="M199" s="4" t="s">
        <v>18</v>
      </c>
      <c r="N199" s="5" t="s">
        <v>19</v>
      </c>
      <c r="O199" s="19" t="s">
        <v>820</v>
      </c>
      <c r="P199" s="20" t="s">
        <v>822</v>
      </c>
    </row>
    <row r="200" spans="1:16" ht="20.100000000000001" customHeight="1">
      <c r="A200" s="3">
        <v>199</v>
      </c>
      <c r="B200" s="16" t="s">
        <v>1439</v>
      </c>
      <c r="C200" s="18" t="s">
        <v>1361</v>
      </c>
      <c r="D200" s="16" t="s">
        <v>1073</v>
      </c>
      <c r="E200" s="16" t="s">
        <v>1269</v>
      </c>
      <c r="F200" s="4" t="s">
        <v>823</v>
      </c>
      <c r="G200" s="4" t="s">
        <v>823</v>
      </c>
      <c r="H200" s="10" t="s">
        <v>824</v>
      </c>
      <c r="I200" s="7" t="s">
        <v>14</v>
      </c>
      <c r="J200" s="6" t="s">
        <v>825</v>
      </c>
      <c r="K200" s="6" t="s">
        <v>128</v>
      </c>
      <c r="L200" s="7" t="s">
        <v>17</v>
      </c>
      <c r="M200" s="4" t="s">
        <v>18</v>
      </c>
      <c r="N200" s="5" t="s">
        <v>19</v>
      </c>
      <c r="O200" s="19" t="s">
        <v>824</v>
      </c>
      <c r="P200" s="20" t="s">
        <v>826</v>
      </c>
    </row>
    <row r="201" spans="1:16" ht="20.100000000000001" customHeight="1">
      <c r="A201" s="3">
        <v>200</v>
      </c>
      <c r="B201" s="16" t="s">
        <v>1439</v>
      </c>
      <c r="C201" s="18" t="s">
        <v>1372</v>
      </c>
      <c r="D201" s="16" t="s">
        <v>1270</v>
      </c>
      <c r="E201" s="16" t="s">
        <v>1271</v>
      </c>
      <c r="F201" s="4" t="s">
        <v>827</v>
      </c>
      <c r="G201" s="4" t="s">
        <v>828</v>
      </c>
      <c r="H201" s="10" t="s">
        <v>829</v>
      </c>
      <c r="I201" s="7" t="s">
        <v>14</v>
      </c>
      <c r="J201" s="6" t="s">
        <v>830</v>
      </c>
      <c r="K201" s="6" t="s">
        <v>128</v>
      </c>
      <c r="L201" s="7" t="s">
        <v>25</v>
      </c>
      <c r="M201" s="4" t="s">
        <v>18</v>
      </c>
      <c r="N201" s="5" t="s">
        <v>19</v>
      </c>
      <c r="O201" s="19" t="s">
        <v>829</v>
      </c>
      <c r="P201" s="20" t="s">
        <v>831</v>
      </c>
    </row>
    <row r="202" spans="1:16" ht="20.100000000000001" customHeight="1">
      <c r="A202" s="3">
        <v>201</v>
      </c>
      <c r="B202" s="16" t="s">
        <v>1439</v>
      </c>
      <c r="C202" s="18" t="s">
        <v>1372</v>
      </c>
      <c r="D202" s="16" t="s">
        <v>1272</v>
      </c>
      <c r="E202" s="16" t="s">
        <v>1273</v>
      </c>
      <c r="F202" s="4" t="s">
        <v>832</v>
      </c>
      <c r="G202" s="4" t="s">
        <v>832</v>
      </c>
      <c r="H202" s="10" t="s">
        <v>833</v>
      </c>
      <c r="I202" s="7" t="s">
        <v>14</v>
      </c>
      <c r="J202" s="6" t="s">
        <v>834</v>
      </c>
      <c r="K202" s="6" t="s">
        <v>128</v>
      </c>
      <c r="L202" s="7" t="s">
        <v>25</v>
      </c>
      <c r="M202" s="4" t="s">
        <v>18</v>
      </c>
      <c r="N202" s="5" t="s">
        <v>19</v>
      </c>
      <c r="O202" s="19" t="s">
        <v>833</v>
      </c>
      <c r="P202" s="20" t="s">
        <v>835</v>
      </c>
    </row>
    <row r="203" spans="1:16" ht="20.100000000000001" customHeight="1">
      <c r="A203" s="3">
        <v>202</v>
      </c>
      <c r="B203" s="16" t="s">
        <v>1439</v>
      </c>
      <c r="C203" s="18" t="s">
        <v>1372</v>
      </c>
      <c r="D203" s="16" t="s">
        <v>1274</v>
      </c>
      <c r="E203" s="16" t="s">
        <v>1275</v>
      </c>
      <c r="F203" s="4" t="s">
        <v>836</v>
      </c>
      <c r="G203" s="4" t="s">
        <v>836</v>
      </c>
      <c r="H203" s="10" t="s">
        <v>837</v>
      </c>
      <c r="I203" s="7" t="s">
        <v>14</v>
      </c>
      <c r="J203" s="6" t="s">
        <v>838</v>
      </c>
      <c r="K203" s="6" t="s">
        <v>128</v>
      </c>
      <c r="L203" s="7" t="s">
        <v>25</v>
      </c>
      <c r="M203" s="4" t="s">
        <v>18</v>
      </c>
      <c r="N203" s="5" t="s">
        <v>19</v>
      </c>
      <c r="O203" s="19" t="s">
        <v>837</v>
      </c>
      <c r="P203" s="20" t="s">
        <v>839</v>
      </c>
    </row>
    <row r="204" spans="1:16" ht="20.100000000000001" customHeight="1">
      <c r="A204" s="3">
        <v>203</v>
      </c>
      <c r="B204" s="16" t="s">
        <v>1439</v>
      </c>
      <c r="C204" s="18" t="s">
        <v>1361</v>
      </c>
      <c r="D204" s="16" t="s">
        <v>1276</v>
      </c>
      <c r="E204" s="16" t="s">
        <v>1277</v>
      </c>
      <c r="F204" s="4" t="s">
        <v>840</v>
      </c>
      <c r="G204" s="4" t="s">
        <v>840</v>
      </c>
      <c r="H204" s="10" t="s">
        <v>841</v>
      </c>
      <c r="I204" s="7" t="s">
        <v>14</v>
      </c>
      <c r="J204" s="6" t="s">
        <v>842</v>
      </c>
      <c r="K204" s="6" t="s">
        <v>128</v>
      </c>
      <c r="L204" s="7" t="s">
        <v>17</v>
      </c>
      <c r="M204" s="4" t="s">
        <v>18</v>
      </c>
      <c r="N204" s="5" t="s">
        <v>19</v>
      </c>
      <c r="O204" s="19" t="s">
        <v>841</v>
      </c>
      <c r="P204" s="20" t="s">
        <v>843</v>
      </c>
    </row>
    <row r="205" spans="1:16" ht="20.100000000000001" customHeight="1">
      <c r="A205" s="3">
        <v>204</v>
      </c>
      <c r="B205" s="16" t="s">
        <v>1439</v>
      </c>
      <c r="C205" s="18" t="s">
        <v>1372</v>
      </c>
      <c r="D205" s="16" t="s">
        <v>1278</v>
      </c>
      <c r="E205" s="16" t="s">
        <v>1279</v>
      </c>
      <c r="F205" s="4" t="s">
        <v>844</v>
      </c>
      <c r="G205" s="4" t="s">
        <v>844</v>
      </c>
      <c r="H205" s="10" t="s">
        <v>845</v>
      </c>
      <c r="I205" s="7" t="s">
        <v>14</v>
      </c>
      <c r="J205" s="6" t="s">
        <v>846</v>
      </c>
      <c r="K205" s="6" t="s">
        <v>128</v>
      </c>
      <c r="L205" s="7" t="s">
        <v>25</v>
      </c>
      <c r="M205" s="4" t="s">
        <v>18</v>
      </c>
      <c r="N205" s="5" t="s">
        <v>19</v>
      </c>
      <c r="O205" s="19" t="s">
        <v>845</v>
      </c>
      <c r="P205" s="20" t="s">
        <v>847</v>
      </c>
    </row>
    <row r="206" spans="1:16" ht="20.100000000000001" customHeight="1">
      <c r="A206" s="3">
        <v>205</v>
      </c>
      <c r="B206" s="16" t="s">
        <v>1439</v>
      </c>
      <c r="C206" s="18" t="s">
        <v>1372</v>
      </c>
      <c r="D206" s="16" t="s">
        <v>1280</v>
      </c>
      <c r="E206" s="16" t="s">
        <v>1281</v>
      </c>
      <c r="F206" s="4" t="s">
        <v>848</v>
      </c>
      <c r="G206" s="4" t="s">
        <v>848</v>
      </c>
      <c r="H206" s="10" t="s">
        <v>849</v>
      </c>
      <c r="I206" s="7" t="s">
        <v>14</v>
      </c>
      <c r="J206" s="6" t="s">
        <v>850</v>
      </c>
      <c r="K206" s="6" t="s">
        <v>128</v>
      </c>
      <c r="L206" s="7" t="s">
        <v>25</v>
      </c>
      <c r="M206" s="4" t="s">
        <v>18</v>
      </c>
      <c r="N206" s="5" t="s">
        <v>19</v>
      </c>
      <c r="O206" s="19" t="s">
        <v>849</v>
      </c>
      <c r="P206" s="20" t="s">
        <v>851</v>
      </c>
    </row>
    <row r="207" spans="1:16" ht="20.100000000000001" customHeight="1">
      <c r="A207" s="3">
        <v>206</v>
      </c>
      <c r="B207" s="16" t="s">
        <v>1439</v>
      </c>
      <c r="C207" s="18" t="s">
        <v>1372</v>
      </c>
      <c r="D207" s="16" t="s">
        <v>1282</v>
      </c>
      <c r="E207" s="16" t="s">
        <v>1283</v>
      </c>
      <c r="F207" s="4" t="s">
        <v>852</v>
      </c>
      <c r="G207" s="4" t="s">
        <v>852</v>
      </c>
      <c r="H207" s="10" t="s">
        <v>853</v>
      </c>
      <c r="I207" s="7" t="s">
        <v>14</v>
      </c>
      <c r="J207" s="6" t="s">
        <v>854</v>
      </c>
      <c r="K207" s="6" t="s">
        <v>128</v>
      </c>
      <c r="L207" s="7" t="s">
        <v>25</v>
      </c>
      <c r="M207" s="4" t="s">
        <v>18</v>
      </c>
      <c r="N207" s="5" t="s">
        <v>19</v>
      </c>
      <c r="O207" s="19" t="s">
        <v>853</v>
      </c>
      <c r="P207" s="20" t="s">
        <v>855</v>
      </c>
    </row>
    <row r="208" spans="1:16" ht="20.100000000000001" customHeight="1">
      <c r="A208" s="3">
        <v>207</v>
      </c>
      <c r="B208" s="16" t="s">
        <v>1439</v>
      </c>
      <c r="C208" s="18" t="s">
        <v>1361</v>
      </c>
      <c r="D208" s="16" t="s">
        <v>1284</v>
      </c>
      <c r="E208" s="16" t="s">
        <v>1285</v>
      </c>
      <c r="F208" s="4" t="s">
        <v>856</v>
      </c>
      <c r="G208" s="4" t="s">
        <v>856</v>
      </c>
      <c r="H208" s="10" t="s">
        <v>857</v>
      </c>
      <c r="I208" s="7" t="s">
        <v>57</v>
      </c>
      <c r="J208" s="6" t="s">
        <v>858</v>
      </c>
      <c r="K208" s="6" t="s">
        <v>16</v>
      </c>
      <c r="L208" s="7" t="s">
        <v>25</v>
      </c>
      <c r="M208" s="4" t="s">
        <v>18</v>
      </c>
      <c r="N208" s="5" t="s">
        <v>19</v>
      </c>
      <c r="O208" s="19" t="s">
        <v>857</v>
      </c>
      <c r="P208" s="20" t="s">
        <v>859</v>
      </c>
    </row>
    <row r="209" spans="1:16" ht="20.100000000000001" customHeight="1">
      <c r="A209" s="3">
        <v>208</v>
      </c>
      <c r="B209" s="16" t="s">
        <v>1439</v>
      </c>
      <c r="C209" s="18" t="s">
        <v>1349</v>
      </c>
      <c r="D209" s="16" t="s">
        <v>1286</v>
      </c>
      <c r="E209" s="16" t="s">
        <v>1287</v>
      </c>
      <c r="F209" s="4" t="s">
        <v>860</v>
      </c>
      <c r="G209" s="4" t="s">
        <v>860</v>
      </c>
      <c r="H209" s="10" t="s">
        <v>861</v>
      </c>
      <c r="I209" s="7" t="s">
        <v>14</v>
      </c>
      <c r="J209" s="6" t="s">
        <v>862</v>
      </c>
      <c r="K209" s="6" t="s">
        <v>59</v>
      </c>
      <c r="L209" s="7" t="s">
        <v>43</v>
      </c>
      <c r="M209" s="4" t="s">
        <v>18</v>
      </c>
      <c r="N209" s="5" t="s">
        <v>19</v>
      </c>
      <c r="O209" s="19" t="s">
        <v>861</v>
      </c>
      <c r="P209" s="20" t="s">
        <v>863</v>
      </c>
    </row>
    <row r="210" spans="1:16" ht="20.100000000000001" customHeight="1">
      <c r="A210" s="3">
        <v>209</v>
      </c>
      <c r="B210" s="16" t="s">
        <v>1439</v>
      </c>
      <c r="C210" s="18" t="s">
        <v>1429</v>
      </c>
      <c r="D210" s="16" t="s">
        <v>1224</v>
      </c>
      <c r="E210" s="16" t="s">
        <v>1225</v>
      </c>
      <c r="F210" s="4" t="s">
        <v>864</v>
      </c>
      <c r="G210" s="4" t="s">
        <v>864</v>
      </c>
      <c r="H210" s="10" t="s">
        <v>865</v>
      </c>
      <c r="I210" s="7" t="s">
        <v>147</v>
      </c>
      <c r="J210" s="6" t="s">
        <v>866</v>
      </c>
      <c r="K210" s="6" t="s">
        <v>59</v>
      </c>
      <c r="L210" s="7" t="s">
        <v>25</v>
      </c>
      <c r="M210" s="4" t="s">
        <v>18</v>
      </c>
      <c r="N210" s="5" t="s">
        <v>19</v>
      </c>
      <c r="O210" s="19" t="s">
        <v>865</v>
      </c>
      <c r="P210" s="20" t="s">
        <v>867</v>
      </c>
    </row>
    <row r="211" spans="1:16" ht="20.100000000000001" customHeight="1">
      <c r="A211" s="3">
        <v>210</v>
      </c>
      <c r="B211" s="16" t="s">
        <v>1439</v>
      </c>
      <c r="C211" s="18" t="s">
        <v>1403</v>
      </c>
      <c r="D211" s="16" t="s">
        <v>1288</v>
      </c>
      <c r="E211" s="16" t="s">
        <v>1289</v>
      </c>
      <c r="F211" s="4" t="s">
        <v>868</v>
      </c>
      <c r="G211" s="4" t="s">
        <v>868</v>
      </c>
      <c r="H211" s="10" t="s">
        <v>869</v>
      </c>
      <c r="I211" s="7" t="s">
        <v>870</v>
      </c>
      <c r="J211" s="6" t="s">
        <v>871</v>
      </c>
      <c r="K211" s="6" t="s">
        <v>59</v>
      </c>
      <c r="L211" s="7" t="s">
        <v>25</v>
      </c>
      <c r="M211" s="4" t="s">
        <v>18</v>
      </c>
      <c r="N211" s="5" t="s">
        <v>19</v>
      </c>
      <c r="O211" s="19" t="s">
        <v>869</v>
      </c>
      <c r="P211" s="20" t="s">
        <v>872</v>
      </c>
    </row>
    <row r="212" spans="1:16" ht="20.100000000000001" customHeight="1">
      <c r="A212" s="3">
        <v>211</v>
      </c>
      <c r="B212" s="16" t="s">
        <v>1439</v>
      </c>
      <c r="C212" s="18" t="s">
        <v>1359</v>
      </c>
      <c r="D212" s="16" t="s">
        <v>1290</v>
      </c>
      <c r="E212" s="16" t="s">
        <v>1289</v>
      </c>
      <c r="F212" s="4" t="s">
        <v>873</v>
      </c>
      <c r="G212" s="4" t="s">
        <v>873</v>
      </c>
      <c r="H212" s="10" t="s">
        <v>874</v>
      </c>
      <c r="I212" s="7" t="s">
        <v>209</v>
      </c>
      <c r="J212" s="6" t="s">
        <v>875</v>
      </c>
      <c r="K212" s="6" t="s">
        <v>16</v>
      </c>
      <c r="L212" s="7" t="s">
        <v>53</v>
      </c>
      <c r="M212" s="4" t="s">
        <v>18</v>
      </c>
      <c r="N212" s="5" t="s">
        <v>19</v>
      </c>
      <c r="O212" s="19" t="s">
        <v>874</v>
      </c>
      <c r="P212" s="20" t="s">
        <v>876</v>
      </c>
    </row>
    <row r="213" spans="1:16" ht="20.100000000000001" customHeight="1">
      <c r="A213" s="3">
        <v>212</v>
      </c>
      <c r="B213" s="16" t="s">
        <v>1439</v>
      </c>
      <c r="C213" s="18" t="s">
        <v>1430</v>
      </c>
      <c r="D213" s="16" t="s">
        <v>1291</v>
      </c>
      <c r="E213" s="16" t="s">
        <v>1292</v>
      </c>
      <c r="F213" s="4" t="s">
        <v>877</v>
      </c>
      <c r="G213" s="4" t="s">
        <v>877</v>
      </c>
      <c r="H213" s="10" t="s">
        <v>878</v>
      </c>
      <c r="I213" s="7" t="s">
        <v>14</v>
      </c>
      <c r="J213" s="6" t="s">
        <v>879</v>
      </c>
      <c r="K213" s="6" t="s">
        <v>16</v>
      </c>
      <c r="L213" s="7" t="s">
        <v>17</v>
      </c>
      <c r="M213" s="4" t="s">
        <v>18</v>
      </c>
      <c r="N213" s="5" t="s">
        <v>19</v>
      </c>
      <c r="O213" s="19" t="s">
        <v>878</v>
      </c>
      <c r="P213" s="20" t="s">
        <v>880</v>
      </c>
    </row>
    <row r="214" spans="1:16" ht="20.100000000000001" customHeight="1">
      <c r="A214" s="3">
        <v>213</v>
      </c>
      <c r="B214" s="16" t="s">
        <v>1439</v>
      </c>
      <c r="C214" s="18" t="s">
        <v>1315</v>
      </c>
      <c r="D214" s="16" t="s">
        <v>1293</v>
      </c>
      <c r="E214" s="16" t="s">
        <v>1269</v>
      </c>
      <c r="F214" s="4" t="s">
        <v>881</v>
      </c>
      <c r="G214" s="4" t="s">
        <v>881</v>
      </c>
      <c r="H214" s="10" t="s">
        <v>882</v>
      </c>
      <c r="I214" s="7" t="s">
        <v>147</v>
      </c>
      <c r="J214" s="6" t="s">
        <v>883</v>
      </c>
      <c r="K214" s="6" t="s">
        <v>16</v>
      </c>
      <c r="L214" s="7" t="s">
        <v>25</v>
      </c>
      <c r="M214" s="4" t="s">
        <v>18</v>
      </c>
      <c r="N214" s="5" t="s">
        <v>19</v>
      </c>
      <c r="O214" s="19" t="s">
        <v>882</v>
      </c>
      <c r="P214" s="20" t="s">
        <v>884</v>
      </c>
    </row>
    <row r="215" spans="1:16" ht="20.100000000000001" customHeight="1">
      <c r="A215" s="3">
        <v>214</v>
      </c>
      <c r="B215" s="16" t="s">
        <v>1439</v>
      </c>
      <c r="C215" s="18" t="s">
        <v>1319</v>
      </c>
      <c r="D215" s="16" t="s">
        <v>1294</v>
      </c>
      <c r="E215" s="16" t="s">
        <v>1295</v>
      </c>
      <c r="F215" s="4" t="s">
        <v>885</v>
      </c>
      <c r="G215" s="4" t="s">
        <v>885</v>
      </c>
      <c r="H215" s="10" t="s">
        <v>886</v>
      </c>
      <c r="I215" s="7" t="s">
        <v>209</v>
      </c>
      <c r="J215" s="6" t="s">
        <v>887</v>
      </c>
      <c r="K215" s="6" t="s">
        <v>128</v>
      </c>
      <c r="L215" s="7" t="s">
        <v>129</v>
      </c>
      <c r="M215" s="4" t="s">
        <v>18</v>
      </c>
      <c r="N215" s="5" t="s">
        <v>19</v>
      </c>
      <c r="O215" s="19" t="s">
        <v>886</v>
      </c>
      <c r="P215" s="20" t="s">
        <v>888</v>
      </c>
    </row>
    <row r="216" spans="1:16" ht="20.100000000000001" customHeight="1">
      <c r="A216" s="3">
        <v>215</v>
      </c>
      <c r="B216" s="16" t="s">
        <v>1439</v>
      </c>
      <c r="C216" s="18" t="s">
        <v>1361</v>
      </c>
      <c r="D216" s="16" t="s">
        <v>1073</v>
      </c>
      <c r="E216" s="16" t="s">
        <v>951</v>
      </c>
      <c r="F216" s="4" t="s">
        <v>889</v>
      </c>
      <c r="G216" s="4" t="s">
        <v>889</v>
      </c>
      <c r="H216" s="10" t="s">
        <v>890</v>
      </c>
      <c r="I216" s="7" t="s">
        <v>14</v>
      </c>
      <c r="J216" s="6" t="s">
        <v>891</v>
      </c>
      <c r="K216" s="6" t="s">
        <v>16</v>
      </c>
      <c r="L216" s="7" t="s">
        <v>25</v>
      </c>
      <c r="M216" s="4" t="s">
        <v>18</v>
      </c>
      <c r="N216" s="5" t="s">
        <v>19</v>
      </c>
      <c r="O216" s="19" t="s">
        <v>890</v>
      </c>
      <c r="P216" s="20" t="s">
        <v>892</v>
      </c>
    </row>
    <row r="217" spans="1:16" ht="20.100000000000001" customHeight="1">
      <c r="A217" s="3">
        <v>216</v>
      </c>
      <c r="B217" s="16" t="s">
        <v>1439</v>
      </c>
      <c r="C217" s="18" t="s">
        <v>1339</v>
      </c>
      <c r="D217" s="16" t="s">
        <v>1296</v>
      </c>
      <c r="E217" s="16" t="s">
        <v>1163</v>
      </c>
      <c r="F217" s="4" t="s">
        <v>893</v>
      </c>
      <c r="G217" s="4" t="s">
        <v>893</v>
      </c>
      <c r="H217" s="10" t="s">
        <v>894</v>
      </c>
      <c r="I217" s="7" t="s">
        <v>57</v>
      </c>
      <c r="J217" s="6" t="s">
        <v>895</v>
      </c>
      <c r="K217" s="6" t="s">
        <v>128</v>
      </c>
      <c r="L217" s="7" t="s">
        <v>17</v>
      </c>
      <c r="M217" s="4" t="s">
        <v>18</v>
      </c>
      <c r="N217" s="5" t="s">
        <v>19</v>
      </c>
      <c r="O217" s="19" t="s">
        <v>894</v>
      </c>
      <c r="P217" s="20" t="s">
        <v>896</v>
      </c>
    </row>
    <row r="218" spans="1:16" ht="20.100000000000001" customHeight="1">
      <c r="A218" s="3">
        <v>217</v>
      </c>
      <c r="B218" s="16" t="s">
        <v>1439</v>
      </c>
      <c r="C218" s="18" t="s">
        <v>1372</v>
      </c>
      <c r="D218" s="16" t="s">
        <v>1061</v>
      </c>
      <c r="E218" s="16" t="s">
        <v>1297</v>
      </c>
      <c r="F218" s="4" t="s">
        <v>897</v>
      </c>
      <c r="G218" s="4" t="s">
        <v>897</v>
      </c>
      <c r="H218" s="10" t="s">
        <v>898</v>
      </c>
      <c r="I218" s="7" t="s">
        <v>14</v>
      </c>
      <c r="J218" s="6" t="s">
        <v>899</v>
      </c>
      <c r="K218" s="6" t="s">
        <v>128</v>
      </c>
      <c r="L218" s="7" t="s">
        <v>25</v>
      </c>
      <c r="M218" s="4" t="s">
        <v>18</v>
      </c>
      <c r="N218" s="5" t="s">
        <v>19</v>
      </c>
      <c r="O218" s="19" t="s">
        <v>898</v>
      </c>
      <c r="P218" s="20" t="s">
        <v>900</v>
      </c>
    </row>
    <row r="219" spans="1:16" ht="20.100000000000001" customHeight="1">
      <c r="A219" s="3">
        <v>218</v>
      </c>
      <c r="B219" s="16" t="s">
        <v>1439</v>
      </c>
      <c r="C219" s="18" t="s">
        <v>1313</v>
      </c>
      <c r="D219" s="16" t="s">
        <v>1004</v>
      </c>
      <c r="E219" s="16" t="s">
        <v>1298</v>
      </c>
      <c r="F219" s="4" t="s">
        <v>901</v>
      </c>
      <c r="G219" s="4" t="s">
        <v>901</v>
      </c>
      <c r="H219" s="10" t="s">
        <v>902</v>
      </c>
      <c r="I219" s="7" t="s">
        <v>57</v>
      </c>
      <c r="J219" s="6" t="s">
        <v>903</v>
      </c>
      <c r="K219" s="6" t="s">
        <v>16</v>
      </c>
      <c r="L219" s="7" t="s">
        <v>30</v>
      </c>
      <c r="M219" s="4" t="s">
        <v>18</v>
      </c>
      <c r="N219" s="5" t="s">
        <v>19</v>
      </c>
      <c r="O219" s="19" t="s">
        <v>902</v>
      </c>
      <c r="P219" s="20" t="s">
        <v>904</v>
      </c>
    </row>
    <row r="220" spans="1:16" ht="20.100000000000001" customHeight="1">
      <c r="A220" s="3">
        <v>219</v>
      </c>
      <c r="B220" s="16" t="s">
        <v>1439</v>
      </c>
      <c r="C220" s="18" t="s">
        <v>1426</v>
      </c>
      <c r="D220" s="16" t="s">
        <v>1004</v>
      </c>
      <c r="E220" s="16" t="s">
        <v>1298</v>
      </c>
      <c r="F220" s="4" t="s">
        <v>905</v>
      </c>
      <c r="G220" s="4" t="s">
        <v>905</v>
      </c>
      <c r="H220" s="10" t="s">
        <v>906</v>
      </c>
      <c r="I220" s="7" t="s">
        <v>218</v>
      </c>
      <c r="J220" s="6" t="s">
        <v>907</v>
      </c>
      <c r="K220" s="6" t="s">
        <v>128</v>
      </c>
      <c r="L220" s="7" t="s">
        <v>129</v>
      </c>
      <c r="M220" s="4" t="s">
        <v>18</v>
      </c>
      <c r="N220" s="5" t="s">
        <v>19</v>
      </c>
      <c r="O220" s="19" t="s">
        <v>906</v>
      </c>
      <c r="P220" s="20" t="s">
        <v>908</v>
      </c>
    </row>
    <row r="221" spans="1:16" ht="20.100000000000001" customHeight="1">
      <c r="A221" s="3">
        <v>220</v>
      </c>
      <c r="B221" s="16" t="s">
        <v>1439</v>
      </c>
      <c r="C221" s="18" t="s">
        <v>1431</v>
      </c>
      <c r="D221" s="16" t="s">
        <v>1237</v>
      </c>
      <c r="E221" s="16" t="s">
        <v>1299</v>
      </c>
      <c r="F221" s="4" t="s">
        <v>909</v>
      </c>
      <c r="G221" s="4" t="s">
        <v>909</v>
      </c>
      <c r="H221" s="10" t="s">
        <v>910</v>
      </c>
      <c r="I221" s="7" t="s">
        <v>147</v>
      </c>
      <c r="J221" s="6" t="s">
        <v>911</v>
      </c>
      <c r="K221" s="6" t="s">
        <v>128</v>
      </c>
      <c r="L221" s="7" t="s">
        <v>17</v>
      </c>
      <c r="M221" s="4" t="s">
        <v>18</v>
      </c>
      <c r="N221" s="5" t="s">
        <v>19</v>
      </c>
      <c r="O221" s="19" t="s">
        <v>910</v>
      </c>
      <c r="P221" s="20" t="s">
        <v>912</v>
      </c>
    </row>
    <row r="222" spans="1:16" ht="20.100000000000001" customHeight="1">
      <c r="A222" s="3">
        <v>221</v>
      </c>
      <c r="B222" s="16" t="s">
        <v>1439</v>
      </c>
      <c r="C222" s="18" t="s">
        <v>1351</v>
      </c>
      <c r="D222" s="16" t="s">
        <v>1300</v>
      </c>
      <c r="E222" s="16" t="s">
        <v>1301</v>
      </c>
      <c r="F222" s="4" t="s">
        <v>913</v>
      </c>
      <c r="G222" s="4" t="s">
        <v>913</v>
      </c>
      <c r="H222" s="10" t="s">
        <v>914</v>
      </c>
      <c r="I222" s="7" t="s">
        <v>209</v>
      </c>
      <c r="J222" s="6" t="s">
        <v>915</v>
      </c>
      <c r="K222" s="6" t="s">
        <v>128</v>
      </c>
      <c r="L222" s="7" t="s">
        <v>43</v>
      </c>
      <c r="M222" s="4" t="s">
        <v>18</v>
      </c>
      <c r="N222" s="5" t="s">
        <v>19</v>
      </c>
      <c r="O222" s="19" t="s">
        <v>914</v>
      </c>
      <c r="P222" s="20" t="s">
        <v>916</v>
      </c>
    </row>
    <row r="223" spans="1:16" ht="20.100000000000001" customHeight="1">
      <c r="A223" s="3">
        <v>222</v>
      </c>
      <c r="B223" s="16" t="s">
        <v>1439</v>
      </c>
      <c r="C223" s="18" t="s">
        <v>1432</v>
      </c>
      <c r="D223" s="16" t="s">
        <v>1302</v>
      </c>
      <c r="E223" s="16" t="s">
        <v>1303</v>
      </c>
      <c r="F223" s="4" t="s">
        <v>917</v>
      </c>
      <c r="G223" s="4" t="s">
        <v>917</v>
      </c>
      <c r="H223" s="10" t="s">
        <v>918</v>
      </c>
      <c r="I223" s="7" t="s">
        <v>14</v>
      </c>
      <c r="J223" s="6" t="s">
        <v>919</v>
      </c>
      <c r="K223" s="6" t="s">
        <v>128</v>
      </c>
      <c r="L223" s="7" t="s">
        <v>17</v>
      </c>
      <c r="M223" s="4" t="s">
        <v>18</v>
      </c>
      <c r="N223" s="5" t="s">
        <v>19</v>
      </c>
      <c r="O223" s="19" t="s">
        <v>918</v>
      </c>
      <c r="P223" s="20" t="s">
        <v>920</v>
      </c>
    </row>
    <row r="224" spans="1:16" ht="20.100000000000001" customHeight="1">
      <c r="A224" s="3">
        <v>223</v>
      </c>
      <c r="B224" s="16" t="s">
        <v>1439</v>
      </c>
      <c r="C224" s="18" t="s">
        <v>1431</v>
      </c>
      <c r="D224" s="16" t="s">
        <v>1304</v>
      </c>
      <c r="E224" s="16" t="s">
        <v>1305</v>
      </c>
      <c r="F224" s="4" t="s">
        <v>921</v>
      </c>
      <c r="G224" s="4" t="s">
        <v>921</v>
      </c>
      <c r="H224" s="10" t="s">
        <v>922</v>
      </c>
      <c r="I224" s="7" t="s">
        <v>57</v>
      </c>
      <c r="J224" s="6" t="s">
        <v>513</v>
      </c>
      <c r="K224" s="6" t="s">
        <v>128</v>
      </c>
      <c r="L224" s="7" t="s">
        <v>17</v>
      </c>
      <c r="M224" s="4" t="s">
        <v>18</v>
      </c>
      <c r="N224" s="5" t="s">
        <v>19</v>
      </c>
      <c r="O224" s="19" t="s">
        <v>922</v>
      </c>
      <c r="P224" s="20" t="s">
        <v>923</v>
      </c>
    </row>
    <row r="225" spans="1:16" ht="20.100000000000001" customHeight="1">
      <c r="A225" s="3">
        <v>224</v>
      </c>
      <c r="B225" s="16" t="s">
        <v>1439</v>
      </c>
      <c r="C225" s="18" t="s">
        <v>1433</v>
      </c>
      <c r="D225" s="16" t="s">
        <v>1306</v>
      </c>
      <c r="E225" s="16" t="s">
        <v>1307</v>
      </c>
      <c r="F225" s="4" t="s">
        <v>924</v>
      </c>
      <c r="G225" s="4" t="s">
        <v>924</v>
      </c>
      <c r="H225" s="10" t="s">
        <v>925</v>
      </c>
      <c r="I225" s="7" t="s">
        <v>147</v>
      </c>
      <c r="J225" s="6" t="s">
        <v>926</v>
      </c>
      <c r="K225" s="6" t="s">
        <v>128</v>
      </c>
      <c r="L225" s="7" t="s">
        <v>17</v>
      </c>
      <c r="M225" s="4" t="s">
        <v>18</v>
      </c>
      <c r="N225" s="5" t="s">
        <v>19</v>
      </c>
      <c r="O225" s="19" t="s">
        <v>925</v>
      </c>
      <c r="P225" s="20" t="s">
        <v>927</v>
      </c>
    </row>
    <row r="226" spans="1:16" ht="20.100000000000001" customHeight="1">
      <c r="A226" s="3">
        <v>225</v>
      </c>
      <c r="B226" s="16" t="s">
        <v>1439</v>
      </c>
      <c r="C226" s="18" t="s">
        <v>1436</v>
      </c>
      <c r="D226" s="16" t="s">
        <v>1308</v>
      </c>
      <c r="E226" s="16" t="s">
        <v>1309</v>
      </c>
      <c r="F226" s="13" t="s">
        <v>934</v>
      </c>
      <c r="G226" s="13" t="s">
        <v>934</v>
      </c>
      <c r="H226" s="14" t="s">
        <v>933</v>
      </c>
      <c r="I226" s="13" t="s">
        <v>14</v>
      </c>
      <c r="J226" s="12" t="s">
        <v>935</v>
      </c>
      <c r="K226" s="14" t="s">
        <v>937</v>
      </c>
      <c r="L226" s="13" t="s">
        <v>931</v>
      </c>
      <c r="M226" s="13" t="s">
        <v>18</v>
      </c>
      <c r="N226" s="11" t="s">
        <v>19</v>
      </c>
      <c r="O226" s="19" t="s">
        <v>932</v>
      </c>
      <c r="P226" s="25" t="s">
        <v>936</v>
      </c>
    </row>
  </sheetData>
  <phoneticPr fontId="8" type="noConversion"/>
  <hyperlinks>
    <hyperlink ref="P226" r:id="rId1" xr:uid="{00000000-0004-0000-0400-000000000000}"/>
  </hyperlinks>
  <pageMargins left="0.7" right="0.7" top="0.75" bottom="0.75" header="0.3" footer="0.3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88"/>
  <sheetViews>
    <sheetView workbookViewId="0">
      <pane ySplit="1" topLeftCell="A2" activePane="bottomLeft" state="frozen"/>
      <selection activeCell="B1" sqref="B1"/>
      <selection pane="bottomLeft" activeCell="B1" sqref="B1"/>
    </sheetView>
  </sheetViews>
  <sheetFormatPr defaultColWidth="15.109375" defaultRowHeight="20.100000000000001" customHeight="1"/>
  <cols>
    <col min="1" max="1" width="6.77734375" style="181" hidden="1" customWidth="1"/>
    <col min="2" max="2" width="38.6640625" style="157" customWidth="1"/>
    <col min="3" max="3" width="17.6640625" style="159" hidden="1" customWidth="1"/>
    <col min="4" max="4" width="9.33203125" style="159" hidden="1" customWidth="1"/>
    <col min="5" max="5" width="74.21875" style="157" customWidth="1"/>
    <col min="6" max="6" width="8.6640625" style="157" hidden="1" customWidth="1"/>
    <col min="7" max="7" width="26" style="157" customWidth="1"/>
    <col min="8" max="8" width="23" style="157" hidden="1" customWidth="1"/>
    <col min="9" max="9" width="9.33203125" style="181" customWidth="1"/>
    <col min="10" max="10" width="6.6640625" style="181" hidden="1" customWidth="1"/>
    <col min="11" max="11" width="40.44140625" style="157" hidden="1" customWidth="1"/>
    <col min="12" max="12" width="111.77734375" style="157" bestFit="1" customWidth="1"/>
    <col min="13" max="14" width="7.77734375" style="157" hidden="1" customWidth="1"/>
    <col min="15" max="24" width="7.77734375" style="157" customWidth="1"/>
    <col min="25" max="26" width="11.77734375" style="157" customWidth="1"/>
    <col min="27" max="16384" width="15.109375" style="157"/>
  </cols>
  <sheetData>
    <row r="1" spans="1:15" s="149" customFormat="1" ht="20.100000000000001" customHeight="1">
      <c r="A1" s="187" t="s">
        <v>5874</v>
      </c>
      <c r="B1" s="188" t="s">
        <v>5875</v>
      </c>
      <c r="C1" s="189" t="s">
        <v>1442</v>
      </c>
      <c r="D1" s="190" t="s">
        <v>1443</v>
      </c>
      <c r="E1" s="191" t="s">
        <v>1444</v>
      </c>
      <c r="F1" s="188" t="s">
        <v>1445</v>
      </c>
      <c r="G1" s="188" t="s">
        <v>1446</v>
      </c>
      <c r="H1" s="188" t="s">
        <v>1447</v>
      </c>
      <c r="I1" s="188" t="s">
        <v>1448</v>
      </c>
      <c r="J1" s="188" t="s">
        <v>1449</v>
      </c>
      <c r="K1" s="188" t="s">
        <v>1450</v>
      </c>
      <c r="L1" s="188" t="s">
        <v>1451</v>
      </c>
      <c r="M1" s="190" t="s">
        <v>8510</v>
      </c>
      <c r="N1" s="192" t="s">
        <v>8511</v>
      </c>
      <c r="O1" s="148"/>
    </row>
    <row r="2" spans="1:15" ht="20.100000000000001" customHeight="1">
      <c r="A2" s="186" t="s">
        <v>5877</v>
      </c>
      <c r="B2" s="153" t="s">
        <v>8605</v>
      </c>
      <c r="C2" s="163">
        <v>9784469847900</v>
      </c>
      <c r="D2" s="163">
        <v>9784469847900</v>
      </c>
      <c r="E2" s="164" t="s">
        <v>8606</v>
      </c>
      <c r="F2" s="164" t="s">
        <v>8570</v>
      </c>
      <c r="G2" s="153"/>
      <c r="H2" s="164" t="s">
        <v>128</v>
      </c>
      <c r="I2" s="150">
        <v>2013</v>
      </c>
      <c r="J2" s="150">
        <v>1</v>
      </c>
      <c r="K2" s="165" t="s">
        <v>8607</v>
      </c>
      <c r="L2" s="155" t="str">
        <f>HYPERLINK("http://ovidsp.ovid.com/ovidweb.cgi?T=JS&amp;NEWS=n&amp;CSC=Y&amp;PAGE=booktext&amp;D=books&amp;AN=01768419$&amp;XPATH=/PG(0)","http://ovidsp.ovid.com/ovidweb.cgi?T=JS&amp;NEWS=n&amp;CSC=Y&amp;PAGE=booktext&amp;D=books&amp;AN=01768419$&amp;XPATH=/PG(0)")</f>
        <v>http://ovidsp.ovid.com/ovidweb.cgi?T=JS&amp;NEWS=n&amp;CSC=Y&amp;PAGE=booktext&amp;D=books&amp;AN=01768419$&amp;XPATH=/PG(0)</v>
      </c>
      <c r="M2" s="153"/>
      <c r="N2" s="171"/>
      <c r="O2" s="156"/>
    </row>
    <row r="3" spans="1:15" ht="20.100000000000001" customHeight="1">
      <c r="A3" s="186" t="s">
        <v>5877</v>
      </c>
      <c r="B3" s="153" t="s">
        <v>8686</v>
      </c>
      <c r="C3" s="151">
        <v>9781451193947</v>
      </c>
      <c r="D3" s="151">
        <v>9781451193947</v>
      </c>
      <c r="E3" s="152" t="s">
        <v>8687</v>
      </c>
      <c r="F3" s="152" t="s">
        <v>8688</v>
      </c>
      <c r="G3" s="153" t="s">
        <v>8689</v>
      </c>
      <c r="H3" s="152" t="s">
        <v>128</v>
      </c>
      <c r="I3" s="150">
        <v>2015</v>
      </c>
      <c r="J3" s="150">
        <v>1</v>
      </c>
      <c r="K3" s="154" t="s">
        <v>8690</v>
      </c>
      <c r="L3" s="155" t="str">
        <f>HYPERLINK("http://ovidsp.ovid.com/ovidweb.cgi?T=JS&amp;NEWS=n&amp;CSC=Y&amp;PAGE=booktext&amp;D=books&amp;AN=01857010$&amp;XPATH=/PG(0)","http://ovidsp.ovid.com/ovidweb.cgi?T=JS&amp;NEWS=n&amp;CSC=Y&amp;PAGE=booktext&amp;D=books&amp;AN=01857010$&amp;XPATH=/PG(0)")</f>
        <v>http://ovidsp.ovid.com/ovidweb.cgi?T=JS&amp;NEWS=n&amp;CSC=Y&amp;PAGE=booktext&amp;D=books&amp;AN=01857010$&amp;XPATH=/PG(0)</v>
      </c>
      <c r="M3" s="153"/>
      <c r="N3" s="171"/>
      <c r="O3" s="156"/>
    </row>
    <row r="4" spans="1:15" ht="20.100000000000001" customHeight="1">
      <c r="A4" s="186" t="s">
        <v>5877</v>
      </c>
      <c r="B4" s="153" t="s">
        <v>8827</v>
      </c>
      <c r="C4" s="169">
        <v>9781451173215</v>
      </c>
      <c r="D4" s="151">
        <v>9781451173215</v>
      </c>
      <c r="E4" s="152" t="s">
        <v>8828</v>
      </c>
      <c r="F4" s="152" t="s">
        <v>8559</v>
      </c>
      <c r="G4" s="153" t="s">
        <v>8829</v>
      </c>
      <c r="H4" s="152" t="s">
        <v>128</v>
      </c>
      <c r="I4" s="150">
        <v>2014</v>
      </c>
      <c r="J4" s="150">
        <v>1</v>
      </c>
      <c r="K4" s="154" t="s">
        <v>8830</v>
      </c>
      <c r="L4" s="155" t="str">
        <f>HYPERLINK("http://ovidsp.ovid.com/ovidweb.cgi?T=JS&amp;NEWS=n&amp;CSC=Y&amp;PAGE=booktext&amp;D=books&amp;AN=01745866$&amp;XPATH=/PG(0)","http://ovidsp.ovid.com/ovidweb.cgi?T=JS&amp;NEWS=n&amp;CSC=Y&amp;PAGE=booktext&amp;D=books&amp;AN=01745866$&amp;XPATH=/PG(0)")</f>
        <v>http://ovidsp.ovid.com/ovidweb.cgi?T=JS&amp;NEWS=n&amp;CSC=Y&amp;PAGE=booktext&amp;D=books&amp;AN=01745866$&amp;XPATH=/PG(0)</v>
      </c>
      <c r="M4" s="153"/>
      <c r="N4" s="171"/>
      <c r="O4" s="156"/>
    </row>
    <row r="5" spans="1:15" ht="20.100000000000001" customHeight="1">
      <c r="A5" s="186" t="s">
        <v>5877</v>
      </c>
      <c r="B5" s="153" t="s">
        <v>8517</v>
      </c>
      <c r="C5" s="158">
        <v>9781451191769</v>
      </c>
      <c r="D5" s="151">
        <v>9781451191769</v>
      </c>
      <c r="E5" s="152" t="s">
        <v>8518</v>
      </c>
      <c r="F5" s="152" t="s">
        <v>8519</v>
      </c>
      <c r="G5" s="153" t="s">
        <v>8520</v>
      </c>
      <c r="H5" s="152" t="s">
        <v>128</v>
      </c>
      <c r="I5" s="150">
        <v>2015</v>
      </c>
      <c r="J5" s="150">
        <v>1</v>
      </c>
      <c r="K5" s="159" t="s">
        <v>8521</v>
      </c>
      <c r="L5" s="155" t="str">
        <f>HYPERLINK("http://ovidsp.ovid.com/ovidweb.cgi?T=JS&amp;NEWS=n&amp;CSC=Y&amp;PAGE=booktext&amp;D=books&amp;AN=01817280$&amp;XPATH=/PG(0)","http://ovidsp.ovid.com/ovidweb.cgi?T=JS&amp;NEWS=n&amp;CSC=Y&amp;PAGE=booktext&amp;D=books&amp;AN=01817280$&amp;XPATH=/PG(0)")</f>
        <v>http://ovidsp.ovid.com/ovidweb.cgi?T=JS&amp;NEWS=n&amp;CSC=Y&amp;PAGE=booktext&amp;D=books&amp;AN=01817280$&amp;XPATH=/PG(0)</v>
      </c>
      <c r="M5" s="153"/>
      <c r="N5" s="171"/>
      <c r="O5" s="156"/>
    </row>
    <row r="6" spans="1:15" ht="20.100000000000001" customHeight="1">
      <c r="A6" s="186" t="s">
        <v>5877</v>
      </c>
      <c r="B6" s="153" t="s">
        <v>9045</v>
      </c>
      <c r="C6" s="151">
        <v>9781451172676</v>
      </c>
      <c r="D6" s="151">
        <v>9781451172676</v>
      </c>
      <c r="E6" s="152" t="s">
        <v>9046</v>
      </c>
      <c r="F6" s="152" t="s">
        <v>8624</v>
      </c>
      <c r="G6" s="153" t="s">
        <v>9047</v>
      </c>
      <c r="H6" s="152" t="s">
        <v>128</v>
      </c>
      <c r="I6" s="150">
        <v>2014</v>
      </c>
      <c r="J6" s="150">
        <v>1</v>
      </c>
      <c r="K6" s="154" t="s">
        <v>9048</v>
      </c>
      <c r="L6" s="155" t="str">
        <f>HYPERLINK("http://ovidsp.ovid.com/ovidweb.cgi?T=JS&amp;NEWS=n&amp;CSC=Y&amp;PAGE=booktext&amp;D=books&amp;AN=01787190$&amp;XPATH=/PG(0)","http://ovidsp.ovid.com/ovidweb.cgi?T=JS&amp;NEWS=n&amp;CSC=Y&amp;PAGE=booktext&amp;D=books&amp;AN=01787190$&amp;XPATH=/PG(0)")</f>
        <v>http://ovidsp.ovid.com/ovidweb.cgi?T=JS&amp;NEWS=n&amp;CSC=Y&amp;PAGE=booktext&amp;D=books&amp;AN=01787190$&amp;XPATH=/PG(0)</v>
      </c>
      <c r="M6" s="153"/>
      <c r="N6" s="171"/>
      <c r="O6" s="156"/>
    </row>
    <row r="7" spans="1:15" ht="20.100000000000001" customHeight="1">
      <c r="A7" s="186" t="s">
        <v>5877</v>
      </c>
      <c r="B7" s="153" t="s">
        <v>8835</v>
      </c>
      <c r="C7" s="169">
        <v>9781451173543</v>
      </c>
      <c r="D7" s="151">
        <v>9781451173543</v>
      </c>
      <c r="E7" s="152" t="s">
        <v>8836</v>
      </c>
      <c r="F7" s="152" t="s">
        <v>8519</v>
      </c>
      <c r="G7" s="153" t="s">
        <v>8837</v>
      </c>
      <c r="H7" s="152" t="s">
        <v>128</v>
      </c>
      <c r="I7" s="150">
        <v>2013</v>
      </c>
      <c r="J7" s="150">
        <v>1</v>
      </c>
      <c r="K7" s="154" t="s">
        <v>8838</v>
      </c>
      <c r="L7" s="155" t="str">
        <f>HYPERLINK("http://ovidsp.ovid.com/ovidweb.cgi?T=JS&amp;NEWS=n&amp;CSC=Y&amp;PAGE=booktext&amp;D=books&amp;AN=01735126$&amp;XPATH=/PG(0)","http://ovidsp.ovid.com/ovidweb.cgi?T=JS&amp;NEWS=n&amp;CSC=Y&amp;PAGE=booktext&amp;D=books&amp;AN=01735126$&amp;XPATH=/PG(0)")</f>
        <v>http://ovidsp.ovid.com/ovidweb.cgi?T=JS&amp;NEWS=n&amp;CSC=Y&amp;PAGE=booktext&amp;D=books&amp;AN=01735126$&amp;XPATH=/PG(0)</v>
      </c>
      <c r="M7" s="153"/>
      <c r="N7" s="171"/>
      <c r="O7" s="156"/>
    </row>
    <row r="8" spans="1:15" ht="20.100000000000001" customHeight="1">
      <c r="A8" s="186" t="s">
        <v>5877</v>
      </c>
      <c r="B8" s="153" t="s">
        <v>9116</v>
      </c>
      <c r="C8" s="151">
        <v>9781451182705</v>
      </c>
      <c r="D8" s="151">
        <v>9781451182705</v>
      </c>
      <c r="E8" s="152" t="s">
        <v>9117</v>
      </c>
      <c r="F8" s="152" t="s">
        <v>8523</v>
      </c>
      <c r="G8" s="153" t="s">
        <v>9118</v>
      </c>
      <c r="H8" s="152" t="s">
        <v>128</v>
      </c>
      <c r="I8" s="150">
        <v>2013</v>
      </c>
      <c r="J8" s="150">
        <v>1</v>
      </c>
      <c r="K8" s="154" t="s">
        <v>9119</v>
      </c>
      <c r="L8" s="155" t="str">
        <f>HYPERLINK("http://ovidsp.ovid.com/ovidweb.cgi?T=JS&amp;NEWS=n&amp;CSC=Y&amp;PAGE=booktext&amp;D=books&amp;AN=01735124$&amp;XPATH=/PG(0)","http://ovidsp.ovid.com/ovidweb.cgi?T=JS&amp;NEWS=n&amp;CSC=Y&amp;PAGE=booktext&amp;D=books&amp;AN=01735124$&amp;XPATH=/PG(0)")</f>
        <v>http://ovidsp.ovid.com/ovidweb.cgi?T=JS&amp;NEWS=n&amp;CSC=Y&amp;PAGE=booktext&amp;D=books&amp;AN=01735124$&amp;XPATH=/PG(0)</v>
      </c>
      <c r="M8" s="153"/>
      <c r="N8" s="171"/>
      <c r="O8" s="156"/>
    </row>
    <row r="9" spans="1:15" ht="20.100000000000001" customHeight="1">
      <c r="A9" s="186" t="s">
        <v>5877</v>
      </c>
      <c r="B9" s="153" t="s">
        <v>8695</v>
      </c>
      <c r="C9" s="158">
        <v>9781451186642</v>
      </c>
      <c r="D9" s="151">
        <v>9781451186642</v>
      </c>
      <c r="E9" s="152" t="s">
        <v>8696</v>
      </c>
      <c r="F9" s="152" t="s">
        <v>8523</v>
      </c>
      <c r="G9" s="153" t="s">
        <v>8697</v>
      </c>
      <c r="H9" s="152" t="s">
        <v>128</v>
      </c>
      <c r="I9" s="150">
        <v>2015</v>
      </c>
      <c r="J9" s="150">
        <v>1</v>
      </c>
      <c r="K9" s="154" t="s">
        <v>8698</v>
      </c>
      <c r="L9" s="155" t="str">
        <f>HYPERLINK("http://ovidsp.ovid.com/ovidweb.cgi?T=JS&amp;NEWS=n&amp;CSC=Y&amp;PAGE=booktext&amp;D=books&amp;AN=01817274$&amp;XPATH=/PG(0)","http://ovidsp.ovid.com/ovidweb.cgi?T=JS&amp;NEWS=n&amp;CSC=Y&amp;PAGE=booktext&amp;D=books&amp;AN=01817274$&amp;XPATH=/PG(0)")</f>
        <v>http://ovidsp.ovid.com/ovidweb.cgi?T=JS&amp;NEWS=n&amp;CSC=Y&amp;PAGE=booktext&amp;D=books&amp;AN=01817274$&amp;XPATH=/PG(0)</v>
      </c>
      <c r="M9" s="153"/>
      <c r="N9" s="171"/>
      <c r="O9" s="156"/>
    </row>
    <row r="10" spans="1:15" ht="20.100000000000001" customHeight="1">
      <c r="A10" s="186" t="s">
        <v>5877</v>
      </c>
      <c r="B10" s="153" t="s">
        <v>8713</v>
      </c>
      <c r="C10" s="151">
        <v>9781284050912</v>
      </c>
      <c r="D10" s="151">
        <v>9781284050912</v>
      </c>
      <c r="E10" s="152" t="s">
        <v>8714</v>
      </c>
      <c r="F10" s="152" t="s">
        <v>8527</v>
      </c>
      <c r="G10" s="153" t="s">
        <v>8715</v>
      </c>
      <c r="H10" s="152" t="s">
        <v>59</v>
      </c>
      <c r="I10" s="150">
        <v>2015</v>
      </c>
      <c r="J10" s="150">
        <v>1</v>
      </c>
      <c r="K10" s="154" t="s">
        <v>8716</v>
      </c>
      <c r="L10" s="155" t="str">
        <f>HYPERLINK("http://ovidsp.ovid.com/ovidweb.cgi?T=JS&amp;NEWS=n&amp;CSC=Y&amp;PAGE=booktext&amp;D=books&amp;AN=01812593$&amp;XPATH=/PG(0)","http://ovidsp.ovid.com/ovidweb.cgi?T=JS&amp;NEWS=n&amp;CSC=Y&amp;PAGE=booktext&amp;D=books&amp;AN=01812593$&amp;XPATH=/PG(0)")</f>
        <v>http://ovidsp.ovid.com/ovidweb.cgi?T=JS&amp;NEWS=n&amp;CSC=Y&amp;PAGE=booktext&amp;D=books&amp;AN=01812593$&amp;XPATH=/PG(0)</v>
      </c>
      <c r="M10" s="153"/>
      <c r="N10" s="171"/>
      <c r="O10" s="156"/>
    </row>
    <row r="11" spans="1:15" ht="20.100000000000001" customHeight="1">
      <c r="A11" s="186" t="s">
        <v>5877</v>
      </c>
      <c r="B11" s="153" t="s">
        <v>9127</v>
      </c>
      <c r="C11" s="151">
        <v>9781609136222</v>
      </c>
      <c r="D11" s="151">
        <v>9781609136222</v>
      </c>
      <c r="E11" s="152" t="s">
        <v>9128</v>
      </c>
      <c r="F11" s="152" t="s">
        <v>8570</v>
      </c>
      <c r="G11" s="153" t="s">
        <v>9129</v>
      </c>
      <c r="H11" s="152" t="s">
        <v>128</v>
      </c>
      <c r="I11" s="150">
        <v>2014</v>
      </c>
      <c r="J11" s="150">
        <v>1</v>
      </c>
      <c r="K11" s="154" t="s">
        <v>9130</v>
      </c>
      <c r="L11" s="155" t="str">
        <f>HYPERLINK("http://ovidsp.ovid.com/ovidweb.cgi?T=JS&amp;NEWS=n&amp;CSC=Y&amp;PAGE=booktext&amp;D=books&amp;AN=01735123$&amp;XPATH=/PG(0)","http://ovidsp.ovid.com/ovidweb.cgi?T=JS&amp;NEWS=n&amp;CSC=Y&amp;PAGE=booktext&amp;D=books&amp;AN=01735123$&amp;XPATH=/PG(0)")</f>
        <v>http://ovidsp.ovid.com/ovidweb.cgi?T=JS&amp;NEWS=n&amp;CSC=Y&amp;PAGE=booktext&amp;D=books&amp;AN=01735123$&amp;XPATH=/PG(0)</v>
      </c>
      <c r="M11" s="153"/>
      <c r="N11" s="171"/>
      <c r="O11" s="156"/>
    </row>
    <row r="12" spans="1:15" ht="20.100000000000001" customHeight="1">
      <c r="A12" s="186" t="s">
        <v>5877</v>
      </c>
      <c r="B12" s="153" t="s">
        <v>9131</v>
      </c>
      <c r="C12" s="151">
        <v>9781451189995</v>
      </c>
      <c r="D12" s="151">
        <v>9781451189995</v>
      </c>
      <c r="E12" s="152" t="s">
        <v>9132</v>
      </c>
      <c r="F12" s="152" t="s">
        <v>8527</v>
      </c>
      <c r="G12" s="153" t="s">
        <v>9133</v>
      </c>
      <c r="H12" s="152" t="s">
        <v>128</v>
      </c>
      <c r="I12" s="150">
        <v>2014</v>
      </c>
      <c r="J12" s="150">
        <v>1</v>
      </c>
      <c r="K12" s="154" t="s">
        <v>9134</v>
      </c>
      <c r="L12" s="155" t="str">
        <f>HYPERLINK("http://ovidsp.ovid.com/ovidweb.cgi?T=JS&amp;NEWS=n&amp;CSC=Y&amp;PAGE=booktext&amp;D=books&amp;AN=01762464$&amp;XPATH=/PG(0)","http://ovidsp.ovid.com/ovidweb.cgi?T=JS&amp;NEWS=n&amp;CSC=Y&amp;PAGE=booktext&amp;D=books&amp;AN=01762464$&amp;XPATH=/PG(0)")</f>
        <v>http://ovidsp.ovid.com/ovidweb.cgi?T=JS&amp;NEWS=n&amp;CSC=Y&amp;PAGE=booktext&amp;D=books&amp;AN=01762464$&amp;XPATH=/PG(0)</v>
      </c>
      <c r="M12" s="153"/>
      <c r="N12" s="171"/>
      <c r="O12" s="156"/>
    </row>
    <row r="13" spans="1:15" ht="20.100000000000001" customHeight="1">
      <c r="A13" s="186" t="s">
        <v>5877</v>
      </c>
      <c r="B13" s="153" t="s">
        <v>9112</v>
      </c>
      <c r="C13" s="151">
        <v>9781451187588</v>
      </c>
      <c r="D13" s="151">
        <v>9781451187588</v>
      </c>
      <c r="E13" s="152" t="s">
        <v>9113</v>
      </c>
      <c r="F13" s="152" t="s">
        <v>8570</v>
      </c>
      <c r="G13" s="153" t="s">
        <v>9114</v>
      </c>
      <c r="H13" s="152" t="s">
        <v>128</v>
      </c>
      <c r="I13" s="150">
        <v>2014</v>
      </c>
      <c r="J13" s="150">
        <v>1</v>
      </c>
      <c r="K13" s="154" t="s">
        <v>9115</v>
      </c>
      <c r="L13" s="155" t="str">
        <f>HYPERLINK("http://ovidsp.ovid.com/ovidweb.cgi?T=JS&amp;NEWS=n&amp;CSC=Y&amp;PAGE=booktext&amp;D=books&amp;AN=01787243$&amp;XPATH=/PG(0)","http://ovidsp.ovid.com/ovidweb.cgi?T=JS&amp;NEWS=n&amp;CSC=Y&amp;PAGE=booktext&amp;D=books&amp;AN=01787243$&amp;XPATH=/PG(0)")</f>
        <v>http://ovidsp.ovid.com/ovidweb.cgi?T=JS&amp;NEWS=n&amp;CSC=Y&amp;PAGE=booktext&amp;D=books&amp;AN=01787243$&amp;XPATH=/PG(0)</v>
      </c>
      <c r="M13" s="153"/>
      <c r="N13" s="171"/>
      <c r="O13" s="156"/>
    </row>
    <row r="14" spans="1:15" ht="20.100000000000001" customHeight="1">
      <c r="A14" s="186" t="s">
        <v>5877</v>
      </c>
      <c r="B14" s="153" t="s">
        <v>9000</v>
      </c>
      <c r="C14" s="151">
        <v>9781451191974</v>
      </c>
      <c r="D14" s="151">
        <v>9781451191974</v>
      </c>
      <c r="E14" s="152" t="s">
        <v>9001</v>
      </c>
      <c r="F14" s="152" t="s">
        <v>8532</v>
      </c>
      <c r="G14" s="153" t="s">
        <v>9002</v>
      </c>
      <c r="H14" s="152" t="s">
        <v>128</v>
      </c>
      <c r="I14" s="150">
        <v>2015</v>
      </c>
      <c r="J14" s="150">
        <v>1</v>
      </c>
      <c r="K14" s="154" t="s">
        <v>9003</v>
      </c>
      <c r="L14" s="155" t="str">
        <f>HYPERLINK("http://ovidsp.ovid.com/ovidweb.cgi?T=JS&amp;NEWS=n&amp;CSC=Y&amp;PAGE=booktext&amp;D=books&amp;AN=01817284$&amp;XPATH=/PG(0)","http://ovidsp.ovid.com/ovidweb.cgi?T=JS&amp;NEWS=n&amp;CSC=Y&amp;PAGE=booktext&amp;D=books&amp;AN=01817284$&amp;XPATH=/PG(0)")</f>
        <v>http://ovidsp.ovid.com/ovidweb.cgi?T=JS&amp;NEWS=n&amp;CSC=Y&amp;PAGE=booktext&amp;D=books&amp;AN=01817284$&amp;XPATH=/PG(0)</v>
      </c>
      <c r="M14" s="153"/>
      <c r="N14" s="171"/>
      <c r="O14" s="156"/>
    </row>
    <row r="15" spans="1:15" ht="20.100000000000001" customHeight="1">
      <c r="A15" s="186" t="s">
        <v>5877</v>
      </c>
      <c r="B15" s="153" t="s">
        <v>8879</v>
      </c>
      <c r="C15" s="151">
        <v>9781449651756</v>
      </c>
      <c r="D15" s="151">
        <v>9781449651756</v>
      </c>
      <c r="E15" s="152" t="s">
        <v>8880</v>
      </c>
      <c r="F15" s="152" t="s">
        <v>8585</v>
      </c>
      <c r="G15" s="153" t="s">
        <v>8881</v>
      </c>
      <c r="H15" s="152" t="s">
        <v>59</v>
      </c>
      <c r="I15" s="150">
        <v>2013</v>
      </c>
      <c r="J15" s="150">
        <v>1</v>
      </c>
      <c r="K15" s="154" t="s">
        <v>8882</v>
      </c>
      <c r="L15" s="155" t="str">
        <f>HYPERLINK("http://ovidsp.ovid.com/ovidweb.cgi?T=JS&amp;NEWS=n&amp;CSC=Y&amp;PAGE=booktext&amp;D=books&amp;AN=01777259$&amp;XPATH=/PG(0)","http://ovidsp.ovid.com/ovidweb.cgi?T=JS&amp;NEWS=n&amp;CSC=Y&amp;PAGE=booktext&amp;D=books&amp;AN=01777259$&amp;XPATH=/PG(0)")</f>
        <v>http://ovidsp.ovid.com/ovidweb.cgi?T=JS&amp;NEWS=n&amp;CSC=Y&amp;PAGE=booktext&amp;D=books&amp;AN=01777259$&amp;XPATH=/PG(0)</v>
      </c>
      <c r="M15" s="153"/>
      <c r="N15" s="171"/>
      <c r="O15" s="156"/>
    </row>
    <row r="16" spans="1:15" ht="20.100000000000001" customHeight="1">
      <c r="A16" s="186" t="s">
        <v>5877</v>
      </c>
      <c r="B16" s="153" t="s">
        <v>8588</v>
      </c>
      <c r="C16" s="158">
        <v>9781451176407</v>
      </c>
      <c r="D16" s="151">
        <v>9781451176407</v>
      </c>
      <c r="E16" s="152" t="s">
        <v>7730</v>
      </c>
      <c r="F16" s="152" t="s">
        <v>8527</v>
      </c>
      <c r="G16" s="153" t="s">
        <v>8589</v>
      </c>
      <c r="H16" s="152" t="s">
        <v>128</v>
      </c>
      <c r="I16" s="150">
        <v>2013</v>
      </c>
      <c r="J16" s="150">
        <v>1</v>
      </c>
      <c r="K16" s="159" t="s">
        <v>8590</v>
      </c>
      <c r="L16" s="155" t="str">
        <f>HYPERLINK("http://ovidsp.ovid.com/ovidweb.cgi?T=JS&amp;NEWS=n&amp;CSC=Y&amp;PAGE=booktext&amp;D=books&amp;AN=01720557$&amp;XPATH=/PG(0)","http://ovidsp.ovid.com/ovidweb.cgi?T=JS&amp;NEWS=n&amp;CSC=Y&amp;PAGE=booktext&amp;D=books&amp;AN=01720557$&amp;XPATH=/PG(0)")</f>
        <v>http://ovidsp.ovid.com/ovidweb.cgi?T=JS&amp;NEWS=n&amp;CSC=Y&amp;PAGE=booktext&amp;D=books&amp;AN=01720557$&amp;XPATH=/PG(0)</v>
      </c>
      <c r="M16" s="153"/>
      <c r="N16" s="171"/>
      <c r="O16" s="156"/>
    </row>
    <row r="17" spans="1:15" ht="20.100000000000001" customHeight="1">
      <c r="A17" s="186" t="s">
        <v>5877</v>
      </c>
      <c r="B17" s="153" t="s">
        <v>8622</v>
      </c>
      <c r="C17" s="158">
        <v>9781451151497</v>
      </c>
      <c r="D17" s="151">
        <v>9781451151497</v>
      </c>
      <c r="E17" s="152" t="s">
        <v>8623</v>
      </c>
      <c r="F17" s="152" t="s">
        <v>8624</v>
      </c>
      <c r="G17" s="153" t="s">
        <v>8625</v>
      </c>
      <c r="H17" s="152" t="s">
        <v>128</v>
      </c>
      <c r="I17" s="150">
        <v>2014</v>
      </c>
      <c r="J17" s="150">
        <v>1</v>
      </c>
      <c r="K17" s="159" t="s">
        <v>8626</v>
      </c>
      <c r="L17" s="155" t="str">
        <f>HYPERLINK("http://ovidsp.ovid.com/ovidweb.cgi?T=JS&amp;NEWS=n&amp;CSC=Y&amp;PAGE=booktext&amp;D=books&amp;AN=01787256$&amp;XPATH=/PG(0)","http://ovidsp.ovid.com/ovidweb.cgi?T=JS&amp;NEWS=n&amp;CSC=Y&amp;PAGE=booktext&amp;D=books&amp;AN=01787256$&amp;XPATH=/PG(0)")</f>
        <v>http://ovidsp.ovid.com/ovidweb.cgi?T=JS&amp;NEWS=n&amp;CSC=Y&amp;PAGE=booktext&amp;D=books&amp;AN=01787256$&amp;XPATH=/PG(0)</v>
      </c>
      <c r="M17" s="153"/>
      <c r="N17" s="171"/>
      <c r="O17" s="156"/>
    </row>
    <row r="18" spans="1:15" ht="20.100000000000001" customHeight="1">
      <c r="A18" s="186" t="s">
        <v>5877</v>
      </c>
      <c r="B18" s="153" t="s">
        <v>9025</v>
      </c>
      <c r="C18" s="151">
        <v>9781451192322</v>
      </c>
      <c r="D18" s="151">
        <v>9781451192322</v>
      </c>
      <c r="E18" s="152" t="s">
        <v>9026</v>
      </c>
      <c r="F18" s="152" t="s">
        <v>8559</v>
      </c>
      <c r="G18" s="153" t="s">
        <v>9027</v>
      </c>
      <c r="H18" s="152" t="s">
        <v>128</v>
      </c>
      <c r="I18" s="150">
        <v>2014</v>
      </c>
      <c r="J18" s="150">
        <v>1</v>
      </c>
      <c r="K18" s="154" t="s">
        <v>9028</v>
      </c>
      <c r="L18" s="155" t="str">
        <f>HYPERLINK("http://ovidsp.ovid.com/ovidweb.cgi?T=JS&amp;NEWS=n&amp;CSC=Y&amp;PAGE=booktext&amp;D=books&amp;AN=01817282$&amp;XPATH=/PG(0)","http://ovidsp.ovid.com/ovidweb.cgi?T=JS&amp;NEWS=n&amp;CSC=Y&amp;PAGE=booktext&amp;D=books&amp;AN=01817282$&amp;XPATH=/PG(0)")</f>
        <v>http://ovidsp.ovid.com/ovidweb.cgi?T=JS&amp;NEWS=n&amp;CSC=Y&amp;PAGE=booktext&amp;D=books&amp;AN=01817282$&amp;XPATH=/PG(0)</v>
      </c>
      <c r="M18" s="153"/>
      <c r="N18" s="171"/>
      <c r="O18" s="156"/>
    </row>
    <row r="19" spans="1:15" ht="20.100000000000001" customHeight="1">
      <c r="A19" s="186" t="s">
        <v>5877</v>
      </c>
      <c r="B19" s="153" t="s">
        <v>9177</v>
      </c>
      <c r="C19" s="151">
        <v>9781451192148</v>
      </c>
      <c r="D19" s="151">
        <v>9781451192148</v>
      </c>
      <c r="E19" s="152" t="s">
        <v>9178</v>
      </c>
      <c r="F19" s="152" t="s">
        <v>9179</v>
      </c>
      <c r="G19" s="153" t="s">
        <v>9180</v>
      </c>
      <c r="H19" s="152" t="s">
        <v>128</v>
      </c>
      <c r="I19" s="150">
        <v>2014</v>
      </c>
      <c r="J19" s="150">
        <v>1</v>
      </c>
      <c r="K19" s="154" t="s">
        <v>9181</v>
      </c>
      <c r="L19" s="155" t="str">
        <f>HYPERLINK("http://ovidsp.ovid.com/ovidweb.cgi?T=JS&amp;NEWS=n&amp;CSC=Y&amp;PAGE=booktext&amp;D=books&amp;AN=01787244$&amp;XPATH=/PG(0)","http://ovidsp.ovid.com/ovidweb.cgi?T=JS&amp;NEWS=n&amp;CSC=Y&amp;PAGE=booktext&amp;D=books&amp;AN=01787244$&amp;XPATH=/PG(0)")</f>
        <v>http://ovidsp.ovid.com/ovidweb.cgi?T=JS&amp;NEWS=n&amp;CSC=Y&amp;PAGE=booktext&amp;D=books&amp;AN=01787244$&amp;XPATH=/PG(0)</v>
      </c>
      <c r="M19" s="153"/>
      <c r="N19" s="171"/>
      <c r="O19" s="156"/>
    </row>
    <row r="20" spans="1:15" ht="20.100000000000001" customHeight="1">
      <c r="A20" s="186" t="s">
        <v>5877</v>
      </c>
      <c r="B20" s="153" t="s">
        <v>1375</v>
      </c>
      <c r="C20" s="151">
        <v>9781908541130</v>
      </c>
      <c r="D20" s="151">
        <v>9781908541130</v>
      </c>
      <c r="E20" s="152" t="s">
        <v>8966</v>
      </c>
      <c r="F20" s="152" t="s">
        <v>8570</v>
      </c>
      <c r="G20" s="153" t="s">
        <v>8967</v>
      </c>
      <c r="H20" s="152" t="s">
        <v>390</v>
      </c>
      <c r="I20" s="150">
        <v>2013</v>
      </c>
      <c r="J20" s="150">
        <v>1</v>
      </c>
      <c r="K20" s="154" t="s">
        <v>8968</v>
      </c>
      <c r="L20" s="155" t="str">
        <f>HYPERLINK("http://ovidsp.ovid.com/ovidweb.cgi?T=JS&amp;NEWS=n&amp;CSC=Y&amp;PAGE=booktext&amp;D=books&amp;AN=01768404$&amp;XPATH=/PG(0)","http://ovidsp.ovid.com/ovidweb.cgi?T=JS&amp;NEWS=n&amp;CSC=Y&amp;PAGE=booktext&amp;D=books&amp;AN=01768404$&amp;XPATH=/PG(0)")</f>
        <v>http://ovidsp.ovid.com/ovidweb.cgi?T=JS&amp;NEWS=n&amp;CSC=Y&amp;PAGE=booktext&amp;D=books&amp;AN=01768404$&amp;XPATH=/PG(0)</v>
      </c>
      <c r="M20" s="153"/>
      <c r="N20" s="171"/>
      <c r="O20" s="156"/>
    </row>
    <row r="21" spans="1:15" ht="20.100000000000001" customHeight="1">
      <c r="A21" s="186" t="s">
        <v>5877</v>
      </c>
      <c r="B21" s="153" t="s">
        <v>9153</v>
      </c>
      <c r="C21" s="151">
        <v>9781451191387</v>
      </c>
      <c r="D21" s="151">
        <v>9781451191387</v>
      </c>
      <c r="E21" s="152" t="s">
        <v>9154</v>
      </c>
      <c r="F21" s="152" t="s">
        <v>8559</v>
      </c>
      <c r="G21" s="153" t="s">
        <v>9155</v>
      </c>
      <c r="H21" s="152" t="s">
        <v>128</v>
      </c>
      <c r="I21" s="150">
        <v>2014</v>
      </c>
      <c r="J21" s="150">
        <v>1</v>
      </c>
      <c r="K21" s="154" t="s">
        <v>9156</v>
      </c>
      <c r="L21" s="155" t="str">
        <f>HYPERLINK("http://ovidsp.ovid.com/ovidweb.cgi?T=JS&amp;NEWS=n&amp;CSC=Y&amp;PAGE=booktext&amp;D=books&amp;AN=01787338$&amp;XPATH=/PG(0)","http://ovidsp.ovid.com/ovidweb.cgi?T=JS&amp;NEWS=n&amp;CSC=Y&amp;PAGE=booktext&amp;D=books&amp;AN=01787338$&amp;XPATH=/PG(0)")</f>
        <v>http://ovidsp.ovid.com/ovidweb.cgi?T=JS&amp;NEWS=n&amp;CSC=Y&amp;PAGE=booktext&amp;D=books&amp;AN=01787338$&amp;XPATH=/PG(0)</v>
      </c>
      <c r="M21" s="153"/>
      <c r="N21" s="171"/>
      <c r="O21" s="156"/>
    </row>
    <row r="22" spans="1:15" ht="20.100000000000001" customHeight="1">
      <c r="A22" s="186" t="s">
        <v>5877</v>
      </c>
      <c r="B22" s="153" t="s">
        <v>8812</v>
      </c>
      <c r="C22" s="169">
        <v>9781451185003</v>
      </c>
      <c r="D22" s="151">
        <v>9781451185003</v>
      </c>
      <c r="E22" s="152" t="s">
        <v>8813</v>
      </c>
      <c r="F22" s="152" t="s">
        <v>8585</v>
      </c>
      <c r="G22" s="153" t="s">
        <v>8814</v>
      </c>
      <c r="H22" s="152" t="s">
        <v>128</v>
      </c>
      <c r="I22" s="150">
        <v>2014</v>
      </c>
      <c r="J22" s="150">
        <v>1</v>
      </c>
      <c r="K22" s="154" t="s">
        <v>8815</v>
      </c>
      <c r="L22" s="155" t="str">
        <f>HYPERLINK("http://ovidsp.ovid.com/ovidweb.cgi?T=JS&amp;NEWS=n&amp;CSC=Y&amp;PAGE=booktext&amp;D=books&amp;AN=01787234$&amp;XPATH=/PG(0)","http://ovidsp.ovid.com/ovidweb.cgi?T=JS&amp;NEWS=n&amp;CSC=Y&amp;PAGE=booktext&amp;D=books&amp;AN=01787234$&amp;XPATH=/PG(0)")</f>
        <v>http://ovidsp.ovid.com/ovidweb.cgi?T=JS&amp;NEWS=n&amp;CSC=Y&amp;PAGE=booktext&amp;D=books&amp;AN=01787234$&amp;XPATH=/PG(0)</v>
      </c>
      <c r="M22" s="153"/>
      <c r="N22" s="171"/>
      <c r="O22" s="156"/>
    </row>
    <row r="23" spans="1:15" ht="20.100000000000001" customHeight="1">
      <c r="A23" s="186" t="s">
        <v>5877</v>
      </c>
      <c r="B23" s="153" t="s">
        <v>8796</v>
      </c>
      <c r="C23" s="151">
        <v>9781451121186</v>
      </c>
      <c r="D23" s="151">
        <v>9781451121186</v>
      </c>
      <c r="E23" s="152" t="s">
        <v>8797</v>
      </c>
      <c r="F23" s="152" t="s">
        <v>8570</v>
      </c>
      <c r="G23" s="153" t="s">
        <v>8798</v>
      </c>
      <c r="H23" s="152" t="s">
        <v>128</v>
      </c>
      <c r="I23" s="150">
        <v>2014</v>
      </c>
      <c r="J23" s="150">
        <v>1</v>
      </c>
      <c r="K23" s="154" t="s">
        <v>8799</v>
      </c>
      <c r="L23" s="155" t="str">
        <f>HYPERLINK("http://ovidsp.ovid.com/ovidweb.cgi?T=JS&amp;NEWS=n&amp;CSC=Y&amp;PAGE=booktext&amp;D=books&amp;AN=01762486$&amp;XPATH=/PG(0)","http://ovidsp.ovid.com/ovidweb.cgi?T=JS&amp;NEWS=n&amp;CSC=Y&amp;PAGE=booktext&amp;D=books&amp;AN=01762486$&amp;XPATH=/PG(0)")</f>
        <v>http://ovidsp.ovid.com/ovidweb.cgi?T=JS&amp;NEWS=n&amp;CSC=Y&amp;PAGE=booktext&amp;D=books&amp;AN=01762486$&amp;XPATH=/PG(0)</v>
      </c>
      <c r="M23" s="153"/>
      <c r="N23" s="171"/>
      <c r="O23" s="156"/>
    </row>
    <row r="24" spans="1:15" ht="20.100000000000001" customHeight="1">
      <c r="A24" s="186" t="s">
        <v>5877</v>
      </c>
      <c r="B24" s="153" t="s">
        <v>9063</v>
      </c>
      <c r="C24" s="151">
        <v>9781451144192</v>
      </c>
      <c r="D24" s="151">
        <v>9781451144192</v>
      </c>
      <c r="E24" s="152" t="s">
        <v>9064</v>
      </c>
      <c r="F24" s="152" t="s">
        <v>8624</v>
      </c>
      <c r="G24" s="153" t="s">
        <v>9065</v>
      </c>
      <c r="H24" s="152" t="s">
        <v>128</v>
      </c>
      <c r="I24" s="150">
        <v>2013</v>
      </c>
      <c r="J24" s="150">
        <v>1</v>
      </c>
      <c r="K24" s="154" t="s">
        <v>9066</v>
      </c>
      <c r="L24" s="155" t="str">
        <f>HYPERLINK("http://ovidsp.ovid.com/ovidweb.cgi?T=JS&amp;NEWS=n&amp;CSC=Y&amp;PAGE=booktext&amp;D=books&amp;AN=01720492$&amp;XPATH=/PG(0)","http://ovidsp.ovid.com/ovidweb.cgi?T=JS&amp;NEWS=n&amp;CSC=Y&amp;PAGE=booktext&amp;D=books&amp;AN=01720492$&amp;XPATH=/PG(0)")</f>
        <v>http://ovidsp.ovid.com/ovidweb.cgi?T=JS&amp;NEWS=n&amp;CSC=Y&amp;PAGE=booktext&amp;D=books&amp;AN=01720492$&amp;XPATH=/PG(0)</v>
      </c>
      <c r="M24" s="153"/>
      <c r="N24" s="171"/>
      <c r="O24" s="156"/>
    </row>
    <row r="25" spans="1:15" ht="20.100000000000001" customHeight="1">
      <c r="A25" s="186" t="s">
        <v>5877</v>
      </c>
      <c r="B25" s="153" t="s">
        <v>9149</v>
      </c>
      <c r="C25" s="151">
        <v>9781451176605</v>
      </c>
      <c r="D25" s="151">
        <v>9781451176605</v>
      </c>
      <c r="E25" s="152" t="s">
        <v>9150</v>
      </c>
      <c r="F25" s="152" t="s">
        <v>8527</v>
      </c>
      <c r="G25" s="153" t="s">
        <v>9151</v>
      </c>
      <c r="H25" s="152" t="s">
        <v>128</v>
      </c>
      <c r="I25" s="150">
        <v>2014</v>
      </c>
      <c r="J25" s="150">
        <v>1</v>
      </c>
      <c r="K25" s="154" t="s">
        <v>9152</v>
      </c>
      <c r="L25" s="155" t="str">
        <f>HYPERLINK("http://ovidsp.ovid.com/ovidweb.cgi?T=JS&amp;NEWS=n&amp;CSC=Y&amp;PAGE=booktext&amp;D=books&amp;AN=01787245$&amp;XPATH=/PG(0)","http://ovidsp.ovid.com/ovidweb.cgi?T=JS&amp;NEWS=n&amp;CSC=Y&amp;PAGE=booktext&amp;D=books&amp;AN=01787245$&amp;XPATH=/PG(0)")</f>
        <v>http://ovidsp.ovid.com/ovidweb.cgi?T=JS&amp;NEWS=n&amp;CSC=Y&amp;PAGE=booktext&amp;D=books&amp;AN=01787245$&amp;XPATH=/PG(0)</v>
      </c>
      <c r="M25" s="153"/>
      <c r="N25" s="171"/>
      <c r="O25" s="156"/>
    </row>
    <row r="26" spans="1:15" ht="20.100000000000001" customHeight="1">
      <c r="A26" s="186" t="s">
        <v>5877</v>
      </c>
      <c r="B26" s="153" t="s">
        <v>8646</v>
      </c>
      <c r="C26" s="151">
        <v>9781451175608</v>
      </c>
      <c r="D26" s="151">
        <v>9781451175608</v>
      </c>
      <c r="E26" s="152" t="s">
        <v>8647</v>
      </c>
      <c r="F26" s="152" t="s">
        <v>8523</v>
      </c>
      <c r="G26" s="153" t="s">
        <v>8648</v>
      </c>
      <c r="H26" s="152" t="s">
        <v>128</v>
      </c>
      <c r="I26" s="150">
        <v>2014</v>
      </c>
      <c r="J26" s="150">
        <v>1</v>
      </c>
      <c r="K26" s="159" t="s">
        <v>8649</v>
      </c>
      <c r="L26" s="155" t="str">
        <f>HYPERLINK("http://ovidsp.ovid.com/ovidweb.cgi?T=JS&amp;NEWS=n&amp;CSC=Y&amp;PAGE=booktext&amp;D=books&amp;AN=01745911$&amp;XPATH=/PG(0)","http://ovidsp.ovid.com/ovidweb.cgi?T=JS&amp;NEWS=n&amp;CSC=Y&amp;PAGE=booktext&amp;D=books&amp;AN=01745911$&amp;XPATH=/PG(0)")</f>
        <v>http://ovidsp.ovid.com/ovidweb.cgi?T=JS&amp;NEWS=n&amp;CSC=Y&amp;PAGE=booktext&amp;D=books&amp;AN=01745911$&amp;XPATH=/PG(0)</v>
      </c>
      <c r="M26" s="153"/>
      <c r="N26" s="171"/>
      <c r="O26" s="156"/>
    </row>
    <row r="27" spans="1:15" ht="20.100000000000001" customHeight="1">
      <c r="A27" s="186" t="s">
        <v>5877</v>
      </c>
      <c r="B27" s="153" t="s">
        <v>8583</v>
      </c>
      <c r="C27" s="151">
        <v>9781451183726</v>
      </c>
      <c r="D27" s="151">
        <v>9781451183726</v>
      </c>
      <c r="E27" s="152" t="s">
        <v>8584</v>
      </c>
      <c r="F27" s="152" t="s">
        <v>8585</v>
      </c>
      <c r="G27" s="153" t="s">
        <v>8586</v>
      </c>
      <c r="H27" s="152" t="s">
        <v>128</v>
      </c>
      <c r="I27" s="150">
        <v>2013</v>
      </c>
      <c r="J27" s="150">
        <v>1</v>
      </c>
      <c r="K27" s="159" t="s">
        <v>8587</v>
      </c>
      <c r="L27" s="155" t="str">
        <f>HYPERLINK("http://ovidsp.ovid.com/ovidweb.cgi?T=JS&amp;NEWS=n&amp;CSC=Y&amp;PAGE=booktext&amp;D=books&amp;AN=01741138$&amp;XPATH=/PG(0)","http://ovidsp.ovid.com/ovidweb.cgi?T=JS&amp;NEWS=n&amp;CSC=Y&amp;PAGE=booktext&amp;D=books&amp;AN=01741138$&amp;XPATH=/PG(0)")</f>
        <v>http://ovidsp.ovid.com/ovidweb.cgi?T=JS&amp;NEWS=n&amp;CSC=Y&amp;PAGE=booktext&amp;D=books&amp;AN=01741138$&amp;XPATH=/PG(0)</v>
      </c>
      <c r="M27" s="153"/>
      <c r="N27" s="171"/>
      <c r="O27" s="156"/>
    </row>
    <row r="28" spans="1:15" ht="20.100000000000001" customHeight="1">
      <c r="A28" s="186" t="s">
        <v>5877</v>
      </c>
      <c r="B28" s="153" t="s">
        <v>8650</v>
      </c>
      <c r="C28" s="158">
        <v>9781451173154</v>
      </c>
      <c r="D28" s="151">
        <v>9781451173154</v>
      </c>
      <c r="E28" s="152" t="s">
        <v>8651</v>
      </c>
      <c r="F28" s="152" t="s">
        <v>8532</v>
      </c>
      <c r="G28" s="153" t="s">
        <v>8652</v>
      </c>
      <c r="H28" s="152" t="s">
        <v>128</v>
      </c>
      <c r="I28" s="150">
        <v>2013</v>
      </c>
      <c r="J28" s="150">
        <v>1</v>
      </c>
      <c r="K28" s="159" t="s">
        <v>8653</v>
      </c>
      <c r="L28" s="155" t="str">
        <f>HYPERLINK("http://ovidsp.ovid.com/ovidweb.cgi?T=JS&amp;NEWS=n&amp;CSC=Y&amp;PAGE=booktext&amp;D=books&amp;AN=01735153$&amp;XPATH=/PG(0)","http://ovidsp.ovid.com/ovidweb.cgi?T=JS&amp;NEWS=n&amp;CSC=Y&amp;PAGE=booktext&amp;D=books&amp;AN=01735153$&amp;XPATH=/PG(0)")</f>
        <v>http://ovidsp.ovid.com/ovidweb.cgi?T=JS&amp;NEWS=n&amp;CSC=Y&amp;PAGE=booktext&amp;D=books&amp;AN=01735153$&amp;XPATH=/PG(0)</v>
      </c>
      <c r="M28" s="153"/>
      <c r="N28" s="171"/>
      <c r="O28" s="156"/>
    </row>
    <row r="29" spans="1:15" ht="20.100000000000001" customHeight="1">
      <c r="A29" s="186" t="s">
        <v>5877</v>
      </c>
      <c r="B29" s="153" t="s">
        <v>8920</v>
      </c>
      <c r="C29" s="151">
        <v>9781451176155</v>
      </c>
      <c r="D29" s="151">
        <v>9781451176155</v>
      </c>
      <c r="E29" s="152" t="s">
        <v>8921</v>
      </c>
      <c r="F29" s="152" t="s">
        <v>8624</v>
      </c>
      <c r="G29" s="153" t="s">
        <v>8922</v>
      </c>
      <c r="H29" s="152" t="s">
        <v>128</v>
      </c>
      <c r="I29" s="150">
        <v>2013</v>
      </c>
      <c r="J29" s="150">
        <v>1</v>
      </c>
      <c r="K29" s="154" t="s">
        <v>8923</v>
      </c>
      <c r="L29" s="155" t="str">
        <f>HYPERLINK("http://ovidsp.ovid.com/ovidweb.cgi?T=JS&amp;NEWS=n&amp;CSC=Y&amp;PAGE=booktext&amp;D=books&amp;AN=01735166$&amp;XPATH=/PG(0)","http://ovidsp.ovid.com/ovidweb.cgi?T=JS&amp;NEWS=n&amp;CSC=Y&amp;PAGE=booktext&amp;D=books&amp;AN=01735166$&amp;XPATH=/PG(0)")</f>
        <v>http://ovidsp.ovid.com/ovidweb.cgi?T=JS&amp;NEWS=n&amp;CSC=Y&amp;PAGE=booktext&amp;D=books&amp;AN=01735166$&amp;XPATH=/PG(0)</v>
      </c>
      <c r="M29" s="153"/>
      <c r="N29" s="171"/>
      <c r="O29" s="156"/>
    </row>
    <row r="30" spans="1:15" ht="20.100000000000001" customHeight="1">
      <c r="A30" s="186" t="s">
        <v>5877</v>
      </c>
      <c r="B30" s="153" t="s">
        <v>8936</v>
      </c>
      <c r="C30" s="158">
        <v>9781451109559</v>
      </c>
      <c r="D30" s="151">
        <v>9781451109559</v>
      </c>
      <c r="E30" s="152" t="s">
        <v>8937</v>
      </c>
      <c r="F30" s="152" t="s">
        <v>8624</v>
      </c>
      <c r="G30" s="153" t="s">
        <v>8938</v>
      </c>
      <c r="H30" s="152" t="s">
        <v>128</v>
      </c>
      <c r="I30" s="150">
        <v>2014</v>
      </c>
      <c r="J30" s="150">
        <v>1</v>
      </c>
      <c r="K30" s="154" t="s">
        <v>8939</v>
      </c>
      <c r="L30" s="155" t="str">
        <f>HYPERLINK("http://ovidsp.ovid.com/ovidweb.cgi?T=JS&amp;NEWS=n&amp;CSC=Y&amp;PAGE=booktext&amp;D=books&amp;AN=01745920$&amp;XPATH=/PG(0)","http://ovidsp.ovid.com/ovidweb.cgi?T=JS&amp;NEWS=n&amp;CSC=Y&amp;PAGE=booktext&amp;D=books&amp;AN=01745920$&amp;XPATH=/PG(0)")</f>
        <v>http://ovidsp.ovid.com/ovidweb.cgi?T=JS&amp;NEWS=n&amp;CSC=Y&amp;PAGE=booktext&amp;D=books&amp;AN=01745920$&amp;XPATH=/PG(0)</v>
      </c>
      <c r="M30" s="153"/>
      <c r="N30" s="171"/>
      <c r="O30" s="156"/>
    </row>
    <row r="31" spans="1:15" ht="20.100000000000001" customHeight="1">
      <c r="A31" s="186" t="s">
        <v>5877</v>
      </c>
      <c r="B31" s="153" t="s">
        <v>1323</v>
      </c>
      <c r="C31" s="158">
        <v>9781451176322</v>
      </c>
      <c r="D31" s="151">
        <v>9781451176322</v>
      </c>
      <c r="E31" s="152" t="s">
        <v>8595</v>
      </c>
      <c r="F31" s="152" t="s">
        <v>8532</v>
      </c>
      <c r="G31" s="153" t="s">
        <v>8596</v>
      </c>
      <c r="H31" s="152" t="s">
        <v>128</v>
      </c>
      <c r="I31" s="150">
        <v>2015</v>
      </c>
      <c r="J31" s="150">
        <v>1</v>
      </c>
      <c r="K31" s="159" t="s">
        <v>8597</v>
      </c>
      <c r="L31" s="155" t="str">
        <f>HYPERLINK("http://ovidsp.ovid.com/ovidweb.cgi?T=JS&amp;NEWS=n&amp;CSC=Y&amp;PAGE=booktext&amp;D=books&amp;AN=01787286$&amp;XPATH=/PG(0)","http://ovidsp.ovid.com/ovidweb.cgi?T=JS&amp;NEWS=n&amp;CSC=Y&amp;PAGE=booktext&amp;D=books&amp;AN=01787286$&amp;XPATH=/PG(0)")</f>
        <v>http://ovidsp.ovid.com/ovidweb.cgi?T=JS&amp;NEWS=n&amp;CSC=Y&amp;PAGE=booktext&amp;D=books&amp;AN=01787286$&amp;XPATH=/PG(0)</v>
      </c>
      <c r="M31" s="153"/>
      <c r="N31" s="171"/>
      <c r="O31" s="156"/>
    </row>
    <row r="32" spans="1:15" ht="20.100000000000001" customHeight="1">
      <c r="A32" s="186" t="s">
        <v>5877</v>
      </c>
      <c r="B32" s="153" t="s">
        <v>1323</v>
      </c>
      <c r="C32" s="151">
        <v>9781451176469</v>
      </c>
      <c r="D32" s="151">
        <v>9781451176469</v>
      </c>
      <c r="E32" s="152" t="s">
        <v>9039</v>
      </c>
      <c r="F32" s="152" t="s">
        <v>8532</v>
      </c>
      <c r="G32" s="153" t="s">
        <v>9040</v>
      </c>
      <c r="H32" s="152" t="s">
        <v>128</v>
      </c>
      <c r="I32" s="150">
        <v>2014</v>
      </c>
      <c r="J32" s="150">
        <v>1</v>
      </c>
      <c r="K32" s="154" t="s">
        <v>9041</v>
      </c>
      <c r="L32" s="155" t="str">
        <f>HYPERLINK("http://ovidsp.ovid.com/ovidweb.cgi?T=JS&amp;NEWS=n&amp;CSC=Y&amp;PAGE=booktext&amp;D=books&amp;AN=01735155$&amp;XPATH=/PG(0)","http://ovidsp.ovid.com/ovidweb.cgi?T=JS&amp;NEWS=n&amp;CSC=Y&amp;PAGE=booktext&amp;D=books&amp;AN=01735155$&amp;XPATH=/PG(0)")</f>
        <v>http://ovidsp.ovid.com/ovidweb.cgi?T=JS&amp;NEWS=n&amp;CSC=Y&amp;PAGE=booktext&amp;D=books&amp;AN=01735155$&amp;XPATH=/PG(0)</v>
      </c>
      <c r="M32" s="153"/>
      <c r="N32" s="171"/>
      <c r="O32" s="156"/>
    </row>
    <row r="33" spans="1:15" ht="20.100000000000001" customHeight="1">
      <c r="A33" s="186" t="s">
        <v>5877</v>
      </c>
      <c r="B33" s="153" t="s">
        <v>1323</v>
      </c>
      <c r="C33" s="151">
        <v>9781908541253</v>
      </c>
      <c r="D33" s="151">
        <v>9781908541253</v>
      </c>
      <c r="E33" s="152" t="s">
        <v>8963</v>
      </c>
      <c r="F33" s="152" t="s">
        <v>8559</v>
      </c>
      <c r="G33" s="153" t="s">
        <v>8964</v>
      </c>
      <c r="H33" s="152" t="s">
        <v>390</v>
      </c>
      <c r="I33" s="150">
        <v>2013</v>
      </c>
      <c r="J33" s="150">
        <v>1</v>
      </c>
      <c r="K33" s="154" t="s">
        <v>8965</v>
      </c>
      <c r="L33" s="155" t="str">
        <f>HYPERLINK("http://ovidsp.ovid.com/ovidweb.cgi?T=JS&amp;NEWS=n&amp;CSC=Y&amp;PAGE=booktext&amp;D=books&amp;AN=01768405$&amp;XPATH=/PG(0)","http://ovidsp.ovid.com/ovidweb.cgi?T=JS&amp;NEWS=n&amp;CSC=Y&amp;PAGE=booktext&amp;D=books&amp;AN=01768405$&amp;XPATH=/PG(0)")</f>
        <v>http://ovidsp.ovid.com/ovidweb.cgi?T=JS&amp;NEWS=n&amp;CSC=Y&amp;PAGE=booktext&amp;D=books&amp;AN=01768405$&amp;XPATH=/PG(0)</v>
      </c>
      <c r="M33" s="153"/>
      <c r="N33" s="171"/>
      <c r="O33" s="156"/>
    </row>
    <row r="34" spans="1:15" ht="20.100000000000001" customHeight="1">
      <c r="A34" s="186" t="s">
        <v>5877</v>
      </c>
      <c r="B34" s="153" t="s">
        <v>2940</v>
      </c>
      <c r="C34" s="151">
        <v>9781451188844</v>
      </c>
      <c r="D34" s="151">
        <v>9781451188844</v>
      </c>
      <c r="E34" s="152" t="s">
        <v>9071</v>
      </c>
      <c r="F34" s="152" t="s">
        <v>8523</v>
      </c>
      <c r="G34" s="153" t="s">
        <v>9072</v>
      </c>
      <c r="H34" s="152" t="s">
        <v>128</v>
      </c>
      <c r="I34" s="150">
        <v>2014</v>
      </c>
      <c r="J34" s="150">
        <v>1</v>
      </c>
      <c r="K34" s="154" t="s">
        <v>9073</v>
      </c>
      <c r="L34" s="155" t="str">
        <f>HYPERLINK("http://ovidsp.ovid.com/ovidweb.cgi?T=JS&amp;NEWS=n&amp;CSC=Y&amp;PAGE=booktext&amp;D=books&amp;AN=01762466$&amp;XPATH=/PG(0)","http://ovidsp.ovid.com/ovidweb.cgi?T=JS&amp;NEWS=n&amp;CSC=Y&amp;PAGE=booktext&amp;D=books&amp;AN=01762466$&amp;XPATH=/PG(0)")</f>
        <v>http://ovidsp.ovid.com/ovidweb.cgi?T=JS&amp;NEWS=n&amp;CSC=Y&amp;PAGE=booktext&amp;D=books&amp;AN=01762466$&amp;XPATH=/PG(0)</v>
      </c>
      <c r="M34" s="153"/>
      <c r="N34" s="171"/>
      <c r="O34" s="156"/>
    </row>
    <row r="35" spans="1:15" ht="20.100000000000001" customHeight="1">
      <c r="A35" s="186" t="s">
        <v>5877</v>
      </c>
      <c r="B35" s="153" t="s">
        <v>1726</v>
      </c>
      <c r="C35" s="151">
        <v>9781451191226</v>
      </c>
      <c r="D35" s="151">
        <v>9781451191226</v>
      </c>
      <c r="E35" s="152" t="s">
        <v>8983</v>
      </c>
      <c r="F35" s="152" t="s">
        <v>8559</v>
      </c>
      <c r="G35" s="153" t="s">
        <v>8984</v>
      </c>
      <c r="H35" s="152" t="s">
        <v>128</v>
      </c>
      <c r="I35" s="150">
        <v>2015</v>
      </c>
      <c r="J35" s="150">
        <v>1</v>
      </c>
      <c r="K35" s="154" t="s">
        <v>8985</v>
      </c>
      <c r="L35" s="155" t="str">
        <f>HYPERLINK("http://ovidsp.ovid.com/ovidweb.cgi?T=JS&amp;NEWS=n&amp;CSC=Y&amp;PAGE=booktext&amp;D=books&amp;AN=01817266$&amp;XPATH=/PG(0)","http://ovidsp.ovid.com/ovidweb.cgi?T=JS&amp;NEWS=n&amp;CSC=Y&amp;PAGE=booktext&amp;D=books&amp;AN=01817266$&amp;XPATH=/PG(0)")</f>
        <v>http://ovidsp.ovid.com/ovidweb.cgi?T=JS&amp;NEWS=n&amp;CSC=Y&amp;PAGE=booktext&amp;D=books&amp;AN=01817266$&amp;XPATH=/PG(0)</v>
      </c>
      <c r="M35" s="153"/>
      <c r="N35" s="171"/>
      <c r="O35" s="156"/>
    </row>
    <row r="36" spans="1:15" ht="20.100000000000001" customHeight="1">
      <c r="A36" s="186" t="s">
        <v>5877</v>
      </c>
      <c r="B36" s="153" t="s">
        <v>8791</v>
      </c>
      <c r="C36" s="151">
        <v>9781451146257</v>
      </c>
      <c r="D36" s="151">
        <v>9781451146257</v>
      </c>
      <c r="E36" s="152" t="s">
        <v>8792</v>
      </c>
      <c r="F36" s="152" t="s">
        <v>8793</v>
      </c>
      <c r="G36" s="153" t="s">
        <v>8794</v>
      </c>
      <c r="H36" s="152" t="s">
        <v>128</v>
      </c>
      <c r="I36" s="150">
        <v>2014</v>
      </c>
      <c r="J36" s="150">
        <v>1</v>
      </c>
      <c r="K36" s="154" t="s">
        <v>8795</v>
      </c>
      <c r="L36" s="155" t="str">
        <f>HYPERLINK("http://ovidsp.ovid.com/ovidweb.cgi?T=JS&amp;NEWS=n&amp;CSC=Y&amp;PAGE=booktext&amp;D=books&amp;AN=01762477$&amp;XPATH=/PG(0)","http://ovidsp.ovid.com/ovidweb.cgi?T=JS&amp;NEWS=n&amp;CSC=Y&amp;PAGE=booktext&amp;D=books&amp;AN=01762477$&amp;XPATH=/PG(0)")</f>
        <v>http://ovidsp.ovid.com/ovidweb.cgi?T=JS&amp;NEWS=n&amp;CSC=Y&amp;PAGE=booktext&amp;D=books&amp;AN=01762477$&amp;XPATH=/PG(0)</v>
      </c>
      <c r="M36" s="153"/>
      <c r="N36" s="171"/>
      <c r="O36" s="156"/>
    </row>
    <row r="37" spans="1:15" ht="20.100000000000001" customHeight="1">
      <c r="A37" s="186" t="s">
        <v>5877</v>
      </c>
      <c r="B37" s="153" t="s">
        <v>1754</v>
      </c>
      <c r="C37" s="158">
        <v>9781451127409</v>
      </c>
      <c r="D37" s="151">
        <v>9781451127409</v>
      </c>
      <c r="E37" s="152" t="s">
        <v>8929</v>
      </c>
      <c r="F37" s="152" t="s">
        <v>8688</v>
      </c>
      <c r="G37" s="153" t="s">
        <v>8930</v>
      </c>
      <c r="H37" s="152" t="s">
        <v>128</v>
      </c>
      <c r="I37" s="150">
        <v>2014</v>
      </c>
      <c r="J37" s="150">
        <v>1</v>
      </c>
      <c r="K37" s="154" t="s">
        <v>8931</v>
      </c>
      <c r="L37" s="155" t="str">
        <f>HYPERLINK("http://ovidsp.ovid.com/ovidweb.cgi?T=JS&amp;NEWS=n&amp;CSC=Y&amp;PAGE=booktext&amp;D=books&amp;AN=01762465$&amp;XPATH=/PG(0)","http://ovidsp.ovid.com/ovidweb.cgi?T=JS&amp;NEWS=n&amp;CSC=Y&amp;PAGE=booktext&amp;D=books&amp;AN=01762465$&amp;XPATH=/PG(0)")</f>
        <v>http://ovidsp.ovid.com/ovidweb.cgi?T=JS&amp;NEWS=n&amp;CSC=Y&amp;PAGE=booktext&amp;D=books&amp;AN=01762465$&amp;XPATH=/PG(0)</v>
      </c>
      <c r="M37" s="153"/>
      <c r="N37" s="171"/>
      <c r="O37" s="156"/>
    </row>
    <row r="38" spans="1:15" ht="20.100000000000001" customHeight="1">
      <c r="A38" s="186" t="s">
        <v>5877</v>
      </c>
      <c r="B38" s="153" t="s">
        <v>1754</v>
      </c>
      <c r="C38" s="151">
        <v>9781451137316</v>
      </c>
      <c r="D38" s="151">
        <v>9781451137316</v>
      </c>
      <c r="E38" s="152" t="s">
        <v>8738</v>
      </c>
      <c r="F38" s="152" t="s">
        <v>8523</v>
      </c>
      <c r="G38" s="153" t="s">
        <v>8739</v>
      </c>
      <c r="H38" s="152" t="s">
        <v>128</v>
      </c>
      <c r="I38" s="150">
        <v>2013</v>
      </c>
      <c r="J38" s="150">
        <v>1</v>
      </c>
      <c r="K38" s="154" t="s">
        <v>8740</v>
      </c>
      <c r="L38" s="155" t="str">
        <f>HYPERLINK("http://ovidsp.ovid.com/ovidweb.cgi?T=JS&amp;NEWS=n&amp;CSC=Y&amp;PAGE=booktext&amp;D=books&amp;AN=01745925$&amp;XPATH=/PG(0)","http://ovidsp.ovid.com/ovidweb.cgi?T=JS&amp;NEWS=n&amp;CSC=Y&amp;PAGE=booktext&amp;D=books&amp;AN=01745925$&amp;XPATH=/PG(0)")</f>
        <v>http://ovidsp.ovid.com/ovidweb.cgi?T=JS&amp;NEWS=n&amp;CSC=Y&amp;PAGE=booktext&amp;D=books&amp;AN=01745925$&amp;XPATH=/PG(0)</v>
      </c>
      <c r="M38" s="153"/>
      <c r="N38" s="171"/>
      <c r="O38" s="156"/>
    </row>
    <row r="39" spans="1:15" ht="20.100000000000001" customHeight="1">
      <c r="A39" s="186" t="s">
        <v>5877</v>
      </c>
      <c r="B39" s="153" t="s">
        <v>3218</v>
      </c>
      <c r="C39" s="158">
        <v>9781451117868</v>
      </c>
      <c r="D39" s="151">
        <v>9781451117868</v>
      </c>
      <c r="E39" s="152" t="s">
        <v>8573</v>
      </c>
      <c r="F39" s="152" t="s">
        <v>8559</v>
      </c>
      <c r="G39" s="153" t="s">
        <v>8574</v>
      </c>
      <c r="H39" s="152" t="s">
        <v>128</v>
      </c>
      <c r="I39" s="150">
        <v>2014</v>
      </c>
      <c r="J39" s="150">
        <v>1</v>
      </c>
      <c r="K39" s="159" t="s">
        <v>8575</v>
      </c>
      <c r="L39" s="155" t="str">
        <f>HYPERLINK("http://ovidsp.ovid.com/ovidweb.cgi?T=JS&amp;NEWS=n&amp;CSC=Y&amp;PAGE=booktext&amp;D=books&amp;AN=01745934$&amp;XPATH=/PG(0)","http://ovidsp.ovid.com/ovidweb.cgi?T=JS&amp;NEWS=n&amp;CSC=Y&amp;PAGE=booktext&amp;D=books&amp;AN=01745934$&amp;XPATH=/PG(0)")</f>
        <v>http://ovidsp.ovid.com/ovidweb.cgi?T=JS&amp;NEWS=n&amp;CSC=Y&amp;PAGE=booktext&amp;D=books&amp;AN=01745934$&amp;XPATH=/PG(0)</v>
      </c>
      <c r="M39" s="153"/>
      <c r="N39" s="171"/>
      <c r="O39" s="156"/>
    </row>
    <row r="40" spans="1:15" ht="20.100000000000001" customHeight="1">
      <c r="A40" s="186" t="s">
        <v>5877</v>
      </c>
      <c r="B40" s="153" t="s">
        <v>8760</v>
      </c>
      <c r="C40" s="151">
        <v>9781451113150</v>
      </c>
      <c r="D40" s="151">
        <v>9781451113150</v>
      </c>
      <c r="E40" s="152" t="s">
        <v>8761</v>
      </c>
      <c r="F40" s="152" t="s">
        <v>8523</v>
      </c>
      <c r="G40" s="153" t="s">
        <v>8762</v>
      </c>
      <c r="H40" s="152" t="s">
        <v>128</v>
      </c>
      <c r="I40" s="150">
        <v>2014</v>
      </c>
      <c r="J40" s="150">
        <v>1</v>
      </c>
      <c r="K40" s="154" t="s">
        <v>8763</v>
      </c>
      <c r="L40" s="155" t="str">
        <f>HYPERLINK("http://ovidsp.ovid.com/ovidweb.cgi?T=JS&amp;NEWS=n&amp;CSC=Y&amp;PAGE=booktext&amp;D=books&amp;AN=01762478$&amp;XPATH=/PG(0)","http://ovidsp.ovid.com/ovidweb.cgi?T=JS&amp;NEWS=n&amp;CSC=Y&amp;PAGE=booktext&amp;D=books&amp;AN=01762478$&amp;XPATH=/PG(0)")</f>
        <v>http://ovidsp.ovid.com/ovidweb.cgi?T=JS&amp;NEWS=n&amp;CSC=Y&amp;PAGE=booktext&amp;D=books&amp;AN=01762478$&amp;XPATH=/PG(0)</v>
      </c>
      <c r="M40" s="153"/>
      <c r="N40" s="171"/>
      <c r="O40" s="156"/>
    </row>
    <row r="41" spans="1:15" ht="20.100000000000001" customHeight="1">
      <c r="A41" s="186" t="s">
        <v>5877</v>
      </c>
      <c r="B41" s="153" t="s">
        <v>8890</v>
      </c>
      <c r="C41" s="158">
        <v>9781451120233</v>
      </c>
      <c r="D41" s="158">
        <v>9781451120233</v>
      </c>
      <c r="E41" s="152" t="s">
        <v>8891</v>
      </c>
      <c r="F41" s="152" t="s">
        <v>8532</v>
      </c>
      <c r="G41" s="153" t="s">
        <v>8892</v>
      </c>
      <c r="H41" s="152" t="s">
        <v>128</v>
      </c>
      <c r="I41" s="150">
        <v>2013</v>
      </c>
      <c r="J41" s="150">
        <v>1</v>
      </c>
      <c r="K41" s="154" t="s">
        <v>8893</v>
      </c>
      <c r="L41" s="155" t="str">
        <f>HYPERLINK("http://ovidsp.ovid.com/ovidweb.cgi?T=JS&amp;NEWS=n&amp;CSC=Y&amp;PAGE=booktext&amp;D=books&amp;AN=01735159$&amp;XPATH=/PG(0)","http://ovidsp.ovid.com/ovidweb.cgi?T=JS&amp;NEWS=n&amp;CSC=Y&amp;PAGE=booktext&amp;D=books&amp;AN=01735159$&amp;XPATH=/PG(0)")</f>
        <v>http://ovidsp.ovid.com/ovidweb.cgi?T=JS&amp;NEWS=n&amp;CSC=Y&amp;PAGE=booktext&amp;D=books&amp;AN=01735159$&amp;XPATH=/PG(0)</v>
      </c>
      <c r="M41" s="153"/>
      <c r="N41" s="171"/>
      <c r="O41" s="156"/>
    </row>
    <row r="42" spans="1:15" ht="20.100000000000001" customHeight="1">
      <c r="A42" s="186" t="s">
        <v>5877</v>
      </c>
      <c r="B42" s="153" t="s">
        <v>8856</v>
      </c>
      <c r="C42" s="169">
        <v>9781284030266</v>
      </c>
      <c r="D42" s="151">
        <v>9781284030266</v>
      </c>
      <c r="E42" s="152" t="s">
        <v>8857</v>
      </c>
      <c r="F42" s="152" t="s">
        <v>8585</v>
      </c>
      <c r="G42" s="153" t="s">
        <v>8858</v>
      </c>
      <c r="H42" s="152" t="s">
        <v>59</v>
      </c>
      <c r="I42" s="150">
        <v>2014</v>
      </c>
      <c r="J42" s="150">
        <v>1</v>
      </c>
      <c r="K42" s="154" t="s">
        <v>8859</v>
      </c>
      <c r="L42" s="155" t="str">
        <f>HYPERLINK("http://ovidsp.ovid.com/ovidweb.cgi?T=JS&amp;NEWS=n&amp;CSC=Y&amp;PAGE=booktext&amp;D=books&amp;AN=01812591$&amp;XPATH=/PG(0)","http://ovidsp.ovid.com/ovidweb.cgi?T=JS&amp;NEWS=n&amp;CSC=Y&amp;PAGE=booktext&amp;D=books&amp;AN=01812591$&amp;XPATH=/PG(0)")</f>
        <v>http://ovidsp.ovid.com/ovidweb.cgi?T=JS&amp;NEWS=n&amp;CSC=Y&amp;PAGE=booktext&amp;D=books&amp;AN=01812591$&amp;XPATH=/PG(0)</v>
      </c>
      <c r="M42" s="153"/>
      <c r="N42" s="171"/>
      <c r="O42" s="156"/>
    </row>
    <row r="43" spans="1:15" ht="20.100000000000001" customHeight="1">
      <c r="A43" s="186" t="s">
        <v>5877</v>
      </c>
      <c r="B43" s="153" t="s">
        <v>8959</v>
      </c>
      <c r="C43" s="151">
        <v>9781908541598</v>
      </c>
      <c r="D43" s="151">
        <v>9781908541598</v>
      </c>
      <c r="E43" s="152" t="s">
        <v>8960</v>
      </c>
      <c r="F43" s="152" t="s">
        <v>8559</v>
      </c>
      <c r="G43" s="153" t="s">
        <v>8961</v>
      </c>
      <c r="H43" s="152" t="s">
        <v>390</v>
      </c>
      <c r="I43" s="150">
        <v>2014</v>
      </c>
      <c r="J43" s="150">
        <v>1</v>
      </c>
      <c r="K43" s="154" t="s">
        <v>8962</v>
      </c>
      <c r="L43" s="155" t="str">
        <f>HYPERLINK("http://ovidsp.ovid.com/ovidweb.cgi?T=JS&amp;NEWS=n&amp;CSC=Y&amp;PAGE=booktext&amp;D=books&amp;AN=01833071$&amp;XPATH=/PG(0)","http://ovidsp.ovid.com/ovidweb.cgi?T=JS&amp;NEWS=n&amp;CSC=Y&amp;PAGE=booktext&amp;D=books&amp;AN=01833071$&amp;XPATH=/PG(0)")</f>
        <v>http://ovidsp.ovid.com/ovidweb.cgi?T=JS&amp;NEWS=n&amp;CSC=Y&amp;PAGE=booktext&amp;D=books&amp;AN=01833071$&amp;XPATH=/PG(0)</v>
      </c>
      <c r="M43" s="153"/>
      <c r="N43" s="171"/>
      <c r="O43" s="156"/>
    </row>
    <row r="44" spans="1:15" ht="20.100000000000001" customHeight="1">
      <c r="A44" s="186" t="s">
        <v>5877</v>
      </c>
      <c r="B44" s="153" t="s">
        <v>1347</v>
      </c>
      <c r="C44" s="158">
        <v>9781451173680</v>
      </c>
      <c r="D44" s="151">
        <v>9781451173680</v>
      </c>
      <c r="E44" s="152" t="s">
        <v>8747</v>
      </c>
      <c r="F44" s="152" t="s">
        <v>8532</v>
      </c>
      <c r="G44" s="153" t="s">
        <v>8748</v>
      </c>
      <c r="H44" s="152" t="s">
        <v>128</v>
      </c>
      <c r="I44" s="150">
        <v>2014</v>
      </c>
      <c r="J44" s="150">
        <v>1</v>
      </c>
      <c r="K44" s="154" t="s">
        <v>8749</v>
      </c>
      <c r="L44" s="155" t="str">
        <f>HYPERLINK("http://ovidsp.ovid.com/ovidweb.cgi?T=JS&amp;NEWS=n&amp;CSC=Y&amp;PAGE=booktext&amp;D=books&amp;AN=01762495$&amp;XPATH=/PG(0)","http://ovidsp.ovid.com/ovidweb.cgi?T=JS&amp;NEWS=n&amp;CSC=Y&amp;PAGE=booktext&amp;D=books&amp;AN=01762495$&amp;XPATH=/PG(0)")</f>
        <v>http://ovidsp.ovid.com/ovidweb.cgi?T=JS&amp;NEWS=n&amp;CSC=Y&amp;PAGE=booktext&amp;D=books&amp;AN=01762495$&amp;XPATH=/PG(0)</v>
      </c>
      <c r="M44" s="153"/>
      <c r="N44" s="171"/>
      <c r="O44" s="156"/>
    </row>
    <row r="45" spans="1:15" ht="20.100000000000001" customHeight="1">
      <c r="A45" s="186" t="s">
        <v>5877</v>
      </c>
      <c r="B45" s="153" t="s">
        <v>9010</v>
      </c>
      <c r="C45" s="151">
        <v>9781451186895</v>
      </c>
      <c r="D45" s="151">
        <v>9781451186895</v>
      </c>
      <c r="E45" s="152" t="s">
        <v>9011</v>
      </c>
      <c r="F45" s="152" t="s">
        <v>8532</v>
      </c>
      <c r="G45" s="153" t="s">
        <v>9012</v>
      </c>
      <c r="H45" s="152" t="s">
        <v>128</v>
      </c>
      <c r="I45" s="150">
        <v>2015</v>
      </c>
      <c r="J45" s="150">
        <v>1</v>
      </c>
      <c r="K45" s="154" t="s">
        <v>9013</v>
      </c>
      <c r="L45" s="155" t="str">
        <f>HYPERLINK("http://ovidsp.ovid.com/ovidweb.cgi?T=JS&amp;NEWS=n&amp;CSC=Y&amp;PAGE=booktext&amp;D=books&amp;AN=01787270$&amp;XPATH=/PG(0)","http://ovidsp.ovid.com/ovidweb.cgi?T=JS&amp;NEWS=n&amp;CSC=Y&amp;PAGE=booktext&amp;D=books&amp;AN=01787270$&amp;XPATH=/PG(0)")</f>
        <v>http://ovidsp.ovid.com/ovidweb.cgi?T=JS&amp;NEWS=n&amp;CSC=Y&amp;PAGE=booktext&amp;D=books&amp;AN=01787270$&amp;XPATH=/PG(0)</v>
      </c>
      <c r="M45" s="153"/>
      <c r="N45" s="171"/>
      <c r="O45" s="156"/>
    </row>
    <row r="46" spans="1:15" ht="20.100000000000001" customHeight="1">
      <c r="A46" s="186" t="s">
        <v>5877</v>
      </c>
      <c r="B46" s="153" t="s">
        <v>8512</v>
      </c>
      <c r="C46" s="151">
        <v>9781451188516</v>
      </c>
      <c r="D46" s="151">
        <v>9781451188516</v>
      </c>
      <c r="E46" s="152" t="s">
        <v>8513</v>
      </c>
      <c r="F46" s="152" t="s">
        <v>8514</v>
      </c>
      <c r="G46" s="153" t="s">
        <v>8515</v>
      </c>
      <c r="H46" s="152" t="s">
        <v>128</v>
      </c>
      <c r="I46" s="150">
        <v>2014</v>
      </c>
      <c r="J46" s="150">
        <v>1</v>
      </c>
      <c r="K46" s="154" t="s">
        <v>8516</v>
      </c>
      <c r="L46" s="155" t="str">
        <f>HYPERLINK("http://ovidsp.ovid.com/ovidweb.cgi?T=JS&amp;NEWS=n&amp;CSC=Y&amp;PAGE=booktext&amp;D=books&amp;AN=01745935$&amp;XPATH=/PG(0)","http://ovidsp.ovid.com/ovidweb.cgi?T=JS&amp;NEWS=n&amp;CSC=Y&amp;PAGE=booktext&amp;D=books&amp;AN=01745935$&amp;XPATH=/PG(0)")</f>
        <v>http://ovidsp.ovid.com/ovidweb.cgi?T=JS&amp;NEWS=n&amp;CSC=Y&amp;PAGE=booktext&amp;D=books&amp;AN=01745935$&amp;XPATH=/PG(0)</v>
      </c>
      <c r="M46" s="153"/>
      <c r="N46" s="171"/>
      <c r="O46" s="156"/>
    </row>
    <row r="47" spans="1:15" ht="20.100000000000001" customHeight="1">
      <c r="A47" s="186" t="s">
        <v>5877</v>
      </c>
      <c r="B47" s="153" t="s">
        <v>8668</v>
      </c>
      <c r="C47" s="151">
        <v>9781451175998</v>
      </c>
      <c r="D47" s="151">
        <v>9781451175998</v>
      </c>
      <c r="E47" s="152" t="s">
        <v>8669</v>
      </c>
      <c r="F47" s="152" t="s">
        <v>8585</v>
      </c>
      <c r="G47" s="153" t="s">
        <v>8670</v>
      </c>
      <c r="H47" s="152" t="s">
        <v>128</v>
      </c>
      <c r="I47" s="150">
        <v>2013</v>
      </c>
      <c r="J47" s="150">
        <v>1</v>
      </c>
      <c r="K47" s="154" t="s">
        <v>8671</v>
      </c>
      <c r="L47" s="155" t="str">
        <f>HYPERLINK("http://ovidsp.ovid.com/ovidweb.cgi?T=JS&amp;NEWS=n&amp;CSC=Y&amp;PAGE=booktext&amp;D=books&amp;AN=01735128$&amp;XPATH=/PG(0)","http://ovidsp.ovid.com/ovidweb.cgi?T=JS&amp;NEWS=n&amp;CSC=Y&amp;PAGE=booktext&amp;D=books&amp;AN=01735128$&amp;XPATH=/PG(0)")</f>
        <v>http://ovidsp.ovid.com/ovidweb.cgi?T=JS&amp;NEWS=n&amp;CSC=Y&amp;PAGE=booktext&amp;D=books&amp;AN=01735128$&amp;XPATH=/PG(0)</v>
      </c>
      <c r="M47" s="153"/>
      <c r="N47" s="171"/>
      <c r="O47" s="156"/>
    </row>
    <row r="48" spans="1:15" ht="20.100000000000001" customHeight="1">
      <c r="A48" s="186" t="s">
        <v>5877</v>
      </c>
      <c r="B48" s="153" t="s">
        <v>1346</v>
      </c>
      <c r="C48" s="169">
        <v>9781451176346</v>
      </c>
      <c r="D48" s="151">
        <v>9781451176346</v>
      </c>
      <c r="E48" s="152" t="s">
        <v>8816</v>
      </c>
      <c r="F48" s="152" t="s">
        <v>8688</v>
      </c>
      <c r="G48" s="153" t="s">
        <v>8817</v>
      </c>
      <c r="H48" s="152" t="s">
        <v>128</v>
      </c>
      <c r="I48" s="150">
        <v>2014</v>
      </c>
      <c r="J48" s="150">
        <v>1</v>
      </c>
      <c r="K48" s="154" t="s">
        <v>8818</v>
      </c>
      <c r="L48" s="155" t="str">
        <f>HYPERLINK("http://ovidsp.ovid.com/ovidweb.cgi?T=JS&amp;NEWS=n&amp;CSC=Y&amp;PAGE=booktext&amp;D=books&amp;AN=01787253$&amp;XPATH=/PG(0)","http://ovidsp.ovid.com/ovidweb.cgi?T=JS&amp;NEWS=n&amp;CSC=Y&amp;PAGE=booktext&amp;D=books&amp;AN=01787253$&amp;XPATH=/PG(0)")</f>
        <v>http://ovidsp.ovid.com/ovidweb.cgi?T=JS&amp;NEWS=n&amp;CSC=Y&amp;PAGE=booktext&amp;D=books&amp;AN=01787253$&amp;XPATH=/PG(0)</v>
      </c>
      <c r="M48" s="153"/>
      <c r="N48" s="171"/>
      <c r="O48" s="156"/>
    </row>
    <row r="49" spans="1:15" ht="20.100000000000001" customHeight="1">
      <c r="A49" s="186" t="s">
        <v>5877</v>
      </c>
      <c r="B49" s="153" t="s">
        <v>8638</v>
      </c>
      <c r="C49" s="151">
        <v>9781451175554</v>
      </c>
      <c r="D49" s="151">
        <v>9781451175554</v>
      </c>
      <c r="E49" s="152" t="s">
        <v>8639</v>
      </c>
      <c r="F49" s="152" t="s">
        <v>8559</v>
      </c>
      <c r="G49" s="153" t="s">
        <v>8640</v>
      </c>
      <c r="H49" s="152" t="s">
        <v>128</v>
      </c>
      <c r="I49" s="150">
        <v>2014</v>
      </c>
      <c r="J49" s="150">
        <v>1</v>
      </c>
      <c r="K49" s="159" t="s">
        <v>8641</v>
      </c>
      <c r="L49" s="155" t="str">
        <f>HYPERLINK("http://ovidsp.ovid.com/ovidweb.cgi?T=JS&amp;NEWS=n&amp;CSC=Y&amp;PAGE=booktext&amp;D=books&amp;AN=01745930$&amp;XPATH=/PG(0)","http://ovidsp.ovid.com/ovidweb.cgi?T=JS&amp;NEWS=n&amp;CSC=Y&amp;PAGE=booktext&amp;D=books&amp;AN=01745930$&amp;XPATH=/PG(0)")</f>
        <v>http://ovidsp.ovid.com/ovidweb.cgi?T=JS&amp;NEWS=n&amp;CSC=Y&amp;PAGE=booktext&amp;D=books&amp;AN=01745930$&amp;XPATH=/PG(0)</v>
      </c>
      <c r="M49" s="153"/>
      <c r="N49" s="171"/>
      <c r="O49" s="156"/>
    </row>
    <row r="50" spans="1:15" ht="20.100000000000001" customHeight="1">
      <c r="A50" s="186" t="s">
        <v>5877</v>
      </c>
      <c r="B50" s="153" t="s">
        <v>8898</v>
      </c>
      <c r="C50" s="158">
        <v>9781451188813</v>
      </c>
      <c r="D50" s="158">
        <v>9781451188813</v>
      </c>
      <c r="E50" s="152" t="s">
        <v>3862</v>
      </c>
      <c r="F50" s="152" t="s">
        <v>8585</v>
      </c>
      <c r="G50" s="153" t="s">
        <v>8899</v>
      </c>
      <c r="H50" s="152" t="s">
        <v>128</v>
      </c>
      <c r="I50" s="150">
        <v>2015</v>
      </c>
      <c r="J50" s="150">
        <v>1</v>
      </c>
      <c r="K50" s="154" t="s">
        <v>8900</v>
      </c>
      <c r="L50" s="155" t="str">
        <f>HYPERLINK("http://ovidsp.ovid.com/ovidweb.cgi?T=JS&amp;NEWS=n&amp;CSC=Y&amp;PAGE=booktext&amp;D=books&amp;AN=01817268$&amp;XPATH=/PG(0)","http://ovidsp.ovid.com/ovidweb.cgi?T=JS&amp;NEWS=n&amp;CSC=Y&amp;PAGE=booktext&amp;D=books&amp;AN=01817268$&amp;XPATH=/PG(0)")</f>
        <v>http://ovidsp.ovid.com/ovidweb.cgi?T=JS&amp;NEWS=n&amp;CSC=Y&amp;PAGE=booktext&amp;D=books&amp;AN=01817268$&amp;XPATH=/PG(0)</v>
      </c>
      <c r="M50" s="153"/>
      <c r="N50" s="171"/>
      <c r="O50" s="156"/>
    </row>
    <row r="51" spans="1:15" ht="20.100000000000001" customHeight="1">
      <c r="A51" s="186" t="s">
        <v>5877</v>
      </c>
      <c r="B51" s="153" t="s">
        <v>8576</v>
      </c>
      <c r="C51" s="158">
        <v>9781451190670</v>
      </c>
      <c r="D51" s="160">
        <v>9781451190670</v>
      </c>
      <c r="E51" s="161" t="s">
        <v>7752</v>
      </c>
      <c r="F51" s="161" t="s">
        <v>8527</v>
      </c>
      <c r="G51" s="153" t="s">
        <v>8577</v>
      </c>
      <c r="H51" s="161" t="s">
        <v>128</v>
      </c>
      <c r="I51" s="150">
        <v>2015</v>
      </c>
      <c r="J51" s="150">
        <v>1</v>
      </c>
      <c r="K51" s="159" t="s">
        <v>8578</v>
      </c>
      <c r="L51" s="162" t="str">
        <f>HYPERLINK("http://ovidsp.ovid.com/ovidweb.cgi?T=JS&amp;NEWS=n&amp;CSC=Y&amp;PAGE=booktext&amp;D=books&amp;AN=01817278$&amp;XPATH=/PG(0)","http://ovidsp.ovid.com/ovidweb.cgi?T=JS&amp;NEWS=n&amp;CSC=Y&amp;PAGE=booktext&amp;D=books&amp;AN=01817278$&amp;XPATH=/PG(0)")</f>
        <v>http://ovidsp.ovid.com/ovidweb.cgi?T=JS&amp;NEWS=n&amp;CSC=Y&amp;PAGE=booktext&amp;D=books&amp;AN=01817278$&amp;XPATH=/PG(0)</v>
      </c>
      <c r="M51" s="153"/>
      <c r="N51" s="171"/>
      <c r="O51" s="156"/>
    </row>
    <row r="52" spans="1:15" ht="20.100000000000001" customHeight="1">
      <c r="A52" s="186" t="s">
        <v>5877</v>
      </c>
      <c r="B52" s="153" t="s">
        <v>1364</v>
      </c>
      <c r="C52" s="151">
        <v>9781451192988</v>
      </c>
      <c r="D52" s="151">
        <v>9781451192988</v>
      </c>
      <c r="E52" s="152" t="s">
        <v>8980</v>
      </c>
      <c r="F52" s="152" t="s">
        <v>8532</v>
      </c>
      <c r="G52" s="153" t="s">
        <v>8981</v>
      </c>
      <c r="H52" s="152" t="s">
        <v>128</v>
      </c>
      <c r="I52" s="150">
        <v>2015</v>
      </c>
      <c r="J52" s="150">
        <v>1</v>
      </c>
      <c r="K52" s="154" t="s">
        <v>8982</v>
      </c>
      <c r="L52" s="155" t="str">
        <f>HYPERLINK("http://ovidsp.ovid.com/ovidweb.cgi?T=JS&amp;NEWS=n&amp;CSC=Y&amp;PAGE=booktext&amp;D=books&amp;AN=01817262$&amp;XPATH=/PG(0)","http://ovidsp.ovid.com/ovidweb.cgi?T=JS&amp;NEWS=n&amp;CSC=Y&amp;PAGE=booktext&amp;D=books&amp;AN=01817262$&amp;XPATH=/PG(0)")</f>
        <v>http://ovidsp.ovid.com/ovidweb.cgi?T=JS&amp;NEWS=n&amp;CSC=Y&amp;PAGE=booktext&amp;D=books&amp;AN=01817262$&amp;XPATH=/PG(0)</v>
      </c>
      <c r="M52" s="153"/>
      <c r="N52" s="171"/>
      <c r="O52" s="156"/>
    </row>
    <row r="53" spans="1:15" ht="20.100000000000001" customHeight="1">
      <c r="A53" s="186" t="s">
        <v>5877</v>
      </c>
      <c r="B53" s="153" t="s">
        <v>1364</v>
      </c>
      <c r="C53" s="174">
        <v>9781469898124</v>
      </c>
      <c r="D53" s="151">
        <v>9781469898124</v>
      </c>
      <c r="E53" s="152" t="s">
        <v>8839</v>
      </c>
      <c r="F53" s="152" t="s">
        <v>8532</v>
      </c>
      <c r="G53" s="153" t="s">
        <v>8840</v>
      </c>
      <c r="H53" s="152" t="s">
        <v>128</v>
      </c>
      <c r="I53" s="150">
        <v>2014</v>
      </c>
      <c r="J53" s="150">
        <v>1</v>
      </c>
      <c r="K53" s="154" t="s">
        <v>8841</v>
      </c>
      <c r="L53" s="155" t="str">
        <f>HYPERLINK("http://ovidsp.ovid.com/ovidweb.cgi?T=JS&amp;NEWS=n&amp;CSC=Y&amp;PAGE=booktext&amp;D=books&amp;AN=01827651$&amp;XPATH=/PG(0)","http://ovidsp.ovid.com/ovidweb.cgi?T=JS&amp;NEWS=n&amp;CSC=Y&amp;PAGE=booktext&amp;D=books&amp;AN=01827651$&amp;XPATH=/PG(0)")</f>
        <v>http://ovidsp.ovid.com/ovidweb.cgi?T=JS&amp;NEWS=n&amp;CSC=Y&amp;PAGE=booktext&amp;D=books&amp;AN=01827651$&amp;XPATH=/PG(0)</v>
      </c>
      <c r="M53" s="153"/>
      <c r="N53" s="171"/>
      <c r="O53" s="156"/>
    </row>
    <row r="54" spans="1:15" ht="20.100000000000001" customHeight="1">
      <c r="A54" s="186" t="s">
        <v>5877</v>
      </c>
      <c r="B54" s="153" t="s">
        <v>9091</v>
      </c>
      <c r="C54" s="151">
        <v>9781451192827</v>
      </c>
      <c r="D54" s="151">
        <v>9781451192827</v>
      </c>
      <c r="E54" s="152" t="s">
        <v>9092</v>
      </c>
      <c r="F54" s="152" t="s">
        <v>8532</v>
      </c>
      <c r="G54" s="153" t="s">
        <v>9093</v>
      </c>
      <c r="H54" s="152" t="s">
        <v>128</v>
      </c>
      <c r="I54" s="150">
        <v>2014</v>
      </c>
      <c r="J54" s="150">
        <v>1</v>
      </c>
      <c r="K54" s="154" t="s">
        <v>9094</v>
      </c>
      <c r="L54" s="155" t="str">
        <f>HYPERLINK("http://ovidsp.ovid.com/ovidweb.cgi?T=JS&amp;NEWS=n&amp;CSC=Y&amp;PAGE=booktext&amp;D=books&amp;AN=01787290$&amp;XPATH=/PG(0)","http://ovidsp.ovid.com/ovidweb.cgi?T=JS&amp;NEWS=n&amp;CSC=Y&amp;PAGE=booktext&amp;D=books&amp;AN=01787290$&amp;XPATH=/PG(0)")</f>
        <v>http://ovidsp.ovid.com/ovidweb.cgi?T=JS&amp;NEWS=n&amp;CSC=Y&amp;PAGE=booktext&amp;D=books&amp;AN=01787290$&amp;XPATH=/PG(0)</v>
      </c>
      <c r="M54" s="153"/>
      <c r="N54" s="171"/>
      <c r="O54" s="156"/>
    </row>
    <row r="55" spans="1:15" ht="20.100000000000001" customHeight="1">
      <c r="A55" s="186" t="s">
        <v>5877</v>
      </c>
      <c r="B55" s="153" t="s">
        <v>8682</v>
      </c>
      <c r="C55" s="151">
        <v>9781451143706</v>
      </c>
      <c r="D55" s="151">
        <v>9781451143706</v>
      </c>
      <c r="E55" s="152" t="s">
        <v>8683</v>
      </c>
      <c r="F55" s="152" t="s">
        <v>8532</v>
      </c>
      <c r="G55" s="153" t="s">
        <v>8684</v>
      </c>
      <c r="H55" s="152" t="s">
        <v>128</v>
      </c>
      <c r="I55" s="150">
        <v>2014</v>
      </c>
      <c r="J55" s="150">
        <v>1</v>
      </c>
      <c r="K55" s="154" t="s">
        <v>8685</v>
      </c>
      <c r="L55" s="155" t="str">
        <f>HYPERLINK("http://ovidsp.ovid.com/ovidweb.cgi?T=JS&amp;NEWS=n&amp;CSC=Y&amp;PAGE=booktext&amp;D=books&amp;AN=01735158$&amp;XPATH=/PG(0)","http://ovidsp.ovid.com/ovidweb.cgi?T=JS&amp;NEWS=n&amp;CSC=Y&amp;PAGE=booktext&amp;D=books&amp;AN=01735158$&amp;XPATH=/PG(0)")</f>
        <v>http://ovidsp.ovid.com/ovidweb.cgi?T=JS&amp;NEWS=n&amp;CSC=Y&amp;PAGE=booktext&amp;D=books&amp;AN=01735158$&amp;XPATH=/PG(0)</v>
      </c>
      <c r="M55" s="153"/>
      <c r="N55" s="171"/>
      <c r="O55" s="156"/>
    </row>
    <row r="56" spans="1:15" ht="20.100000000000001" customHeight="1">
      <c r="A56" s="186" t="s">
        <v>5877</v>
      </c>
      <c r="B56" s="153" t="s">
        <v>9081</v>
      </c>
      <c r="C56" s="151">
        <v>9781496304957</v>
      </c>
      <c r="D56" s="151">
        <v>9781496304957</v>
      </c>
      <c r="E56" s="152" t="s">
        <v>9082</v>
      </c>
      <c r="F56" s="152" t="s">
        <v>8532</v>
      </c>
      <c r="G56" s="153"/>
      <c r="H56" s="152" t="s">
        <v>128</v>
      </c>
      <c r="I56" s="150">
        <v>2014</v>
      </c>
      <c r="J56" s="150">
        <v>1</v>
      </c>
      <c r="K56" s="154" t="s">
        <v>9083</v>
      </c>
      <c r="L56" s="155" t="str">
        <f>HYPERLINK("http://ovidsp.ovid.com/ovidweb.cgi?T=JS&amp;NEWS=n&amp;CSC=Y&amp;PAGE=booktext&amp;D=books&amp;AN=01833065$&amp;XPATH=/PG(0)","http://ovidsp.ovid.com/ovidweb.cgi?T=JS&amp;NEWS=n&amp;CSC=Y&amp;PAGE=booktext&amp;D=books&amp;AN=01833065$&amp;XPATH=/PG(0)")</f>
        <v>http://ovidsp.ovid.com/ovidweb.cgi?T=JS&amp;NEWS=n&amp;CSC=Y&amp;PAGE=booktext&amp;D=books&amp;AN=01833065$&amp;XPATH=/PG(0)</v>
      </c>
      <c r="M56" s="153"/>
      <c r="N56" s="171"/>
      <c r="O56" s="156"/>
    </row>
    <row r="57" spans="1:15" ht="20.100000000000001" customHeight="1">
      <c r="A57" s="186" t="s">
        <v>5877</v>
      </c>
      <c r="B57" s="153" t="s">
        <v>8917</v>
      </c>
      <c r="C57" s="151">
        <v>9781451193626</v>
      </c>
      <c r="D57" s="151">
        <v>9781451193626</v>
      </c>
      <c r="E57" s="152" t="s">
        <v>6752</v>
      </c>
      <c r="F57" s="152" t="s">
        <v>8527</v>
      </c>
      <c r="G57" s="153" t="s">
        <v>8918</v>
      </c>
      <c r="H57" s="152" t="s">
        <v>128</v>
      </c>
      <c r="I57" s="150">
        <v>2015</v>
      </c>
      <c r="J57" s="150">
        <v>1</v>
      </c>
      <c r="K57" s="154" t="s">
        <v>8919</v>
      </c>
      <c r="L57" s="155" t="str">
        <f>HYPERLINK("http://ovidsp.ovid.com/ovidweb.cgi?T=JS&amp;NEWS=n&amp;CSC=Y&amp;PAGE=booktext&amp;D=books&amp;AN=01833045$&amp;XPATH=/PG(0)","http://ovidsp.ovid.com/ovidweb.cgi?T=JS&amp;NEWS=n&amp;CSC=Y&amp;PAGE=booktext&amp;D=books&amp;AN=01833045$&amp;XPATH=/PG(0)")</f>
        <v>http://ovidsp.ovid.com/ovidweb.cgi?T=JS&amp;NEWS=n&amp;CSC=Y&amp;PAGE=booktext&amp;D=books&amp;AN=01833045$&amp;XPATH=/PG(0)</v>
      </c>
      <c r="M57" s="153"/>
      <c r="N57" s="171"/>
      <c r="O57" s="156"/>
    </row>
    <row r="58" spans="1:15" ht="20.100000000000001" customHeight="1">
      <c r="A58" s="186" t="s">
        <v>5877</v>
      </c>
      <c r="B58" s="153" t="s">
        <v>9120</v>
      </c>
      <c r="C58" s="151">
        <v>9781451175929</v>
      </c>
      <c r="D58" s="151">
        <v>9781451175929</v>
      </c>
      <c r="E58" s="152" t="s">
        <v>9121</v>
      </c>
      <c r="F58" s="152" t="s">
        <v>8585</v>
      </c>
      <c r="G58" s="153" t="s">
        <v>9122</v>
      </c>
      <c r="H58" s="152" t="s">
        <v>128</v>
      </c>
      <c r="I58" s="150">
        <v>2014</v>
      </c>
      <c r="J58" s="150">
        <v>1</v>
      </c>
      <c r="K58" s="154" t="s">
        <v>9123</v>
      </c>
      <c r="L58" s="155" t="str">
        <f>HYPERLINK("http://ovidsp.ovid.com/ovidweb.cgi?T=JS&amp;NEWS=n&amp;CSC=Y&amp;PAGE=booktext&amp;D=books&amp;AN=01745916$&amp;XPATH=/PG(0)","http://ovidsp.ovid.com/ovidweb.cgi?T=JS&amp;NEWS=n&amp;CSC=Y&amp;PAGE=booktext&amp;D=books&amp;AN=01745916$&amp;XPATH=/PG(0)")</f>
        <v>http://ovidsp.ovid.com/ovidweb.cgi?T=JS&amp;NEWS=n&amp;CSC=Y&amp;PAGE=booktext&amp;D=books&amp;AN=01745916$&amp;XPATH=/PG(0)</v>
      </c>
      <c r="M58" s="153"/>
      <c r="N58" s="171"/>
      <c r="O58" s="156"/>
    </row>
    <row r="59" spans="1:15" ht="20.100000000000001" customHeight="1">
      <c r="A59" s="186" t="s">
        <v>5877</v>
      </c>
      <c r="B59" s="168" t="s">
        <v>9074</v>
      </c>
      <c r="C59" s="151">
        <v>9781496308115</v>
      </c>
      <c r="D59" s="151">
        <v>9781496308115</v>
      </c>
      <c r="E59" s="152" t="s">
        <v>9075</v>
      </c>
      <c r="F59" s="152" t="s">
        <v>8532</v>
      </c>
      <c r="G59" s="153" t="s">
        <v>9076</v>
      </c>
      <c r="H59" s="152" t="s">
        <v>128</v>
      </c>
      <c r="I59" s="150">
        <v>2014</v>
      </c>
      <c r="J59" s="150">
        <v>1</v>
      </c>
      <c r="K59" s="154" t="s">
        <v>9077</v>
      </c>
      <c r="L59" s="155" t="str">
        <f>HYPERLINK("http://ovidsp.ovid.com/ovidweb.cgi?T=JS&amp;NEWS=n&amp;CSC=Y&amp;PAGE=booktext&amp;D=books&amp;AN=01833066$&amp;XPATH=/PG(0)","http://ovidsp.ovid.com/ovidweb.cgi?T=JS&amp;NEWS=n&amp;CSC=Y&amp;PAGE=booktext&amp;D=books&amp;AN=01833066$&amp;XPATH=/PG(0)")</f>
        <v>http://ovidsp.ovid.com/ovidweb.cgi?T=JS&amp;NEWS=n&amp;CSC=Y&amp;PAGE=booktext&amp;D=books&amp;AN=01833066$&amp;XPATH=/PG(0)</v>
      </c>
      <c r="M59" s="153"/>
      <c r="N59" s="171"/>
      <c r="O59" s="156"/>
    </row>
    <row r="60" spans="1:15" ht="20.100000000000001" customHeight="1">
      <c r="A60" s="186" t="s">
        <v>5877</v>
      </c>
      <c r="B60" s="153" t="s">
        <v>8547</v>
      </c>
      <c r="C60" s="158">
        <v>9781451187717</v>
      </c>
      <c r="D60" s="151">
        <v>9781451187717</v>
      </c>
      <c r="E60" s="152" t="s">
        <v>8548</v>
      </c>
      <c r="F60" s="152" t="s">
        <v>8532</v>
      </c>
      <c r="G60" s="153" t="s">
        <v>8549</v>
      </c>
      <c r="H60" s="152" t="s">
        <v>128</v>
      </c>
      <c r="I60" s="150">
        <v>2014</v>
      </c>
      <c r="J60" s="150">
        <v>1</v>
      </c>
      <c r="K60" s="159" t="s">
        <v>8550</v>
      </c>
      <c r="L60" s="155" t="str">
        <f>HYPERLINK("http://ovidsp.ovid.com/ovidweb.cgi?T=JS&amp;NEWS=n&amp;CSC=Y&amp;PAGE=booktext&amp;D=books&amp;AN=01787287$&amp;XPATH=/PG(0)","http://ovidsp.ovid.com/ovidweb.cgi?T=JS&amp;NEWS=n&amp;CSC=Y&amp;PAGE=booktext&amp;D=books&amp;AN=01787287$&amp;XPATH=/PG(0)")</f>
        <v>http://ovidsp.ovid.com/ovidweb.cgi?T=JS&amp;NEWS=n&amp;CSC=Y&amp;PAGE=booktext&amp;D=books&amp;AN=01787287$&amp;XPATH=/PG(0)</v>
      </c>
      <c r="M60" s="153"/>
      <c r="N60" s="171"/>
      <c r="O60" s="156"/>
    </row>
    <row r="61" spans="1:15" ht="20.100000000000001" customHeight="1">
      <c r="A61" s="186" t="s">
        <v>5877</v>
      </c>
      <c r="B61" s="153" t="s">
        <v>8530</v>
      </c>
      <c r="C61" s="158">
        <v>9781496308146</v>
      </c>
      <c r="D61" s="151">
        <v>9781496308146</v>
      </c>
      <c r="E61" s="152" t="s">
        <v>8531</v>
      </c>
      <c r="F61" s="152" t="s">
        <v>8532</v>
      </c>
      <c r="G61" s="153" t="s">
        <v>8533</v>
      </c>
      <c r="H61" s="152" t="s">
        <v>128</v>
      </c>
      <c r="I61" s="150">
        <v>2014</v>
      </c>
      <c r="J61" s="150">
        <v>1</v>
      </c>
      <c r="K61" s="159" t="s">
        <v>8534</v>
      </c>
      <c r="L61" s="155" t="str">
        <f>HYPERLINK("http://ovidsp.ovid.com/ovidweb.cgi?T=JS&amp;NEWS=n&amp;CSC=Y&amp;PAGE=booktext&amp;D=books&amp;AN=01833069$&amp;XPATH=/PG(0)","http://ovidsp.ovid.com/ovidweb.cgi?T=JS&amp;NEWS=n&amp;CSC=Y&amp;PAGE=booktext&amp;D=books&amp;AN=01833069$&amp;XPATH=/PG(0)")</f>
        <v>http://ovidsp.ovid.com/ovidweb.cgi?T=JS&amp;NEWS=n&amp;CSC=Y&amp;PAGE=booktext&amp;D=books&amp;AN=01833069$&amp;XPATH=/PG(0)</v>
      </c>
      <c r="M61" s="153"/>
      <c r="N61" s="171"/>
      <c r="O61" s="156"/>
    </row>
    <row r="62" spans="1:15" ht="20.100000000000001" customHeight="1">
      <c r="A62" s="186" t="s">
        <v>5877</v>
      </c>
      <c r="B62" s="153" t="s">
        <v>8530</v>
      </c>
      <c r="C62" s="158">
        <v>9781496307736</v>
      </c>
      <c r="D62" s="151">
        <v>9781496307736</v>
      </c>
      <c r="E62" s="152" t="s">
        <v>8551</v>
      </c>
      <c r="F62" s="152" t="s">
        <v>8532</v>
      </c>
      <c r="G62" s="153" t="s">
        <v>8552</v>
      </c>
      <c r="H62" s="152" t="s">
        <v>128</v>
      </c>
      <c r="I62" s="150">
        <v>2014</v>
      </c>
      <c r="J62" s="150">
        <v>1</v>
      </c>
      <c r="K62" s="159" t="s">
        <v>8553</v>
      </c>
      <c r="L62" s="155" t="str">
        <f>HYPERLINK("http://ovidsp.ovid.com/ovidweb.cgi?T=JS&amp;NEWS=n&amp;CSC=Y&amp;PAGE=booktext&amp;D=books&amp;AN=01827650$&amp;XPATH=/PG(0)","http://ovidsp.ovid.com/ovidweb.cgi?T=JS&amp;NEWS=n&amp;CSC=Y&amp;PAGE=booktext&amp;D=books&amp;AN=01827650$&amp;XPATH=/PG(0)")</f>
        <v>http://ovidsp.ovid.com/ovidweb.cgi?T=JS&amp;NEWS=n&amp;CSC=Y&amp;PAGE=booktext&amp;D=books&amp;AN=01827650$&amp;XPATH=/PG(0)</v>
      </c>
      <c r="M62" s="153"/>
      <c r="N62" s="171"/>
      <c r="O62" s="156"/>
    </row>
    <row r="63" spans="1:15" ht="20.100000000000001" customHeight="1">
      <c r="A63" s="186" t="s">
        <v>5877</v>
      </c>
      <c r="B63" s="153" t="s">
        <v>8530</v>
      </c>
      <c r="C63" s="151">
        <v>9781496308436</v>
      </c>
      <c r="D63" s="151">
        <v>9781496308436</v>
      </c>
      <c r="E63" s="152" t="s">
        <v>8562</v>
      </c>
      <c r="F63" s="152" t="s">
        <v>8532</v>
      </c>
      <c r="G63" s="153" t="s">
        <v>8563</v>
      </c>
      <c r="H63" s="152" t="s">
        <v>128</v>
      </c>
      <c r="I63" s="150">
        <v>2014</v>
      </c>
      <c r="J63" s="150">
        <v>1</v>
      </c>
      <c r="K63" s="159" t="s">
        <v>8564</v>
      </c>
      <c r="L63" s="155" t="str">
        <f>HYPERLINK("http://ovidsp.ovid.com/ovidweb.cgi?T=JS&amp;NEWS=n&amp;CSC=Y&amp;PAGE=booktext&amp;D=books&amp;AN=01833068$&amp;XPATH=/PG(0)","http://ovidsp.ovid.com/ovidweb.cgi?T=JS&amp;NEWS=n&amp;CSC=Y&amp;PAGE=booktext&amp;D=books&amp;AN=01833068$&amp;XPATH=/PG(0)")</f>
        <v>http://ovidsp.ovid.com/ovidweb.cgi?T=JS&amp;NEWS=n&amp;CSC=Y&amp;PAGE=booktext&amp;D=books&amp;AN=01833068$&amp;XPATH=/PG(0)</v>
      </c>
      <c r="M63" s="153"/>
      <c r="N63" s="171"/>
      <c r="O63" s="156"/>
    </row>
    <row r="64" spans="1:15" ht="20.100000000000001" customHeight="1">
      <c r="A64" s="186" t="s">
        <v>5877</v>
      </c>
      <c r="B64" s="153" t="s">
        <v>8924</v>
      </c>
      <c r="C64" s="169" t="s">
        <v>8925</v>
      </c>
      <c r="D64" s="169" t="s">
        <v>8925</v>
      </c>
      <c r="E64" s="152" t="s">
        <v>8926</v>
      </c>
      <c r="F64" s="152" t="s">
        <v>8532</v>
      </c>
      <c r="G64" s="153" t="s">
        <v>8927</v>
      </c>
      <c r="H64" s="152" t="s">
        <v>128</v>
      </c>
      <c r="I64" s="150">
        <v>2014</v>
      </c>
      <c r="J64" s="150">
        <v>1</v>
      </c>
      <c r="K64" s="154" t="s">
        <v>8928</v>
      </c>
      <c r="L64" s="155" t="str">
        <f>HYPERLINK("http://ovidsp.ovid.com/ovidweb.cgi?T=JS&amp;NEWS=n&amp;CSC=Y&amp;PAGE=booktext&amp;D=books&amp;AN=01833044$&amp;XPATH=/PG(0)","http://ovidsp.ovid.com/ovidweb.cgi?T=JS&amp;NEWS=n&amp;CSC=Y&amp;PAGE=booktext&amp;D=books&amp;AN=01833044$&amp;XPATH=/PG(0)")</f>
        <v>http://ovidsp.ovid.com/ovidweb.cgi?T=JS&amp;NEWS=n&amp;CSC=Y&amp;PAGE=booktext&amp;D=books&amp;AN=01833044$&amp;XPATH=/PG(0)</v>
      </c>
      <c r="M64" s="153"/>
      <c r="N64" s="171"/>
      <c r="O64" s="156"/>
    </row>
    <row r="65" spans="1:15" ht="20.100000000000001" customHeight="1">
      <c r="A65" s="186" t="s">
        <v>5877</v>
      </c>
      <c r="B65" s="153" t="s">
        <v>9059</v>
      </c>
      <c r="C65" s="151">
        <v>9781451182637</v>
      </c>
      <c r="D65" s="151">
        <v>9781451182637</v>
      </c>
      <c r="E65" s="152" t="s">
        <v>9060</v>
      </c>
      <c r="F65" s="152" t="s">
        <v>8532</v>
      </c>
      <c r="G65" s="153" t="s">
        <v>9061</v>
      </c>
      <c r="H65" s="152" t="s">
        <v>128</v>
      </c>
      <c r="I65" s="150">
        <v>2014</v>
      </c>
      <c r="J65" s="150">
        <v>1</v>
      </c>
      <c r="K65" s="154" t="s">
        <v>9062</v>
      </c>
      <c r="L65" s="155" t="str">
        <f>HYPERLINK("http://ovidsp.ovid.com/ovidweb.cgi?T=JS&amp;NEWS=n&amp;CSC=Y&amp;PAGE=booktext&amp;D=books&amp;AN=01787229$&amp;XPATH=/PG(0)","http://ovidsp.ovid.com/ovidweb.cgi?T=JS&amp;NEWS=n&amp;CSC=Y&amp;PAGE=booktext&amp;D=books&amp;AN=01787229$&amp;XPATH=/PG(0)")</f>
        <v>http://ovidsp.ovid.com/ovidweb.cgi?T=JS&amp;NEWS=n&amp;CSC=Y&amp;PAGE=booktext&amp;D=books&amp;AN=01787229$&amp;XPATH=/PG(0)</v>
      </c>
      <c r="M65" s="153"/>
      <c r="N65" s="171"/>
      <c r="O65" s="156"/>
    </row>
    <row r="66" spans="1:15" ht="20.100000000000001" customHeight="1">
      <c r="A66" s="186" t="s">
        <v>5877</v>
      </c>
      <c r="B66" s="153" t="s">
        <v>8699</v>
      </c>
      <c r="C66" s="151">
        <v>9781451186123</v>
      </c>
      <c r="D66" s="151">
        <v>9781451186123</v>
      </c>
      <c r="E66" s="152" t="s">
        <v>8700</v>
      </c>
      <c r="F66" s="152" t="s">
        <v>8624</v>
      </c>
      <c r="G66" s="153" t="s">
        <v>8701</v>
      </c>
      <c r="H66" s="152" t="s">
        <v>128</v>
      </c>
      <c r="I66" s="150">
        <v>2014</v>
      </c>
      <c r="J66" s="150">
        <v>1</v>
      </c>
      <c r="K66" s="154" t="s">
        <v>8702</v>
      </c>
      <c r="L66" s="155" t="str">
        <f>HYPERLINK("http://ovidsp.ovid.com/ovidweb.cgi?T=JS&amp;NEWS=n&amp;CSC=Y&amp;PAGE=booktext&amp;D=books&amp;AN=01787374$&amp;XPATH=/PG(0)","http://ovidsp.ovid.com/ovidweb.cgi?T=JS&amp;NEWS=n&amp;CSC=Y&amp;PAGE=booktext&amp;D=books&amp;AN=01787374$&amp;XPATH=/PG(0)")</f>
        <v>http://ovidsp.ovid.com/ovidweb.cgi?T=JS&amp;NEWS=n&amp;CSC=Y&amp;PAGE=booktext&amp;D=books&amp;AN=01787374$&amp;XPATH=/PG(0)</v>
      </c>
      <c r="M66" s="153"/>
      <c r="N66" s="171"/>
      <c r="O66" s="156"/>
    </row>
    <row r="67" spans="1:15" ht="20.100000000000001" customHeight="1">
      <c r="A67" s="186" t="s">
        <v>5877</v>
      </c>
      <c r="B67" s="153" t="s">
        <v>1363</v>
      </c>
      <c r="C67" s="151">
        <v>9781284026177</v>
      </c>
      <c r="D67" s="151">
        <v>9781284026177</v>
      </c>
      <c r="E67" s="152" t="s">
        <v>9007</v>
      </c>
      <c r="F67" s="152" t="s">
        <v>8559</v>
      </c>
      <c r="G67" s="153" t="s">
        <v>9008</v>
      </c>
      <c r="H67" s="152" t="s">
        <v>59</v>
      </c>
      <c r="I67" s="150">
        <v>2015</v>
      </c>
      <c r="J67" s="150">
        <v>1</v>
      </c>
      <c r="K67" s="154" t="s">
        <v>9009</v>
      </c>
      <c r="L67" s="155" t="str">
        <f>HYPERLINK("http://ovidsp.ovid.com/ovidweb.cgi?T=JS&amp;NEWS=n&amp;CSC=Y&amp;PAGE=booktext&amp;D=books&amp;AN=01812588$&amp;XPATH=/PG(0)","http://ovidsp.ovid.com/ovidweb.cgi?T=JS&amp;NEWS=n&amp;CSC=Y&amp;PAGE=booktext&amp;D=books&amp;AN=01812588$&amp;XPATH=/PG(0)")</f>
        <v>http://ovidsp.ovid.com/ovidweb.cgi?T=JS&amp;NEWS=n&amp;CSC=Y&amp;PAGE=booktext&amp;D=books&amp;AN=01812588$&amp;XPATH=/PG(0)</v>
      </c>
      <c r="M67" s="153"/>
      <c r="N67" s="171"/>
      <c r="O67" s="156"/>
    </row>
    <row r="68" spans="1:15" ht="20.100000000000001" customHeight="1">
      <c r="A68" s="186" t="s">
        <v>5877</v>
      </c>
      <c r="B68" s="153" t="s">
        <v>9049</v>
      </c>
      <c r="C68" s="151">
        <v>9781449699598</v>
      </c>
      <c r="D68" s="151">
        <v>9781449699598</v>
      </c>
      <c r="E68" s="152" t="s">
        <v>9050</v>
      </c>
      <c r="F68" s="152" t="s">
        <v>8523</v>
      </c>
      <c r="G68" s="153" t="s">
        <v>9051</v>
      </c>
      <c r="H68" s="152" t="s">
        <v>59</v>
      </c>
      <c r="I68" s="150">
        <v>2014</v>
      </c>
      <c r="J68" s="150">
        <v>1</v>
      </c>
      <c r="K68" s="154" t="s">
        <v>9052</v>
      </c>
      <c r="L68" s="155" t="str">
        <f>HYPERLINK("http://ovidsp.ovid.com/ovidweb.cgi?T=JS&amp;NEWS=n&amp;CSC=Y&amp;PAGE=booktext&amp;D=books&amp;AN=01777256$&amp;XPATH=/PG(0)","http://ovidsp.ovid.com/ovidweb.cgi?T=JS&amp;NEWS=n&amp;CSC=Y&amp;PAGE=booktext&amp;D=books&amp;AN=01777256$&amp;XPATH=/PG(0)")</f>
        <v>http://ovidsp.ovid.com/ovidweb.cgi?T=JS&amp;NEWS=n&amp;CSC=Y&amp;PAGE=booktext&amp;D=books&amp;AN=01777256$&amp;XPATH=/PG(0)</v>
      </c>
      <c r="M68" s="153"/>
      <c r="N68" s="171"/>
      <c r="O68" s="156"/>
    </row>
    <row r="69" spans="1:15" ht="20.100000000000001" customHeight="1">
      <c r="A69" s="186" t="s">
        <v>5877</v>
      </c>
      <c r="B69" s="153" t="s">
        <v>9018</v>
      </c>
      <c r="C69" s="151">
        <v>9781449687656</v>
      </c>
      <c r="D69" s="151">
        <v>9781449687656</v>
      </c>
      <c r="E69" s="152" t="s">
        <v>9019</v>
      </c>
      <c r="F69" s="152" t="s">
        <v>8559</v>
      </c>
      <c r="G69" s="153" t="s">
        <v>9020</v>
      </c>
      <c r="H69" s="152" t="s">
        <v>59</v>
      </c>
      <c r="I69" s="150">
        <v>2014</v>
      </c>
      <c r="J69" s="150">
        <v>1</v>
      </c>
      <c r="K69" s="154" t="s">
        <v>9021</v>
      </c>
      <c r="L69" s="155" t="str">
        <f>HYPERLINK("http://ovidsp.ovid.com/ovidweb.cgi?T=JS&amp;NEWS=n&amp;CSC=Y&amp;PAGE=booktext&amp;D=books&amp;AN=01777257$&amp;XPATH=/PG(0)","http://ovidsp.ovid.com/ovidweb.cgi?T=JS&amp;NEWS=n&amp;CSC=Y&amp;PAGE=booktext&amp;D=books&amp;AN=01777257$&amp;XPATH=/PG(0)")</f>
        <v>http://ovidsp.ovid.com/ovidweb.cgi?T=JS&amp;NEWS=n&amp;CSC=Y&amp;PAGE=booktext&amp;D=books&amp;AN=01777257$&amp;XPATH=/PG(0)</v>
      </c>
      <c r="M69" s="153"/>
      <c r="N69" s="171"/>
      <c r="O69" s="156"/>
    </row>
    <row r="70" spans="1:15" ht="20.100000000000001" customHeight="1">
      <c r="A70" s="186" t="s">
        <v>5877</v>
      </c>
      <c r="B70" s="153" t="s">
        <v>9100</v>
      </c>
      <c r="C70" s="151">
        <v>9781451182576</v>
      </c>
      <c r="D70" s="151">
        <v>9781451182576</v>
      </c>
      <c r="E70" s="152" t="s">
        <v>9101</v>
      </c>
      <c r="F70" s="152" t="s">
        <v>8532</v>
      </c>
      <c r="G70" s="153" t="s">
        <v>9102</v>
      </c>
      <c r="H70" s="152" t="s">
        <v>128</v>
      </c>
      <c r="I70" s="150">
        <v>2015</v>
      </c>
      <c r="J70" s="150">
        <v>1</v>
      </c>
      <c r="K70" s="154" t="s">
        <v>9103</v>
      </c>
      <c r="L70" s="155" t="str">
        <f>HYPERLINK("http://ovidsp.ovid.com/ovidweb.cgi?T=JS&amp;NEWS=n&amp;CSC=Y&amp;PAGE=booktext&amp;D=books&amp;AN=01817281$&amp;XPATH=/PG(0)","http://ovidsp.ovid.com/ovidweb.cgi?T=JS&amp;NEWS=n&amp;CSC=Y&amp;PAGE=booktext&amp;D=books&amp;AN=01817281$&amp;XPATH=/PG(0)")</f>
        <v>http://ovidsp.ovid.com/ovidweb.cgi?T=JS&amp;NEWS=n&amp;CSC=Y&amp;PAGE=booktext&amp;D=books&amp;AN=01817281$&amp;XPATH=/PG(0)</v>
      </c>
      <c r="M70" s="153"/>
      <c r="N70" s="171"/>
      <c r="O70" s="156"/>
    </row>
    <row r="71" spans="1:15" ht="20.100000000000001" customHeight="1">
      <c r="A71" s="186" t="s">
        <v>5877</v>
      </c>
      <c r="B71" s="153" t="s">
        <v>9100</v>
      </c>
      <c r="C71" s="151">
        <v>9781451188103</v>
      </c>
      <c r="D71" s="151">
        <v>9781451188103</v>
      </c>
      <c r="E71" s="152" t="s">
        <v>9143</v>
      </c>
      <c r="F71" s="152" t="s">
        <v>8532</v>
      </c>
      <c r="G71" s="153" t="s">
        <v>9144</v>
      </c>
      <c r="H71" s="152" t="s">
        <v>128</v>
      </c>
      <c r="I71" s="150">
        <v>2015</v>
      </c>
      <c r="J71" s="150">
        <v>1</v>
      </c>
      <c r="K71" s="154" t="s">
        <v>9145</v>
      </c>
      <c r="L71" s="155" t="str">
        <f>HYPERLINK("http://ovidsp.ovid.com/ovidweb.cgi?T=JS&amp;NEWS=n&amp;CSC=Y&amp;PAGE=booktext&amp;D=books&amp;AN=01833046$&amp;XPATH=/PG(0)","http://ovidsp.ovid.com/ovidweb.cgi?T=JS&amp;NEWS=n&amp;CSC=Y&amp;PAGE=booktext&amp;D=books&amp;AN=01833046$&amp;XPATH=/PG(0)")</f>
        <v>http://ovidsp.ovid.com/ovidweb.cgi?T=JS&amp;NEWS=n&amp;CSC=Y&amp;PAGE=booktext&amp;D=books&amp;AN=01833046$&amp;XPATH=/PG(0)</v>
      </c>
      <c r="M71" s="153"/>
      <c r="N71" s="171"/>
      <c r="O71" s="156"/>
    </row>
    <row r="72" spans="1:15" ht="20.100000000000001" customHeight="1">
      <c r="A72" s="186" t="s">
        <v>5877</v>
      </c>
      <c r="B72" s="153" t="s">
        <v>8940</v>
      </c>
      <c r="C72" s="158">
        <v>9781451173376</v>
      </c>
      <c r="D72" s="158">
        <v>9781451173376</v>
      </c>
      <c r="E72" s="152" t="s">
        <v>8941</v>
      </c>
      <c r="F72" s="152" t="s">
        <v>8532</v>
      </c>
      <c r="G72" s="153" t="s">
        <v>8942</v>
      </c>
      <c r="H72" s="164" t="s">
        <v>8943</v>
      </c>
      <c r="I72" s="150">
        <v>2014</v>
      </c>
      <c r="J72" s="150">
        <v>1</v>
      </c>
      <c r="K72" s="154" t="s">
        <v>8944</v>
      </c>
      <c r="L72" s="155" t="str">
        <f>HYPERLINK("http://ovidsp.ovid.com/ovidweb.cgi?T=JS&amp;NEWS=n&amp;CSC=Y&amp;PAGE=booktext&amp;D=books&amp;AN=01787274$&amp;XPATH=/PG(0)","http://ovidsp.ovid.com/ovidweb.cgi?T=JS&amp;NEWS=n&amp;CSC=Y&amp;PAGE=booktext&amp;D=books&amp;AN=01787274$&amp;XPATH=/PG(0)")</f>
        <v>http://ovidsp.ovid.com/ovidweb.cgi?T=JS&amp;NEWS=n&amp;CSC=Y&amp;PAGE=booktext&amp;D=books&amp;AN=01787274$&amp;XPATH=/PG(0)</v>
      </c>
      <c r="M72" s="153"/>
      <c r="N72" s="171"/>
      <c r="O72" s="156"/>
    </row>
    <row r="73" spans="1:15" ht="20.100000000000001" customHeight="1">
      <c r="A73" s="186" t="s">
        <v>5877</v>
      </c>
      <c r="B73" s="153" t="s">
        <v>1315</v>
      </c>
      <c r="C73" s="151">
        <v>9781451188790</v>
      </c>
      <c r="D73" s="151">
        <v>9781451188790</v>
      </c>
      <c r="E73" s="152" t="s">
        <v>9004</v>
      </c>
      <c r="F73" s="152" t="s">
        <v>8532</v>
      </c>
      <c r="G73" s="153" t="s">
        <v>9005</v>
      </c>
      <c r="H73" s="152" t="s">
        <v>128</v>
      </c>
      <c r="I73" s="150">
        <v>2015</v>
      </c>
      <c r="J73" s="150">
        <v>1</v>
      </c>
      <c r="K73" s="154" t="s">
        <v>9006</v>
      </c>
      <c r="L73" s="155" t="str">
        <f>HYPERLINK("http://ovidsp.ovid.com/ovidweb.cgi?T=JS&amp;NEWS=n&amp;CSC=Y&amp;PAGE=booktext&amp;D=books&amp;AN=01787271$&amp;XPATH=/PG(0)","http://ovidsp.ovid.com/ovidweb.cgi?T=JS&amp;NEWS=n&amp;CSC=Y&amp;PAGE=booktext&amp;D=books&amp;AN=01787271$&amp;XPATH=/PG(0)")</f>
        <v>http://ovidsp.ovid.com/ovidweb.cgi?T=JS&amp;NEWS=n&amp;CSC=Y&amp;PAGE=booktext&amp;D=books&amp;AN=01787271$&amp;XPATH=/PG(0)</v>
      </c>
      <c r="M73" s="153"/>
      <c r="N73" s="171"/>
      <c r="O73" s="156"/>
    </row>
    <row r="74" spans="1:15" ht="20.100000000000001" customHeight="1">
      <c r="A74" s="186" t="s">
        <v>5877</v>
      </c>
      <c r="B74" s="153" t="s">
        <v>8539</v>
      </c>
      <c r="C74" s="158">
        <v>9781451173673</v>
      </c>
      <c r="D74" s="151">
        <v>9781451173673</v>
      </c>
      <c r="E74" s="152" t="s">
        <v>8540</v>
      </c>
      <c r="F74" s="152" t="s">
        <v>8523</v>
      </c>
      <c r="G74" s="153" t="s">
        <v>8541</v>
      </c>
      <c r="H74" s="152" t="s">
        <v>128</v>
      </c>
      <c r="I74" s="150">
        <v>2014</v>
      </c>
      <c r="J74" s="150">
        <v>1</v>
      </c>
      <c r="K74" s="159" t="s">
        <v>8542</v>
      </c>
      <c r="L74" s="155" t="str">
        <f>HYPERLINK("http://ovidsp.ovid.com/ovidweb.cgi?T=JS&amp;NEWS=n&amp;CSC=Y&amp;PAGE=booktext&amp;D=books&amp;AN=01745952$&amp;XPATH=/PG(0)","http://ovidsp.ovid.com/ovidweb.cgi?T=JS&amp;NEWS=n&amp;CSC=Y&amp;PAGE=booktext&amp;D=books&amp;AN=01745952$&amp;XPATH=/PG(0)")</f>
        <v>http://ovidsp.ovid.com/ovidweb.cgi?T=JS&amp;NEWS=n&amp;CSC=Y&amp;PAGE=booktext&amp;D=books&amp;AN=01745952$&amp;XPATH=/PG(0)</v>
      </c>
      <c r="M74" s="153"/>
      <c r="N74" s="171"/>
      <c r="O74" s="156"/>
    </row>
    <row r="75" spans="1:15" ht="20.100000000000001" customHeight="1">
      <c r="A75" s="186" t="s">
        <v>5877</v>
      </c>
      <c r="B75" s="153" t="s">
        <v>8996</v>
      </c>
      <c r="C75" s="151">
        <v>9781608318049</v>
      </c>
      <c r="D75" s="151">
        <v>9781608318049</v>
      </c>
      <c r="E75" s="152" t="s">
        <v>8997</v>
      </c>
      <c r="F75" s="152" t="s">
        <v>8570</v>
      </c>
      <c r="G75" s="153" t="s">
        <v>8998</v>
      </c>
      <c r="H75" s="152" t="s">
        <v>128</v>
      </c>
      <c r="I75" s="150">
        <v>2013</v>
      </c>
      <c r="J75" s="150">
        <v>1</v>
      </c>
      <c r="K75" s="154" t="s">
        <v>8999</v>
      </c>
      <c r="L75" s="155" t="str">
        <f>HYPERLINK("http://ovidsp.ovid.com/ovidweb.cgi?T=JS&amp;NEWS=n&amp;CSC=Y&amp;PAGE=booktext&amp;D=books&amp;AN=01745919$&amp;XPATH=/PG(0)","http://ovidsp.ovid.com/ovidweb.cgi?T=JS&amp;NEWS=n&amp;CSC=Y&amp;PAGE=booktext&amp;D=books&amp;AN=01745919$&amp;XPATH=/PG(0)")</f>
        <v>http://ovidsp.ovid.com/ovidweb.cgi?T=JS&amp;NEWS=n&amp;CSC=Y&amp;PAGE=booktext&amp;D=books&amp;AN=01745919$&amp;XPATH=/PG(0)</v>
      </c>
      <c r="M75" s="153"/>
      <c r="N75" s="171"/>
      <c r="O75" s="156"/>
    </row>
    <row r="76" spans="1:15" ht="20.100000000000001" customHeight="1">
      <c r="A76" s="186" t="s">
        <v>5877</v>
      </c>
      <c r="B76" s="153" t="s">
        <v>8886</v>
      </c>
      <c r="C76" s="151">
        <v>9781451191042</v>
      </c>
      <c r="D76" s="151">
        <v>9781451191042</v>
      </c>
      <c r="E76" s="152" t="s">
        <v>8887</v>
      </c>
      <c r="F76" s="152" t="s">
        <v>8532</v>
      </c>
      <c r="G76" s="153" t="s">
        <v>8888</v>
      </c>
      <c r="H76" s="152" t="s">
        <v>128</v>
      </c>
      <c r="I76" s="150">
        <v>2014</v>
      </c>
      <c r="J76" s="150">
        <v>1</v>
      </c>
      <c r="K76" s="154" t="s">
        <v>8889</v>
      </c>
      <c r="L76" s="155" t="str">
        <f>HYPERLINK("http://ovidsp.ovid.com/ovidweb.cgi?T=JS&amp;NEWS=n&amp;CSC=Y&amp;PAGE=booktext&amp;D=books&amp;AN=01787276$&amp;XPATH=/PG(0)","http://ovidsp.ovid.com/ovidweb.cgi?T=JS&amp;NEWS=n&amp;CSC=Y&amp;PAGE=booktext&amp;D=books&amp;AN=01787276$&amp;XPATH=/PG(0)")</f>
        <v>http://ovidsp.ovid.com/ovidweb.cgi?T=JS&amp;NEWS=n&amp;CSC=Y&amp;PAGE=booktext&amp;D=books&amp;AN=01787276$&amp;XPATH=/PG(0)</v>
      </c>
      <c r="M76" s="153"/>
      <c r="N76" s="171"/>
      <c r="O76" s="156"/>
    </row>
    <row r="77" spans="1:15" ht="20.100000000000001" customHeight="1">
      <c r="A77" s="186" t="s">
        <v>5877</v>
      </c>
      <c r="B77" s="153" t="s">
        <v>8823</v>
      </c>
      <c r="C77" s="169">
        <v>9781284049008</v>
      </c>
      <c r="D77" s="151">
        <v>9781284049008</v>
      </c>
      <c r="E77" s="152" t="s">
        <v>8824</v>
      </c>
      <c r="F77" s="152" t="s">
        <v>8665</v>
      </c>
      <c r="G77" s="153" t="s">
        <v>8825</v>
      </c>
      <c r="H77" s="152" t="s">
        <v>59</v>
      </c>
      <c r="I77" s="150">
        <v>2016</v>
      </c>
      <c r="J77" s="150">
        <v>1</v>
      </c>
      <c r="K77" s="154" t="s">
        <v>8826</v>
      </c>
      <c r="L77" s="155" t="str">
        <f>HYPERLINK("http://ovidsp.ovid.com/ovidweb.cgi?T=JS&amp;NEWS=n&amp;CSC=Y&amp;PAGE=booktext&amp;D=books&amp;AN=01838251$&amp;XPATH=/PG(0)","http://ovidsp.ovid.com/ovidweb.cgi?T=JS&amp;NEWS=n&amp;CSC=Y&amp;PAGE=booktext&amp;D=books&amp;AN=01838251$&amp;XPATH=/PG(0)")</f>
        <v>http://ovidsp.ovid.com/ovidweb.cgi?T=JS&amp;NEWS=n&amp;CSC=Y&amp;PAGE=booktext&amp;D=books&amp;AN=01838251$&amp;XPATH=/PG(0)</v>
      </c>
      <c r="M77" s="153"/>
      <c r="N77" s="171"/>
      <c r="O77" s="156"/>
    </row>
    <row r="78" spans="1:15" ht="20.100000000000001" customHeight="1">
      <c r="A78" s="186" t="s">
        <v>5877</v>
      </c>
      <c r="B78" s="153" t="s">
        <v>8894</v>
      </c>
      <c r="C78" s="158">
        <v>9781449687274</v>
      </c>
      <c r="D78" s="158">
        <v>9781449687274</v>
      </c>
      <c r="E78" s="152" t="s">
        <v>8895</v>
      </c>
      <c r="F78" s="152" t="s">
        <v>8570</v>
      </c>
      <c r="G78" s="153" t="s">
        <v>8896</v>
      </c>
      <c r="H78" s="152" t="s">
        <v>59</v>
      </c>
      <c r="I78" s="150">
        <v>2014</v>
      </c>
      <c r="J78" s="150">
        <v>1</v>
      </c>
      <c r="K78" s="154" t="s">
        <v>8897</v>
      </c>
      <c r="L78" s="155" t="str">
        <f>HYPERLINK("http://ovidsp.ovid.com/ovidweb.cgi?T=JS&amp;NEWS=n&amp;CSC=Y&amp;PAGE=booktext&amp;D=books&amp;AN=01812590$&amp;XPATH=/PG(0)","http://ovidsp.ovid.com/ovidweb.cgi?T=JS&amp;NEWS=n&amp;CSC=Y&amp;PAGE=booktext&amp;D=books&amp;AN=01812590$&amp;XPATH=/PG(0)")</f>
        <v>http://ovidsp.ovid.com/ovidweb.cgi?T=JS&amp;NEWS=n&amp;CSC=Y&amp;PAGE=booktext&amp;D=books&amp;AN=01812590$&amp;XPATH=/PG(0)</v>
      </c>
      <c r="M78" s="153"/>
      <c r="N78" s="171"/>
      <c r="O78" s="156"/>
    </row>
    <row r="79" spans="1:15" ht="20.100000000000001" customHeight="1">
      <c r="A79" s="186" t="s">
        <v>5877</v>
      </c>
      <c r="B79" s="153" t="s">
        <v>8565</v>
      </c>
      <c r="C79" s="158">
        <v>9781449694678</v>
      </c>
      <c r="D79" s="151">
        <v>9781449694678</v>
      </c>
      <c r="E79" s="152" t="s">
        <v>8566</v>
      </c>
      <c r="F79" s="152" t="s">
        <v>8527</v>
      </c>
      <c r="G79" s="153" t="s">
        <v>8567</v>
      </c>
      <c r="H79" s="152" t="s">
        <v>59</v>
      </c>
      <c r="I79" s="150">
        <v>2014</v>
      </c>
      <c r="J79" s="150">
        <v>1</v>
      </c>
      <c r="K79" s="159" t="s">
        <v>8568</v>
      </c>
      <c r="L79" s="155" t="str">
        <f>HYPERLINK("http://ovidsp.ovid.com/ovidweb.cgi?T=JS&amp;NEWS=n&amp;CSC=Y&amp;PAGE=booktext&amp;D=books&amp;AN=01777270$&amp;XPATH=/PG(0)","http://ovidsp.ovid.com/ovidweb.cgi?T=JS&amp;NEWS=n&amp;CSC=Y&amp;PAGE=booktext&amp;D=books&amp;AN=01777270$&amp;XPATH=/PG(0)")</f>
        <v>http://ovidsp.ovid.com/ovidweb.cgi?T=JS&amp;NEWS=n&amp;CSC=Y&amp;PAGE=booktext&amp;D=books&amp;AN=01777270$&amp;XPATH=/PG(0)</v>
      </c>
      <c r="M79" s="153"/>
      <c r="N79" s="171"/>
      <c r="O79" s="156"/>
    </row>
    <row r="80" spans="1:15" ht="20.100000000000001" customHeight="1">
      <c r="A80" s="186" t="s">
        <v>5877</v>
      </c>
      <c r="B80" s="153" t="s">
        <v>8591</v>
      </c>
      <c r="C80" s="158">
        <v>9781451144574</v>
      </c>
      <c r="D80" s="151">
        <v>9781451144574</v>
      </c>
      <c r="E80" s="152" t="s">
        <v>8592</v>
      </c>
      <c r="F80" s="152" t="s">
        <v>8570</v>
      </c>
      <c r="G80" s="153" t="s">
        <v>8593</v>
      </c>
      <c r="H80" s="152" t="s">
        <v>128</v>
      </c>
      <c r="I80" s="150">
        <v>2014</v>
      </c>
      <c r="J80" s="150">
        <v>1</v>
      </c>
      <c r="K80" s="159" t="s">
        <v>8594</v>
      </c>
      <c r="L80" s="155" t="str">
        <f>HYPERLINK("http://ovidsp.ovid.com/ovidweb.cgi?T=JS&amp;NEWS=n&amp;CSC=Y&amp;PAGE=booktext&amp;D=books&amp;AN=01745933$&amp;XPATH=/PG(0)","http://ovidsp.ovid.com/ovidweb.cgi?T=JS&amp;NEWS=n&amp;CSC=Y&amp;PAGE=booktext&amp;D=books&amp;AN=01745933$&amp;XPATH=/PG(0)")</f>
        <v>http://ovidsp.ovid.com/ovidweb.cgi?T=JS&amp;NEWS=n&amp;CSC=Y&amp;PAGE=booktext&amp;D=books&amp;AN=01745933$&amp;XPATH=/PG(0)</v>
      </c>
      <c r="M80" s="153"/>
      <c r="N80" s="171"/>
      <c r="O80" s="156"/>
    </row>
    <row r="81" spans="1:15" ht="20.100000000000001" customHeight="1">
      <c r="A81" s="186" t="s">
        <v>5877</v>
      </c>
      <c r="B81" s="153" t="s">
        <v>8730</v>
      </c>
      <c r="C81" s="151">
        <v>9781451144987</v>
      </c>
      <c r="D81" s="151">
        <v>9781451144987</v>
      </c>
      <c r="E81" s="152" t="s">
        <v>8731</v>
      </c>
      <c r="F81" s="152" t="s">
        <v>8532</v>
      </c>
      <c r="G81" s="153" t="s">
        <v>8732</v>
      </c>
      <c r="H81" s="152" t="s">
        <v>128</v>
      </c>
      <c r="I81" s="150">
        <v>2014</v>
      </c>
      <c r="J81" s="150">
        <v>1</v>
      </c>
      <c r="K81" s="154" t="s">
        <v>8733</v>
      </c>
      <c r="L81" s="155" t="str">
        <f>HYPERLINK("http://ovidsp.ovid.com/ovidweb.cgi?T=JS&amp;NEWS=n&amp;CSC=Y&amp;PAGE=booktext&amp;D=books&amp;AN=01762492$&amp;XPATH=/PG(0)","http://ovidsp.ovid.com/ovidweb.cgi?T=JS&amp;NEWS=n&amp;CSC=Y&amp;PAGE=booktext&amp;D=books&amp;AN=01762492$&amp;XPATH=/PG(0)")</f>
        <v>http://ovidsp.ovid.com/ovidweb.cgi?T=JS&amp;NEWS=n&amp;CSC=Y&amp;PAGE=booktext&amp;D=books&amp;AN=01762492$&amp;XPATH=/PG(0)</v>
      </c>
      <c r="M81" s="153"/>
      <c r="N81" s="171"/>
      <c r="O81" s="156"/>
    </row>
    <row r="82" spans="1:15" ht="20.100000000000001" customHeight="1">
      <c r="A82" s="186" t="s">
        <v>5877</v>
      </c>
      <c r="B82" s="153" t="s">
        <v>8845</v>
      </c>
      <c r="C82" s="169">
        <v>9781451182453</v>
      </c>
      <c r="D82" s="151">
        <v>9781451182453</v>
      </c>
      <c r="E82" s="152" t="s">
        <v>8846</v>
      </c>
      <c r="F82" s="152" t="s">
        <v>8527</v>
      </c>
      <c r="G82" s="153" t="s">
        <v>8847</v>
      </c>
      <c r="H82" s="152" t="s">
        <v>128</v>
      </c>
      <c r="I82" s="150">
        <v>2014</v>
      </c>
      <c r="J82" s="150">
        <v>1</v>
      </c>
      <c r="K82" s="154" t="s">
        <v>8848</v>
      </c>
      <c r="L82" s="155" t="str">
        <f>HYPERLINK("http://ovidsp.ovid.com/ovidweb.cgi?T=JS&amp;NEWS=n&amp;CSC=Y&amp;PAGE=booktext&amp;D=books&amp;AN=01787255$&amp;XPATH=/PG(0)","http://ovidsp.ovid.com/ovidweb.cgi?T=JS&amp;NEWS=n&amp;CSC=Y&amp;PAGE=booktext&amp;D=books&amp;AN=01787255$&amp;XPATH=/PG(0)")</f>
        <v>http://ovidsp.ovid.com/ovidweb.cgi?T=JS&amp;NEWS=n&amp;CSC=Y&amp;PAGE=booktext&amp;D=books&amp;AN=01787255$&amp;XPATH=/PG(0)</v>
      </c>
      <c r="M82" s="153"/>
      <c r="N82" s="171"/>
      <c r="O82" s="156"/>
    </row>
    <row r="83" spans="1:15" ht="20.100000000000001" customHeight="1">
      <c r="A83" s="186" t="s">
        <v>5877</v>
      </c>
      <c r="B83" s="153" t="s">
        <v>6928</v>
      </c>
      <c r="C83" s="174">
        <v>9781451173727</v>
      </c>
      <c r="D83" s="174">
        <v>9781451173727</v>
      </c>
      <c r="E83" s="152" t="s">
        <v>3964</v>
      </c>
      <c r="F83" s="152" t="s">
        <v>8570</v>
      </c>
      <c r="G83" s="153" t="s">
        <v>8867</v>
      </c>
      <c r="H83" s="152" t="s">
        <v>128</v>
      </c>
      <c r="I83" s="150">
        <v>2014</v>
      </c>
      <c r="J83" s="150">
        <v>1</v>
      </c>
      <c r="K83" s="154" t="s">
        <v>8868</v>
      </c>
      <c r="L83" s="155" t="str">
        <f>HYPERLINK("http://ovidsp.ovid.com/ovidweb.cgi?T=JS&amp;NEWS=n&amp;CSC=Y&amp;PAGE=booktext&amp;D=books&amp;AN=01787248$&amp;XPATH=/PG(0)","http://ovidsp.ovid.com/ovidweb.cgi?T=JS&amp;NEWS=n&amp;CSC=Y&amp;PAGE=booktext&amp;D=books&amp;AN=01787248$&amp;XPATH=/PG(0)")</f>
        <v>http://ovidsp.ovid.com/ovidweb.cgi?T=JS&amp;NEWS=n&amp;CSC=Y&amp;PAGE=booktext&amp;D=books&amp;AN=01787248$&amp;XPATH=/PG(0)</v>
      </c>
      <c r="M83" s="153"/>
      <c r="N83" s="171"/>
      <c r="O83" s="156"/>
    </row>
    <row r="84" spans="1:15" ht="20.100000000000001" customHeight="1">
      <c r="A84" s="186" t="s">
        <v>5877</v>
      </c>
      <c r="B84" s="153" t="s">
        <v>8819</v>
      </c>
      <c r="C84" s="169">
        <v>9781451116588</v>
      </c>
      <c r="D84" s="151">
        <v>9781451116588</v>
      </c>
      <c r="E84" s="152" t="s">
        <v>8820</v>
      </c>
      <c r="F84" s="152" t="s">
        <v>8624</v>
      </c>
      <c r="G84" s="153" t="s">
        <v>8821</v>
      </c>
      <c r="H84" s="152" t="s">
        <v>128</v>
      </c>
      <c r="I84" s="150">
        <v>2014</v>
      </c>
      <c r="J84" s="150">
        <v>1</v>
      </c>
      <c r="K84" s="154" t="s">
        <v>8822</v>
      </c>
      <c r="L84" s="155" t="str">
        <f>HYPERLINK("http://ovidsp.ovid.com/ovidweb.cgi?T=JS&amp;NEWS=n&amp;CSC=Y&amp;PAGE=booktext&amp;D=books&amp;AN=01787252$&amp;XPATH=/PG(0)","http://ovidsp.ovid.com/ovidweb.cgi?T=JS&amp;NEWS=n&amp;CSC=Y&amp;PAGE=booktext&amp;D=books&amp;AN=01787252$&amp;XPATH=/PG(0)")</f>
        <v>http://ovidsp.ovid.com/ovidweb.cgi?T=JS&amp;NEWS=n&amp;CSC=Y&amp;PAGE=booktext&amp;D=books&amp;AN=01787252$&amp;XPATH=/PG(0)</v>
      </c>
      <c r="M84" s="153"/>
      <c r="N84" s="171"/>
      <c r="O84" s="156"/>
    </row>
    <row r="85" spans="1:15" ht="20.100000000000001" customHeight="1">
      <c r="A85" s="186" t="s">
        <v>5877</v>
      </c>
      <c r="B85" s="153" t="s">
        <v>9067</v>
      </c>
      <c r="C85" s="151">
        <v>9781451186567</v>
      </c>
      <c r="D85" s="151">
        <v>9781451186567</v>
      </c>
      <c r="E85" s="152" t="s">
        <v>9068</v>
      </c>
      <c r="F85" s="152" t="s">
        <v>8585</v>
      </c>
      <c r="G85" s="153" t="s">
        <v>9069</v>
      </c>
      <c r="H85" s="152" t="s">
        <v>128</v>
      </c>
      <c r="I85" s="150">
        <v>2014</v>
      </c>
      <c r="J85" s="150">
        <v>1</v>
      </c>
      <c r="K85" s="154" t="s">
        <v>9070</v>
      </c>
      <c r="L85" s="155" t="str">
        <f>HYPERLINK("http://ovidsp.ovid.com/ovidweb.cgi?T=JS&amp;NEWS=n&amp;CSC=Y&amp;PAGE=booktext&amp;D=books&amp;AN=01787264$&amp;XPATH=/PG(0)","http://ovidsp.ovid.com/ovidweb.cgi?T=JS&amp;NEWS=n&amp;CSC=Y&amp;PAGE=booktext&amp;D=books&amp;AN=01787264$&amp;XPATH=/PG(0)")</f>
        <v>http://ovidsp.ovid.com/ovidweb.cgi?T=JS&amp;NEWS=n&amp;CSC=Y&amp;PAGE=booktext&amp;D=books&amp;AN=01787264$&amp;XPATH=/PG(0)</v>
      </c>
      <c r="M85" s="153"/>
      <c r="N85" s="171"/>
      <c r="O85" s="156"/>
    </row>
    <row r="86" spans="1:15" ht="20.100000000000001" customHeight="1">
      <c r="A86" s="186" t="s">
        <v>5877</v>
      </c>
      <c r="B86" s="153" t="s">
        <v>2217</v>
      </c>
      <c r="C86" s="151">
        <v>9781451186574</v>
      </c>
      <c r="D86" s="151">
        <v>9781451186574</v>
      </c>
      <c r="E86" s="152" t="s">
        <v>8635</v>
      </c>
      <c r="F86" s="152" t="s">
        <v>8523</v>
      </c>
      <c r="G86" s="153" t="s">
        <v>8636</v>
      </c>
      <c r="H86" s="152" t="s">
        <v>128</v>
      </c>
      <c r="I86" s="150">
        <v>2015</v>
      </c>
      <c r="J86" s="150">
        <v>1</v>
      </c>
      <c r="K86" s="159" t="s">
        <v>8637</v>
      </c>
      <c r="L86" s="155" t="str">
        <f>HYPERLINK("http://ovidsp.ovid.com/ovidweb.cgi?T=JS&amp;NEWS=n&amp;CSC=Y&amp;PAGE=booktext&amp;D=books&amp;AN=01817264$&amp;XPATH=/PG(0)","http://ovidsp.ovid.com/ovidweb.cgi?T=JS&amp;NEWS=n&amp;CSC=Y&amp;PAGE=booktext&amp;D=books&amp;AN=01817264$&amp;XPATH=/PG(0)")</f>
        <v>http://ovidsp.ovid.com/ovidweb.cgi?T=JS&amp;NEWS=n&amp;CSC=Y&amp;PAGE=booktext&amp;D=books&amp;AN=01817264$&amp;XPATH=/PG(0)</v>
      </c>
      <c r="M86" s="153"/>
      <c r="N86" s="171"/>
      <c r="O86" s="156"/>
    </row>
    <row r="87" spans="1:15" ht="20.100000000000001" customHeight="1">
      <c r="A87" s="186" t="s">
        <v>5877</v>
      </c>
      <c r="B87" s="153" t="s">
        <v>9108</v>
      </c>
      <c r="C87" s="170">
        <v>9781469887166</v>
      </c>
      <c r="D87" s="170">
        <v>9781469887166</v>
      </c>
      <c r="E87" s="152" t="s">
        <v>9109</v>
      </c>
      <c r="F87" s="152" t="s">
        <v>8532</v>
      </c>
      <c r="G87" s="153" t="s">
        <v>9110</v>
      </c>
      <c r="H87" s="152" t="s">
        <v>128</v>
      </c>
      <c r="I87" s="150">
        <v>2014</v>
      </c>
      <c r="J87" s="150">
        <v>1</v>
      </c>
      <c r="K87" s="154" t="s">
        <v>9111</v>
      </c>
      <c r="L87" s="155" t="str">
        <f>HYPERLINK("http://ovidsp.ovid.com/ovidweb.cgi?T=JS&amp;NEWS=n&amp;CSC=Y&amp;PAGE=booktext&amp;D=books&amp;AN=01787392$&amp;XPATH=/PG(0)","http://ovidsp.ovid.com/ovidweb.cgi?T=JS&amp;NEWS=n&amp;CSC=Y&amp;PAGE=booktext&amp;D=books&amp;AN=01787392$&amp;XPATH=/PG(0)")</f>
        <v>http://ovidsp.ovid.com/ovidweb.cgi?T=JS&amp;NEWS=n&amp;CSC=Y&amp;PAGE=booktext&amp;D=books&amp;AN=01787392$&amp;XPATH=/PG(0)</v>
      </c>
      <c r="M87" s="153"/>
      <c r="N87" s="171"/>
      <c r="O87" s="156"/>
    </row>
    <row r="88" spans="1:15" ht="20.100000000000001" customHeight="1">
      <c r="A88" s="186" t="s">
        <v>5877</v>
      </c>
      <c r="B88" s="171" t="s">
        <v>8976</v>
      </c>
      <c r="C88" s="184">
        <v>9781284030204</v>
      </c>
      <c r="D88" s="184">
        <v>9781284030204</v>
      </c>
      <c r="E88" s="172" t="s">
        <v>8977</v>
      </c>
      <c r="F88" s="152" t="s">
        <v>8559</v>
      </c>
      <c r="G88" s="153" t="s">
        <v>8978</v>
      </c>
      <c r="H88" s="152" t="s">
        <v>59</v>
      </c>
      <c r="I88" s="150">
        <v>2014</v>
      </c>
      <c r="J88" s="150">
        <v>1</v>
      </c>
      <c r="K88" s="154" t="s">
        <v>8979</v>
      </c>
      <c r="L88" s="155" t="str">
        <f>HYPERLINK("http://ovidsp.ovid.com/ovidweb.cgi?T=JS&amp;NEWS=n&amp;CSC=Y&amp;PAGE=booktext&amp;D=books&amp;AN=01812589$&amp;XPATH=/PG(0)","http://ovidsp.ovid.com/ovidweb.cgi?T=JS&amp;NEWS=n&amp;CSC=Y&amp;PAGE=booktext&amp;D=books&amp;AN=01812589$&amp;XPATH=/PG(0)")</f>
        <v>http://ovidsp.ovid.com/ovidweb.cgi?T=JS&amp;NEWS=n&amp;CSC=Y&amp;PAGE=booktext&amp;D=books&amp;AN=01812589$&amp;XPATH=/PG(0)</v>
      </c>
      <c r="M88" s="153"/>
      <c r="N88" s="171"/>
      <c r="O88" s="156"/>
    </row>
    <row r="89" spans="1:15" ht="20.100000000000001" customHeight="1">
      <c r="A89" s="186" t="s">
        <v>5877</v>
      </c>
      <c r="B89" s="153" t="s">
        <v>1352</v>
      </c>
      <c r="C89" s="173">
        <v>9781451193312</v>
      </c>
      <c r="D89" s="173">
        <v>9781451193312</v>
      </c>
      <c r="E89" s="152" t="s">
        <v>8750</v>
      </c>
      <c r="F89" s="152" t="s">
        <v>8523</v>
      </c>
      <c r="G89" s="153" t="s">
        <v>8751</v>
      </c>
      <c r="H89" s="152" t="s">
        <v>128</v>
      </c>
      <c r="I89" s="150">
        <v>2015</v>
      </c>
      <c r="J89" s="150">
        <v>1</v>
      </c>
      <c r="K89" s="154" t="s">
        <v>8752</v>
      </c>
      <c r="L89" s="155" t="str">
        <f>HYPERLINK("http://ovidsp.ovid.com/ovidweb.cgi?T=JS&amp;NEWS=n&amp;CSC=Y&amp;PAGE=booktext&amp;D=books&amp;AN=01817273$&amp;XPATH=/PG(0)","http://ovidsp.ovid.com/ovidweb.cgi?T=JS&amp;NEWS=n&amp;CSC=Y&amp;PAGE=booktext&amp;D=books&amp;AN=01817273$&amp;XPATH=/PG(0)")</f>
        <v>http://ovidsp.ovid.com/ovidweb.cgi?T=JS&amp;NEWS=n&amp;CSC=Y&amp;PAGE=booktext&amp;D=books&amp;AN=01817273$&amp;XPATH=/PG(0)</v>
      </c>
      <c r="M89" s="153"/>
      <c r="N89" s="171"/>
      <c r="O89" s="156"/>
    </row>
    <row r="90" spans="1:15" ht="20.100000000000001" customHeight="1">
      <c r="A90" s="186" t="s">
        <v>5877</v>
      </c>
      <c r="B90" s="153" t="s">
        <v>8753</v>
      </c>
      <c r="C90" s="151">
        <v>9781451187908</v>
      </c>
      <c r="D90" s="151">
        <v>9781451187908</v>
      </c>
      <c r="E90" s="152" t="s">
        <v>8754</v>
      </c>
      <c r="F90" s="152" t="s">
        <v>8624</v>
      </c>
      <c r="G90" s="153" t="s">
        <v>8755</v>
      </c>
      <c r="H90" s="152" t="s">
        <v>128</v>
      </c>
      <c r="I90" s="150">
        <v>2014</v>
      </c>
      <c r="J90" s="150">
        <v>1</v>
      </c>
      <c r="K90" s="154" t="s">
        <v>8756</v>
      </c>
      <c r="L90" s="155" t="str">
        <f>HYPERLINK("http://ovidsp.ovid.com/ovidweb.cgi?T=JS&amp;NEWS=n&amp;CSC=Y&amp;PAGE=booktext&amp;D=books&amp;AN=01787334$&amp;XPATH=/PG(0)","http://ovidsp.ovid.com/ovidweb.cgi?T=JS&amp;NEWS=n&amp;CSC=Y&amp;PAGE=booktext&amp;D=books&amp;AN=01787334$&amp;XPATH=/PG(0)")</f>
        <v>http://ovidsp.ovid.com/ovidweb.cgi?T=JS&amp;NEWS=n&amp;CSC=Y&amp;PAGE=booktext&amp;D=books&amp;AN=01787334$&amp;XPATH=/PG(0)</v>
      </c>
      <c r="M90" s="153"/>
      <c r="N90" s="171"/>
      <c r="O90" s="156"/>
    </row>
    <row r="91" spans="1:15" ht="20.100000000000001" customHeight="1">
      <c r="A91" s="186" t="s">
        <v>5877</v>
      </c>
      <c r="B91" s="153" t="s">
        <v>9029</v>
      </c>
      <c r="C91" s="151">
        <v>9781451184099</v>
      </c>
      <c r="D91" s="151">
        <v>9781451184099</v>
      </c>
      <c r="E91" s="152" t="s">
        <v>9030</v>
      </c>
      <c r="F91" s="152" t="s">
        <v>8570</v>
      </c>
      <c r="G91" s="153" t="s">
        <v>9031</v>
      </c>
      <c r="H91" s="152" t="s">
        <v>128</v>
      </c>
      <c r="I91" s="150">
        <v>2014</v>
      </c>
      <c r="J91" s="150">
        <v>1</v>
      </c>
      <c r="K91" s="154" t="s">
        <v>9032</v>
      </c>
      <c r="L91" s="155" t="str">
        <f>HYPERLINK("http://ovidsp.ovid.com/ovidweb.cgi?T=JS&amp;NEWS=n&amp;CSC=Y&amp;PAGE=booktext&amp;D=books&amp;AN=01745918$&amp;XPATH=/PG(0)","http://ovidsp.ovid.com/ovidweb.cgi?T=JS&amp;NEWS=n&amp;CSC=Y&amp;PAGE=booktext&amp;D=books&amp;AN=01745918$&amp;XPATH=/PG(0)")</f>
        <v>http://ovidsp.ovid.com/ovidweb.cgi?T=JS&amp;NEWS=n&amp;CSC=Y&amp;PAGE=booktext&amp;D=books&amp;AN=01745918$&amp;XPATH=/PG(0)</v>
      </c>
      <c r="M91" s="153"/>
      <c r="N91" s="171"/>
      <c r="O91" s="156"/>
    </row>
    <row r="92" spans="1:15" ht="20.100000000000001" customHeight="1">
      <c r="A92" s="186" t="s">
        <v>5877</v>
      </c>
      <c r="B92" s="153" t="s">
        <v>8808</v>
      </c>
      <c r="C92" s="151">
        <v>9781451190892</v>
      </c>
      <c r="D92" s="151">
        <v>9781451190892</v>
      </c>
      <c r="E92" s="152" t="s">
        <v>8809</v>
      </c>
      <c r="F92" s="152" t="s">
        <v>8665</v>
      </c>
      <c r="G92" s="153" t="s">
        <v>8810</v>
      </c>
      <c r="H92" s="152" t="s">
        <v>128</v>
      </c>
      <c r="I92" s="150">
        <v>2015</v>
      </c>
      <c r="J92" s="150">
        <v>1</v>
      </c>
      <c r="K92" s="154" t="s">
        <v>8811</v>
      </c>
      <c r="L92" s="155" t="str">
        <f>HYPERLINK("http://ovidsp.ovid.com/ovidweb.cgi?T=JS&amp;NEWS=n&amp;CSC=Y&amp;PAGE=booktext&amp;D=books&amp;AN=01787332$&amp;XPATH=/PG(0)","http://ovidsp.ovid.com/ovidweb.cgi?T=JS&amp;NEWS=n&amp;CSC=Y&amp;PAGE=booktext&amp;D=books&amp;AN=01787332$&amp;XPATH=/PG(0)")</f>
        <v>http://ovidsp.ovid.com/ovidweb.cgi?T=JS&amp;NEWS=n&amp;CSC=Y&amp;PAGE=booktext&amp;D=books&amp;AN=01787332$&amp;XPATH=/PG(0)</v>
      </c>
      <c r="M92" s="153"/>
      <c r="N92" s="171"/>
      <c r="O92" s="156"/>
    </row>
    <row r="93" spans="1:15" ht="20.100000000000001" customHeight="1">
      <c r="A93" s="186" t="s">
        <v>5877</v>
      </c>
      <c r="B93" s="153" t="s">
        <v>8663</v>
      </c>
      <c r="C93" s="151">
        <v>9781451188851</v>
      </c>
      <c r="D93" s="151">
        <v>9781451188851</v>
      </c>
      <c r="E93" s="152" t="s">
        <v>8664</v>
      </c>
      <c r="F93" s="152" t="s">
        <v>8665</v>
      </c>
      <c r="G93" s="168" t="s">
        <v>8666</v>
      </c>
      <c r="H93" s="152" t="s">
        <v>128</v>
      </c>
      <c r="I93" s="150">
        <v>2014</v>
      </c>
      <c r="J93" s="150">
        <v>1</v>
      </c>
      <c r="K93" s="154" t="s">
        <v>8667</v>
      </c>
      <c r="L93" s="155" t="str">
        <f>HYPERLINK("http://ovidsp.ovid.com/ovidweb.cgi?T=JS&amp;NEWS=n&amp;CSC=Y&amp;PAGE=booktext&amp;D=books&amp;AN=01787336$&amp;XPATH=/PG(0)","http://ovidsp.ovid.com/ovidweb.cgi?T=JS&amp;NEWS=n&amp;CSC=Y&amp;PAGE=booktext&amp;D=books&amp;AN=01787336$&amp;XPATH=/PG(0)")</f>
        <v>http://ovidsp.ovid.com/ovidweb.cgi?T=JS&amp;NEWS=n&amp;CSC=Y&amp;PAGE=booktext&amp;D=books&amp;AN=01787336$&amp;XPATH=/PG(0)</v>
      </c>
      <c r="M93" s="153"/>
      <c r="N93" s="171"/>
      <c r="O93" s="156"/>
    </row>
    <row r="94" spans="1:15" ht="20.100000000000001" customHeight="1">
      <c r="A94" s="186" t="s">
        <v>5877</v>
      </c>
      <c r="B94" s="153" t="s">
        <v>4454</v>
      </c>
      <c r="C94" s="151">
        <v>9781451175479</v>
      </c>
      <c r="D94" s="151">
        <v>9781451175479</v>
      </c>
      <c r="E94" s="152" t="s">
        <v>8911</v>
      </c>
      <c r="F94" s="152" t="s">
        <v>8532</v>
      </c>
      <c r="G94" s="153" t="s">
        <v>8912</v>
      </c>
      <c r="H94" s="152" t="s">
        <v>128</v>
      </c>
      <c r="I94" s="150">
        <v>2013</v>
      </c>
      <c r="J94" s="150">
        <v>1</v>
      </c>
      <c r="K94" s="154" t="s">
        <v>8913</v>
      </c>
      <c r="L94" s="155" t="str">
        <f>HYPERLINK("http://ovidsp.ovid.com/ovidweb.cgi?T=JS&amp;NEWS=n&amp;CSC=Y&amp;PAGE=booktext&amp;D=books&amp;AN=01735157$&amp;XPATH=/PG(0)","http://ovidsp.ovid.com/ovidweb.cgi?T=JS&amp;NEWS=n&amp;CSC=Y&amp;PAGE=booktext&amp;D=books&amp;AN=01735157$&amp;XPATH=/PG(0)")</f>
        <v>http://ovidsp.ovid.com/ovidweb.cgi?T=JS&amp;NEWS=n&amp;CSC=Y&amp;PAGE=booktext&amp;D=books&amp;AN=01735157$&amp;XPATH=/PG(0)</v>
      </c>
      <c r="M94" s="153"/>
      <c r="N94" s="171"/>
      <c r="O94" s="156"/>
    </row>
    <row r="95" spans="1:15" ht="20.100000000000001" customHeight="1">
      <c r="A95" s="186" t="s">
        <v>5877</v>
      </c>
      <c r="B95" s="153" t="s">
        <v>8631</v>
      </c>
      <c r="C95" s="158">
        <v>9781451144154</v>
      </c>
      <c r="D95" s="151">
        <v>9781451144154</v>
      </c>
      <c r="E95" s="152" t="s">
        <v>8632</v>
      </c>
      <c r="F95" s="152" t="s">
        <v>8523</v>
      </c>
      <c r="G95" s="153" t="s">
        <v>8633</v>
      </c>
      <c r="H95" s="152" t="s">
        <v>128</v>
      </c>
      <c r="I95" s="150">
        <v>2013</v>
      </c>
      <c r="J95" s="150">
        <v>1</v>
      </c>
      <c r="K95" s="159" t="s">
        <v>8634</v>
      </c>
      <c r="L95" s="155" t="str">
        <f>HYPERLINK("http://ovidsp.ovid.com/ovidweb.cgi?T=JS&amp;NEWS=n&amp;CSC=Y&amp;PAGE=booktext&amp;D=books&amp;AN=01714600$&amp;XPATH=/PG(0)","http://ovidsp.ovid.com/ovidweb.cgi?T=JS&amp;NEWS=n&amp;CSC=Y&amp;PAGE=booktext&amp;D=books&amp;AN=01714600$&amp;XPATH=/PG(0)")</f>
        <v>http://ovidsp.ovid.com/ovidweb.cgi?T=JS&amp;NEWS=n&amp;CSC=Y&amp;PAGE=booktext&amp;D=books&amp;AN=01714600$&amp;XPATH=/PG(0)</v>
      </c>
      <c r="M95" s="153"/>
      <c r="N95" s="171"/>
      <c r="O95" s="156"/>
    </row>
    <row r="96" spans="1:15" ht="20.100000000000001" customHeight="1">
      <c r="A96" s="186" t="s">
        <v>5877</v>
      </c>
      <c r="B96" s="153" t="s">
        <v>8726</v>
      </c>
      <c r="C96" s="151">
        <v>9781451173284</v>
      </c>
      <c r="D96" s="151">
        <v>9781451173284</v>
      </c>
      <c r="E96" s="152" t="s">
        <v>8727</v>
      </c>
      <c r="F96" s="152" t="s">
        <v>8532</v>
      </c>
      <c r="G96" s="153" t="s">
        <v>8728</v>
      </c>
      <c r="H96" s="152" t="s">
        <v>128</v>
      </c>
      <c r="I96" s="150">
        <v>2015</v>
      </c>
      <c r="J96" s="150">
        <v>1</v>
      </c>
      <c r="K96" s="154" t="s">
        <v>8729</v>
      </c>
      <c r="L96" s="155" t="str">
        <f>HYPERLINK("http://ovidsp.ovid.com/ovidweb.cgi?T=JS&amp;NEWS=n&amp;CSC=Y&amp;PAGE=booktext&amp;D=books&amp;AN=01817289$&amp;XPATH=/PG(0)","http://ovidsp.ovid.com/ovidweb.cgi?T=JS&amp;NEWS=n&amp;CSC=Y&amp;PAGE=booktext&amp;D=books&amp;AN=01817289$&amp;XPATH=/PG(0)")</f>
        <v>http://ovidsp.ovid.com/ovidweb.cgi?T=JS&amp;NEWS=n&amp;CSC=Y&amp;PAGE=booktext&amp;D=books&amp;AN=01817289$&amp;XPATH=/PG(0)</v>
      </c>
      <c r="M96" s="153"/>
      <c r="N96" s="171"/>
      <c r="O96" s="156"/>
    </row>
    <row r="97" spans="1:15" ht="20.100000000000001" customHeight="1">
      <c r="A97" s="186" t="s">
        <v>5877</v>
      </c>
      <c r="B97" s="153" t="s">
        <v>9014</v>
      </c>
      <c r="C97" s="151">
        <v>9781451131956</v>
      </c>
      <c r="D97" s="151">
        <v>9781451131956</v>
      </c>
      <c r="E97" s="152" t="s">
        <v>9015</v>
      </c>
      <c r="F97" s="152" t="s">
        <v>8570</v>
      </c>
      <c r="G97" s="153" t="s">
        <v>9016</v>
      </c>
      <c r="H97" s="152" t="s">
        <v>128</v>
      </c>
      <c r="I97" s="150">
        <v>2014</v>
      </c>
      <c r="J97" s="150">
        <v>1</v>
      </c>
      <c r="K97" s="154" t="s">
        <v>9017</v>
      </c>
      <c r="L97" s="155" t="str">
        <f>HYPERLINK("http://ovidsp.ovid.com/ovidweb.cgi?T=JS&amp;NEWS=n&amp;CSC=Y&amp;PAGE=booktext&amp;D=books&amp;AN=01762468$&amp;XPATH=/PG(0)","http://ovidsp.ovid.com/ovidweb.cgi?T=JS&amp;NEWS=n&amp;CSC=Y&amp;PAGE=booktext&amp;D=books&amp;AN=01762468$&amp;XPATH=/PG(0)")</f>
        <v>http://ovidsp.ovid.com/ovidweb.cgi?T=JS&amp;NEWS=n&amp;CSC=Y&amp;PAGE=booktext&amp;D=books&amp;AN=01762468$&amp;XPATH=/PG(0)</v>
      </c>
      <c r="M97" s="153"/>
      <c r="N97" s="171"/>
      <c r="O97" s="156"/>
    </row>
    <row r="98" spans="1:15" ht="20.100000000000001" customHeight="1">
      <c r="A98" s="186" t="s">
        <v>5877</v>
      </c>
      <c r="B98" s="153" t="s">
        <v>8907</v>
      </c>
      <c r="C98" s="151">
        <v>9781451175486</v>
      </c>
      <c r="D98" s="151">
        <v>9781451175486</v>
      </c>
      <c r="E98" s="152" t="s">
        <v>8908</v>
      </c>
      <c r="F98" s="152" t="s">
        <v>8532</v>
      </c>
      <c r="G98" s="153" t="s">
        <v>8909</v>
      </c>
      <c r="H98" s="152" t="s">
        <v>128</v>
      </c>
      <c r="I98" s="150">
        <v>2014</v>
      </c>
      <c r="J98" s="150">
        <v>1</v>
      </c>
      <c r="K98" s="154" t="s">
        <v>8910</v>
      </c>
      <c r="L98" s="155" t="str">
        <f>HYPERLINK("http://ovidsp.ovid.com/ovidweb.cgi?T=JS&amp;NEWS=n&amp;CSC=Y&amp;PAGE=booktext&amp;D=books&amp;AN=01762484$&amp;XPATH=/PG(0)","http://ovidsp.ovid.com/ovidweb.cgi?T=JS&amp;NEWS=n&amp;CSC=Y&amp;PAGE=booktext&amp;D=books&amp;AN=01762484$&amp;XPATH=/PG(0)")</f>
        <v>http://ovidsp.ovid.com/ovidweb.cgi?T=JS&amp;NEWS=n&amp;CSC=Y&amp;PAGE=booktext&amp;D=books&amp;AN=01762484$&amp;XPATH=/PG(0)</v>
      </c>
      <c r="M98" s="153"/>
      <c r="N98" s="171"/>
      <c r="O98" s="156"/>
    </row>
    <row r="99" spans="1:15" ht="20.100000000000001" customHeight="1">
      <c r="A99" s="186" t="s">
        <v>5877</v>
      </c>
      <c r="B99" s="153" t="s">
        <v>8627</v>
      </c>
      <c r="C99" s="158">
        <v>9781451182699</v>
      </c>
      <c r="D99" s="151">
        <v>9781451182699</v>
      </c>
      <c r="E99" s="152" t="s">
        <v>8628</v>
      </c>
      <c r="F99" s="152" t="s">
        <v>8559</v>
      </c>
      <c r="G99" s="153" t="s">
        <v>8629</v>
      </c>
      <c r="H99" s="152" t="s">
        <v>128</v>
      </c>
      <c r="I99" s="150">
        <v>2013</v>
      </c>
      <c r="J99" s="150">
        <v>1</v>
      </c>
      <c r="K99" s="159" t="s">
        <v>8630</v>
      </c>
      <c r="L99" s="155" t="str">
        <f>HYPERLINK("http://ovidsp.ovid.com/ovidweb.cgi?T=JS&amp;NEWS=n&amp;CSC=Y&amp;PAGE=booktext&amp;D=books&amp;AN=01745931$&amp;XPATH=/PG(0)","http://ovidsp.ovid.com/ovidweb.cgi?T=JS&amp;NEWS=n&amp;CSC=Y&amp;PAGE=booktext&amp;D=books&amp;AN=01745931$&amp;XPATH=/PG(0)")</f>
        <v>http://ovidsp.ovid.com/ovidweb.cgi?T=JS&amp;NEWS=n&amp;CSC=Y&amp;PAGE=booktext&amp;D=books&amp;AN=01745931$&amp;XPATH=/PG(0)</v>
      </c>
      <c r="M99" s="153"/>
      <c r="N99" s="171"/>
      <c r="O99" s="156"/>
    </row>
    <row r="100" spans="1:15" ht="20.100000000000001" customHeight="1">
      <c r="A100" s="186" t="s">
        <v>5877</v>
      </c>
      <c r="B100" s="153" t="s">
        <v>8770</v>
      </c>
      <c r="C100" s="151">
        <v>9781451173628</v>
      </c>
      <c r="D100" s="151">
        <v>9781451173628</v>
      </c>
      <c r="E100" s="152" t="s">
        <v>8771</v>
      </c>
      <c r="F100" s="152" t="s">
        <v>8532</v>
      </c>
      <c r="G100" s="153" t="s">
        <v>8772</v>
      </c>
      <c r="H100" s="152" t="s">
        <v>128</v>
      </c>
      <c r="I100" s="150">
        <v>2015</v>
      </c>
      <c r="J100" s="150">
        <v>1</v>
      </c>
      <c r="K100" s="154" t="s">
        <v>8773</v>
      </c>
      <c r="L100" s="155" t="str">
        <f>HYPERLINK("http://ovidsp.ovid.com/ovidweb.cgi?T=JS&amp;NEWS=n&amp;CSC=Y&amp;PAGE=booktext&amp;D=books&amp;AN=01817286$&amp;XPATH=/PG(0)","http://ovidsp.ovid.com/ovidweb.cgi?T=JS&amp;NEWS=n&amp;CSC=Y&amp;PAGE=booktext&amp;D=books&amp;AN=01817286$&amp;XPATH=/PG(0)")</f>
        <v>http://ovidsp.ovid.com/ovidweb.cgi?T=JS&amp;NEWS=n&amp;CSC=Y&amp;PAGE=booktext&amp;D=books&amp;AN=01817286$&amp;XPATH=/PG(0)</v>
      </c>
      <c r="M100" s="153"/>
      <c r="N100" s="171"/>
      <c r="O100" s="156"/>
    </row>
    <row r="101" spans="1:15" ht="20.100000000000001" customHeight="1">
      <c r="A101" s="186" t="s">
        <v>5877</v>
      </c>
      <c r="B101" s="153" t="s">
        <v>8780</v>
      </c>
      <c r="C101" s="151">
        <v>9781451173611</v>
      </c>
      <c r="D101" s="151">
        <v>9781451173611</v>
      </c>
      <c r="E101" s="152" t="s">
        <v>8781</v>
      </c>
      <c r="F101" s="152" t="s">
        <v>8523</v>
      </c>
      <c r="G101" s="153" t="s">
        <v>8782</v>
      </c>
      <c r="H101" s="152" t="s">
        <v>128</v>
      </c>
      <c r="I101" s="150">
        <v>2014</v>
      </c>
      <c r="J101" s="150">
        <v>1</v>
      </c>
      <c r="K101" s="154" t="s">
        <v>8783</v>
      </c>
      <c r="L101" s="155" t="str">
        <f>HYPERLINK("http://ovidsp.ovid.com/ovidweb.cgi?T=JS&amp;NEWS=n&amp;CSC=Y&amp;PAGE=booktext&amp;D=books&amp;AN=01787333$&amp;XPATH=/PG(0)","http://ovidsp.ovid.com/ovidweb.cgi?T=JS&amp;NEWS=n&amp;CSC=Y&amp;PAGE=booktext&amp;D=books&amp;AN=01787333$&amp;XPATH=/PG(0)")</f>
        <v>http://ovidsp.ovid.com/ovidweb.cgi?T=JS&amp;NEWS=n&amp;CSC=Y&amp;PAGE=booktext&amp;D=books&amp;AN=01787333$&amp;XPATH=/PG(0)</v>
      </c>
      <c r="M101" s="153"/>
      <c r="N101" s="171"/>
      <c r="O101" s="156"/>
    </row>
    <row r="102" spans="1:15" ht="20.100000000000001" customHeight="1">
      <c r="A102" s="186" t="s">
        <v>5877</v>
      </c>
      <c r="B102" s="153" t="s">
        <v>8642</v>
      </c>
      <c r="C102" s="158">
        <v>9781451175813</v>
      </c>
      <c r="D102" s="151">
        <v>9781451175813</v>
      </c>
      <c r="E102" s="152" t="s">
        <v>8643</v>
      </c>
      <c r="F102" s="152" t="s">
        <v>8523</v>
      </c>
      <c r="G102" s="153" t="s">
        <v>8644</v>
      </c>
      <c r="H102" s="152" t="s">
        <v>128</v>
      </c>
      <c r="I102" s="150">
        <v>2014</v>
      </c>
      <c r="J102" s="150">
        <v>1</v>
      </c>
      <c r="K102" s="159" t="s">
        <v>8645</v>
      </c>
      <c r="L102" s="155" t="str">
        <f>HYPERLINK("http://ovidsp.ovid.com/ovidweb.cgi?T=JS&amp;NEWS=n&amp;CSC=Y&amp;PAGE=booktext&amp;D=books&amp;AN=01787235$&amp;XPATH=/PG(0)","http://ovidsp.ovid.com/ovidweb.cgi?T=JS&amp;NEWS=n&amp;CSC=Y&amp;PAGE=booktext&amp;D=books&amp;AN=01787235$&amp;XPATH=/PG(0)")</f>
        <v>http://ovidsp.ovid.com/ovidweb.cgi?T=JS&amp;NEWS=n&amp;CSC=Y&amp;PAGE=booktext&amp;D=books&amp;AN=01787235$&amp;XPATH=/PG(0)</v>
      </c>
      <c r="M102" s="153"/>
      <c r="N102" s="171"/>
      <c r="O102" s="156"/>
    </row>
    <row r="103" spans="1:15" ht="20.100000000000001" customHeight="1">
      <c r="A103" s="186" t="s">
        <v>5877</v>
      </c>
      <c r="B103" s="153" t="s">
        <v>8708</v>
      </c>
      <c r="C103" s="158">
        <v>9781451187878</v>
      </c>
      <c r="D103" s="151">
        <v>9781451187878</v>
      </c>
      <c r="E103" s="152" t="s">
        <v>8709</v>
      </c>
      <c r="F103" s="152" t="s">
        <v>8585</v>
      </c>
      <c r="G103" s="153" t="s">
        <v>8710</v>
      </c>
      <c r="H103" s="152" t="s">
        <v>128</v>
      </c>
      <c r="I103" s="150">
        <v>2014</v>
      </c>
      <c r="J103" s="150">
        <v>1</v>
      </c>
      <c r="K103" s="154" t="s">
        <v>8711</v>
      </c>
      <c r="L103" s="155" t="str">
        <f>HYPERLINK("http://ovidsp.ovid.com/ovidweb.cgi?T=JS&amp;NEWS=n&amp;CSC=Y&amp;PAGE=booktext&amp;D=books&amp;AN=01787335$&amp;XPATH=/PG(0)","http://ovidsp.ovid.com/ovidweb.cgi?T=JS&amp;NEWS=n&amp;CSC=Y&amp;PAGE=booktext&amp;D=books&amp;AN=01787335$&amp;XPATH=/PG(0)")</f>
        <v>http://ovidsp.ovid.com/ovidweb.cgi?T=JS&amp;NEWS=n&amp;CSC=Y&amp;PAGE=booktext&amp;D=books&amp;AN=01787335$&amp;XPATH=/PG(0)</v>
      </c>
      <c r="M103" s="153"/>
      <c r="N103" s="171"/>
      <c r="O103" s="156"/>
    </row>
    <row r="104" spans="1:15" ht="20.100000000000001" customHeight="1">
      <c r="A104" s="186" t="s">
        <v>5877</v>
      </c>
      <c r="B104" s="153" t="s">
        <v>9182</v>
      </c>
      <c r="C104" s="151">
        <v>9781284059298</v>
      </c>
      <c r="D104" s="151">
        <v>9781284059298</v>
      </c>
      <c r="E104" s="152" t="s">
        <v>9183</v>
      </c>
      <c r="F104" s="152" t="s">
        <v>9184</v>
      </c>
      <c r="G104" s="153" t="s">
        <v>9185</v>
      </c>
      <c r="H104" s="152" t="s">
        <v>59</v>
      </c>
      <c r="I104" s="150">
        <v>2015</v>
      </c>
      <c r="J104" s="150">
        <v>1</v>
      </c>
      <c r="K104" s="183" t="s">
        <v>9186</v>
      </c>
      <c r="L104" s="155" t="str">
        <f>HYPERLINK("http://ovidsp.ovid.com/ovidweb.cgi?T=JS&amp;NEWS=n&amp;CSC=Y&amp;PAGE=booktext&amp;D=books&amp;AN=01857013$&amp;XPATH=/PG(0)","http://ovidsp.ovid.com/ovidweb.cgi?T=JS&amp;NEWS=n&amp;CSC=Y&amp;PAGE=booktext&amp;D=books&amp;AN=01857013$&amp;XPATH=/PG(0)")</f>
        <v>http://ovidsp.ovid.com/ovidweb.cgi?T=JS&amp;NEWS=n&amp;CSC=Y&amp;PAGE=booktext&amp;D=books&amp;AN=01857013$&amp;XPATH=/PG(0)</v>
      </c>
      <c r="M104" s="153"/>
      <c r="N104" s="171"/>
      <c r="O104" s="156"/>
    </row>
    <row r="105" spans="1:15" ht="20.100000000000001" customHeight="1">
      <c r="A105" s="186" t="s">
        <v>5877</v>
      </c>
      <c r="B105" s="153" t="s">
        <v>8803</v>
      </c>
      <c r="C105" s="151">
        <v>9781284044430</v>
      </c>
      <c r="D105" s="151">
        <v>9781284044430</v>
      </c>
      <c r="E105" s="152" t="s">
        <v>8804</v>
      </c>
      <c r="F105" s="152" t="s">
        <v>8805</v>
      </c>
      <c r="G105" s="153" t="s">
        <v>8806</v>
      </c>
      <c r="H105" s="152" t="s">
        <v>59</v>
      </c>
      <c r="I105" s="150">
        <v>2016</v>
      </c>
      <c r="J105" s="150">
        <v>1</v>
      </c>
      <c r="K105" s="154" t="s">
        <v>8807</v>
      </c>
      <c r="L105" s="155" t="str">
        <f>HYPERLINK("http://ovidsp.ovid.com/ovidweb.cgi?T=JS&amp;NEWS=n&amp;CSC=Y&amp;PAGE=booktext&amp;D=books&amp;AN=01857031$&amp;XPATH=/PG(0)","http://ovidsp.ovid.com/ovidweb.cgi?T=JS&amp;NEWS=n&amp;CSC=Y&amp;PAGE=booktext&amp;D=books&amp;AN=01857031$&amp;XPATH=/PG(0)")</f>
        <v>http://ovidsp.ovid.com/ovidweb.cgi?T=JS&amp;NEWS=n&amp;CSC=Y&amp;PAGE=booktext&amp;D=books&amp;AN=01857031$&amp;XPATH=/PG(0)</v>
      </c>
      <c r="M105" s="153"/>
      <c r="N105" s="171"/>
      <c r="O105" s="156"/>
    </row>
    <row r="106" spans="1:15" ht="20.100000000000001" customHeight="1">
      <c r="A106" s="186" t="s">
        <v>5877</v>
      </c>
      <c r="B106" s="153" t="s">
        <v>1405</v>
      </c>
      <c r="C106" s="158">
        <v>9781449687670</v>
      </c>
      <c r="D106" s="151">
        <v>9781449687670</v>
      </c>
      <c r="E106" s="152" t="s">
        <v>8717</v>
      </c>
      <c r="F106" s="152" t="s">
        <v>8523</v>
      </c>
      <c r="G106" s="153" t="s">
        <v>8718</v>
      </c>
      <c r="H106" s="152" t="s">
        <v>59</v>
      </c>
      <c r="I106" s="150">
        <v>2014</v>
      </c>
      <c r="J106" s="150">
        <v>1</v>
      </c>
      <c r="K106" s="154" t="s">
        <v>8719</v>
      </c>
      <c r="L106" s="155" t="str">
        <f>HYPERLINK("http://ovidsp.ovid.com/ovidweb.cgi?T=JS&amp;NEWS=n&amp;CSC=Y&amp;PAGE=booktext&amp;D=books&amp;AN=01777272$&amp;XPATH=/PG(0)","http://ovidsp.ovid.com/ovidweb.cgi?T=JS&amp;NEWS=n&amp;CSC=Y&amp;PAGE=booktext&amp;D=books&amp;AN=01777272$&amp;XPATH=/PG(0)")</f>
        <v>http://ovidsp.ovid.com/ovidweb.cgi?T=JS&amp;NEWS=n&amp;CSC=Y&amp;PAGE=booktext&amp;D=books&amp;AN=01777272$&amp;XPATH=/PG(0)</v>
      </c>
      <c r="M106" s="153"/>
      <c r="N106" s="171"/>
      <c r="O106" s="156"/>
    </row>
    <row r="107" spans="1:15" ht="20.100000000000001" customHeight="1">
      <c r="A107" s="186" t="s">
        <v>5877</v>
      </c>
      <c r="B107" s="153" t="s">
        <v>1405</v>
      </c>
      <c r="C107" s="174">
        <v>9781449697501</v>
      </c>
      <c r="D107" s="174">
        <v>9781449697501</v>
      </c>
      <c r="E107" s="152" t="s">
        <v>8720</v>
      </c>
      <c r="F107" s="152" t="s">
        <v>8570</v>
      </c>
      <c r="G107" s="153" t="s">
        <v>8721</v>
      </c>
      <c r="H107" s="152" t="s">
        <v>59</v>
      </c>
      <c r="I107" s="150">
        <v>2014</v>
      </c>
      <c r="J107" s="150">
        <v>1</v>
      </c>
      <c r="K107" s="154" t="s">
        <v>8722</v>
      </c>
      <c r="L107" s="155" t="str">
        <f>HYPERLINK("http://ovidsp.ovid.com/ovidweb.cgi?T=JS&amp;NEWS=n&amp;CSC=Y&amp;PAGE=booktext&amp;D=books&amp;AN=01812592$&amp;XPATH=/PG(0)","http://ovidsp.ovid.com/ovidweb.cgi?T=JS&amp;NEWS=n&amp;CSC=Y&amp;PAGE=booktext&amp;D=books&amp;AN=01812592$&amp;XPATH=/PG(0)")</f>
        <v>http://ovidsp.ovid.com/ovidweb.cgi?T=JS&amp;NEWS=n&amp;CSC=Y&amp;PAGE=booktext&amp;D=books&amp;AN=01812592$&amp;XPATH=/PG(0)</v>
      </c>
      <c r="M107" s="153"/>
      <c r="N107" s="171"/>
      <c r="O107" s="156"/>
    </row>
    <row r="108" spans="1:15" ht="20.100000000000001" customHeight="1">
      <c r="A108" s="186" t="s">
        <v>5877</v>
      </c>
      <c r="B108" s="153" t="s">
        <v>8703</v>
      </c>
      <c r="C108" s="158">
        <v>9781449679033</v>
      </c>
      <c r="D108" s="151">
        <v>9781449679033</v>
      </c>
      <c r="E108" s="152" t="s">
        <v>8704</v>
      </c>
      <c r="F108" s="152" t="s">
        <v>8570</v>
      </c>
      <c r="G108" s="153" t="s">
        <v>8705</v>
      </c>
      <c r="H108" s="152" t="s">
        <v>8706</v>
      </c>
      <c r="I108" s="150">
        <v>2014</v>
      </c>
      <c r="J108" s="150">
        <v>1</v>
      </c>
      <c r="K108" s="154" t="s">
        <v>8707</v>
      </c>
      <c r="L108" s="155" t="str">
        <f>HYPERLINK("http://ovidsp.ovid.com/ovidweb.cgi?T=JS&amp;NEWS=n&amp;CSC=Y&amp;PAGE=booktext&amp;D=books&amp;AN=01777264$&amp;XPATH=/PG(0)","http://ovidsp.ovid.com/ovidweb.cgi?T=JS&amp;NEWS=n&amp;CSC=Y&amp;PAGE=booktext&amp;D=books&amp;AN=01777264$&amp;XPATH=/PG(0)")</f>
        <v>http://ovidsp.ovid.com/ovidweb.cgi?T=JS&amp;NEWS=n&amp;CSC=Y&amp;PAGE=booktext&amp;D=books&amp;AN=01777264$&amp;XPATH=/PG(0)</v>
      </c>
      <c r="M108" s="153"/>
      <c r="N108" s="171"/>
      <c r="O108" s="156"/>
    </row>
    <row r="109" spans="1:15" ht="20.100000000000001" customHeight="1">
      <c r="A109" s="186" t="s">
        <v>5877</v>
      </c>
      <c r="B109" s="153" t="s">
        <v>1366</v>
      </c>
      <c r="C109" s="158">
        <v>9781451146059</v>
      </c>
      <c r="D109" s="151">
        <v>9781451146059</v>
      </c>
      <c r="E109" s="152" t="s">
        <v>8657</v>
      </c>
      <c r="F109" s="152" t="s">
        <v>8532</v>
      </c>
      <c r="G109" s="153" t="s">
        <v>8658</v>
      </c>
      <c r="H109" s="152" t="s">
        <v>128</v>
      </c>
      <c r="I109" s="150">
        <v>2015</v>
      </c>
      <c r="J109" s="150">
        <v>1</v>
      </c>
      <c r="K109" s="166" t="s">
        <v>8659</v>
      </c>
      <c r="L109" s="155" t="str">
        <f>HYPERLINK("http://ovidsp.ovid.com/ovidweb.cgi?T=JS&amp;NEWS=n&amp;CSC=Y&amp;PAGE=booktext&amp;D=books&amp;AN=01817246$&amp;XPATH=/PG(0)","http://ovidsp.ovid.com/ovidweb.cgi?T=JS&amp;NEWS=n&amp;CSC=Y&amp;PAGE=booktext&amp;D=books&amp;AN=01817246$&amp;XPATH=/PG(0)")</f>
        <v>http://ovidsp.ovid.com/ovidweb.cgi?T=JS&amp;NEWS=n&amp;CSC=Y&amp;PAGE=booktext&amp;D=books&amp;AN=01817246$&amp;XPATH=/PG(0)</v>
      </c>
      <c r="M109" s="153"/>
      <c r="N109" s="171"/>
      <c r="O109" s="156"/>
    </row>
    <row r="110" spans="1:15" ht="20.100000000000001" customHeight="1">
      <c r="A110" s="186" t="s">
        <v>5877</v>
      </c>
      <c r="B110" s="153" t="s">
        <v>1366</v>
      </c>
      <c r="C110" s="158">
        <v>9781451192285</v>
      </c>
      <c r="D110" s="151">
        <v>9781451192285</v>
      </c>
      <c r="E110" s="152" t="s">
        <v>8654</v>
      </c>
      <c r="F110" s="152" t="s">
        <v>8532</v>
      </c>
      <c r="G110" s="153" t="s">
        <v>8655</v>
      </c>
      <c r="H110" s="152" t="s">
        <v>128</v>
      </c>
      <c r="I110" s="150">
        <v>2014</v>
      </c>
      <c r="J110" s="150">
        <v>1</v>
      </c>
      <c r="K110" s="159" t="s">
        <v>8656</v>
      </c>
      <c r="L110" s="155" t="str">
        <f>HYPERLINK("http://ovidsp.ovid.com/ovidweb.cgi?T=JS&amp;NEWS=n&amp;CSC=Y&amp;PAGE=booktext&amp;D=books&amp;AN=01787285$&amp;XPATH=/PG(0)","http://ovidsp.ovid.com/ovidweb.cgi?T=JS&amp;NEWS=n&amp;CSC=Y&amp;PAGE=booktext&amp;D=books&amp;AN=01787285$&amp;XPATH=/PG(0)")</f>
        <v>http://ovidsp.ovid.com/ovidweb.cgi?T=JS&amp;NEWS=n&amp;CSC=Y&amp;PAGE=booktext&amp;D=books&amp;AN=01787285$&amp;XPATH=/PG(0)</v>
      </c>
      <c r="M110" s="153"/>
      <c r="N110" s="171"/>
      <c r="O110" s="156"/>
    </row>
    <row r="111" spans="1:15" ht="20.100000000000001" customHeight="1">
      <c r="A111" s="186" t="s">
        <v>5877</v>
      </c>
      <c r="B111" s="153" t="s">
        <v>1366</v>
      </c>
      <c r="C111" s="175">
        <v>9781451186772</v>
      </c>
      <c r="D111" s="182">
        <v>9781451186772</v>
      </c>
      <c r="E111" s="152" t="s">
        <v>8800</v>
      </c>
      <c r="F111" s="152" t="s">
        <v>8688</v>
      </c>
      <c r="G111" s="153" t="s">
        <v>8801</v>
      </c>
      <c r="H111" s="152" t="s">
        <v>128</v>
      </c>
      <c r="I111" s="150">
        <v>2014</v>
      </c>
      <c r="J111" s="150">
        <v>1</v>
      </c>
      <c r="K111" s="154" t="s">
        <v>8802</v>
      </c>
      <c r="L111" s="155" t="str">
        <f>HYPERLINK("http://ovidsp.ovid.com/ovidweb.cgi?T=JS&amp;NEWS=n&amp;CSC=Y&amp;PAGE=booktext&amp;D=books&amp;AN=01787254$&amp;XPATH=/PG(0)","http://ovidsp.ovid.com/ovidweb.cgi?T=JS&amp;NEWS=n&amp;CSC=Y&amp;PAGE=booktext&amp;D=books&amp;AN=01787254$&amp;XPATH=/PG(0)")</f>
        <v>http://ovidsp.ovid.com/ovidweb.cgi?T=JS&amp;NEWS=n&amp;CSC=Y&amp;PAGE=booktext&amp;D=books&amp;AN=01787254$&amp;XPATH=/PG(0)</v>
      </c>
      <c r="M111" s="153"/>
      <c r="N111" s="171"/>
      <c r="O111" s="156"/>
    </row>
    <row r="112" spans="1:15" ht="20.100000000000001" customHeight="1">
      <c r="A112" s="186" t="s">
        <v>5877</v>
      </c>
      <c r="B112" s="153" t="s">
        <v>8535</v>
      </c>
      <c r="C112" s="158">
        <v>9781608310685</v>
      </c>
      <c r="D112" s="151">
        <v>9781608310685</v>
      </c>
      <c r="E112" s="152" t="s">
        <v>8536</v>
      </c>
      <c r="F112" s="152" t="s">
        <v>8532</v>
      </c>
      <c r="G112" s="153" t="s">
        <v>8537</v>
      </c>
      <c r="H112" s="152" t="s">
        <v>128</v>
      </c>
      <c r="I112" s="150">
        <v>2014</v>
      </c>
      <c r="J112" s="150">
        <v>1</v>
      </c>
      <c r="K112" s="159" t="s">
        <v>8538</v>
      </c>
      <c r="L112" s="155" t="str">
        <f>HYPERLINK("http://ovidsp.ovid.com/ovidweb.cgi?T=JS&amp;NEWS=n&amp;CSC=Y&amp;PAGE=booktext&amp;D=books&amp;AN=01762494$&amp;XPATH=/PG(0)","http://ovidsp.ovid.com/ovidweb.cgi?T=JS&amp;NEWS=n&amp;CSC=Y&amp;PAGE=booktext&amp;D=books&amp;AN=01762494$&amp;XPATH=/PG(0)")</f>
        <v>http://ovidsp.ovid.com/ovidweb.cgi?T=JS&amp;NEWS=n&amp;CSC=Y&amp;PAGE=booktext&amp;D=books&amp;AN=01762494$&amp;XPATH=/PG(0)</v>
      </c>
      <c r="M112" s="153"/>
      <c r="N112" s="171"/>
      <c r="O112" s="156"/>
    </row>
    <row r="113" spans="1:15" ht="20.100000000000001" customHeight="1">
      <c r="A113" s="186" t="s">
        <v>5877</v>
      </c>
      <c r="B113" s="153" t="s">
        <v>8611</v>
      </c>
      <c r="C113" s="151">
        <v>9781451121278</v>
      </c>
      <c r="D113" s="151">
        <v>9781451121278</v>
      </c>
      <c r="E113" s="152" t="s">
        <v>8612</v>
      </c>
      <c r="F113" s="152" t="s">
        <v>8570</v>
      </c>
      <c r="G113" s="153" t="s">
        <v>8613</v>
      </c>
      <c r="H113" s="152" t="s">
        <v>128</v>
      </c>
      <c r="I113" s="150">
        <v>2013</v>
      </c>
      <c r="J113" s="150">
        <v>1</v>
      </c>
      <c r="K113" s="159" t="s">
        <v>8614</v>
      </c>
      <c r="L113" s="155" t="str">
        <f>HYPERLINK("http://ovidsp.ovid.com/ovidweb.cgi?T=JS&amp;NEWS=n&amp;CSC=Y&amp;PAGE=booktext&amp;D=books&amp;AN=01720556$&amp;XPATH=/PG(0)","http://ovidsp.ovid.com/ovidweb.cgi?T=JS&amp;NEWS=n&amp;CSC=Y&amp;PAGE=booktext&amp;D=books&amp;AN=01720556$&amp;XPATH=/PG(0)")</f>
        <v>http://ovidsp.ovid.com/ovidweb.cgi?T=JS&amp;NEWS=n&amp;CSC=Y&amp;PAGE=booktext&amp;D=books&amp;AN=01720556$&amp;XPATH=/PG(0)</v>
      </c>
      <c r="M113" s="153"/>
      <c r="N113" s="171"/>
      <c r="O113" s="156"/>
    </row>
    <row r="114" spans="1:15" ht="20.100000000000001" customHeight="1">
      <c r="A114" s="186" t="s">
        <v>5877</v>
      </c>
      <c r="B114" s="153" t="s">
        <v>8615</v>
      </c>
      <c r="C114" s="158">
        <v>9781451176599</v>
      </c>
      <c r="D114" s="151">
        <v>9781451176599</v>
      </c>
      <c r="E114" s="152" t="s">
        <v>5123</v>
      </c>
      <c r="F114" s="152" t="s">
        <v>8585</v>
      </c>
      <c r="G114" s="153" t="s">
        <v>8616</v>
      </c>
      <c r="H114" s="152" t="s">
        <v>128</v>
      </c>
      <c r="I114" s="150">
        <v>2013</v>
      </c>
      <c r="J114" s="150">
        <v>1</v>
      </c>
      <c r="K114" s="159" t="s">
        <v>8617</v>
      </c>
      <c r="L114" s="155" t="str">
        <f>HYPERLINK("http://ovidsp.ovid.com/ovidweb.cgi?T=JS&amp;NEWS=n&amp;CSC=Y&amp;PAGE=booktext&amp;D=books&amp;AN=01735162$&amp;XPATH=/PG(0)","http://ovidsp.ovid.com/ovidweb.cgi?T=JS&amp;NEWS=n&amp;CSC=Y&amp;PAGE=booktext&amp;D=books&amp;AN=01735162$&amp;XPATH=/PG(0)")</f>
        <v>http://ovidsp.ovid.com/ovidweb.cgi?T=JS&amp;NEWS=n&amp;CSC=Y&amp;PAGE=booktext&amp;D=books&amp;AN=01735162$&amp;XPATH=/PG(0)</v>
      </c>
      <c r="M114" s="153"/>
      <c r="N114" s="171"/>
      <c r="O114" s="156"/>
    </row>
    <row r="115" spans="1:15" ht="20.100000000000001" customHeight="1">
      <c r="A115" s="186" t="s">
        <v>5877</v>
      </c>
      <c r="B115" s="153" t="s">
        <v>3476</v>
      </c>
      <c r="C115" s="158">
        <v>9781449687786</v>
      </c>
      <c r="D115" s="151">
        <v>9781449687786</v>
      </c>
      <c r="E115" s="152" t="s">
        <v>8660</v>
      </c>
      <c r="F115" s="152" t="s">
        <v>8559</v>
      </c>
      <c r="G115" s="153" t="s">
        <v>8661</v>
      </c>
      <c r="H115" s="152" t="s">
        <v>59</v>
      </c>
      <c r="I115" s="150">
        <v>2014</v>
      </c>
      <c r="J115" s="150">
        <v>1</v>
      </c>
      <c r="K115" s="154" t="s">
        <v>8662</v>
      </c>
      <c r="L115" s="155" t="str">
        <f>HYPERLINK("http://ovidsp.ovid.com/ovidweb.cgi?T=JS&amp;NEWS=n&amp;CSC=Y&amp;PAGE=booktext&amp;D=books&amp;AN=01777267$&amp;XPATH=/PG(0)","http://ovidsp.ovid.com/ovidweb.cgi?T=JS&amp;NEWS=n&amp;CSC=Y&amp;PAGE=booktext&amp;D=books&amp;AN=01777267$&amp;XPATH=/PG(0)")</f>
        <v>http://ovidsp.ovid.com/ovidweb.cgi?T=JS&amp;NEWS=n&amp;CSC=Y&amp;PAGE=booktext&amp;D=books&amp;AN=01777267$&amp;XPATH=/PG(0)</v>
      </c>
      <c r="M115" s="153"/>
      <c r="N115" s="171"/>
      <c r="O115" s="156"/>
    </row>
    <row r="116" spans="1:15" ht="20.100000000000001" customHeight="1">
      <c r="A116" s="186" t="s">
        <v>5877</v>
      </c>
      <c r="B116" s="153" t="s">
        <v>4868</v>
      </c>
      <c r="C116" s="151">
        <v>9781451193268</v>
      </c>
      <c r="D116" s="151">
        <v>9781451193268</v>
      </c>
      <c r="E116" s="152" t="s">
        <v>8904</v>
      </c>
      <c r="F116" s="152" t="s">
        <v>8532</v>
      </c>
      <c r="G116" s="153" t="s">
        <v>8905</v>
      </c>
      <c r="H116" s="152" t="s">
        <v>128</v>
      </c>
      <c r="I116" s="150">
        <v>2015</v>
      </c>
      <c r="J116" s="150">
        <v>1</v>
      </c>
      <c r="K116" s="154" t="s">
        <v>8906</v>
      </c>
      <c r="L116" s="155" t="str">
        <f>HYPERLINK("http://ovidsp.ovid.com/ovidweb.cgi?T=JS&amp;NEWS=n&amp;CSC=Y&amp;PAGE=booktext&amp;D=books&amp;AN=01833077$&amp;XPATH=/PG(0)","http://ovidsp.ovid.com/ovidweb.cgi?T=JS&amp;NEWS=n&amp;CSC=Y&amp;PAGE=booktext&amp;D=books&amp;AN=01833077$&amp;XPATH=/PG(0)")</f>
        <v>http://ovidsp.ovid.com/ovidweb.cgi?T=JS&amp;NEWS=n&amp;CSC=Y&amp;PAGE=booktext&amp;D=books&amp;AN=01833077$&amp;XPATH=/PG(0)</v>
      </c>
      <c r="M116" s="153"/>
      <c r="N116" s="171"/>
      <c r="O116" s="156"/>
    </row>
    <row r="117" spans="1:15" ht="20.100000000000001" customHeight="1">
      <c r="A117" s="186" t="s">
        <v>5877</v>
      </c>
      <c r="B117" s="153" t="s">
        <v>4868</v>
      </c>
      <c r="C117" s="158">
        <v>9781451131970</v>
      </c>
      <c r="D117" s="151">
        <v>9781451131970</v>
      </c>
      <c r="E117" s="152" t="s">
        <v>8608</v>
      </c>
      <c r="F117" s="152" t="s">
        <v>8532</v>
      </c>
      <c r="G117" s="153" t="s">
        <v>8609</v>
      </c>
      <c r="H117" s="152" t="s">
        <v>128</v>
      </c>
      <c r="I117" s="150">
        <v>2013</v>
      </c>
      <c r="J117" s="150">
        <v>1</v>
      </c>
      <c r="K117" s="159" t="s">
        <v>8610</v>
      </c>
      <c r="L117" s="155" t="str">
        <f>HYPERLINK("http://ovidsp.ovid.com/ovidweb.cgi?T=JS&amp;NEWS=n&amp;CSC=Y&amp;PAGE=booktext&amp;D=books&amp;AN=01720565$&amp;XPATH=/PG(0)","http://ovidsp.ovid.com/ovidweb.cgi?T=JS&amp;NEWS=n&amp;CSC=Y&amp;PAGE=booktext&amp;D=books&amp;AN=01720565$&amp;XPATH=/PG(0)")</f>
        <v>http://ovidsp.ovid.com/ovidweb.cgi?T=JS&amp;NEWS=n&amp;CSC=Y&amp;PAGE=booktext&amp;D=books&amp;AN=01720565$&amp;XPATH=/PG(0)</v>
      </c>
      <c r="M117" s="153"/>
      <c r="N117" s="171"/>
      <c r="O117" s="156"/>
    </row>
    <row r="118" spans="1:15" ht="20.100000000000001" customHeight="1">
      <c r="A118" s="186" t="s">
        <v>5877</v>
      </c>
      <c r="B118" s="153" t="s">
        <v>4868</v>
      </c>
      <c r="C118" s="151">
        <v>9781451184082</v>
      </c>
      <c r="D118" s="151">
        <v>9781451184082</v>
      </c>
      <c r="E118" s="152" t="s">
        <v>8949</v>
      </c>
      <c r="F118" s="152" t="s">
        <v>8532</v>
      </c>
      <c r="G118" s="153" t="s">
        <v>8950</v>
      </c>
      <c r="H118" s="152" t="s">
        <v>128</v>
      </c>
      <c r="I118" s="150">
        <v>2013</v>
      </c>
      <c r="J118" s="150">
        <v>1</v>
      </c>
      <c r="K118" s="154" t="s">
        <v>8951</v>
      </c>
      <c r="L118" s="155" t="str">
        <f>HYPERLINK("http://ovidsp.ovid.com/ovidweb.cgi?T=JS&amp;NEWS=n&amp;CSC=Y&amp;PAGE=booktext&amp;D=books&amp;AN=01720563$&amp;XPATH=/PG(0)","http://ovidsp.ovid.com/ovidweb.cgi?T=JS&amp;NEWS=n&amp;CSC=Y&amp;PAGE=booktext&amp;D=books&amp;AN=01720563$&amp;XPATH=/PG(0)")</f>
        <v>http://ovidsp.ovid.com/ovidweb.cgi?T=JS&amp;NEWS=n&amp;CSC=Y&amp;PAGE=booktext&amp;D=books&amp;AN=01720563$&amp;XPATH=/PG(0)</v>
      </c>
      <c r="M118" s="153"/>
      <c r="N118" s="171"/>
      <c r="O118" s="156"/>
    </row>
    <row r="119" spans="1:15" ht="20.100000000000001" customHeight="1">
      <c r="A119" s="186" t="s">
        <v>5877</v>
      </c>
      <c r="B119" s="153" t="s">
        <v>4868</v>
      </c>
      <c r="C119" s="151">
        <v>9781451190984</v>
      </c>
      <c r="D119" s="151">
        <v>9781451190984</v>
      </c>
      <c r="E119" s="152" t="s">
        <v>9078</v>
      </c>
      <c r="F119" s="152" t="s">
        <v>8532</v>
      </c>
      <c r="G119" s="153" t="s">
        <v>9079</v>
      </c>
      <c r="H119" s="152" t="s">
        <v>128</v>
      </c>
      <c r="I119" s="150">
        <v>2013</v>
      </c>
      <c r="J119" s="150">
        <v>1</v>
      </c>
      <c r="K119" s="154" t="s">
        <v>9080</v>
      </c>
      <c r="L119" s="155" t="str">
        <f>HYPERLINK("http://ovidsp.ovid.com/ovidweb.cgi?T=JS&amp;NEWS=n&amp;CSC=Y&amp;PAGE=booktext&amp;D=books&amp;AN=01720609$&amp;XPATH=/PG(0)","http://ovidsp.ovid.com/ovidweb.cgi?T=JS&amp;NEWS=n&amp;CSC=Y&amp;PAGE=booktext&amp;D=books&amp;AN=01720609$&amp;XPATH=/PG(0)")</f>
        <v>http://ovidsp.ovid.com/ovidweb.cgi?T=JS&amp;NEWS=n&amp;CSC=Y&amp;PAGE=booktext&amp;D=books&amp;AN=01720609$&amp;XPATH=/PG(0)</v>
      </c>
      <c r="M119" s="153"/>
      <c r="N119" s="171"/>
      <c r="O119" s="156"/>
    </row>
    <row r="120" spans="1:15" ht="20.100000000000001" customHeight="1">
      <c r="A120" s="186" t="s">
        <v>5877</v>
      </c>
      <c r="B120" s="153" t="s">
        <v>9163</v>
      </c>
      <c r="C120" s="151">
        <v>9781608316182</v>
      </c>
      <c r="D120" s="151">
        <v>9781608316182</v>
      </c>
      <c r="E120" s="152" t="s">
        <v>9164</v>
      </c>
      <c r="F120" s="152" t="s">
        <v>8532</v>
      </c>
      <c r="G120" s="153" t="s">
        <v>9165</v>
      </c>
      <c r="H120" s="152" t="s">
        <v>128</v>
      </c>
      <c r="I120" s="150">
        <v>2014</v>
      </c>
      <c r="J120" s="150">
        <v>1</v>
      </c>
      <c r="K120" s="154" t="s">
        <v>9166</v>
      </c>
      <c r="L120" s="155" t="str">
        <f>HYPERLINK("http://ovidsp.ovid.com/ovidweb.cgi?T=JS&amp;NEWS=n&amp;CSC=Y&amp;PAGE=booktext&amp;D=books&amp;AN=01439391$&amp;XPATH=/PG(0)","http://ovidsp.ovid.com/ovidweb.cgi?T=JS&amp;NEWS=n&amp;CSC=Y&amp;PAGE=booktext&amp;D=books&amp;AN=01439391$&amp;XPATH=/PG(0)")</f>
        <v>http://ovidsp.ovid.com/ovidweb.cgi?T=JS&amp;NEWS=n&amp;CSC=Y&amp;PAGE=booktext&amp;D=books&amp;AN=01439391$&amp;XPATH=/PG(0)</v>
      </c>
      <c r="M120" s="153"/>
      <c r="N120" s="171"/>
      <c r="O120" s="156"/>
    </row>
    <row r="121" spans="1:15" ht="20.100000000000001" customHeight="1">
      <c r="A121" s="186" t="s">
        <v>5877</v>
      </c>
      <c r="B121" s="153" t="s">
        <v>8691</v>
      </c>
      <c r="C121" s="158">
        <v>9781451111491</v>
      </c>
      <c r="D121" s="158">
        <v>9781451111491</v>
      </c>
      <c r="E121" s="152" t="s">
        <v>8692</v>
      </c>
      <c r="F121" s="152" t="s">
        <v>8532</v>
      </c>
      <c r="G121" s="153" t="s">
        <v>8693</v>
      </c>
      <c r="H121" s="152" t="s">
        <v>128</v>
      </c>
      <c r="I121" s="150">
        <v>2013</v>
      </c>
      <c r="J121" s="150">
        <v>1</v>
      </c>
      <c r="K121" s="154" t="s">
        <v>8694</v>
      </c>
      <c r="L121" s="155" t="str">
        <f>HYPERLINK("http://ovidsp.ovid.com/ovidweb.cgi?T=JS&amp;NEWS=n&amp;CSC=Y&amp;PAGE=booktext&amp;D=books&amp;AN=01735160$&amp;XPATH=/PG(0)","http://ovidsp.ovid.com/ovidweb.cgi?T=JS&amp;NEWS=n&amp;CSC=Y&amp;PAGE=booktext&amp;D=books&amp;AN=01735160$&amp;XPATH=/PG(0)")</f>
        <v>http://ovidsp.ovid.com/ovidweb.cgi?T=JS&amp;NEWS=n&amp;CSC=Y&amp;PAGE=booktext&amp;D=books&amp;AN=01735160$&amp;XPATH=/PG(0)</v>
      </c>
      <c r="M121" s="153"/>
      <c r="N121" s="171"/>
      <c r="O121" s="156"/>
    </row>
    <row r="122" spans="1:15" ht="20.100000000000001" customHeight="1">
      <c r="A122" s="186" t="s">
        <v>5877</v>
      </c>
      <c r="B122" s="153" t="s">
        <v>8955</v>
      </c>
      <c r="C122" s="151">
        <v>9781908541529</v>
      </c>
      <c r="D122" s="151">
        <v>9781908541529</v>
      </c>
      <c r="E122" s="152" t="s">
        <v>8956</v>
      </c>
      <c r="F122" s="152" t="s">
        <v>8688</v>
      </c>
      <c r="G122" s="153" t="s">
        <v>8957</v>
      </c>
      <c r="H122" s="152" t="s">
        <v>390</v>
      </c>
      <c r="I122" s="150">
        <v>2014</v>
      </c>
      <c r="J122" s="150">
        <v>1</v>
      </c>
      <c r="K122" s="154" t="s">
        <v>8958</v>
      </c>
      <c r="L122" s="155" t="str">
        <f>HYPERLINK("http://ovidsp.ovid.com/ovidweb.cgi?T=JS&amp;NEWS=n&amp;CSC=Y&amp;PAGE=booktext&amp;D=books&amp;AN=01781600$&amp;XPATH=/PG(0)","http://ovidsp.ovid.com/ovidweb.cgi?T=JS&amp;NEWS=n&amp;CSC=Y&amp;PAGE=booktext&amp;D=books&amp;AN=01781600$&amp;XPATH=/PG(0)")</f>
        <v>http://ovidsp.ovid.com/ovidweb.cgi?T=JS&amp;NEWS=n&amp;CSC=Y&amp;PAGE=booktext&amp;D=books&amp;AN=01781600$&amp;XPATH=/PG(0)</v>
      </c>
      <c r="M122" s="153"/>
      <c r="N122" s="171"/>
      <c r="O122" s="156"/>
    </row>
    <row r="123" spans="1:15" ht="20.100000000000001" customHeight="1">
      <c r="A123" s="186" t="s">
        <v>5877</v>
      </c>
      <c r="B123" s="153" t="s">
        <v>8872</v>
      </c>
      <c r="C123" s="174">
        <v>9781451116410</v>
      </c>
      <c r="D123" s="174">
        <v>9781451116410</v>
      </c>
      <c r="E123" s="152" t="s">
        <v>6922</v>
      </c>
      <c r="F123" s="152" t="s">
        <v>8523</v>
      </c>
      <c r="G123" s="153" t="s">
        <v>8873</v>
      </c>
      <c r="H123" s="152" t="s">
        <v>128</v>
      </c>
      <c r="I123" s="150">
        <v>2014</v>
      </c>
      <c r="J123" s="150">
        <v>1</v>
      </c>
      <c r="K123" s="154" t="s">
        <v>8874</v>
      </c>
      <c r="L123" s="155" t="str">
        <f>HYPERLINK("http://ovidsp.ovid.com/ovidweb.cgi?T=JS&amp;NEWS=n&amp;CSC=Y&amp;PAGE=booktext&amp;D=books&amp;AN=01787352$&amp;XPATH=/PG(0)","http://ovidsp.ovid.com/ovidweb.cgi?T=JS&amp;NEWS=n&amp;CSC=Y&amp;PAGE=booktext&amp;D=books&amp;AN=01787352$&amp;XPATH=/PG(0)")</f>
        <v>http://ovidsp.ovid.com/ovidweb.cgi?T=JS&amp;NEWS=n&amp;CSC=Y&amp;PAGE=booktext&amp;D=books&amp;AN=01787352$&amp;XPATH=/PG(0)</v>
      </c>
      <c r="M123" s="153"/>
      <c r="N123" s="171"/>
      <c r="O123" s="156"/>
    </row>
    <row r="124" spans="1:15" ht="20.100000000000001" customHeight="1">
      <c r="A124" s="186" t="s">
        <v>5877</v>
      </c>
      <c r="B124" s="153" t="s">
        <v>1432</v>
      </c>
      <c r="C124" s="151">
        <v>9781451151695</v>
      </c>
      <c r="D124" s="151">
        <v>9781451151695</v>
      </c>
      <c r="E124" s="152" t="s">
        <v>9160</v>
      </c>
      <c r="F124" s="152" t="s">
        <v>8559</v>
      </c>
      <c r="G124" s="153" t="s">
        <v>9161</v>
      </c>
      <c r="H124" s="152" t="s">
        <v>128</v>
      </c>
      <c r="I124" s="150">
        <v>2015</v>
      </c>
      <c r="J124" s="150">
        <v>1</v>
      </c>
      <c r="K124" s="154" t="s">
        <v>9162</v>
      </c>
      <c r="L124" s="155" t="str">
        <f>HYPERLINK("http://ovidsp.ovid.com/ovidweb.cgi?T=JS&amp;NEWS=n&amp;CSC=Y&amp;PAGE=booktext&amp;D=books&amp;AN=01817265$&amp;XPATH=/PG(0)","http://ovidsp.ovid.com/ovidweb.cgi?T=JS&amp;NEWS=n&amp;CSC=Y&amp;PAGE=booktext&amp;D=books&amp;AN=01817265$&amp;XPATH=/PG(0)")</f>
        <v>http://ovidsp.ovid.com/ovidweb.cgi?T=JS&amp;NEWS=n&amp;CSC=Y&amp;PAGE=booktext&amp;D=books&amp;AN=01817265$&amp;XPATH=/PG(0)</v>
      </c>
      <c r="M124" s="153"/>
      <c r="N124" s="171"/>
      <c r="O124" s="156"/>
    </row>
    <row r="125" spans="1:15" ht="20.100000000000001" customHeight="1">
      <c r="A125" s="186" t="s">
        <v>5877</v>
      </c>
      <c r="B125" s="153" t="s">
        <v>1432</v>
      </c>
      <c r="C125" s="151">
        <v>9781451151404</v>
      </c>
      <c r="D125" s="151">
        <v>9781451151404</v>
      </c>
      <c r="E125" s="152" t="s">
        <v>8672</v>
      </c>
      <c r="F125" s="152" t="s">
        <v>8559</v>
      </c>
      <c r="G125" s="153" t="s">
        <v>8673</v>
      </c>
      <c r="H125" s="152" t="s">
        <v>128</v>
      </c>
      <c r="I125" s="150">
        <v>2014</v>
      </c>
      <c r="J125" s="150">
        <v>1</v>
      </c>
      <c r="K125" s="154" t="s">
        <v>8674</v>
      </c>
      <c r="L125" s="155" t="str">
        <f>HYPERLINK("http://ovidsp.ovid.com/ovidweb.cgi?T=JS&amp;NEWS=n&amp;CSC=Y&amp;PAGE=booktext&amp;D=books&amp;AN=01745928$&amp;XPATH=/PG(0)","http://ovidsp.ovid.com/ovidweb.cgi?T=JS&amp;NEWS=n&amp;CSC=Y&amp;PAGE=booktext&amp;D=books&amp;AN=01745928$&amp;XPATH=/PG(0)")</f>
        <v>http://ovidsp.ovid.com/ovidweb.cgi?T=JS&amp;NEWS=n&amp;CSC=Y&amp;PAGE=booktext&amp;D=books&amp;AN=01745928$&amp;XPATH=/PG(0)</v>
      </c>
      <c r="M125" s="153"/>
      <c r="N125" s="171"/>
      <c r="O125" s="156"/>
    </row>
    <row r="126" spans="1:15" ht="20.100000000000001" customHeight="1">
      <c r="A126" s="186" t="s">
        <v>5877</v>
      </c>
      <c r="B126" s="153" t="s">
        <v>1432</v>
      </c>
      <c r="C126" s="151">
        <v>9781451175325</v>
      </c>
      <c r="D126" s="151">
        <v>9781451175325</v>
      </c>
      <c r="E126" s="152" t="s">
        <v>9053</v>
      </c>
      <c r="F126" s="152" t="s">
        <v>8570</v>
      </c>
      <c r="G126" s="153" t="s">
        <v>9054</v>
      </c>
      <c r="H126" s="152" t="s">
        <v>128</v>
      </c>
      <c r="I126" s="150">
        <v>2014</v>
      </c>
      <c r="J126" s="150">
        <v>1</v>
      </c>
      <c r="K126" s="154" t="s">
        <v>9055</v>
      </c>
      <c r="L126" s="155" t="str">
        <f>HYPERLINK("http://ovidsp.ovid.com/ovidweb.cgi?T=JS&amp;NEWS=n&amp;CSC=Y&amp;PAGE=booktext&amp;D=books&amp;AN=01745917$&amp;XPATH=/PG(0)","http://ovidsp.ovid.com/ovidweb.cgi?T=JS&amp;NEWS=n&amp;CSC=Y&amp;PAGE=booktext&amp;D=books&amp;AN=01745917$&amp;XPATH=/PG(0)")</f>
        <v>http://ovidsp.ovid.com/ovidweb.cgi?T=JS&amp;NEWS=n&amp;CSC=Y&amp;PAGE=booktext&amp;D=books&amp;AN=01745917$&amp;XPATH=/PG(0)</v>
      </c>
      <c r="M126" s="153"/>
      <c r="N126" s="171"/>
      <c r="O126" s="156"/>
    </row>
    <row r="127" spans="1:15" ht="20.100000000000001" customHeight="1">
      <c r="A127" s="186" t="s">
        <v>5877</v>
      </c>
      <c r="B127" s="153" t="s">
        <v>1432</v>
      </c>
      <c r="C127" s="151">
        <v>9781451175257</v>
      </c>
      <c r="D127" s="151">
        <v>9781451175257</v>
      </c>
      <c r="E127" s="152" t="s">
        <v>9056</v>
      </c>
      <c r="F127" s="152" t="s">
        <v>8570</v>
      </c>
      <c r="G127" s="153" t="s">
        <v>9057</v>
      </c>
      <c r="H127" s="152" t="s">
        <v>128</v>
      </c>
      <c r="I127" s="150">
        <v>2014</v>
      </c>
      <c r="J127" s="150">
        <v>1</v>
      </c>
      <c r="K127" s="154" t="s">
        <v>9058</v>
      </c>
      <c r="L127" s="155" t="str">
        <f>HYPERLINK("http://ovidsp.ovid.com/ovidweb.cgi?T=JS&amp;NEWS=n&amp;CSC=Y&amp;PAGE=booktext&amp;D=books&amp;AN=01745943$&amp;XPATH=/PG(0)","http://ovidsp.ovid.com/ovidweb.cgi?T=JS&amp;NEWS=n&amp;CSC=Y&amp;PAGE=booktext&amp;D=books&amp;AN=01745943$&amp;XPATH=/PG(0)")</f>
        <v>http://ovidsp.ovid.com/ovidweb.cgi?T=JS&amp;NEWS=n&amp;CSC=Y&amp;PAGE=booktext&amp;D=books&amp;AN=01745943$&amp;XPATH=/PG(0)</v>
      </c>
      <c r="M127" s="153"/>
      <c r="N127" s="171"/>
      <c r="O127" s="156"/>
    </row>
    <row r="128" spans="1:15" ht="20.100000000000001" customHeight="1">
      <c r="A128" s="186" t="s">
        <v>5877</v>
      </c>
      <c r="B128" s="153" t="s">
        <v>1432</v>
      </c>
      <c r="C128" s="169">
        <v>9781451172843</v>
      </c>
      <c r="D128" s="151">
        <v>9781451172843</v>
      </c>
      <c r="E128" s="152" t="s">
        <v>8842</v>
      </c>
      <c r="F128" s="152" t="s">
        <v>8559</v>
      </c>
      <c r="G128" s="153" t="s">
        <v>8843</v>
      </c>
      <c r="H128" s="152" t="s">
        <v>128</v>
      </c>
      <c r="I128" s="150">
        <v>2013</v>
      </c>
      <c r="J128" s="150">
        <v>1</v>
      </c>
      <c r="K128" s="154" t="s">
        <v>8844</v>
      </c>
      <c r="L128" s="155" t="str">
        <f>HYPERLINK("http://ovidsp.ovid.com/ovidweb.cgi?T=JS&amp;NEWS=n&amp;CSC=Y&amp;PAGE=booktext&amp;D=books&amp;AN=01735163$&amp;XPATH=/PG(0)","http://ovidsp.ovid.com/ovidweb.cgi?T=JS&amp;NEWS=n&amp;CSC=Y&amp;PAGE=booktext&amp;D=books&amp;AN=01735163$&amp;XPATH=/PG(0)")</f>
        <v>http://ovidsp.ovid.com/ovidweb.cgi?T=JS&amp;NEWS=n&amp;CSC=Y&amp;PAGE=booktext&amp;D=books&amp;AN=01735163$&amp;XPATH=/PG(0)</v>
      </c>
      <c r="M128" s="153"/>
      <c r="N128" s="171"/>
      <c r="O128" s="156"/>
    </row>
    <row r="129" spans="1:15" ht="20.100000000000001" customHeight="1">
      <c r="A129" s="186" t="s">
        <v>5877</v>
      </c>
      <c r="B129" s="153" t="s">
        <v>8678</v>
      </c>
      <c r="C129" s="151">
        <v>9781451142716</v>
      </c>
      <c r="D129" s="151">
        <v>9781451142716</v>
      </c>
      <c r="E129" s="152" t="s">
        <v>8679</v>
      </c>
      <c r="F129" s="152" t="s">
        <v>8559</v>
      </c>
      <c r="G129" s="153" t="s">
        <v>8680</v>
      </c>
      <c r="H129" s="152" t="s">
        <v>128</v>
      </c>
      <c r="I129" s="150">
        <v>2014</v>
      </c>
      <c r="J129" s="150">
        <v>1</v>
      </c>
      <c r="K129" s="154" t="s">
        <v>8681</v>
      </c>
      <c r="L129" s="155" t="str">
        <f>HYPERLINK("http://ovidsp.ovid.com/ovidweb.cgi?T=JS&amp;NEWS=n&amp;CSC=Y&amp;PAGE=booktext&amp;D=books&amp;AN=01762480$&amp;XPATH=/PG(0)","http://ovidsp.ovid.com/ovidweb.cgi?T=JS&amp;NEWS=n&amp;CSC=Y&amp;PAGE=booktext&amp;D=books&amp;AN=01762480$&amp;XPATH=/PG(0)")</f>
        <v>http://ovidsp.ovid.com/ovidweb.cgi?T=JS&amp;NEWS=n&amp;CSC=Y&amp;PAGE=booktext&amp;D=books&amp;AN=01762480$&amp;XPATH=/PG(0)</v>
      </c>
      <c r="M129" s="153"/>
      <c r="N129" s="171"/>
      <c r="O129" s="156"/>
    </row>
    <row r="130" spans="1:15" ht="20.100000000000001" customHeight="1">
      <c r="A130" s="186" t="s">
        <v>5877</v>
      </c>
      <c r="B130" s="153" t="s">
        <v>8972</v>
      </c>
      <c r="C130" s="151">
        <v>9781451176384</v>
      </c>
      <c r="D130" s="151">
        <v>9781451176384</v>
      </c>
      <c r="E130" s="152" t="s">
        <v>8973</v>
      </c>
      <c r="F130" s="152" t="s">
        <v>8559</v>
      </c>
      <c r="G130" s="153" t="s">
        <v>8974</v>
      </c>
      <c r="H130" s="152" t="s">
        <v>128</v>
      </c>
      <c r="I130" s="150">
        <v>2014</v>
      </c>
      <c r="J130" s="150">
        <v>1</v>
      </c>
      <c r="K130" s="154" t="s">
        <v>8975</v>
      </c>
      <c r="L130" s="155" t="str">
        <f>HYPERLINK("http://ovidsp.ovid.com/ovidweb.cgi?T=JS&amp;NEWS=n&amp;CSC=Y&amp;PAGE=booktext&amp;D=books&amp;AN=01762472$&amp;XPATH=/PG(0)","http://ovidsp.ovid.com/ovidweb.cgi?T=JS&amp;NEWS=n&amp;CSC=Y&amp;PAGE=booktext&amp;D=books&amp;AN=01762472$&amp;XPATH=/PG(0)")</f>
        <v>http://ovidsp.ovid.com/ovidweb.cgi?T=JS&amp;NEWS=n&amp;CSC=Y&amp;PAGE=booktext&amp;D=books&amp;AN=01762472$&amp;XPATH=/PG(0)</v>
      </c>
      <c r="M130" s="153"/>
      <c r="N130" s="171"/>
      <c r="O130" s="156"/>
    </row>
    <row r="131" spans="1:15" ht="20.100000000000001" customHeight="1">
      <c r="A131" s="186" t="s">
        <v>5877</v>
      </c>
      <c r="B131" s="153" t="s">
        <v>8901</v>
      </c>
      <c r="C131" s="151">
        <v>9781451172836</v>
      </c>
      <c r="D131" s="151">
        <v>9781451172836</v>
      </c>
      <c r="E131" s="152" t="s">
        <v>3856</v>
      </c>
      <c r="F131" s="152" t="s">
        <v>8585</v>
      </c>
      <c r="G131" s="153" t="s">
        <v>8902</v>
      </c>
      <c r="H131" s="152" t="s">
        <v>128</v>
      </c>
      <c r="I131" s="150">
        <v>2014</v>
      </c>
      <c r="J131" s="150">
        <v>1</v>
      </c>
      <c r="K131" s="154" t="s">
        <v>8903</v>
      </c>
      <c r="L131" s="155" t="str">
        <f>HYPERLINK("http://ovidsp.ovid.com/ovidweb.cgi?T=JS&amp;NEWS=n&amp;CSC=Y&amp;PAGE=booktext&amp;D=books&amp;AN=01762475$&amp;XPATH=/PG(0)","http://ovidsp.ovid.com/ovidweb.cgi?T=JS&amp;NEWS=n&amp;CSC=Y&amp;PAGE=booktext&amp;D=books&amp;AN=01762475$&amp;XPATH=/PG(0)")</f>
        <v>http://ovidsp.ovid.com/ovidweb.cgi?T=JS&amp;NEWS=n&amp;CSC=Y&amp;PAGE=booktext&amp;D=books&amp;AN=01762475$&amp;XPATH=/PG(0)</v>
      </c>
      <c r="M131" s="153"/>
      <c r="N131" s="171"/>
      <c r="O131" s="156"/>
    </row>
    <row r="132" spans="1:15" ht="20.100000000000001" customHeight="1">
      <c r="A132" s="186" t="s">
        <v>5877</v>
      </c>
      <c r="B132" s="153" t="s">
        <v>2388</v>
      </c>
      <c r="C132" s="158">
        <v>9781451191189</v>
      </c>
      <c r="D132" s="151">
        <v>9781451191189</v>
      </c>
      <c r="E132" s="152" t="s">
        <v>8522</v>
      </c>
      <c r="F132" s="152" t="s">
        <v>8523</v>
      </c>
      <c r="G132" s="153" t="s">
        <v>8524</v>
      </c>
      <c r="H132" s="152" t="s">
        <v>128</v>
      </c>
      <c r="I132" s="150">
        <v>2015</v>
      </c>
      <c r="J132" s="150">
        <v>1</v>
      </c>
      <c r="K132" s="159" t="s">
        <v>8525</v>
      </c>
      <c r="L132" s="155" t="str">
        <f>HYPERLINK("http://ovidsp.ovid.com/ovidweb.cgi?T=JS&amp;NEWS=n&amp;CSC=Y&amp;PAGE=booktext&amp;D=books&amp;AN=01817279$&amp;XPATH=/PG(0)","http://ovidsp.ovid.com/ovidweb.cgi?T=JS&amp;NEWS=n&amp;CSC=Y&amp;PAGE=booktext&amp;D=books&amp;AN=01817279$&amp;XPATH=/PG(0)")</f>
        <v>http://ovidsp.ovid.com/ovidweb.cgi?T=JS&amp;NEWS=n&amp;CSC=Y&amp;PAGE=booktext&amp;D=books&amp;AN=01817279$&amp;XPATH=/PG(0)</v>
      </c>
      <c r="M132" s="153"/>
      <c r="N132" s="171"/>
      <c r="O132" s="156"/>
    </row>
    <row r="133" spans="1:15" ht="20.100000000000001" customHeight="1">
      <c r="A133" s="186" t="s">
        <v>5877</v>
      </c>
      <c r="B133" s="153" t="s">
        <v>8618</v>
      </c>
      <c r="C133" s="158">
        <v>9781451130454</v>
      </c>
      <c r="D133" s="151">
        <v>9781451130454</v>
      </c>
      <c r="E133" s="152" t="s">
        <v>8619</v>
      </c>
      <c r="F133" s="152" t="s">
        <v>8532</v>
      </c>
      <c r="G133" s="153" t="s">
        <v>8620</v>
      </c>
      <c r="H133" s="152" t="s">
        <v>128</v>
      </c>
      <c r="I133" s="150">
        <v>2014</v>
      </c>
      <c r="J133" s="150">
        <v>1</v>
      </c>
      <c r="K133" s="159" t="s">
        <v>8621</v>
      </c>
      <c r="L133" s="155" t="str">
        <f>HYPERLINK("http://ovidsp.ovid.com/ovidweb.cgi?T=JS&amp;NEWS=n&amp;CSC=Y&amp;PAGE=booktext&amp;D=books&amp;AN=01787273$&amp;XPATH=/PG(0)","http://ovidsp.ovid.com/ovidweb.cgi?T=JS&amp;NEWS=n&amp;CSC=Y&amp;PAGE=booktext&amp;D=books&amp;AN=01787273$&amp;XPATH=/PG(0)")</f>
        <v>http://ovidsp.ovid.com/ovidweb.cgi?T=JS&amp;NEWS=n&amp;CSC=Y&amp;PAGE=booktext&amp;D=books&amp;AN=01787273$&amp;XPATH=/PG(0)</v>
      </c>
      <c r="M133" s="153"/>
      <c r="N133" s="171"/>
      <c r="O133" s="156"/>
    </row>
    <row r="134" spans="1:15" ht="20.100000000000001" customHeight="1">
      <c r="A134" s="186" t="s">
        <v>5877</v>
      </c>
      <c r="B134" s="153" t="s">
        <v>1387</v>
      </c>
      <c r="C134" s="151">
        <v>9781451130577</v>
      </c>
      <c r="D134" s="151">
        <v>9781451130577</v>
      </c>
      <c r="E134" s="152" t="s">
        <v>8990</v>
      </c>
      <c r="F134" s="152" t="s">
        <v>8523</v>
      </c>
      <c r="G134" s="168" t="s">
        <v>8991</v>
      </c>
      <c r="H134" s="152" t="s">
        <v>128</v>
      </c>
      <c r="I134" s="150">
        <v>2014</v>
      </c>
      <c r="J134" s="150">
        <v>1</v>
      </c>
      <c r="K134" s="154" t="s">
        <v>8992</v>
      </c>
      <c r="L134" s="155" t="str">
        <f>HYPERLINK("http://ovidsp.ovid.com/ovidweb.cgi?T=JS&amp;NEWS=n&amp;CSC=Y&amp;PAGE=booktext&amp;D=books&amp;AN=01762469$&amp;XPATH=/PG(0)","http://ovidsp.ovid.com/ovidweb.cgi?T=JS&amp;NEWS=n&amp;CSC=Y&amp;PAGE=booktext&amp;D=books&amp;AN=01762469$&amp;XPATH=/PG(0)")</f>
        <v>http://ovidsp.ovid.com/ovidweb.cgi?T=JS&amp;NEWS=n&amp;CSC=Y&amp;PAGE=booktext&amp;D=books&amp;AN=01762469$&amp;XPATH=/PG(0)</v>
      </c>
      <c r="M134" s="153"/>
      <c r="N134" s="171"/>
      <c r="O134" s="156"/>
    </row>
    <row r="135" spans="1:15" ht="20.100000000000001" customHeight="1">
      <c r="A135" s="186" t="s">
        <v>5877</v>
      </c>
      <c r="B135" s="153" t="s">
        <v>8734</v>
      </c>
      <c r="C135" s="151">
        <v>9781451185935</v>
      </c>
      <c r="D135" s="151">
        <v>9781451185935</v>
      </c>
      <c r="E135" s="152" t="s">
        <v>8735</v>
      </c>
      <c r="F135" s="152" t="s">
        <v>8532</v>
      </c>
      <c r="G135" s="153" t="s">
        <v>8736</v>
      </c>
      <c r="H135" s="152" t="s">
        <v>128</v>
      </c>
      <c r="I135" s="150">
        <v>2015</v>
      </c>
      <c r="J135" s="150">
        <v>1</v>
      </c>
      <c r="K135" s="154" t="s">
        <v>8737</v>
      </c>
      <c r="L135" s="155" t="str">
        <f>HYPERLINK("http://ovidsp.ovid.com/ovidweb.cgi?T=JS&amp;NEWS=n&amp;CSC=Y&amp;PAGE=booktext&amp;D=books&amp;AN=01823278$&amp;XPATH=/PG(0)","http://ovidsp.ovid.com/ovidweb.cgi?T=JS&amp;NEWS=n&amp;CSC=Y&amp;PAGE=booktext&amp;D=books&amp;AN=01823278$&amp;XPATH=/PG(0)")</f>
        <v>http://ovidsp.ovid.com/ovidweb.cgi?T=JS&amp;NEWS=n&amp;CSC=Y&amp;PAGE=booktext&amp;D=books&amp;AN=01823278$&amp;XPATH=/PG(0)</v>
      </c>
      <c r="M135" s="153"/>
      <c r="N135" s="171"/>
      <c r="O135" s="156"/>
    </row>
    <row r="136" spans="1:15" ht="20.100000000000001" customHeight="1">
      <c r="A136" s="186" t="s">
        <v>5877</v>
      </c>
      <c r="B136" s="153" t="s">
        <v>8784</v>
      </c>
      <c r="C136" s="151">
        <v>9781605476742</v>
      </c>
      <c r="D136" s="151">
        <v>9781605476742</v>
      </c>
      <c r="E136" s="152" t="s">
        <v>8785</v>
      </c>
      <c r="F136" s="152" t="s">
        <v>8523</v>
      </c>
      <c r="G136" s="153" t="s">
        <v>8786</v>
      </c>
      <c r="H136" s="152" t="s">
        <v>128</v>
      </c>
      <c r="I136" s="150">
        <v>2013</v>
      </c>
      <c r="J136" s="150">
        <v>1</v>
      </c>
      <c r="K136" s="154" t="s">
        <v>8787</v>
      </c>
      <c r="L136" s="155" t="str">
        <f>HYPERLINK("http://ovidsp.ovid.com/ovidweb.cgi?T=JS&amp;NEWS=n&amp;CSC=Y&amp;PAGE=booktext&amp;D=books&amp;AN=01735164$&amp;XPATH=/PG(0)","http://ovidsp.ovid.com/ovidweb.cgi?T=JS&amp;NEWS=n&amp;CSC=Y&amp;PAGE=booktext&amp;D=books&amp;AN=01735164$&amp;XPATH=/PG(0)")</f>
        <v>http://ovidsp.ovid.com/ovidweb.cgi?T=JS&amp;NEWS=n&amp;CSC=Y&amp;PAGE=booktext&amp;D=books&amp;AN=01735164$&amp;XPATH=/PG(0)</v>
      </c>
      <c r="M136" s="153"/>
      <c r="N136" s="171"/>
      <c r="O136" s="156"/>
    </row>
    <row r="137" spans="1:15" ht="20.100000000000001" customHeight="1">
      <c r="A137" s="186" t="s">
        <v>5877</v>
      </c>
      <c r="B137" s="153" t="s">
        <v>2337</v>
      </c>
      <c r="C137" s="151">
        <v>9781451171822</v>
      </c>
      <c r="D137" s="151">
        <v>9781451171822</v>
      </c>
      <c r="E137" s="152" t="s">
        <v>8969</v>
      </c>
      <c r="F137" s="152" t="s">
        <v>8532</v>
      </c>
      <c r="G137" s="153" t="s">
        <v>8970</v>
      </c>
      <c r="H137" s="152" t="s">
        <v>128</v>
      </c>
      <c r="I137" s="150">
        <v>2013</v>
      </c>
      <c r="J137" s="150">
        <v>1</v>
      </c>
      <c r="K137" s="154" t="s">
        <v>8971</v>
      </c>
      <c r="L137" s="155" t="str">
        <f>HYPERLINK("http://ovidsp.ovid.com/ovidweb.cgi?T=JS&amp;NEWS=n&amp;CSC=Y&amp;PAGE=booktext&amp;D=books&amp;AN=01720562$&amp;XPATH=/PG(0)","http://ovidsp.ovid.com/ovidweb.cgi?T=JS&amp;NEWS=n&amp;CSC=Y&amp;PAGE=booktext&amp;D=books&amp;AN=01720562$&amp;XPATH=/PG(0)")</f>
        <v>http://ovidsp.ovid.com/ovidweb.cgi?T=JS&amp;NEWS=n&amp;CSC=Y&amp;PAGE=booktext&amp;D=books&amp;AN=01720562$&amp;XPATH=/PG(0)</v>
      </c>
      <c r="M137" s="153"/>
      <c r="N137" s="171"/>
      <c r="O137" s="156"/>
    </row>
    <row r="138" spans="1:15" ht="20.100000000000001" customHeight="1">
      <c r="A138" s="186" t="s">
        <v>5877</v>
      </c>
      <c r="B138" s="153" t="s">
        <v>8986</v>
      </c>
      <c r="C138" s="151">
        <v>9781451130584</v>
      </c>
      <c r="D138" s="151">
        <v>9781451130584</v>
      </c>
      <c r="E138" s="152" t="s">
        <v>8987</v>
      </c>
      <c r="F138" s="152" t="s">
        <v>8523</v>
      </c>
      <c r="G138" s="153" t="s">
        <v>8988</v>
      </c>
      <c r="H138" s="152" t="s">
        <v>128</v>
      </c>
      <c r="I138" s="150">
        <v>2014</v>
      </c>
      <c r="J138" s="150">
        <v>1</v>
      </c>
      <c r="K138" s="154" t="s">
        <v>8989</v>
      </c>
      <c r="L138" s="155" t="str">
        <f>HYPERLINK("http://ovidsp.ovid.com/ovidweb.cgi?T=JS&amp;NEWS=n&amp;CSC=Y&amp;PAGE=booktext&amp;D=books&amp;AN=01762471$&amp;XPATH=/PG(0)","http://ovidsp.ovid.com/ovidweb.cgi?T=JS&amp;NEWS=n&amp;CSC=Y&amp;PAGE=booktext&amp;D=books&amp;AN=01762471$&amp;XPATH=/PG(0)")</f>
        <v>http://ovidsp.ovid.com/ovidweb.cgi?T=JS&amp;NEWS=n&amp;CSC=Y&amp;PAGE=booktext&amp;D=books&amp;AN=01762471$&amp;XPATH=/PG(0)</v>
      </c>
      <c r="M138" s="153"/>
      <c r="N138" s="171"/>
      <c r="O138" s="156"/>
    </row>
    <row r="139" spans="1:15" ht="20.100000000000001" customHeight="1">
      <c r="A139" s="186" t="s">
        <v>5877</v>
      </c>
      <c r="B139" s="153" t="s">
        <v>1325</v>
      </c>
      <c r="C139" s="151">
        <v>9781451183931</v>
      </c>
      <c r="D139" s="151">
        <v>9781451183931</v>
      </c>
      <c r="E139" s="152" t="s">
        <v>9170</v>
      </c>
      <c r="F139" s="152" t="s">
        <v>8523</v>
      </c>
      <c r="G139" s="153" t="s">
        <v>9171</v>
      </c>
      <c r="H139" s="152" t="s">
        <v>128</v>
      </c>
      <c r="I139" s="150">
        <v>2015</v>
      </c>
      <c r="J139" s="150">
        <v>1</v>
      </c>
      <c r="K139" s="154" t="s">
        <v>9172</v>
      </c>
      <c r="L139" s="155" t="str">
        <f>HYPERLINK("http://ovidsp.ovid.com/ovidweb.cgi?T=JS&amp;NEWS=n&amp;CSC=Y&amp;PAGE=booktext&amp;D=books&amp;AN=01787277$&amp;XPATH=/PG(0)","http://ovidsp.ovid.com/ovidweb.cgi?T=JS&amp;NEWS=n&amp;CSC=Y&amp;PAGE=booktext&amp;D=books&amp;AN=01787277$&amp;XPATH=/PG(0)")</f>
        <v>http://ovidsp.ovid.com/ovidweb.cgi?T=JS&amp;NEWS=n&amp;CSC=Y&amp;PAGE=booktext&amp;D=books&amp;AN=01787277$&amp;XPATH=/PG(0)</v>
      </c>
      <c r="M139" s="153"/>
      <c r="N139" s="171"/>
      <c r="O139" s="156"/>
    </row>
    <row r="140" spans="1:15" ht="20.100000000000001" customHeight="1">
      <c r="A140" s="186" t="s">
        <v>5877</v>
      </c>
      <c r="B140" s="153" t="s">
        <v>1325</v>
      </c>
      <c r="C140" s="151">
        <v>9781451114744</v>
      </c>
      <c r="D140" s="151">
        <v>9781451114744</v>
      </c>
      <c r="E140" s="152" t="s">
        <v>8741</v>
      </c>
      <c r="F140" s="152" t="s">
        <v>8532</v>
      </c>
      <c r="G140" s="153" t="s">
        <v>8742</v>
      </c>
      <c r="H140" s="152" t="s">
        <v>128</v>
      </c>
      <c r="I140" s="150">
        <v>2014</v>
      </c>
      <c r="J140" s="150">
        <v>1</v>
      </c>
      <c r="K140" s="154" t="s">
        <v>8743</v>
      </c>
      <c r="L140" s="155" t="str">
        <f>HYPERLINK("http://ovidsp.ovid.com/ovidweb.cgi?T=JS&amp;NEWS=n&amp;CSC=Y&amp;PAGE=booktext&amp;D=books&amp;AN=01762491$&amp;XPATH=/PG(0)","http://ovidsp.ovid.com/ovidweb.cgi?T=JS&amp;NEWS=n&amp;CSC=Y&amp;PAGE=booktext&amp;D=books&amp;AN=01762491$&amp;XPATH=/PG(0)")</f>
        <v>http://ovidsp.ovid.com/ovidweb.cgi?T=JS&amp;NEWS=n&amp;CSC=Y&amp;PAGE=booktext&amp;D=books&amp;AN=01762491$&amp;XPATH=/PG(0)</v>
      </c>
      <c r="M140" s="153"/>
      <c r="N140" s="171"/>
      <c r="O140" s="156"/>
    </row>
    <row r="141" spans="1:15" ht="20.100000000000001" customHeight="1">
      <c r="A141" s="186" t="s">
        <v>5877</v>
      </c>
      <c r="B141" s="153" t="s">
        <v>8579</v>
      </c>
      <c r="C141" s="151">
        <v>9781451173093</v>
      </c>
      <c r="D141" s="151">
        <v>9781451173093</v>
      </c>
      <c r="E141" s="152" t="s">
        <v>8788</v>
      </c>
      <c r="F141" s="152" t="s">
        <v>8523</v>
      </c>
      <c r="G141" s="153" t="s">
        <v>8789</v>
      </c>
      <c r="H141" s="152" t="s">
        <v>128</v>
      </c>
      <c r="I141" s="150">
        <v>2015</v>
      </c>
      <c r="J141" s="150">
        <v>1</v>
      </c>
      <c r="K141" s="154" t="s">
        <v>8790</v>
      </c>
      <c r="L141" s="155" t="str">
        <f>HYPERLINK("http://ovidsp.ovid.com/ovidweb.cgi?T=JS&amp;NEWS=n&amp;CSC=Y&amp;PAGE=booktext&amp;D=books&amp;AN=01817272$&amp;XPATH=/PG(0)","http://ovidsp.ovid.com/ovidweb.cgi?T=JS&amp;NEWS=n&amp;CSC=Y&amp;PAGE=booktext&amp;D=books&amp;AN=01817272$&amp;XPATH=/PG(0)")</f>
        <v>http://ovidsp.ovid.com/ovidweb.cgi?T=JS&amp;NEWS=n&amp;CSC=Y&amp;PAGE=booktext&amp;D=books&amp;AN=01817272$&amp;XPATH=/PG(0)</v>
      </c>
      <c r="M141" s="153"/>
      <c r="N141" s="171"/>
      <c r="O141" s="156"/>
    </row>
    <row r="142" spans="1:15" ht="20.100000000000001" customHeight="1">
      <c r="A142" s="186" t="s">
        <v>5877</v>
      </c>
      <c r="B142" s="153" t="s">
        <v>8579</v>
      </c>
      <c r="C142" s="158">
        <v>9781582557830</v>
      </c>
      <c r="D142" s="151">
        <v>9781582557830</v>
      </c>
      <c r="E142" s="152" t="s">
        <v>8580</v>
      </c>
      <c r="F142" s="152" t="s">
        <v>8559</v>
      </c>
      <c r="G142" s="153" t="s">
        <v>8581</v>
      </c>
      <c r="H142" s="152" t="s">
        <v>128</v>
      </c>
      <c r="I142" s="150">
        <v>2013</v>
      </c>
      <c r="J142" s="150">
        <v>1</v>
      </c>
      <c r="K142" s="159" t="s">
        <v>8582</v>
      </c>
      <c r="L142" s="155" t="str">
        <f>HYPERLINK("http://ovidsp.ovid.com/ovidweb.cgi?T=JS&amp;NEWS=n&amp;CSC=Y&amp;PAGE=booktext&amp;D=books&amp;AN=01745951$&amp;XPATH=/PG(0)","http://ovidsp.ovid.com/ovidweb.cgi?T=JS&amp;NEWS=n&amp;CSC=Y&amp;PAGE=booktext&amp;D=books&amp;AN=01745951$&amp;XPATH=/PG(0)")</f>
        <v>http://ovidsp.ovid.com/ovidweb.cgi?T=JS&amp;NEWS=n&amp;CSC=Y&amp;PAGE=booktext&amp;D=books&amp;AN=01745951$&amp;XPATH=/PG(0)</v>
      </c>
      <c r="M142" s="153"/>
      <c r="N142" s="171"/>
      <c r="O142" s="156"/>
    </row>
    <row r="143" spans="1:15" ht="20.100000000000001" customHeight="1">
      <c r="A143" s="186" t="s">
        <v>5877</v>
      </c>
      <c r="B143" s="153" t="s">
        <v>1371</v>
      </c>
      <c r="C143" s="151">
        <v>9781451143676</v>
      </c>
      <c r="D143" s="151">
        <v>9781451143676</v>
      </c>
      <c r="E143" s="152" t="s">
        <v>8767</v>
      </c>
      <c r="F143" s="152" t="s">
        <v>8532</v>
      </c>
      <c r="G143" s="153" t="s">
        <v>8768</v>
      </c>
      <c r="H143" s="152" t="s">
        <v>128</v>
      </c>
      <c r="I143" s="150">
        <v>2014</v>
      </c>
      <c r="J143" s="150">
        <v>1</v>
      </c>
      <c r="K143" s="154" t="s">
        <v>8769</v>
      </c>
      <c r="L143" s="155" t="str">
        <f>HYPERLINK("http://ovidsp.ovid.com/ovidweb.cgi?T=JS&amp;NEWS=n&amp;CSC=Y&amp;PAGE=booktext&amp;D=books&amp;AN=01762488$&amp;XPATH=/PG(0)","http://ovidsp.ovid.com/ovidweb.cgi?T=JS&amp;NEWS=n&amp;CSC=Y&amp;PAGE=booktext&amp;D=books&amp;AN=01762488$&amp;XPATH=/PG(0)")</f>
        <v>http://ovidsp.ovid.com/ovidweb.cgi?T=JS&amp;NEWS=n&amp;CSC=Y&amp;PAGE=booktext&amp;D=books&amp;AN=01762488$&amp;XPATH=/PG(0)</v>
      </c>
      <c r="M143" s="153"/>
      <c r="N143" s="171"/>
      <c r="O143" s="156"/>
    </row>
    <row r="144" spans="1:15" ht="20.100000000000001" customHeight="1">
      <c r="A144" s="186" t="s">
        <v>5877</v>
      </c>
      <c r="B144" s="153" t="s">
        <v>1371</v>
      </c>
      <c r="C144" s="158">
        <v>9781451175868</v>
      </c>
      <c r="D144" s="151">
        <v>9781451175868</v>
      </c>
      <c r="E144" s="152" t="s">
        <v>8774</v>
      </c>
      <c r="F144" s="152" t="s">
        <v>8532</v>
      </c>
      <c r="G144" s="153" t="s">
        <v>8775</v>
      </c>
      <c r="H144" s="152" t="s">
        <v>128</v>
      </c>
      <c r="I144" s="150">
        <v>2014</v>
      </c>
      <c r="J144" s="150">
        <v>1</v>
      </c>
      <c r="K144" s="154" t="s">
        <v>8776</v>
      </c>
      <c r="L144" s="155" t="str">
        <f>HYPERLINK("http://ovidsp.ovid.com/ovidweb.cgi?T=JS&amp;NEWS=n&amp;CSC=Y&amp;PAGE=booktext&amp;D=books&amp;AN=01787278$&amp;XPATH=/PG(0)","http://ovidsp.ovid.com/ovidweb.cgi?T=JS&amp;NEWS=n&amp;CSC=Y&amp;PAGE=booktext&amp;D=books&amp;AN=01787278$&amp;XPATH=/PG(0)")</f>
        <v>http://ovidsp.ovid.com/ovidweb.cgi?T=JS&amp;NEWS=n&amp;CSC=Y&amp;PAGE=booktext&amp;D=books&amp;AN=01787278$&amp;XPATH=/PG(0)</v>
      </c>
      <c r="M144" s="153"/>
      <c r="N144" s="171"/>
      <c r="O144" s="156"/>
    </row>
    <row r="145" spans="1:15" ht="20.100000000000001" customHeight="1">
      <c r="A145" s="186" t="s">
        <v>5877</v>
      </c>
      <c r="B145" s="153" t="s">
        <v>1371</v>
      </c>
      <c r="C145" s="151">
        <v>9781451173239</v>
      </c>
      <c r="D145" s="151">
        <v>9781451173239</v>
      </c>
      <c r="E145" s="152" t="s">
        <v>8777</v>
      </c>
      <c r="F145" s="152" t="s">
        <v>8532</v>
      </c>
      <c r="G145" s="153" t="s">
        <v>8778</v>
      </c>
      <c r="H145" s="152" t="s">
        <v>128</v>
      </c>
      <c r="I145" s="150">
        <v>2014</v>
      </c>
      <c r="J145" s="150">
        <v>2</v>
      </c>
      <c r="K145" s="154" t="s">
        <v>8779</v>
      </c>
      <c r="L145" s="155" t="str">
        <f>HYPERLINK("http://ovidsp.ovid.com/ovidweb.cgi?T=JS&amp;NEWS=n&amp;CSC=Y&amp;PAGE=booktext&amp;D=books&amp;AN=01762487$&amp;XPATH=/PG(0)","http://ovidsp.ovid.com/ovidweb.cgi?T=JS&amp;NEWS=n&amp;CSC=Y&amp;PAGE=booktext&amp;D=books&amp;AN=01762487$&amp;XPATH=/PG(0)")</f>
        <v>http://ovidsp.ovid.com/ovidweb.cgi?T=JS&amp;NEWS=n&amp;CSC=Y&amp;PAGE=booktext&amp;D=books&amp;AN=01762487$&amp;XPATH=/PG(0)</v>
      </c>
      <c r="M145" s="153"/>
      <c r="N145" s="171"/>
      <c r="O145" s="156"/>
    </row>
    <row r="146" spans="1:15" ht="20.100000000000001" customHeight="1">
      <c r="A146" s="186" t="s">
        <v>5877</v>
      </c>
      <c r="B146" s="153" t="s">
        <v>1371</v>
      </c>
      <c r="C146" s="151">
        <v>9781451192537</v>
      </c>
      <c r="D146" s="151">
        <v>9781451192537</v>
      </c>
      <c r="E146" s="152" t="s">
        <v>9124</v>
      </c>
      <c r="F146" s="152" t="s">
        <v>8532</v>
      </c>
      <c r="G146" s="153" t="s">
        <v>9125</v>
      </c>
      <c r="H146" s="152" t="s">
        <v>128</v>
      </c>
      <c r="I146" s="150">
        <v>2014</v>
      </c>
      <c r="J146" s="150">
        <v>1</v>
      </c>
      <c r="K146" s="154" t="s">
        <v>9126</v>
      </c>
      <c r="L146" s="155" t="str">
        <f>HYPERLINK("http://ovidsp.ovid.com/ovidweb.cgi?T=JS&amp;NEWS=n&amp;CSC=Y&amp;PAGE=booktext&amp;D=books&amp;AN=01787267$&amp;XPATH=/PG(0)","http://ovidsp.ovid.com/ovidweb.cgi?T=JS&amp;NEWS=n&amp;CSC=Y&amp;PAGE=booktext&amp;D=books&amp;AN=01787267$&amp;XPATH=/PG(0)")</f>
        <v>http://ovidsp.ovid.com/ovidweb.cgi?T=JS&amp;NEWS=n&amp;CSC=Y&amp;PAGE=booktext&amp;D=books&amp;AN=01787267$&amp;XPATH=/PG(0)</v>
      </c>
      <c r="M146" s="153"/>
      <c r="N146" s="171"/>
      <c r="O146" s="156"/>
    </row>
    <row r="147" spans="1:15" ht="20.100000000000001" customHeight="1">
      <c r="A147" s="186" t="s">
        <v>5877</v>
      </c>
      <c r="B147" s="153" t="s">
        <v>8945</v>
      </c>
      <c r="C147" s="151">
        <v>9781451144499</v>
      </c>
      <c r="D147" s="151">
        <v>9781451144499</v>
      </c>
      <c r="E147" s="152" t="s">
        <v>8946</v>
      </c>
      <c r="F147" s="152" t="s">
        <v>8532</v>
      </c>
      <c r="G147" s="153" t="s">
        <v>8947</v>
      </c>
      <c r="H147" s="152" t="s">
        <v>128</v>
      </c>
      <c r="I147" s="150">
        <v>2014</v>
      </c>
      <c r="J147" s="150">
        <v>1</v>
      </c>
      <c r="K147" s="154" t="s">
        <v>8948</v>
      </c>
      <c r="L147" s="155" t="str">
        <f>HYPERLINK("http://ovidsp.ovid.com/ovidweb.cgi?T=JS&amp;NEWS=n&amp;CSC=Y&amp;PAGE=booktext&amp;D=books&amp;AN=01787281$&amp;XPATH=/PG(0)","http://ovidsp.ovid.com/ovidweb.cgi?T=JS&amp;NEWS=n&amp;CSC=Y&amp;PAGE=booktext&amp;D=books&amp;AN=01787281$&amp;XPATH=/PG(0)")</f>
        <v>http://ovidsp.ovid.com/ovidweb.cgi?T=JS&amp;NEWS=n&amp;CSC=Y&amp;PAGE=booktext&amp;D=books&amp;AN=01787281$&amp;XPATH=/PG(0)</v>
      </c>
      <c r="M147" s="153"/>
      <c r="N147" s="171"/>
      <c r="O147" s="156"/>
    </row>
    <row r="148" spans="1:15" ht="20.100000000000001" customHeight="1">
      <c r="A148" s="186" t="s">
        <v>5877</v>
      </c>
      <c r="B148" s="153" t="s">
        <v>8945</v>
      </c>
      <c r="C148" s="151">
        <v>9781451186703</v>
      </c>
      <c r="D148" s="151">
        <v>9781451186703</v>
      </c>
      <c r="E148" s="152" t="s">
        <v>9033</v>
      </c>
      <c r="F148" s="152" t="s">
        <v>8532</v>
      </c>
      <c r="G148" s="153" t="s">
        <v>9034</v>
      </c>
      <c r="H148" s="152" t="s">
        <v>128</v>
      </c>
      <c r="I148" s="150">
        <v>2014</v>
      </c>
      <c r="J148" s="150">
        <v>1</v>
      </c>
      <c r="K148" s="154" t="s">
        <v>9035</v>
      </c>
      <c r="L148" s="155" t="str">
        <f>HYPERLINK("http://ovidsp.ovid.com/ovidweb.cgi?T=JS&amp;NEWS=n&amp;CSC=Y&amp;PAGE=booktext&amp;D=books&amp;AN=01787231$&amp;XPATH=/PG(0)","http://ovidsp.ovid.com/ovidweb.cgi?T=JS&amp;NEWS=n&amp;CSC=Y&amp;PAGE=booktext&amp;D=books&amp;AN=01787231$&amp;XPATH=/PG(0)")</f>
        <v>http://ovidsp.ovid.com/ovidweb.cgi?T=JS&amp;NEWS=n&amp;CSC=Y&amp;PAGE=booktext&amp;D=books&amp;AN=01787231$&amp;XPATH=/PG(0)</v>
      </c>
      <c r="M148" s="153"/>
      <c r="N148" s="171"/>
      <c r="O148" s="156"/>
    </row>
    <row r="149" spans="1:15" ht="20.100000000000001" customHeight="1">
      <c r="A149" s="186" t="s">
        <v>5877</v>
      </c>
      <c r="B149" s="153" t="s">
        <v>1338</v>
      </c>
      <c r="C149" s="151">
        <v>9781451186741</v>
      </c>
      <c r="D149" s="151">
        <v>9781451186741</v>
      </c>
      <c r="E149" s="152" t="s">
        <v>9098</v>
      </c>
      <c r="F149" s="152" t="s">
        <v>8527</v>
      </c>
      <c r="G149" s="153" t="s">
        <v>8994</v>
      </c>
      <c r="H149" s="152" t="s">
        <v>128</v>
      </c>
      <c r="I149" s="150">
        <v>2015</v>
      </c>
      <c r="J149" s="150">
        <v>1</v>
      </c>
      <c r="K149" s="154" t="s">
        <v>9099</v>
      </c>
      <c r="L149" s="155" t="str">
        <f>HYPERLINK("http://ovidsp.ovid.com/ovidweb.cgi?T=JS&amp;NEWS=n&amp;CSC=Y&amp;PAGE=booktext&amp;D=books&amp;AN=01787268$&amp;XPATH=/PG(0)","http://ovidsp.ovid.com/ovidweb.cgi?T=JS&amp;NEWS=n&amp;CSC=Y&amp;PAGE=booktext&amp;D=books&amp;AN=01787268$&amp;XPATH=/PG(0)")</f>
        <v>http://ovidsp.ovid.com/ovidweb.cgi?T=JS&amp;NEWS=n&amp;CSC=Y&amp;PAGE=booktext&amp;D=books&amp;AN=01787268$&amp;XPATH=/PG(0)</v>
      </c>
      <c r="M149" s="153"/>
      <c r="N149" s="171"/>
      <c r="O149" s="156"/>
    </row>
    <row r="150" spans="1:15" ht="20.100000000000001" customHeight="1">
      <c r="A150" s="186" t="s">
        <v>5877</v>
      </c>
      <c r="B150" s="153" t="s">
        <v>1338</v>
      </c>
      <c r="C150" s="151">
        <v>9781451189582</v>
      </c>
      <c r="D150" s="151">
        <v>9781451189582</v>
      </c>
      <c r="E150" s="152" t="s">
        <v>8993</v>
      </c>
      <c r="F150" s="152" t="s">
        <v>8532</v>
      </c>
      <c r="G150" s="161" t="s">
        <v>8994</v>
      </c>
      <c r="H150" s="152" t="s">
        <v>128</v>
      </c>
      <c r="I150" s="150">
        <v>2014</v>
      </c>
      <c r="J150" s="150">
        <v>1</v>
      </c>
      <c r="K150" s="154" t="s">
        <v>8995</v>
      </c>
      <c r="L150" s="155" t="str">
        <f>HYPERLINK("http://ovidsp.ovid.com/ovidweb.cgi?T=JS&amp;NEWS=n&amp;CSC=Y&amp;PAGE=booktext&amp;D=books&amp;AN=01787272$&amp;XPATH=/PG(0)","http://ovidsp.ovid.com/ovidweb.cgi?T=JS&amp;NEWS=n&amp;CSC=Y&amp;PAGE=booktext&amp;D=books&amp;AN=01787272$&amp;XPATH=/PG(0)")</f>
        <v>http://ovidsp.ovid.com/ovidweb.cgi?T=JS&amp;NEWS=n&amp;CSC=Y&amp;PAGE=booktext&amp;D=books&amp;AN=01787272$&amp;XPATH=/PG(0)</v>
      </c>
      <c r="M150" s="153"/>
      <c r="N150" s="171"/>
      <c r="O150" s="156"/>
    </row>
    <row r="151" spans="1:15" ht="20.100000000000001" customHeight="1">
      <c r="A151" s="186" t="s">
        <v>5877</v>
      </c>
      <c r="B151" s="153" t="s">
        <v>1338</v>
      </c>
      <c r="C151" s="151">
        <v>9781451186796</v>
      </c>
      <c r="D151" s="151">
        <v>9781451186796</v>
      </c>
      <c r="E151" s="152" t="s">
        <v>9095</v>
      </c>
      <c r="F151" s="152" t="s">
        <v>8559</v>
      </c>
      <c r="G151" s="153" t="s">
        <v>9096</v>
      </c>
      <c r="H151" s="152" t="s">
        <v>128</v>
      </c>
      <c r="I151" s="150">
        <v>2014</v>
      </c>
      <c r="J151" s="150">
        <v>1</v>
      </c>
      <c r="K151" s="154" t="s">
        <v>9097</v>
      </c>
      <c r="L151" s="155" t="str">
        <f>HYPERLINK("http://ovidsp.ovid.com/ovidweb.cgi?T=JS&amp;NEWS=n&amp;CSC=Y&amp;PAGE=booktext&amp;D=books&amp;AN=01768439$&amp;XPATH=/PG(0)","http://ovidsp.ovid.com/ovidweb.cgi?T=JS&amp;NEWS=n&amp;CSC=Y&amp;PAGE=booktext&amp;D=books&amp;AN=01768439$&amp;XPATH=/PG(0)")</f>
        <v>http://ovidsp.ovid.com/ovidweb.cgi?T=JS&amp;NEWS=n&amp;CSC=Y&amp;PAGE=booktext&amp;D=books&amp;AN=01768439$&amp;XPATH=/PG(0)</v>
      </c>
      <c r="M151" s="153"/>
      <c r="N151" s="171"/>
      <c r="O151" s="156"/>
    </row>
    <row r="152" spans="1:15" ht="20.100000000000001" customHeight="1">
      <c r="A152" s="186" t="s">
        <v>5877</v>
      </c>
      <c r="B152" s="153" t="s">
        <v>1338</v>
      </c>
      <c r="C152" s="151">
        <v>9781451182774</v>
      </c>
      <c r="D152" s="151">
        <v>9781451182774</v>
      </c>
      <c r="E152" s="152" t="s">
        <v>9167</v>
      </c>
      <c r="F152" s="152" t="s">
        <v>8532</v>
      </c>
      <c r="G152" s="153" t="s">
        <v>9168</v>
      </c>
      <c r="H152" s="152" t="s">
        <v>128</v>
      </c>
      <c r="I152" s="150">
        <v>2014</v>
      </c>
      <c r="J152" s="150">
        <v>1</v>
      </c>
      <c r="K152" s="154" t="s">
        <v>9169</v>
      </c>
      <c r="L152" s="155" t="str">
        <f>HYPERLINK("http://ovidsp.ovid.com/ovidweb.cgi?T=JS&amp;NEWS=n&amp;CSC=Y&amp;PAGE=booktext&amp;D=books&amp;AN=01762482$&amp;XPATH=/PG(0)","http://ovidsp.ovid.com/ovidweb.cgi?T=JS&amp;NEWS=n&amp;CSC=Y&amp;PAGE=booktext&amp;D=books&amp;AN=01762482$&amp;XPATH=/PG(0)")</f>
        <v>http://ovidsp.ovid.com/ovidweb.cgi?T=JS&amp;NEWS=n&amp;CSC=Y&amp;PAGE=booktext&amp;D=books&amp;AN=01762482$&amp;XPATH=/PG(0)</v>
      </c>
      <c r="M152" s="153"/>
      <c r="N152" s="171"/>
      <c r="O152" s="156"/>
    </row>
    <row r="153" spans="1:15" ht="20.100000000000001" customHeight="1">
      <c r="A153" s="186" t="s">
        <v>5877</v>
      </c>
      <c r="B153" s="153" t="s">
        <v>9104</v>
      </c>
      <c r="C153" s="151">
        <v>9781451175332</v>
      </c>
      <c r="D153" s="151">
        <v>9781451175332</v>
      </c>
      <c r="E153" s="152" t="s">
        <v>9105</v>
      </c>
      <c r="F153" s="152" t="s">
        <v>8532</v>
      </c>
      <c r="G153" s="153" t="s">
        <v>9106</v>
      </c>
      <c r="H153" s="152" t="s">
        <v>128</v>
      </c>
      <c r="I153" s="150">
        <v>2014</v>
      </c>
      <c r="J153" s="150">
        <v>1</v>
      </c>
      <c r="K153" s="154" t="s">
        <v>9107</v>
      </c>
      <c r="L153" s="155" t="str">
        <f>HYPERLINK("http://ovidsp.ovid.com/ovidweb.cgi?T=JS&amp;NEWS=n&amp;CSC=Y&amp;PAGE=booktext&amp;D=books&amp;AN=01787269$&amp;XPATH=/PG(0)","http://ovidsp.ovid.com/ovidweb.cgi?T=JS&amp;NEWS=n&amp;CSC=Y&amp;PAGE=booktext&amp;D=books&amp;AN=01787269$&amp;XPATH=/PG(0)")</f>
        <v>http://ovidsp.ovid.com/ovidweb.cgi?T=JS&amp;NEWS=n&amp;CSC=Y&amp;PAGE=booktext&amp;D=books&amp;AN=01787269$&amp;XPATH=/PG(0)</v>
      </c>
      <c r="M153" s="153"/>
      <c r="N153" s="171"/>
      <c r="O153" s="156"/>
    </row>
    <row r="154" spans="1:15" ht="20.100000000000001" customHeight="1">
      <c r="A154" s="186" t="s">
        <v>5877</v>
      </c>
      <c r="B154" s="153" t="s">
        <v>9139</v>
      </c>
      <c r="C154" s="151">
        <v>9781451176438</v>
      </c>
      <c r="D154" s="151">
        <v>9781451176438</v>
      </c>
      <c r="E154" s="152" t="s">
        <v>9140</v>
      </c>
      <c r="F154" s="152" t="s">
        <v>8532</v>
      </c>
      <c r="G154" s="153" t="s">
        <v>9141</v>
      </c>
      <c r="H154" s="152" t="s">
        <v>128</v>
      </c>
      <c r="I154" s="150">
        <v>2014</v>
      </c>
      <c r="J154" s="150">
        <v>1</v>
      </c>
      <c r="K154" s="154" t="s">
        <v>9142</v>
      </c>
      <c r="L154" s="155" t="str">
        <f>HYPERLINK("http://ovidsp.ovid.com/ovidweb.cgi?T=JS&amp;NEWS=n&amp;CSC=Y&amp;PAGE=booktext&amp;D=books&amp;AN=01787230$&amp;XPATH=/PG(0)","http://ovidsp.ovid.com/ovidweb.cgi?T=JS&amp;NEWS=n&amp;CSC=Y&amp;PAGE=booktext&amp;D=books&amp;AN=01787230$&amp;XPATH=/PG(0)")</f>
        <v>http://ovidsp.ovid.com/ovidweb.cgi?T=JS&amp;NEWS=n&amp;CSC=Y&amp;PAGE=booktext&amp;D=books&amp;AN=01787230$&amp;XPATH=/PG(0)</v>
      </c>
      <c r="M154" s="153"/>
      <c r="N154" s="171"/>
      <c r="O154" s="156"/>
    </row>
    <row r="155" spans="1:15" ht="20.100000000000001" customHeight="1">
      <c r="A155" s="186" t="s">
        <v>5877</v>
      </c>
      <c r="B155" s="153" t="s">
        <v>9084</v>
      </c>
      <c r="C155" s="151">
        <v>9781451192698</v>
      </c>
      <c r="D155" s="151">
        <v>9781451192698</v>
      </c>
      <c r="E155" s="152" t="s">
        <v>9085</v>
      </c>
      <c r="F155" s="152" t="s">
        <v>8532</v>
      </c>
      <c r="G155" s="153" t="s">
        <v>9086</v>
      </c>
      <c r="H155" s="152" t="s">
        <v>128</v>
      </c>
      <c r="I155" s="150">
        <v>2015</v>
      </c>
      <c r="J155" s="150">
        <v>1</v>
      </c>
      <c r="K155" s="154" t="s">
        <v>9087</v>
      </c>
      <c r="L155" s="155" t="str">
        <f>HYPERLINK("http://ovidsp.ovid.com/ovidweb.cgi?T=JS&amp;NEWS=n&amp;CSC=Y&amp;PAGE=booktext&amp;D=books&amp;AN=01817283$&amp;XPATH=/PG(0)","http://ovidsp.ovid.com/ovidweb.cgi?T=JS&amp;NEWS=n&amp;CSC=Y&amp;PAGE=booktext&amp;D=books&amp;AN=01817283$&amp;XPATH=/PG(0)")</f>
        <v>http://ovidsp.ovid.com/ovidweb.cgi?T=JS&amp;NEWS=n&amp;CSC=Y&amp;PAGE=booktext&amp;D=books&amp;AN=01817283$&amp;XPATH=/PG(0)</v>
      </c>
      <c r="M155" s="153"/>
      <c r="N155" s="171"/>
      <c r="O155" s="156"/>
    </row>
    <row r="156" spans="1:15" ht="20.100000000000001" customHeight="1">
      <c r="A156" s="186" t="s">
        <v>5877</v>
      </c>
      <c r="B156" s="153" t="s">
        <v>7441</v>
      </c>
      <c r="C156" s="151">
        <v>9781451192544</v>
      </c>
      <c r="D156" s="151">
        <v>9781451192544</v>
      </c>
      <c r="E156" s="152" t="s">
        <v>8675</v>
      </c>
      <c r="F156" s="152" t="s">
        <v>8559</v>
      </c>
      <c r="G156" s="153" t="s">
        <v>8676</v>
      </c>
      <c r="H156" s="152" t="s">
        <v>128</v>
      </c>
      <c r="I156" s="150">
        <v>2015</v>
      </c>
      <c r="J156" s="150">
        <v>1</v>
      </c>
      <c r="K156" s="154" t="s">
        <v>8677</v>
      </c>
      <c r="L156" s="155" t="str">
        <f>HYPERLINK("http://ovidsp.ovid.com/ovidweb.cgi?T=JS&amp;NEWS=n&amp;CSC=Y&amp;PAGE=booktext&amp;D=books&amp;AN=01817276$&amp;XPATH=/PG(0)","http://ovidsp.ovid.com/ovidweb.cgi?T=JS&amp;NEWS=n&amp;CSC=Y&amp;PAGE=booktext&amp;D=books&amp;AN=01817276$&amp;XPATH=/PG(0)")</f>
        <v>http://ovidsp.ovid.com/ovidweb.cgi?T=JS&amp;NEWS=n&amp;CSC=Y&amp;PAGE=booktext&amp;D=books&amp;AN=01817276$&amp;XPATH=/PG(0)</v>
      </c>
      <c r="M156" s="153"/>
      <c r="N156" s="171"/>
      <c r="O156" s="156"/>
    </row>
    <row r="157" spans="1:15" ht="20.100000000000001" customHeight="1">
      <c r="A157" s="186" t="s">
        <v>5877</v>
      </c>
      <c r="B157" s="153" t="s">
        <v>8932</v>
      </c>
      <c r="C157" s="151">
        <v>9781451107142</v>
      </c>
      <c r="D157" s="151">
        <v>9781451107142</v>
      </c>
      <c r="E157" s="152" t="s">
        <v>8933</v>
      </c>
      <c r="F157" s="152" t="s">
        <v>8527</v>
      </c>
      <c r="G157" s="153" t="s">
        <v>8934</v>
      </c>
      <c r="H157" s="152" t="s">
        <v>128</v>
      </c>
      <c r="I157" s="150">
        <v>2014</v>
      </c>
      <c r="J157" s="150">
        <v>1</v>
      </c>
      <c r="K157" s="154" t="s">
        <v>8935</v>
      </c>
      <c r="L157" s="155" t="str">
        <f>HYPERLINK("http://ovidsp.ovid.com/ovidweb.cgi?T=JS&amp;NEWS=n&amp;CSC=Y&amp;PAGE=booktext&amp;D=books&amp;AN=01762473$&amp;XPATH=/PG(0)","http://ovidsp.ovid.com/ovidweb.cgi?T=JS&amp;NEWS=n&amp;CSC=Y&amp;PAGE=booktext&amp;D=books&amp;AN=01762473$&amp;XPATH=/PG(0)")</f>
        <v>http://ovidsp.ovid.com/ovidweb.cgi?T=JS&amp;NEWS=n&amp;CSC=Y&amp;PAGE=booktext&amp;D=books&amp;AN=01762473$&amp;XPATH=/PG(0)</v>
      </c>
      <c r="M157" s="153"/>
      <c r="N157" s="171"/>
      <c r="O157" s="156"/>
    </row>
    <row r="158" spans="1:15" ht="20.100000000000001" customHeight="1">
      <c r="A158" s="186" t="s">
        <v>5877</v>
      </c>
      <c r="B158" s="153" t="s">
        <v>1403</v>
      </c>
      <c r="C158" s="158">
        <v>9781284026849</v>
      </c>
      <c r="D158" s="151">
        <v>9781284026849</v>
      </c>
      <c r="E158" s="152" t="s">
        <v>8543</v>
      </c>
      <c r="F158" s="152" t="s">
        <v>8544</v>
      </c>
      <c r="G158" s="153" t="s">
        <v>8545</v>
      </c>
      <c r="H158" s="152" t="s">
        <v>59</v>
      </c>
      <c r="I158" s="150">
        <v>2014</v>
      </c>
      <c r="J158" s="150">
        <v>1</v>
      </c>
      <c r="K158" s="159" t="s">
        <v>8546</v>
      </c>
      <c r="L158" s="155" t="str">
        <f>HYPERLINK("http://ovidsp.ovid.com/ovidweb.cgi?T=JS&amp;NEWS=n&amp;CSC=Y&amp;PAGE=booktext&amp;D=books&amp;AN=01812595$&amp;XPATH=/PG(0)","http://ovidsp.ovid.com/ovidweb.cgi?T=JS&amp;NEWS=n&amp;CSC=Y&amp;PAGE=booktext&amp;D=books&amp;AN=01812595$&amp;XPATH=/PG(0)")</f>
        <v>http://ovidsp.ovid.com/ovidweb.cgi?T=JS&amp;NEWS=n&amp;CSC=Y&amp;PAGE=booktext&amp;D=books&amp;AN=01812595$&amp;XPATH=/PG(0)</v>
      </c>
      <c r="M158" s="153"/>
      <c r="N158" s="171"/>
      <c r="O158" s="156"/>
    </row>
    <row r="159" spans="1:15" ht="20.100000000000001" customHeight="1">
      <c r="A159" s="186" t="s">
        <v>5877</v>
      </c>
      <c r="B159" s="153" t="s">
        <v>1403</v>
      </c>
      <c r="C159" s="158">
        <v>9781451186352</v>
      </c>
      <c r="D159" s="158">
        <v>9781451186352</v>
      </c>
      <c r="E159" s="152" t="s">
        <v>8712</v>
      </c>
      <c r="F159" s="152" t="s">
        <v>8514</v>
      </c>
      <c r="G159" s="153"/>
      <c r="H159" s="152" t="s">
        <v>128</v>
      </c>
      <c r="I159" s="150">
        <v>2014</v>
      </c>
      <c r="J159" s="150">
        <v>1</v>
      </c>
      <c r="K159" s="167" t="str">
        <f>HYPERLINK("http://ovidsp.ovid.com/ovidweb.cgi?T=JS&amp;NEWS=n&amp;CSC=Y&amp;PAGE=booktext&amp;D=books&amp;AN=01745909$&amp;XPATH=/PG(0)","http://ovidsp.ovid.com/ovidweb.cgi?T=JS&amp;NEWS=n&amp;CSC=Y&amp;PAGE=booktext&amp;D=books&amp;AN=01745909$&amp;XPATH=/PG(0)"",""http://ovidsp.ovid.com/ovidweb.cgi?T=JS&amp;NEWS=n&amp;CSC=Y&amp;PAGE=booktext&amp;D=books&amp;AN=01745909$&amp;XPATH=/PG(0)")</f>
        <v>http://ovidsp.ovid.com/ovidweb.cgi?T=JS&amp;NEWS=n&amp;CSC=Y&amp;PAGE=booktext&amp;D=books&amp;AN=01745909$&amp;XPATH=/PG(0)","http://ovidsp.ovid.com/ovidweb.cgi?T=JS&amp;NEWS=n&amp;CSC=Y&amp;PAGE=booktext&amp;D=books&amp;AN=01745909$&amp;XPATH=/PG(0)</v>
      </c>
      <c r="L159" s="155" t="str">
        <f>HYPERLINK("http://ovidsp.ovid.com/ovidweb.cgi?T=JS&amp;NEWS=n&amp;CSC=Y&amp;PAGE=booktext&amp;D=books&amp;AN=01745909$&amp;XPATH=/PG(0)","http://ovidsp.ovid.com/ovidweb.cgi?T=JS&amp;NEWS=n&amp;CSC=Y&amp;PAGE=booktext&amp;D=books&amp;AN=01745909$&amp;XPATH=/PG(0)")</f>
        <v>http://ovidsp.ovid.com/ovidweb.cgi?T=JS&amp;NEWS=n&amp;CSC=Y&amp;PAGE=booktext&amp;D=books&amp;AN=01745909$&amp;XPATH=/PG(0)</v>
      </c>
      <c r="M159" s="153"/>
      <c r="N159" s="171"/>
      <c r="O159" s="156"/>
    </row>
    <row r="160" spans="1:15" ht="20.100000000000001" customHeight="1">
      <c r="A160" s="186" t="s">
        <v>5877</v>
      </c>
      <c r="B160" s="153" t="s">
        <v>8831</v>
      </c>
      <c r="C160" s="169">
        <v>9781469839370</v>
      </c>
      <c r="D160" s="169">
        <v>9781469839370</v>
      </c>
      <c r="E160" s="152" t="s">
        <v>8832</v>
      </c>
      <c r="F160" s="152" t="s">
        <v>8544</v>
      </c>
      <c r="G160" s="153" t="s">
        <v>8833</v>
      </c>
      <c r="H160" s="152" t="s">
        <v>128</v>
      </c>
      <c r="I160" s="150">
        <v>2014</v>
      </c>
      <c r="J160" s="150">
        <v>1</v>
      </c>
      <c r="K160" s="154" t="s">
        <v>8834</v>
      </c>
      <c r="L160" s="155" t="str">
        <f>HYPERLINK("http://ovidsp.ovid.com/ovidweb.cgi?T=JS&amp;NEWS=n&amp;CSC=Y&amp;PAGE=booktext&amp;D=books&amp;AN=01787396$&amp;XPATH=/PG(0)","http://ovidsp.ovid.com/ovidweb.cgi?T=JS&amp;NEWS=n&amp;CSC=Y&amp;PAGE=booktext&amp;D=books&amp;AN=01787396$&amp;XPATH=/PG(0)")</f>
        <v>http://ovidsp.ovid.com/ovidweb.cgi?T=JS&amp;NEWS=n&amp;CSC=Y&amp;PAGE=booktext&amp;D=books&amp;AN=01787396$&amp;XPATH=/PG(0)</v>
      </c>
      <c r="M160" s="153"/>
      <c r="N160" s="171"/>
      <c r="O160" s="156"/>
    </row>
    <row r="161" spans="1:15" ht="20.100000000000001" customHeight="1">
      <c r="A161" s="186" t="s">
        <v>5877</v>
      </c>
      <c r="B161" s="153" t="s">
        <v>5276</v>
      </c>
      <c r="C161" s="151">
        <v>9781451183672</v>
      </c>
      <c r="D161" s="151">
        <v>9781451183672</v>
      </c>
      <c r="E161" s="152" t="s">
        <v>8744</v>
      </c>
      <c r="F161" s="152" t="s">
        <v>8559</v>
      </c>
      <c r="G161" s="153" t="s">
        <v>8745</v>
      </c>
      <c r="H161" s="152" t="s">
        <v>128</v>
      </c>
      <c r="I161" s="150">
        <v>2014</v>
      </c>
      <c r="J161" s="150">
        <v>1</v>
      </c>
      <c r="K161" s="154" t="s">
        <v>8746</v>
      </c>
      <c r="L161" s="155" t="str">
        <f>HYPERLINK("http://ovidsp.ovid.com/ovidweb.cgi?T=JS&amp;NEWS=n&amp;CSC=Y&amp;PAGE=booktext&amp;D=books&amp;AN=01762479$&amp;XPATH=/PG(0)","http://ovidsp.ovid.com/ovidweb.cgi?T=JS&amp;NEWS=n&amp;CSC=Y&amp;PAGE=booktext&amp;D=books&amp;AN=01762479$&amp;XPATH=/PG(0)")</f>
        <v>http://ovidsp.ovid.com/ovidweb.cgi?T=JS&amp;NEWS=n&amp;CSC=Y&amp;PAGE=booktext&amp;D=books&amp;AN=01762479$&amp;XPATH=/PG(0)</v>
      </c>
      <c r="M161" s="153"/>
      <c r="N161" s="171"/>
      <c r="O161" s="156"/>
    </row>
    <row r="162" spans="1:15" ht="20.100000000000001" customHeight="1">
      <c r="A162" s="186" t="s">
        <v>5877</v>
      </c>
      <c r="B162" s="153" t="s">
        <v>1349</v>
      </c>
      <c r="C162" s="151">
        <v>9781451190786</v>
      </c>
      <c r="D162" s="151">
        <v>9781451190786</v>
      </c>
      <c r="E162" s="152" t="s">
        <v>9088</v>
      </c>
      <c r="F162" s="152" t="s">
        <v>8527</v>
      </c>
      <c r="G162" s="153" t="s">
        <v>9089</v>
      </c>
      <c r="H162" s="152" t="s">
        <v>128</v>
      </c>
      <c r="I162" s="150">
        <v>2014</v>
      </c>
      <c r="J162" s="150">
        <v>1</v>
      </c>
      <c r="K162" s="154" t="s">
        <v>9090</v>
      </c>
      <c r="L162" s="155" t="str">
        <f>HYPERLINK("http://ovidsp.ovid.com/ovidweb.cgi?T=JS&amp;NEWS=n&amp;CSC=Y&amp;PAGE=booktext&amp;D=books&amp;AN=01827652$&amp;XPATH=/PG(0)","http://ovidsp.ovid.com/ovidweb.cgi?T=JS&amp;NEWS=n&amp;CSC=Y&amp;PAGE=booktext&amp;D=books&amp;AN=01827652$&amp;XPATH=/PG(0)")</f>
        <v>http://ovidsp.ovid.com/ovidweb.cgi?T=JS&amp;NEWS=n&amp;CSC=Y&amp;PAGE=booktext&amp;D=books&amp;AN=01827652$&amp;XPATH=/PG(0)</v>
      </c>
      <c r="M162" s="153"/>
      <c r="N162" s="171"/>
      <c r="O162" s="156"/>
    </row>
    <row r="163" spans="1:15" ht="20.100000000000001" customHeight="1">
      <c r="A163" s="186" t="s">
        <v>5877</v>
      </c>
      <c r="B163" s="153" t="s">
        <v>8557</v>
      </c>
      <c r="C163" s="158">
        <v>9781451191967</v>
      </c>
      <c r="D163" s="151">
        <v>9781451191967</v>
      </c>
      <c r="E163" s="152" t="s">
        <v>8558</v>
      </c>
      <c r="F163" s="152" t="s">
        <v>8559</v>
      </c>
      <c r="G163" s="153" t="s">
        <v>8560</v>
      </c>
      <c r="H163" s="152" t="s">
        <v>128</v>
      </c>
      <c r="I163" s="150">
        <v>2014</v>
      </c>
      <c r="J163" s="150">
        <v>1</v>
      </c>
      <c r="K163" s="159" t="s">
        <v>8561</v>
      </c>
      <c r="L163" s="155" t="str">
        <f>HYPERLINK("http://ovidsp.ovid.com/ovidweb.cgi?T=JS&amp;NEWS=n&amp;CSC=Y&amp;PAGE=booktext&amp;D=books&amp;AN=01787262$&amp;XPATH=/PG(0)","http://ovidsp.ovid.com/ovidweb.cgi?T=JS&amp;NEWS=n&amp;CSC=Y&amp;PAGE=booktext&amp;D=books&amp;AN=01787262$&amp;XPATH=/PG(0)")</f>
        <v>http://ovidsp.ovid.com/ovidweb.cgi?T=JS&amp;NEWS=n&amp;CSC=Y&amp;PAGE=booktext&amp;D=books&amp;AN=01787262$&amp;XPATH=/PG(0)</v>
      </c>
      <c r="M163" s="153"/>
      <c r="N163" s="171"/>
      <c r="O163" s="156"/>
    </row>
    <row r="164" spans="1:15" ht="20.100000000000001" customHeight="1">
      <c r="A164" s="186" t="s">
        <v>5877</v>
      </c>
      <c r="B164" s="153" t="s">
        <v>1389</v>
      </c>
      <c r="C164" s="158">
        <v>9781451187892</v>
      </c>
      <c r="D164" s="151">
        <v>9781451187892</v>
      </c>
      <c r="E164" s="152" t="s">
        <v>8602</v>
      </c>
      <c r="F164" s="152" t="s">
        <v>8585</v>
      </c>
      <c r="G164" s="153" t="s">
        <v>8603</v>
      </c>
      <c r="H164" s="152" t="s">
        <v>128</v>
      </c>
      <c r="I164" s="150">
        <v>2014</v>
      </c>
      <c r="J164" s="150">
        <v>1</v>
      </c>
      <c r="K164" s="159" t="s">
        <v>8604</v>
      </c>
      <c r="L164" s="155" t="str">
        <f>HYPERLINK("http://ovidsp.ovid.com/ovidweb.cgi?T=JS&amp;NEWS=n&amp;CSC=Y&amp;PAGE=booktext&amp;D=books&amp;AN=01787337$&amp;XPATH=/PG(0)","http://ovidsp.ovid.com/ovidweb.cgi?T=JS&amp;NEWS=n&amp;CSC=Y&amp;PAGE=booktext&amp;D=books&amp;AN=01787337$&amp;XPATH=/PG(0)")</f>
        <v>http://ovidsp.ovid.com/ovidweb.cgi?T=JS&amp;NEWS=n&amp;CSC=Y&amp;PAGE=booktext&amp;D=books&amp;AN=01787337$&amp;XPATH=/PG(0)</v>
      </c>
      <c r="M164" s="153"/>
      <c r="N164" s="171"/>
      <c r="O164" s="156"/>
    </row>
    <row r="165" spans="1:15" ht="20.100000000000001" customHeight="1">
      <c r="A165" s="186" t="s">
        <v>5877</v>
      </c>
      <c r="B165" s="153" t="s">
        <v>2374</v>
      </c>
      <c r="C165" s="158">
        <v>9781451101546</v>
      </c>
      <c r="D165" s="151">
        <v>9781451101546</v>
      </c>
      <c r="E165" s="152" t="s">
        <v>8723</v>
      </c>
      <c r="F165" s="152" t="s">
        <v>8559</v>
      </c>
      <c r="G165" s="153" t="s">
        <v>8724</v>
      </c>
      <c r="H165" s="152" t="s">
        <v>128</v>
      </c>
      <c r="I165" s="150">
        <v>2013</v>
      </c>
      <c r="J165" s="150">
        <v>1</v>
      </c>
      <c r="K165" s="154" t="s">
        <v>8725</v>
      </c>
      <c r="L165" s="155" t="str">
        <f>HYPERLINK("http://ovidsp.ovid.com/ovidweb.cgi?T=JS&amp;NEWS=n&amp;CSC=Y&amp;PAGE=booktext&amp;D=books&amp;AN=01735127$&amp;XPATH=/PG(0)","http://ovidsp.ovid.com/ovidweb.cgi?T=JS&amp;NEWS=n&amp;CSC=Y&amp;PAGE=booktext&amp;D=books&amp;AN=01735127$&amp;XPATH=/PG(0)")</f>
        <v>http://ovidsp.ovid.com/ovidweb.cgi?T=JS&amp;NEWS=n&amp;CSC=Y&amp;PAGE=booktext&amp;D=books&amp;AN=01735127$&amp;XPATH=/PG(0)</v>
      </c>
      <c r="M165" s="153"/>
      <c r="N165" s="171"/>
      <c r="O165" s="156"/>
    </row>
    <row r="166" spans="1:15" ht="20.100000000000001" customHeight="1">
      <c r="A166" s="186" t="s">
        <v>5877</v>
      </c>
      <c r="B166" s="153" t="s">
        <v>1354</v>
      </c>
      <c r="C166" s="169">
        <v>9781609139711</v>
      </c>
      <c r="D166" s="151">
        <v>9781609139711</v>
      </c>
      <c r="E166" s="152" t="s">
        <v>8849</v>
      </c>
      <c r="F166" s="152" t="s">
        <v>8850</v>
      </c>
      <c r="G166" s="161" t="s">
        <v>8851</v>
      </c>
      <c r="H166" s="152" t="s">
        <v>128</v>
      </c>
      <c r="I166" s="150">
        <v>2015</v>
      </c>
      <c r="J166" s="150">
        <v>1</v>
      </c>
      <c r="K166" s="154" t="s">
        <v>8852</v>
      </c>
      <c r="L166" s="155" t="str">
        <f>HYPERLINK("http://ovidsp.ovid.com/ovidweb.cgi?T=JS&amp;NEWS=n&amp;CSC=Y&amp;PAGE=booktext&amp;D=books&amp;AN=01787251$&amp;XPATH=/PG(0)","http://ovidsp.ovid.com/ovidweb.cgi?T=JS&amp;NEWS=n&amp;CSC=Y&amp;PAGE=booktext&amp;D=books&amp;AN=01787251$&amp;XPATH=/PG(0)")</f>
        <v>http://ovidsp.ovid.com/ovidweb.cgi?T=JS&amp;NEWS=n&amp;CSC=Y&amp;PAGE=booktext&amp;D=books&amp;AN=01787251$&amp;XPATH=/PG(0)</v>
      </c>
      <c r="M166" s="153"/>
      <c r="N166" s="171"/>
      <c r="O166" s="156"/>
    </row>
    <row r="167" spans="1:15" ht="20.100000000000001" customHeight="1">
      <c r="A167" s="186" t="s">
        <v>5877</v>
      </c>
      <c r="B167" s="153" t="s">
        <v>8860</v>
      </c>
      <c r="C167" s="169">
        <v>9781451143805</v>
      </c>
      <c r="D167" s="151">
        <v>9781451143805</v>
      </c>
      <c r="E167" s="152" t="s">
        <v>8861</v>
      </c>
      <c r="F167" s="152" t="s">
        <v>8570</v>
      </c>
      <c r="G167" s="153" t="s">
        <v>8862</v>
      </c>
      <c r="H167" s="152" t="s">
        <v>128</v>
      </c>
      <c r="I167" s="150">
        <v>2014</v>
      </c>
      <c r="J167" s="150">
        <v>1</v>
      </c>
      <c r="K167" s="154" t="s">
        <v>8863</v>
      </c>
      <c r="L167" s="155" t="str">
        <f>HYPERLINK("http://ovidsp.ovid.com/ovidweb.cgi?T=JS&amp;NEWS=n&amp;CSC=Y&amp;PAGE=booktext&amp;D=books&amp;AN=01787249$&amp;XPATH=/PG(0)","http://ovidsp.ovid.com/ovidweb.cgi?T=JS&amp;NEWS=n&amp;CSC=Y&amp;PAGE=booktext&amp;D=books&amp;AN=01787249$&amp;XPATH=/PG(0)")</f>
        <v>http://ovidsp.ovid.com/ovidweb.cgi?T=JS&amp;NEWS=n&amp;CSC=Y&amp;PAGE=booktext&amp;D=books&amp;AN=01787249$&amp;XPATH=/PG(0)</v>
      </c>
      <c r="M167" s="153"/>
      <c r="N167" s="171"/>
      <c r="O167" s="156"/>
    </row>
    <row r="168" spans="1:15" ht="20.100000000000001" customHeight="1">
      <c r="A168" s="186" t="s">
        <v>5877</v>
      </c>
      <c r="B168" s="153" t="s">
        <v>5612</v>
      </c>
      <c r="C168" s="151">
        <v>9781451113525</v>
      </c>
      <c r="D168" s="151">
        <v>9781451113525</v>
      </c>
      <c r="E168" s="152" t="s">
        <v>9022</v>
      </c>
      <c r="F168" s="152" t="s">
        <v>8523</v>
      </c>
      <c r="G168" s="153" t="s">
        <v>9023</v>
      </c>
      <c r="H168" s="152" t="s">
        <v>128</v>
      </c>
      <c r="I168" s="150">
        <v>2014</v>
      </c>
      <c r="J168" s="150">
        <v>1</v>
      </c>
      <c r="K168" s="154" t="s">
        <v>9024</v>
      </c>
      <c r="L168" s="155" t="str">
        <f>HYPERLINK("http://ovidsp.ovid.com/ovidweb.cgi?T=JS&amp;NEWS=n&amp;CSC=Y&amp;PAGE=booktext&amp;D=books&amp;AN=01762467$&amp;XPATH=/PG(0)","http://ovidsp.ovid.com/ovidweb.cgi?T=JS&amp;NEWS=n&amp;CSC=Y&amp;PAGE=booktext&amp;D=books&amp;AN=01762467$&amp;XPATH=/PG(0)")</f>
        <v>http://ovidsp.ovid.com/ovidweb.cgi?T=JS&amp;NEWS=n&amp;CSC=Y&amp;PAGE=booktext&amp;D=books&amp;AN=01762467$&amp;XPATH=/PG(0)</v>
      </c>
      <c r="M168" s="153"/>
      <c r="N168" s="171"/>
      <c r="O168" s="156"/>
    </row>
    <row r="169" spans="1:15" ht="20.100000000000001" customHeight="1">
      <c r="A169" s="186" t="s">
        <v>5877</v>
      </c>
      <c r="B169" s="153" t="s">
        <v>9135</v>
      </c>
      <c r="C169" s="151">
        <v>9781451172157</v>
      </c>
      <c r="D169" s="151">
        <v>9781451172157</v>
      </c>
      <c r="E169" s="152" t="s">
        <v>9136</v>
      </c>
      <c r="F169" s="152" t="s">
        <v>8570</v>
      </c>
      <c r="G169" s="153" t="s">
        <v>9137</v>
      </c>
      <c r="H169" s="152" t="s">
        <v>128</v>
      </c>
      <c r="I169" s="150">
        <v>2014</v>
      </c>
      <c r="J169" s="150">
        <v>1</v>
      </c>
      <c r="K169" s="154" t="s">
        <v>9138</v>
      </c>
      <c r="L169" s="155" t="str">
        <f>HYPERLINK("http://ovidsp.ovid.com/ovidweb.cgi?T=JS&amp;NEWS=n&amp;CSC=Y&amp;PAGE=booktext&amp;D=books&amp;AN=01762463$&amp;XPATH=/PG(0)","http://ovidsp.ovid.com/ovidweb.cgi?T=JS&amp;NEWS=n&amp;CSC=Y&amp;PAGE=booktext&amp;D=books&amp;AN=01762463$&amp;XPATH=/PG(0)")</f>
        <v>http://ovidsp.ovid.com/ovidweb.cgi?T=JS&amp;NEWS=n&amp;CSC=Y&amp;PAGE=booktext&amp;D=books&amp;AN=01762463$&amp;XPATH=/PG(0)</v>
      </c>
      <c r="M169" s="153"/>
      <c r="N169" s="171"/>
      <c r="O169" s="156"/>
    </row>
    <row r="170" spans="1:15" ht="20.100000000000001" customHeight="1">
      <c r="A170" s="186" t="s">
        <v>5877</v>
      </c>
      <c r="B170" s="153" t="s">
        <v>8875</v>
      </c>
      <c r="C170" s="169">
        <v>9781451186383</v>
      </c>
      <c r="D170" s="151">
        <v>9781451186383</v>
      </c>
      <c r="E170" s="152" t="s">
        <v>8876</v>
      </c>
      <c r="F170" s="152" t="s">
        <v>8532</v>
      </c>
      <c r="G170" s="153" t="s">
        <v>8877</v>
      </c>
      <c r="H170" s="152" t="s">
        <v>128</v>
      </c>
      <c r="I170" s="150">
        <v>2014</v>
      </c>
      <c r="J170" s="150">
        <v>1</v>
      </c>
      <c r="K170" s="154" t="s">
        <v>8878</v>
      </c>
      <c r="L170" s="155" t="str">
        <f>HYPERLINK("http://ovidsp.ovid.com/ovidweb.cgi?T=JS&amp;NEWS=n&amp;CSC=Y&amp;PAGE=booktext&amp;D=books&amp;AN=01745946$&amp;XPATH=/PG(0)","http://ovidsp.ovid.com/ovidweb.cgi?T=JS&amp;NEWS=n&amp;CSC=Y&amp;PAGE=booktext&amp;D=books&amp;AN=01745946$&amp;XPATH=/PG(0)")</f>
        <v>http://ovidsp.ovid.com/ovidweb.cgi?T=JS&amp;NEWS=n&amp;CSC=Y&amp;PAGE=booktext&amp;D=books&amp;AN=01745946$&amp;XPATH=/PG(0)</v>
      </c>
      <c r="M170" s="153"/>
      <c r="N170" s="171"/>
      <c r="O170" s="156"/>
    </row>
    <row r="171" spans="1:15" ht="20.100000000000001" customHeight="1">
      <c r="A171" s="186" t="s">
        <v>5877</v>
      </c>
      <c r="B171" s="153" t="s">
        <v>8598</v>
      </c>
      <c r="C171" s="151">
        <v>9781469851129</v>
      </c>
      <c r="D171" s="151">
        <v>9781469851129</v>
      </c>
      <c r="E171" s="152" t="s">
        <v>8599</v>
      </c>
      <c r="F171" s="152" t="s">
        <v>8532</v>
      </c>
      <c r="G171" s="153" t="s">
        <v>8600</v>
      </c>
      <c r="H171" s="152" t="s">
        <v>128</v>
      </c>
      <c r="I171" s="150">
        <v>2013</v>
      </c>
      <c r="J171" s="150">
        <v>1</v>
      </c>
      <c r="K171" s="159" t="s">
        <v>8601</v>
      </c>
      <c r="L171" s="155" t="str">
        <f>HYPERLINK("http://ovidsp.ovid.com/ovidweb.cgi?T=JS&amp;NEWS=n&amp;CSC=Y&amp;PAGE=booktext&amp;D=books&amp;AN=01768401$&amp;XPATH=/PG(0)","http://ovidsp.ovid.com/ovidweb.cgi?T=JS&amp;NEWS=n&amp;CSC=Y&amp;PAGE=booktext&amp;D=books&amp;AN=01768401$&amp;XPATH=/PG(0)")</f>
        <v>http://ovidsp.ovid.com/ovidweb.cgi?T=JS&amp;NEWS=n&amp;CSC=Y&amp;PAGE=booktext&amp;D=books&amp;AN=01768401$&amp;XPATH=/PG(0)</v>
      </c>
      <c r="M171" s="153"/>
      <c r="N171" s="171"/>
      <c r="O171" s="156"/>
    </row>
    <row r="172" spans="1:15" ht="20.100000000000001" customHeight="1">
      <c r="A172" s="186" t="s">
        <v>5877</v>
      </c>
      <c r="B172" s="153" t="s">
        <v>8598</v>
      </c>
      <c r="C172" s="169">
        <v>9781469851129</v>
      </c>
      <c r="D172" s="151">
        <v>9781469851129</v>
      </c>
      <c r="E172" s="152" t="s">
        <v>8864</v>
      </c>
      <c r="F172" s="152" t="s">
        <v>8532</v>
      </c>
      <c r="G172" s="153" t="s">
        <v>8865</v>
      </c>
      <c r="H172" s="152" t="s">
        <v>128</v>
      </c>
      <c r="I172" s="150">
        <v>2013</v>
      </c>
      <c r="J172" s="150">
        <v>1</v>
      </c>
      <c r="K172" s="154" t="s">
        <v>8866</v>
      </c>
      <c r="L172" s="155" t="str">
        <f>HYPERLINK("http://ovidsp.ovid.com/ovidweb.cgi?T=JS&amp;NEWS=n&amp;CSC=Y&amp;PAGE=booktext&amp;D=books&amp;AN=01768400$&amp;XPATH=/PG(0)","http://ovidsp.ovid.com/ovidweb.cgi?T=JS&amp;NEWS=n&amp;CSC=Y&amp;PAGE=booktext&amp;D=books&amp;AN=01768400$&amp;XPATH=/PG(0)")</f>
        <v>http://ovidsp.ovid.com/ovidweb.cgi?T=JS&amp;NEWS=n&amp;CSC=Y&amp;PAGE=booktext&amp;D=books&amp;AN=01768400$&amp;XPATH=/PG(0)</v>
      </c>
      <c r="M172" s="153"/>
      <c r="N172" s="171"/>
      <c r="O172" s="156"/>
    </row>
    <row r="173" spans="1:15" ht="20.100000000000001" customHeight="1">
      <c r="A173" s="186" t="s">
        <v>5877</v>
      </c>
      <c r="B173" s="153" t="s">
        <v>8598</v>
      </c>
      <c r="C173" s="169">
        <v>9781469851228</v>
      </c>
      <c r="D173" s="151">
        <v>9781469851228</v>
      </c>
      <c r="E173" s="152" t="s">
        <v>8869</v>
      </c>
      <c r="F173" s="152" t="s">
        <v>8532</v>
      </c>
      <c r="G173" s="153" t="s">
        <v>8870</v>
      </c>
      <c r="H173" s="152" t="s">
        <v>128</v>
      </c>
      <c r="I173" s="150">
        <v>2013</v>
      </c>
      <c r="J173" s="150">
        <v>1</v>
      </c>
      <c r="K173" s="154" t="s">
        <v>8871</v>
      </c>
      <c r="L173" s="155" t="str">
        <f>HYPERLINK("http://ovidsp.ovid.com/ovidweb.cgi?T=JS&amp;NEWS=n&amp;CSC=Y&amp;PAGE=booktext&amp;D=books&amp;AN=01768402$&amp;XPATH=/PG(0)","http://ovidsp.ovid.com/ovidweb.cgi?T=JS&amp;NEWS=n&amp;CSC=Y&amp;PAGE=booktext&amp;D=books&amp;AN=01768402$&amp;XPATH=/PG(0)")</f>
        <v>http://ovidsp.ovid.com/ovidweb.cgi?T=JS&amp;NEWS=n&amp;CSC=Y&amp;PAGE=booktext&amp;D=books&amp;AN=01768402$&amp;XPATH=/PG(0)</v>
      </c>
      <c r="M173" s="153"/>
      <c r="N173" s="171"/>
      <c r="O173" s="156"/>
    </row>
    <row r="174" spans="1:15" ht="20.100000000000001" customHeight="1">
      <c r="A174" s="186" t="s">
        <v>5877</v>
      </c>
      <c r="B174" s="153" t="s">
        <v>8598</v>
      </c>
      <c r="C174" s="151">
        <v>9781469851266</v>
      </c>
      <c r="D174" s="151">
        <v>9781469851266</v>
      </c>
      <c r="E174" s="152" t="s">
        <v>8883</v>
      </c>
      <c r="F174" s="152" t="s">
        <v>8532</v>
      </c>
      <c r="G174" s="153" t="s">
        <v>8884</v>
      </c>
      <c r="H174" s="152" t="s">
        <v>128</v>
      </c>
      <c r="I174" s="150">
        <v>2013</v>
      </c>
      <c r="J174" s="150">
        <v>1</v>
      </c>
      <c r="K174" s="154" t="s">
        <v>8885</v>
      </c>
      <c r="L174" s="155" t="str">
        <f>HYPERLINK("http://ovidsp.ovid.com/ovidweb.cgi?T=JS&amp;NEWS=n&amp;CSC=Y&amp;PAGE=booktext&amp;D=books&amp;AN=01768403$&amp;XPATH=/PG(0)","http://ovidsp.ovid.com/ovidweb.cgi?T=JS&amp;NEWS=n&amp;CSC=Y&amp;PAGE=booktext&amp;D=books&amp;AN=01768403$&amp;XPATH=/PG(0)")</f>
        <v>http://ovidsp.ovid.com/ovidweb.cgi?T=JS&amp;NEWS=n&amp;CSC=Y&amp;PAGE=booktext&amp;D=books&amp;AN=01768403$&amp;XPATH=/PG(0)</v>
      </c>
      <c r="M174" s="153"/>
      <c r="N174" s="171"/>
      <c r="O174" s="156"/>
    </row>
    <row r="175" spans="1:15" ht="20.100000000000001" customHeight="1">
      <c r="A175" s="186" t="s">
        <v>5877</v>
      </c>
      <c r="B175" s="153" t="s">
        <v>8598</v>
      </c>
      <c r="C175" s="151">
        <v>9781469850979</v>
      </c>
      <c r="D175" s="151">
        <v>9781469850979</v>
      </c>
      <c r="E175" s="152" t="s">
        <v>9042</v>
      </c>
      <c r="F175" s="152" t="s">
        <v>8532</v>
      </c>
      <c r="G175" s="153" t="s">
        <v>9043</v>
      </c>
      <c r="H175" s="152" t="s">
        <v>128</v>
      </c>
      <c r="I175" s="150">
        <v>2013</v>
      </c>
      <c r="J175" s="150">
        <v>1</v>
      </c>
      <c r="K175" s="154" t="s">
        <v>9044</v>
      </c>
      <c r="L175" s="155" t="str">
        <f>HYPERLINK("http://ovidsp.ovid.com/ovidweb.cgi?T=JS&amp;NEWS=n&amp;CSC=Y&amp;PAGE=booktext&amp;D=books&amp;AN=01768399$&amp;XPATH=/PG(0)","http://ovidsp.ovid.com/ovidweb.cgi?T=JS&amp;NEWS=n&amp;CSC=Y&amp;PAGE=booktext&amp;D=books&amp;AN=01768399$&amp;XPATH=/PG(0)")</f>
        <v>http://ovidsp.ovid.com/ovidweb.cgi?T=JS&amp;NEWS=n&amp;CSC=Y&amp;PAGE=booktext&amp;D=books&amp;AN=01768399$&amp;XPATH=/PG(0)</v>
      </c>
      <c r="M175" s="153"/>
      <c r="N175" s="171"/>
      <c r="O175" s="156"/>
    </row>
    <row r="176" spans="1:15" ht="20.100000000000001" customHeight="1">
      <c r="A176" s="186" t="s">
        <v>5877</v>
      </c>
      <c r="B176" s="153" t="s">
        <v>1360</v>
      </c>
      <c r="C176" s="151">
        <v>9781451173444</v>
      </c>
      <c r="D176" s="151">
        <v>9781451173444</v>
      </c>
      <c r="E176" s="152" t="s">
        <v>8757</v>
      </c>
      <c r="F176" s="152" t="s">
        <v>8570</v>
      </c>
      <c r="G176" s="153" t="s">
        <v>8758</v>
      </c>
      <c r="H176" s="152" t="s">
        <v>128</v>
      </c>
      <c r="I176" s="150">
        <v>2014</v>
      </c>
      <c r="J176" s="150">
        <v>1</v>
      </c>
      <c r="K176" s="154" t="s">
        <v>8759</v>
      </c>
      <c r="L176" s="155" t="str">
        <f>HYPERLINK("http://ovidsp.ovid.com/ovidweb.cgi?T=JS&amp;NEWS=n&amp;CSC=Y&amp;PAGE=booktext&amp;D=books&amp;AN=01745924$&amp;XPATH=/PG(0)","http://ovidsp.ovid.com/ovidweb.cgi?T=JS&amp;NEWS=n&amp;CSC=Y&amp;PAGE=booktext&amp;D=books&amp;AN=01745924$&amp;XPATH=/PG(0)")</f>
        <v>http://ovidsp.ovid.com/ovidweb.cgi?T=JS&amp;NEWS=n&amp;CSC=Y&amp;PAGE=booktext&amp;D=books&amp;AN=01745924$&amp;XPATH=/PG(0)</v>
      </c>
      <c r="M176" s="153"/>
      <c r="N176" s="171"/>
      <c r="O176" s="156"/>
    </row>
    <row r="177" spans="1:15" ht="20.100000000000001" customHeight="1">
      <c r="A177" s="186" t="s">
        <v>5877</v>
      </c>
      <c r="B177" s="153" t="s">
        <v>8526</v>
      </c>
      <c r="C177" s="158">
        <v>9781451175684</v>
      </c>
      <c r="D177" s="151">
        <v>9781451175684</v>
      </c>
      <c r="E177" s="152" t="s">
        <v>7926</v>
      </c>
      <c r="F177" s="152" t="s">
        <v>8527</v>
      </c>
      <c r="G177" s="153" t="s">
        <v>8528</v>
      </c>
      <c r="H177" s="152" t="s">
        <v>128</v>
      </c>
      <c r="I177" s="150">
        <v>2013</v>
      </c>
      <c r="J177" s="150">
        <v>1</v>
      </c>
      <c r="K177" s="159" t="s">
        <v>8529</v>
      </c>
      <c r="L177" s="155" t="str">
        <f>HYPERLINK("http://ovidsp.ovid.com/ovidweb.cgi?T=JS&amp;NEWS=n&amp;CSC=Y&amp;PAGE=booktext&amp;D=books&amp;AN=01745936$&amp;XPATH=/PG(0)","http://ovidsp.ovid.com/ovidweb.cgi?T=JS&amp;NEWS=n&amp;CSC=Y&amp;PAGE=booktext&amp;D=books&amp;AN=01745936$&amp;XPATH=/PG(0)")</f>
        <v>http://ovidsp.ovid.com/ovidweb.cgi?T=JS&amp;NEWS=n&amp;CSC=Y&amp;PAGE=booktext&amp;D=books&amp;AN=01745936$&amp;XPATH=/PG(0)</v>
      </c>
      <c r="M177" s="153"/>
      <c r="N177" s="171"/>
      <c r="O177" s="156"/>
    </row>
    <row r="178" spans="1:15" ht="20.100000000000001" customHeight="1">
      <c r="A178" s="186" t="s">
        <v>5877</v>
      </c>
      <c r="B178" s="153" t="s">
        <v>7814</v>
      </c>
      <c r="C178" s="151">
        <v>9781451173574</v>
      </c>
      <c r="D178" s="151">
        <v>9781451173574</v>
      </c>
      <c r="E178" s="152" t="s">
        <v>9146</v>
      </c>
      <c r="F178" s="152" t="s">
        <v>8527</v>
      </c>
      <c r="G178" s="153" t="s">
        <v>9147</v>
      </c>
      <c r="H178" s="152" t="s">
        <v>128</v>
      </c>
      <c r="I178" s="150">
        <v>2014</v>
      </c>
      <c r="J178" s="150">
        <v>1</v>
      </c>
      <c r="K178" s="154" t="s">
        <v>9148</v>
      </c>
      <c r="L178" s="155" t="str">
        <f>HYPERLINK("http://ovidsp.ovid.com/ovidweb.cgi?T=JS&amp;NEWS=n&amp;CSC=Y&amp;PAGE=booktext&amp;D=books&amp;AN=01787257$&amp;XPATH=/PG(0)","http://ovidsp.ovid.com/ovidweb.cgi?T=JS&amp;NEWS=n&amp;CSC=Y&amp;PAGE=booktext&amp;D=books&amp;AN=01787257$&amp;XPATH=/PG(0)")</f>
        <v>http://ovidsp.ovid.com/ovidweb.cgi?T=JS&amp;NEWS=n&amp;CSC=Y&amp;PAGE=booktext&amp;D=books&amp;AN=01787257$&amp;XPATH=/PG(0)</v>
      </c>
      <c r="M178" s="153"/>
      <c r="N178" s="171"/>
      <c r="O178" s="156"/>
    </row>
    <row r="179" spans="1:15" ht="20.100000000000001" customHeight="1">
      <c r="A179" s="186" t="s">
        <v>5877</v>
      </c>
      <c r="B179" s="153" t="s">
        <v>1336</v>
      </c>
      <c r="C179" s="151">
        <v>9781451185010</v>
      </c>
      <c r="D179" s="151">
        <v>9781451185010</v>
      </c>
      <c r="E179" s="152" t="s">
        <v>8914</v>
      </c>
      <c r="F179" s="152" t="s">
        <v>8532</v>
      </c>
      <c r="G179" s="153" t="s">
        <v>8915</v>
      </c>
      <c r="H179" s="152" t="s">
        <v>128</v>
      </c>
      <c r="I179" s="150">
        <v>2015</v>
      </c>
      <c r="J179" s="150">
        <v>1</v>
      </c>
      <c r="K179" s="154" t="s">
        <v>8916</v>
      </c>
      <c r="L179" s="155" t="str">
        <f>HYPERLINK("http://ovidsp.ovid.com/ovidweb.cgi?T=JS&amp;NEWS=n&amp;CSC=Y&amp;PAGE=booktext&amp;D=books&amp;AN=01787275$&amp;XPATH=/PG(0)","http://ovidsp.ovid.com/ovidweb.cgi?T=JS&amp;NEWS=n&amp;CSC=Y&amp;PAGE=booktext&amp;D=books&amp;AN=01787275$&amp;XPATH=/PG(0)")</f>
        <v>http://ovidsp.ovid.com/ovidweb.cgi?T=JS&amp;NEWS=n&amp;CSC=Y&amp;PAGE=booktext&amp;D=books&amp;AN=01787275$&amp;XPATH=/PG(0)</v>
      </c>
      <c r="M179" s="153"/>
      <c r="N179" s="171"/>
      <c r="O179" s="156"/>
    </row>
    <row r="180" spans="1:15" ht="20.100000000000001" customHeight="1">
      <c r="A180" s="186" t="s">
        <v>5877</v>
      </c>
      <c r="B180" s="153" t="s">
        <v>1336</v>
      </c>
      <c r="C180" s="158">
        <v>9781451184051</v>
      </c>
      <c r="D180" s="151">
        <v>9781451184051</v>
      </c>
      <c r="E180" s="152" t="s">
        <v>8554</v>
      </c>
      <c r="F180" s="152" t="s">
        <v>8523</v>
      </c>
      <c r="G180" s="153" t="s">
        <v>8555</v>
      </c>
      <c r="H180" s="152" t="s">
        <v>128</v>
      </c>
      <c r="I180" s="150">
        <v>2014</v>
      </c>
      <c r="J180" s="150">
        <v>1</v>
      </c>
      <c r="K180" s="159" t="s">
        <v>8556</v>
      </c>
      <c r="L180" s="155" t="str">
        <f>HYPERLINK("http://ovidsp.ovid.com/ovidweb.cgi?T=JS&amp;NEWS=n&amp;CSC=Y&amp;PAGE=booktext&amp;D=books&amp;AN=01787349$&amp;XPATH=/PG(0)","http://ovidsp.ovid.com/ovidweb.cgi?T=JS&amp;NEWS=n&amp;CSC=Y&amp;PAGE=booktext&amp;D=books&amp;AN=01787349$&amp;XPATH=/PG(0)")</f>
        <v>http://ovidsp.ovid.com/ovidweb.cgi?T=JS&amp;NEWS=n&amp;CSC=Y&amp;PAGE=booktext&amp;D=books&amp;AN=01787349$&amp;XPATH=/PG(0)</v>
      </c>
      <c r="M180" s="153"/>
      <c r="N180" s="171"/>
      <c r="O180" s="156"/>
    </row>
    <row r="181" spans="1:15" ht="20.100000000000001" customHeight="1">
      <c r="A181" s="186" t="s">
        <v>5877</v>
      </c>
      <c r="B181" s="153" t="s">
        <v>1336</v>
      </c>
      <c r="C181" s="158">
        <v>9781451151725</v>
      </c>
      <c r="D181" s="151">
        <v>9781451151725</v>
      </c>
      <c r="E181" s="152" t="s">
        <v>8569</v>
      </c>
      <c r="F181" s="152" t="s">
        <v>8570</v>
      </c>
      <c r="G181" s="153" t="s">
        <v>8571</v>
      </c>
      <c r="H181" s="152" t="s">
        <v>128</v>
      </c>
      <c r="I181" s="150">
        <v>2014</v>
      </c>
      <c r="J181" s="150">
        <v>1</v>
      </c>
      <c r="K181" s="159" t="s">
        <v>8572</v>
      </c>
      <c r="L181" s="155" t="str">
        <f>HYPERLINK("http://ovidsp.ovid.com/ovidweb.cgi?T=JS&amp;NEWS=n&amp;CSC=Y&amp;PAGE=booktext&amp;D=books&amp;AN=01745945$&amp;XPATH=/PG(0)","http://ovidsp.ovid.com/ovidweb.cgi?T=JS&amp;NEWS=n&amp;CSC=Y&amp;PAGE=booktext&amp;D=books&amp;AN=01745945$&amp;XPATH=/PG(0)")</f>
        <v>http://ovidsp.ovid.com/ovidweb.cgi?T=JS&amp;NEWS=n&amp;CSC=Y&amp;PAGE=booktext&amp;D=books&amp;AN=01745945$&amp;XPATH=/PG(0)</v>
      </c>
      <c r="M181" s="153"/>
      <c r="N181" s="171"/>
      <c r="O181" s="156"/>
    </row>
    <row r="182" spans="1:15" ht="20.100000000000001" customHeight="1">
      <c r="A182" s="186" t="s">
        <v>5877</v>
      </c>
      <c r="B182" s="153" t="s">
        <v>1336</v>
      </c>
      <c r="C182" s="169">
        <v>9781451173321</v>
      </c>
      <c r="D182" s="151">
        <v>9781451173321</v>
      </c>
      <c r="E182" s="152" t="s">
        <v>8853</v>
      </c>
      <c r="F182" s="152" t="s">
        <v>8559</v>
      </c>
      <c r="G182" s="153" t="s">
        <v>8854</v>
      </c>
      <c r="H182" s="152" t="s">
        <v>128</v>
      </c>
      <c r="I182" s="150">
        <v>2014</v>
      </c>
      <c r="J182" s="150">
        <v>1</v>
      </c>
      <c r="K182" s="154" t="s">
        <v>8855</v>
      </c>
      <c r="L182" s="155" t="str">
        <f>HYPERLINK("http://ovidsp.ovid.com/ovidweb.cgi?T=JS&amp;NEWS=n&amp;CSC=Y&amp;PAGE=booktext&amp;D=books&amp;AN=01787331$&amp;XPATH=/PG(0)","http://ovidsp.ovid.com/ovidweb.cgi?T=JS&amp;NEWS=n&amp;CSC=Y&amp;PAGE=booktext&amp;D=books&amp;AN=01787331$&amp;XPATH=/PG(0)")</f>
        <v>http://ovidsp.ovid.com/ovidweb.cgi?T=JS&amp;NEWS=n&amp;CSC=Y&amp;PAGE=booktext&amp;D=books&amp;AN=01787331$&amp;XPATH=/PG(0)</v>
      </c>
      <c r="M182" s="153"/>
      <c r="N182" s="171"/>
      <c r="O182" s="156"/>
    </row>
    <row r="183" spans="1:15" ht="20.100000000000001" customHeight="1">
      <c r="A183" s="186" t="s">
        <v>5877</v>
      </c>
      <c r="B183" s="153" t="s">
        <v>1336</v>
      </c>
      <c r="C183" s="151">
        <v>9781451192582</v>
      </c>
      <c r="D183" s="151">
        <v>9781451192582</v>
      </c>
      <c r="E183" s="152" t="s">
        <v>8952</v>
      </c>
      <c r="F183" s="152" t="s">
        <v>8532</v>
      </c>
      <c r="G183" s="153" t="s">
        <v>8953</v>
      </c>
      <c r="H183" s="152" t="s">
        <v>128</v>
      </c>
      <c r="I183" s="150">
        <v>2014</v>
      </c>
      <c r="J183" s="150">
        <v>1</v>
      </c>
      <c r="K183" s="154" t="s">
        <v>8954</v>
      </c>
      <c r="L183" s="155" t="str">
        <f>HYPERLINK("http://ovidsp.ovid.com/ovidweb.cgi?T=JS&amp;NEWS=n&amp;CSC=Y&amp;PAGE=booktext&amp;D=books&amp;AN=01787373$&amp;XPATH=/PG(0)","http://ovidsp.ovid.com/ovidweb.cgi?T=JS&amp;NEWS=n&amp;CSC=Y&amp;PAGE=booktext&amp;D=books&amp;AN=01787373$&amp;XPATH=/PG(0)")</f>
        <v>http://ovidsp.ovid.com/ovidweb.cgi?T=JS&amp;NEWS=n&amp;CSC=Y&amp;PAGE=booktext&amp;D=books&amp;AN=01787373$&amp;XPATH=/PG(0)</v>
      </c>
      <c r="M183" s="153"/>
      <c r="N183" s="171"/>
      <c r="O183" s="156"/>
    </row>
    <row r="184" spans="1:15" ht="20.100000000000001" customHeight="1">
      <c r="A184" s="186" t="s">
        <v>5877</v>
      </c>
      <c r="B184" s="153" t="s">
        <v>1336</v>
      </c>
      <c r="C184" s="151">
        <v>9781451119381</v>
      </c>
      <c r="D184" s="151">
        <v>9781451119381</v>
      </c>
      <c r="E184" s="152" t="s">
        <v>9036</v>
      </c>
      <c r="F184" s="152" t="s">
        <v>8532</v>
      </c>
      <c r="G184" s="153" t="s">
        <v>9037</v>
      </c>
      <c r="H184" s="152" t="s">
        <v>128</v>
      </c>
      <c r="I184" s="150">
        <v>2013</v>
      </c>
      <c r="J184" s="150">
        <v>1</v>
      </c>
      <c r="K184" s="154" t="s">
        <v>9038</v>
      </c>
      <c r="L184" s="155" t="str">
        <f>HYPERLINK("http://ovidsp.ovid.com/ovidweb.cgi?T=JS&amp;NEWS=n&amp;CSC=Y&amp;PAGE=booktext&amp;D=books&amp;AN=01731092$&amp;XPATH=/PG(0)","http://ovidsp.ovid.com/ovidweb.cgi?T=JS&amp;NEWS=n&amp;CSC=Y&amp;PAGE=booktext&amp;D=books&amp;AN=01731092$&amp;XPATH=/PG(0)")</f>
        <v>http://ovidsp.ovid.com/ovidweb.cgi?T=JS&amp;NEWS=n&amp;CSC=Y&amp;PAGE=booktext&amp;D=books&amp;AN=01731092$&amp;XPATH=/PG(0)</v>
      </c>
      <c r="M184" s="153"/>
      <c r="N184" s="171"/>
      <c r="O184" s="156"/>
    </row>
    <row r="185" spans="1:15" ht="20.100000000000001" customHeight="1">
      <c r="A185" s="186" t="s">
        <v>5877</v>
      </c>
      <c r="B185" s="153" t="s">
        <v>1336</v>
      </c>
      <c r="C185" s="151">
        <v>9781451184723</v>
      </c>
      <c r="D185" s="151">
        <v>9781451184723</v>
      </c>
      <c r="E185" s="152" t="s">
        <v>9157</v>
      </c>
      <c r="F185" s="152" t="s">
        <v>8523</v>
      </c>
      <c r="G185" s="153" t="s">
        <v>9158</v>
      </c>
      <c r="H185" s="152" t="s">
        <v>128</v>
      </c>
      <c r="I185" s="150">
        <v>2013</v>
      </c>
      <c r="J185" s="150">
        <v>1</v>
      </c>
      <c r="K185" s="154" t="s">
        <v>9159</v>
      </c>
      <c r="L185" s="155" t="str">
        <f>HYPERLINK("http://ovidsp.ovid.com/ovidweb.cgi?T=JS&amp;NEWS=n&amp;CSC=Y&amp;PAGE=booktext&amp;D=books&amp;AN=01735154$&amp;XPATH=/PG(0)","http://ovidsp.ovid.com/ovidweb.cgi?T=JS&amp;NEWS=n&amp;CSC=Y&amp;PAGE=booktext&amp;D=books&amp;AN=01735154$&amp;XPATH=/PG(0)")</f>
        <v>http://ovidsp.ovid.com/ovidweb.cgi?T=JS&amp;NEWS=n&amp;CSC=Y&amp;PAGE=booktext&amp;D=books&amp;AN=01735154$&amp;XPATH=/PG(0)</v>
      </c>
      <c r="M185" s="153"/>
      <c r="N185" s="171"/>
      <c r="O185" s="156"/>
    </row>
    <row r="186" spans="1:15" ht="20.100000000000001" customHeight="1">
      <c r="A186" s="186" t="s">
        <v>5877</v>
      </c>
      <c r="B186" s="153" t="s">
        <v>3183</v>
      </c>
      <c r="C186" s="151">
        <v>9781451190724</v>
      </c>
      <c r="D186" s="151">
        <v>9781451190724</v>
      </c>
      <c r="E186" s="152" t="s">
        <v>8764</v>
      </c>
      <c r="F186" s="152" t="s">
        <v>8532</v>
      </c>
      <c r="G186" s="153" t="s">
        <v>8765</v>
      </c>
      <c r="H186" s="152" t="s">
        <v>128</v>
      </c>
      <c r="I186" s="150">
        <v>2015</v>
      </c>
      <c r="J186" s="150">
        <v>1</v>
      </c>
      <c r="K186" s="154" t="s">
        <v>8766</v>
      </c>
      <c r="L186" s="155" t="str">
        <f>HYPERLINK("http://ovidsp.ovid.com/ovidweb.cgi?T=JS&amp;NEWS=n&amp;CSC=Y&amp;PAGE=booktext&amp;D=books&amp;AN=01817287$&amp;XPATH=/PG(0)","http://ovidsp.ovid.com/ovidweb.cgi?T=JS&amp;NEWS=n&amp;CSC=Y&amp;PAGE=booktext&amp;D=books&amp;AN=01817287$&amp;XPATH=/PG(0)")</f>
        <v>http://ovidsp.ovid.com/ovidweb.cgi?T=JS&amp;NEWS=n&amp;CSC=Y&amp;PAGE=booktext&amp;D=books&amp;AN=01817287$&amp;XPATH=/PG(0)</v>
      </c>
      <c r="M186" s="153"/>
      <c r="N186" s="171"/>
      <c r="O186" s="156"/>
    </row>
    <row r="187" spans="1:15" ht="20.100000000000001" customHeight="1">
      <c r="A187" s="186" t="s">
        <v>5877</v>
      </c>
      <c r="B187" s="153" t="s">
        <v>9173</v>
      </c>
      <c r="C187" s="151">
        <v>9781451189988</v>
      </c>
      <c r="D187" s="151">
        <v>9781451189988</v>
      </c>
      <c r="E187" s="152" t="s">
        <v>9174</v>
      </c>
      <c r="F187" s="152" t="s">
        <v>8523</v>
      </c>
      <c r="G187" s="153" t="s">
        <v>9175</v>
      </c>
      <c r="H187" s="152" t="s">
        <v>128</v>
      </c>
      <c r="I187" s="150">
        <v>2015</v>
      </c>
      <c r="J187" s="176">
        <v>1</v>
      </c>
      <c r="K187" s="177" t="s">
        <v>9176</v>
      </c>
      <c r="L187" s="155" t="str">
        <f>HYPERLINK("http://ovidsp.ovid.com/ovidweb.cgi?T=JS&amp;NEWS=n&amp;CSC=Y&amp;PAGE=booktext&amp;D=books&amp;AN=01787263$&amp;XPATH=/PG(0)","http://ovidsp.ovid.com/ovidweb.cgi?T=JS&amp;NEWS=n&amp;CSC=Y&amp;PAGE=booktext&amp;D=books&amp;AN=01787263$&amp;XPATH=/PG(0)")</f>
        <v>http://ovidsp.ovid.com/ovidweb.cgi?T=JS&amp;NEWS=n&amp;CSC=Y&amp;PAGE=booktext&amp;D=books&amp;AN=01787263$&amp;XPATH=/PG(0)</v>
      </c>
      <c r="M187" s="153"/>
      <c r="N187" s="171"/>
      <c r="O187" s="156"/>
    </row>
    <row r="188" spans="1:15" ht="20.100000000000001" customHeight="1">
      <c r="A188" s="178"/>
      <c r="B188" s="156"/>
      <c r="C188" s="179"/>
      <c r="D188" s="168"/>
      <c r="E188" s="180"/>
      <c r="F188" s="156"/>
      <c r="G188" s="156"/>
      <c r="H188" s="156"/>
      <c r="I188" s="178"/>
      <c r="J188" s="178">
        <f>SUM(J2:J187)</f>
        <v>187</v>
      </c>
      <c r="K188" s="185"/>
      <c r="L188" s="185"/>
      <c r="M188" s="156"/>
      <c r="N188" s="156"/>
      <c r="O188" s="156"/>
    </row>
  </sheetData>
  <phoneticPr fontId="22" type="noConversion"/>
  <hyperlinks>
    <hyperlink ref="L46" r:id="rId1" display="http://ovidsp.ovid.com/ovidweb.cgi?T=JS&amp;NEWS=n&amp;CSC=Y&amp;PAGE=booktext&amp;D=books&amp;AN=01745935$&amp;XPATH=/PG(0)" xr:uid="{00000000-0004-0000-0500-000000000000}"/>
    <hyperlink ref="L5" r:id="rId2" display="http://ovidsp.ovid.com/ovidweb.cgi?T=JS&amp;NEWS=n&amp;CSC=Y&amp;PAGE=booktext&amp;D=books&amp;AN=01817280$&amp;XPATH=/PG(0)" xr:uid="{00000000-0004-0000-0500-000001000000}"/>
    <hyperlink ref="L132" r:id="rId3" display="http://ovidsp.ovid.com/ovidweb.cgi?T=JS&amp;NEWS=n&amp;CSC=Y&amp;PAGE=booktext&amp;D=books&amp;AN=01817279$&amp;XPATH=/PG(0)" xr:uid="{00000000-0004-0000-0500-000002000000}"/>
    <hyperlink ref="L177" r:id="rId4" display="http://ovidsp.ovid.com/ovidweb.cgi?T=JS&amp;NEWS=n&amp;CSC=Y&amp;PAGE=booktext&amp;D=books&amp;AN=01745936$&amp;XPATH=/PG(0)" xr:uid="{00000000-0004-0000-0500-000003000000}"/>
    <hyperlink ref="L61" r:id="rId5" display="http://ovidsp.ovid.com/ovidweb.cgi?T=JS&amp;NEWS=n&amp;CSC=Y&amp;PAGE=booktext&amp;D=books&amp;AN=01833069$&amp;XPATH=/PG(0)" xr:uid="{00000000-0004-0000-0500-000004000000}"/>
    <hyperlink ref="L112" r:id="rId6" display="http://ovidsp.ovid.com/ovidweb.cgi?T=JS&amp;NEWS=n&amp;CSC=Y&amp;PAGE=booktext&amp;D=books&amp;AN=01762494$&amp;XPATH=/PG(0)" xr:uid="{00000000-0004-0000-0500-000005000000}"/>
    <hyperlink ref="L74" r:id="rId7" display="http://ovidsp.ovid.com/ovidweb.cgi?T=JS&amp;NEWS=n&amp;CSC=Y&amp;PAGE=booktext&amp;D=books&amp;AN=01745952$&amp;XPATH=/PG(0)" xr:uid="{00000000-0004-0000-0500-000006000000}"/>
    <hyperlink ref="L158" r:id="rId8" display="http://ovidsp.ovid.com/ovidweb.cgi?T=JS&amp;NEWS=n&amp;CSC=Y&amp;PAGE=booktext&amp;D=books&amp;AN=01812595$&amp;XPATH=/PG(0)" xr:uid="{00000000-0004-0000-0500-000007000000}"/>
    <hyperlink ref="L60" r:id="rId9" display="http://ovidsp.ovid.com/ovidweb.cgi?T=JS&amp;NEWS=n&amp;CSC=Y&amp;PAGE=booktext&amp;D=books&amp;AN=01787287$&amp;XPATH=/PG(0)" xr:uid="{00000000-0004-0000-0500-000008000000}"/>
    <hyperlink ref="L62" r:id="rId10" display="http://ovidsp.ovid.com/ovidweb.cgi?T=JS&amp;NEWS=n&amp;CSC=Y&amp;PAGE=booktext&amp;D=books&amp;AN=01827650$&amp;XPATH=/PG(0)" xr:uid="{00000000-0004-0000-0500-000009000000}"/>
    <hyperlink ref="L180" r:id="rId11" display="http://ovidsp.ovid.com/ovidweb.cgi?T=JS&amp;NEWS=n&amp;CSC=Y&amp;PAGE=booktext&amp;D=books&amp;AN=01787349$&amp;XPATH=/PG(0)" xr:uid="{00000000-0004-0000-0500-00000A000000}"/>
    <hyperlink ref="L163" r:id="rId12" display="http://ovidsp.ovid.com/ovidweb.cgi?T=JS&amp;NEWS=n&amp;CSC=Y&amp;PAGE=booktext&amp;D=books&amp;AN=01787262$&amp;XPATH=/PG(0)" xr:uid="{00000000-0004-0000-0500-00000B000000}"/>
    <hyperlink ref="L63" r:id="rId13" display="http://ovidsp.ovid.com/ovidweb.cgi?T=JS&amp;NEWS=n&amp;CSC=Y&amp;PAGE=booktext&amp;D=books&amp;AN=01833068$&amp;XPATH=/PG(0)" xr:uid="{00000000-0004-0000-0500-00000C000000}"/>
    <hyperlink ref="L79" r:id="rId14" display="http://ovidsp.ovid.com/ovidweb.cgi?T=JS&amp;NEWS=n&amp;CSC=Y&amp;PAGE=booktext&amp;D=books&amp;AN=01777270$&amp;XPATH=/PG(0)" xr:uid="{00000000-0004-0000-0500-00000D000000}"/>
    <hyperlink ref="L181" r:id="rId15" display="http://ovidsp.ovid.com/ovidweb.cgi?T=JS&amp;NEWS=n&amp;CSC=Y&amp;PAGE=booktext&amp;D=books&amp;AN=01745945$&amp;XPATH=/PG(0)" xr:uid="{00000000-0004-0000-0500-00000E000000}"/>
    <hyperlink ref="L39" r:id="rId16" display="http://ovidsp.ovid.com/ovidweb.cgi?T=JS&amp;NEWS=n&amp;CSC=Y&amp;PAGE=booktext&amp;D=books&amp;AN=01745934$&amp;XPATH=/PG(0)" xr:uid="{00000000-0004-0000-0500-00000F000000}"/>
    <hyperlink ref="L51" r:id="rId17" display="http://ovidsp.ovid.com/ovidweb.cgi?T=JS&amp;NEWS=n&amp;CSC=Y&amp;PAGE=booktext&amp;D=books&amp;AN=01817278$&amp;XPATH=/PG(0)" xr:uid="{00000000-0004-0000-0500-000010000000}"/>
    <hyperlink ref="L142" r:id="rId18" display="http://ovidsp.ovid.com/ovidweb.cgi?T=JS&amp;NEWS=n&amp;CSC=Y&amp;PAGE=booktext&amp;D=books&amp;AN=01745951$&amp;XPATH=/PG(0)" xr:uid="{00000000-0004-0000-0500-000011000000}"/>
    <hyperlink ref="L27" r:id="rId19" display="http://ovidsp.ovid.com/ovidweb.cgi?T=JS&amp;NEWS=n&amp;CSC=Y&amp;PAGE=booktext&amp;D=books&amp;AN=01741138$&amp;XPATH=/PG(0)" xr:uid="{00000000-0004-0000-0500-000012000000}"/>
    <hyperlink ref="L16" r:id="rId20" display="http://ovidsp.ovid.com/ovidweb.cgi?T=JS&amp;NEWS=n&amp;CSC=Y&amp;PAGE=booktext&amp;D=books&amp;AN=01720557$&amp;XPATH=/PG(0)" xr:uid="{00000000-0004-0000-0500-000013000000}"/>
    <hyperlink ref="L80" r:id="rId21" display="http://ovidsp.ovid.com/ovidweb.cgi?T=JS&amp;NEWS=n&amp;CSC=Y&amp;PAGE=booktext&amp;D=books&amp;AN=01745933$&amp;XPATH=/PG(0)" xr:uid="{00000000-0004-0000-0500-000014000000}"/>
    <hyperlink ref="L31" r:id="rId22" display="http://ovidsp.ovid.com/ovidweb.cgi?T=JS&amp;NEWS=n&amp;CSC=Y&amp;PAGE=booktext&amp;D=books&amp;AN=01787286$&amp;XPATH=/PG(0)" xr:uid="{00000000-0004-0000-0500-000015000000}"/>
    <hyperlink ref="L171" r:id="rId23" display="http://ovidsp.ovid.com/ovidweb.cgi?T=JS&amp;NEWS=n&amp;CSC=Y&amp;PAGE=booktext&amp;D=books&amp;AN=01768401$&amp;XPATH=/PG(0)" xr:uid="{00000000-0004-0000-0500-000016000000}"/>
    <hyperlink ref="L164" r:id="rId24" display="http://ovidsp.ovid.com/ovidweb.cgi?T=JS&amp;NEWS=n&amp;CSC=Y&amp;PAGE=booktext&amp;D=books&amp;AN=01787337$&amp;XPATH=/PG(0)" xr:uid="{00000000-0004-0000-0500-000017000000}"/>
    <hyperlink ref="L2" r:id="rId25" display="http://ovidsp.ovid.com/ovidweb.cgi?T=JS&amp;NEWS=n&amp;CSC=Y&amp;PAGE=booktext&amp;D=books&amp;AN=01768419$&amp;XPATH=/PG(0)" xr:uid="{00000000-0004-0000-0500-000018000000}"/>
    <hyperlink ref="L117" r:id="rId26" display="http://ovidsp.ovid.com/ovidweb.cgi?T=JS&amp;NEWS=n&amp;CSC=Y&amp;PAGE=booktext&amp;D=books&amp;AN=01720565$&amp;XPATH=/PG(0)" xr:uid="{00000000-0004-0000-0500-000019000000}"/>
    <hyperlink ref="L113" r:id="rId27" display="http://ovidsp.ovid.com/ovidweb.cgi?T=JS&amp;NEWS=n&amp;CSC=Y&amp;PAGE=booktext&amp;D=books&amp;AN=01720556$&amp;XPATH=/PG(0)" xr:uid="{00000000-0004-0000-0500-00001A000000}"/>
    <hyperlink ref="L114" r:id="rId28" display="http://ovidsp.ovid.com/ovidweb.cgi?T=JS&amp;NEWS=n&amp;CSC=Y&amp;PAGE=booktext&amp;D=books&amp;AN=01735162$&amp;XPATH=/PG(0)" xr:uid="{00000000-0004-0000-0500-00001B000000}"/>
    <hyperlink ref="L133" r:id="rId29" display="http://ovidsp.ovid.com/ovidweb.cgi?T=JS&amp;NEWS=n&amp;CSC=Y&amp;PAGE=booktext&amp;D=books&amp;AN=01787273$&amp;XPATH=/PG(0)" xr:uid="{00000000-0004-0000-0500-00001C000000}"/>
    <hyperlink ref="L17" r:id="rId30" display="http://ovidsp.ovid.com/ovidweb.cgi?T=JS&amp;NEWS=n&amp;CSC=Y&amp;PAGE=booktext&amp;D=books&amp;AN=01787256$&amp;XPATH=/PG(0)" xr:uid="{00000000-0004-0000-0500-00001D000000}"/>
    <hyperlink ref="L99" r:id="rId31" display="http://ovidsp.ovid.com/ovidweb.cgi?T=JS&amp;NEWS=n&amp;CSC=Y&amp;PAGE=booktext&amp;D=books&amp;AN=01745931$&amp;XPATH=/PG(0)" xr:uid="{00000000-0004-0000-0500-00001E000000}"/>
    <hyperlink ref="L95" r:id="rId32" display="http://ovidsp.ovid.com/ovidweb.cgi?T=JS&amp;NEWS=n&amp;CSC=Y&amp;PAGE=booktext&amp;D=books&amp;AN=01714600$&amp;XPATH=/PG(0)" xr:uid="{00000000-0004-0000-0500-00001F000000}"/>
    <hyperlink ref="L86" r:id="rId33" display="http://ovidsp.ovid.com/ovidweb.cgi?T=JS&amp;NEWS=n&amp;CSC=Y&amp;PAGE=booktext&amp;D=books&amp;AN=01817264$&amp;XPATH=/PG(0)" xr:uid="{00000000-0004-0000-0500-000020000000}"/>
    <hyperlink ref="L49" r:id="rId34" display="http://ovidsp.ovid.com/ovidweb.cgi?T=JS&amp;NEWS=n&amp;CSC=Y&amp;PAGE=booktext&amp;D=books&amp;AN=01745930$&amp;XPATH=/PG(0)" xr:uid="{00000000-0004-0000-0500-000021000000}"/>
    <hyperlink ref="L102" r:id="rId35" display="http://ovidsp.ovid.com/ovidweb.cgi?T=JS&amp;NEWS=n&amp;CSC=Y&amp;PAGE=booktext&amp;D=books&amp;AN=01787235$&amp;XPATH=/PG(0)" xr:uid="{00000000-0004-0000-0500-000022000000}"/>
    <hyperlink ref="L26" r:id="rId36" display="http://ovidsp.ovid.com/ovidweb.cgi?T=JS&amp;NEWS=n&amp;CSC=Y&amp;PAGE=booktext&amp;D=books&amp;AN=01745911$&amp;XPATH=/PG(0)" xr:uid="{00000000-0004-0000-0500-000023000000}"/>
    <hyperlink ref="L28" r:id="rId37" display="http://ovidsp.ovid.com/ovidweb.cgi?T=JS&amp;NEWS=n&amp;CSC=Y&amp;PAGE=booktext&amp;D=books&amp;AN=01735153$&amp;XPATH=/PG(0)" xr:uid="{00000000-0004-0000-0500-000024000000}"/>
    <hyperlink ref="L110" r:id="rId38" display="http://ovidsp.ovid.com/ovidweb.cgi?T=JS&amp;NEWS=n&amp;CSC=Y&amp;PAGE=booktext&amp;D=books&amp;AN=01787285$&amp;XPATH=/PG(0)" xr:uid="{00000000-0004-0000-0500-000025000000}"/>
    <hyperlink ref="L109" r:id="rId39" display="http://ovidsp.ovid.com/ovidweb.cgi?T=JS&amp;NEWS=n&amp;CSC=Y&amp;PAGE=booktext&amp;D=books&amp;AN=01817246$&amp;XPATH=/PG(0)" xr:uid="{00000000-0004-0000-0500-000026000000}"/>
    <hyperlink ref="L115" r:id="rId40" display="http://ovidsp.ovid.com/ovidweb.cgi?T=JS&amp;NEWS=n&amp;CSC=Y&amp;PAGE=booktext&amp;D=books&amp;AN=01777267$&amp;XPATH=/PG(0)" xr:uid="{00000000-0004-0000-0500-000027000000}"/>
    <hyperlink ref="L93" r:id="rId41" display="http://ovidsp.ovid.com/ovidweb.cgi?T=JS&amp;NEWS=n&amp;CSC=Y&amp;PAGE=booktext&amp;D=books&amp;AN=01787336$&amp;XPATH=/PG(0)" xr:uid="{00000000-0004-0000-0500-000028000000}"/>
    <hyperlink ref="L47" r:id="rId42" display="http://ovidsp.ovid.com/ovidweb.cgi?T=JS&amp;NEWS=n&amp;CSC=Y&amp;PAGE=booktext&amp;D=books&amp;AN=01735128$&amp;XPATH=/PG(0)" xr:uid="{00000000-0004-0000-0500-000029000000}"/>
    <hyperlink ref="L125" r:id="rId43" display="http://ovidsp.ovid.com/ovidweb.cgi?T=JS&amp;NEWS=n&amp;CSC=Y&amp;PAGE=booktext&amp;D=books&amp;AN=01745928$&amp;XPATH=/PG(0)" xr:uid="{00000000-0004-0000-0500-00002A000000}"/>
    <hyperlink ref="L156" r:id="rId44" display="http://ovidsp.ovid.com/ovidweb.cgi?T=JS&amp;NEWS=n&amp;CSC=Y&amp;PAGE=booktext&amp;D=books&amp;AN=01817276$&amp;XPATH=/PG(0)" xr:uid="{00000000-0004-0000-0500-00002B000000}"/>
    <hyperlink ref="L129" r:id="rId45" display="http://ovidsp.ovid.com/ovidweb.cgi?T=JS&amp;NEWS=n&amp;CSC=Y&amp;PAGE=booktext&amp;D=books&amp;AN=01762480$&amp;XPATH=/PG(0)" xr:uid="{00000000-0004-0000-0500-00002C000000}"/>
    <hyperlink ref="L55" r:id="rId46" display="http://ovidsp.ovid.com/ovidweb.cgi?T=JS&amp;NEWS=n&amp;CSC=Y&amp;PAGE=booktext&amp;D=books&amp;AN=01735158$&amp;XPATH=/PG(0)" xr:uid="{00000000-0004-0000-0500-00002D000000}"/>
    <hyperlink ref="L3" r:id="rId47" display="http://ovidsp.ovid.com/ovidweb.cgi?T=JS&amp;NEWS=n&amp;CSC=Y&amp;PAGE=booktext&amp;D=books&amp;AN=01857010$&amp;XPATH=/PG(0)" xr:uid="{00000000-0004-0000-0500-00002E000000}"/>
    <hyperlink ref="L121" r:id="rId48" display="http://ovidsp.ovid.com/ovidweb.cgi?T=JS&amp;NEWS=n&amp;CSC=Y&amp;PAGE=booktext&amp;D=books&amp;AN=01735160$&amp;XPATH=/PG(0)" xr:uid="{00000000-0004-0000-0500-00002F000000}"/>
    <hyperlink ref="L9" r:id="rId49" display="http://ovidsp.ovid.com/ovidweb.cgi?T=JS&amp;NEWS=n&amp;CSC=Y&amp;PAGE=booktext&amp;D=books&amp;AN=01817274$&amp;XPATH=/PG(0)" xr:uid="{00000000-0004-0000-0500-000030000000}"/>
    <hyperlink ref="L66" r:id="rId50" display="http://ovidsp.ovid.com/ovidweb.cgi?T=JS&amp;NEWS=n&amp;CSC=Y&amp;PAGE=booktext&amp;D=books&amp;AN=01787374$&amp;XPATH=/PG(0)" xr:uid="{00000000-0004-0000-0500-000031000000}"/>
    <hyperlink ref="L108" r:id="rId51" display="http://ovidsp.ovid.com/ovidweb.cgi?T=JS&amp;NEWS=n&amp;CSC=Y&amp;PAGE=booktext&amp;D=books&amp;AN=01777264$&amp;XPATH=/PG(0)" xr:uid="{00000000-0004-0000-0500-000032000000}"/>
    <hyperlink ref="L103" r:id="rId52" display="http://ovidsp.ovid.com/ovidweb.cgi?T=JS&amp;NEWS=n&amp;CSC=Y&amp;PAGE=booktext&amp;D=books&amp;AN=01787335$&amp;XPATH=/PG(0)" xr:uid="{00000000-0004-0000-0500-000033000000}"/>
    <hyperlink ref="K159" r:id="rId53" display="http://ovidsp.ovid.com/ovidweb.cgi?T=JS&amp;NEWS=n&amp;CSC=Y&amp;PAGE=booktext&amp;D=books&amp;AN=01745909$&amp;XPATH=/PG(0)" xr:uid="{00000000-0004-0000-0500-000034000000}"/>
    <hyperlink ref="L159" r:id="rId54" display="http://ovidsp.ovid.com/ovidweb.cgi?T=JS&amp;NEWS=n&amp;CSC=Y&amp;PAGE=booktext&amp;D=books&amp;AN=01745909$&amp;XPATH=/PG(0)" xr:uid="{00000000-0004-0000-0500-000035000000}"/>
    <hyperlink ref="L10" r:id="rId55" display="http://ovidsp.ovid.com/ovidweb.cgi?T=JS&amp;NEWS=n&amp;CSC=Y&amp;PAGE=booktext&amp;D=books&amp;AN=01812593$&amp;XPATH=/PG(0)" xr:uid="{00000000-0004-0000-0500-000036000000}"/>
    <hyperlink ref="L106" r:id="rId56" display="http://ovidsp.ovid.com/ovidweb.cgi?T=JS&amp;NEWS=n&amp;CSC=Y&amp;PAGE=booktext&amp;D=books&amp;AN=01777272$&amp;XPATH=/PG(0)" xr:uid="{00000000-0004-0000-0500-000037000000}"/>
    <hyperlink ref="L107" r:id="rId57" display="http://ovidsp.ovid.com/ovidweb.cgi?T=JS&amp;NEWS=n&amp;CSC=Y&amp;PAGE=booktext&amp;D=books&amp;AN=01812592$&amp;XPATH=/PG(0)" xr:uid="{00000000-0004-0000-0500-000038000000}"/>
    <hyperlink ref="L165" r:id="rId58" display="http://ovidsp.ovid.com/ovidweb.cgi?T=JS&amp;NEWS=n&amp;CSC=Y&amp;PAGE=booktext&amp;D=books&amp;AN=01735127$&amp;XPATH=/PG(0)" xr:uid="{00000000-0004-0000-0500-000039000000}"/>
    <hyperlink ref="L96" r:id="rId59" display="http://ovidsp.ovid.com/ovidweb.cgi?T=JS&amp;NEWS=n&amp;CSC=Y&amp;PAGE=booktext&amp;D=books&amp;AN=01817289$&amp;XPATH=/PG(0)" xr:uid="{00000000-0004-0000-0500-00003A000000}"/>
    <hyperlink ref="L81" r:id="rId60" display="http://ovidsp.ovid.com/ovidweb.cgi?T=JS&amp;NEWS=n&amp;CSC=Y&amp;PAGE=booktext&amp;D=books&amp;AN=01762492$&amp;XPATH=/PG(0)" xr:uid="{00000000-0004-0000-0500-00003B000000}"/>
    <hyperlink ref="L135" r:id="rId61" display="http://ovidsp.ovid.com/ovidweb.cgi?T=JS&amp;NEWS=n&amp;CSC=Y&amp;PAGE=booktext&amp;D=books&amp;AN=01823278$&amp;XPATH=/PG(0)" xr:uid="{00000000-0004-0000-0500-00003C000000}"/>
    <hyperlink ref="L38" r:id="rId62" display="http://ovidsp.ovid.com/ovidweb.cgi?T=JS&amp;NEWS=n&amp;CSC=Y&amp;PAGE=booktext&amp;D=books&amp;AN=01745925$&amp;XPATH=/PG(0)" xr:uid="{00000000-0004-0000-0500-00003D000000}"/>
    <hyperlink ref="L140" r:id="rId63" display="http://ovidsp.ovid.com/ovidweb.cgi?T=JS&amp;NEWS=n&amp;CSC=Y&amp;PAGE=booktext&amp;D=books&amp;AN=01762491$&amp;XPATH=/PG(0)" xr:uid="{00000000-0004-0000-0500-00003E000000}"/>
    <hyperlink ref="L161" r:id="rId64" display="http://ovidsp.ovid.com/ovidweb.cgi?T=JS&amp;NEWS=n&amp;CSC=Y&amp;PAGE=booktext&amp;D=books&amp;AN=01762479$&amp;XPATH=/PG(0)" xr:uid="{00000000-0004-0000-0500-00003F000000}"/>
    <hyperlink ref="L44" r:id="rId65" display="http://ovidsp.ovid.com/ovidweb.cgi?T=JS&amp;NEWS=n&amp;CSC=Y&amp;PAGE=booktext&amp;D=books&amp;AN=01762495$&amp;XPATH=/PG(0)" xr:uid="{00000000-0004-0000-0500-000040000000}"/>
    <hyperlink ref="L89" r:id="rId66" display="http://ovidsp.ovid.com/ovidweb.cgi?T=JS&amp;NEWS=n&amp;CSC=Y&amp;PAGE=booktext&amp;D=books&amp;AN=01817273$&amp;XPATH=/PG(0)" xr:uid="{00000000-0004-0000-0500-000041000000}"/>
    <hyperlink ref="L90" r:id="rId67" display="http://ovidsp.ovid.com/ovidweb.cgi?T=JS&amp;NEWS=n&amp;CSC=Y&amp;PAGE=booktext&amp;D=books&amp;AN=01787334$&amp;XPATH=/PG(0)" xr:uid="{00000000-0004-0000-0500-000042000000}"/>
    <hyperlink ref="L176" r:id="rId68" display="http://ovidsp.ovid.com/ovidweb.cgi?T=JS&amp;NEWS=n&amp;CSC=Y&amp;PAGE=booktext&amp;D=books&amp;AN=01745924$&amp;XPATH=/PG(0)" xr:uid="{00000000-0004-0000-0500-000043000000}"/>
    <hyperlink ref="L40" r:id="rId69" display="http://ovidsp.ovid.com/ovidweb.cgi?T=JS&amp;NEWS=n&amp;CSC=Y&amp;PAGE=booktext&amp;D=books&amp;AN=01762478$&amp;XPATH=/PG(0)" xr:uid="{00000000-0004-0000-0500-000044000000}"/>
    <hyperlink ref="L186" r:id="rId70" display="http://ovidsp.ovid.com/ovidweb.cgi?T=JS&amp;NEWS=n&amp;CSC=Y&amp;PAGE=booktext&amp;D=books&amp;AN=01817287$&amp;XPATH=/PG(0)" xr:uid="{00000000-0004-0000-0500-000045000000}"/>
    <hyperlink ref="L143" r:id="rId71" display="http://ovidsp.ovid.com/ovidweb.cgi?T=JS&amp;NEWS=n&amp;CSC=Y&amp;PAGE=booktext&amp;D=books&amp;AN=01762488$&amp;XPATH=/PG(0)" xr:uid="{00000000-0004-0000-0500-000046000000}"/>
    <hyperlink ref="L100" r:id="rId72" display="http://ovidsp.ovid.com/ovidweb.cgi?T=JS&amp;NEWS=n&amp;CSC=Y&amp;PAGE=booktext&amp;D=books&amp;AN=01817286$&amp;XPATH=/PG(0)" xr:uid="{00000000-0004-0000-0500-000047000000}"/>
    <hyperlink ref="L144" r:id="rId73" display="http://ovidsp.ovid.com/ovidweb.cgi?T=JS&amp;NEWS=n&amp;CSC=Y&amp;PAGE=booktext&amp;D=books&amp;AN=01787278$&amp;XPATH=/PG(0)" xr:uid="{00000000-0004-0000-0500-000048000000}"/>
    <hyperlink ref="L145" r:id="rId74" display="http://ovidsp.ovid.com/ovidweb.cgi?T=JS&amp;NEWS=n&amp;CSC=Y&amp;PAGE=booktext&amp;D=books&amp;AN=01762487$&amp;XPATH=/PG(0)" xr:uid="{00000000-0004-0000-0500-000049000000}"/>
    <hyperlink ref="L101" r:id="rId75" display="http://ovidsp.ovid.com/ovidweb.cgi?T=JS&amp;NEWS=n&amp;CSC=Y&amp;PAGE=booktext&amp;D=books&amp;AN=01787333$&amp;XPATH=/PG(0)" xr:uid="{00000000-0004-0000-0500-00004A000000}"/>
    <hyperlink ref="L136" r:id="rId76" display="http://ovidsp.ovid.com/ovidweb.cgi?T=JS&amp;NEWS=n&amp;CSC=Y&amp;PAGE=booktext&amp;D=books&amp;AN=01735164$&amp;XPATH=/PG(0)" xr:uid="{00000000-0004-0000-0500-00004B000000}"/>
    <hyperlink ref="L141" r:id="rId77" display="http://ovidsp.ovid.com/ovidweb.cgi?T=JS&amp;NEWS=n&amp;CSC=Y&amp;PAGE=booktext&amp;D=books&amp;AN=01817272$&amp;XPATH=/PG(0)" xr:uid="{00000000-0004-0000-0500-00004C000000}"/>
    <hyperlink ref="L36" r:id="rId78" display="http://ovidsp.ovid.com/ovidweb.cgi?T=JS&amp;NEWS=n&amp;CSC=Y&amp;PAGE=booktext&amp;D=books&amp;AN=01762477$&amp;XPATH=/PG(0)" xr:uid="{00000000-0004-0000-0500-00004D000000}"/>
    <hyperlink ref="L23" r:id="rId79" display="http://ovidsp.ovid.com/ovidweb.cgi?T=JS&amp;NEWS=n&amp;CSC=Y&amp;PAGE=booktext&amp;D=books&amp;AN=01762486$&amp;XPATH=/PG(0)" xr:uid="{00000000-0004-0000-0500-00004E000000}"/>
    <hyperlink ref="L111" r:id="rId80" display="http://ovidsp.ovid.com/ovidweb.cgi?T=JS&amp;NEWS=n&amp;CSC=Y&amp;PAGE=booktext&amp;D=books&amp;AN=01787254$&amp;XPATH=/PG(0)" xr:uid="{00000000-0004-0000-0500-00004F000000}"/>
    <hyperlink ref="L105" r:id="rId81" display="http://ovidsp.ovid.com/ovidweb.cgi?T=JS&amp;NEWS=n&amp;CSC=Y&amp;PAGE=booktext&amp;D=books&amp;AN=01857031$&amp;XPATH=/PG(0)" xr:uid="{00000000-0004-0000-0500-000050000000}"/>
    <hyperlink ref="L92" r:id="rId82" display="http://ovidsp.ovid.com/ovidweb.cgi?T=JS&amp;NEWS=n&amp;CSC=Y&amp;PAGE=booktext&amp;D=books&amp;AN=01787332$&amp;XPATH=/PG(0)" xr:uid="{00000000-0004-0000-0500-000051000000}"/>
    <hyperlink ref="L22" r:id="rId83" display="http://ovidsp.ovid.com/ovidweb.cgi?T=JS&amp;NEWS=n&amp;CSC=Y&amp;PAGE=booktext&amp;D=books&amp;AN=01787234$&amp;XPATH=/PG(0)" xr:uid="{00000000-0004-0000-0500-000052000000}"/>
    <hyperlink ref="L48" r:id="rId84" display="http://ovidsp.ovid.com/ovidweb.cgi?T=JS&amp;NEWS=n&amp;CSC=Y&amp;PAGE=booktext&amp;D=books&amp;AN=01787253$&amp;XPATH=/PG(0)" xr:uid="{00000000-0004-0000-0500-000053000000}"/>
    <hyperlink ref="L84" r:id="rId85" display="http://ovidsp.ovid.com/ovidweb.cgi?T=JS&amp;NEWS=n&amp;CSC=Y&amp;PAGE=booktext&amp;D=books&amp;AN=01787252$&amp;XPATH=/PG(0)" xr:uid="{00000000-0004-0000-0500-000054000000}"/>
    <hyperlink ref="L77" r:id="rId86" display="http://ovidsp.ovid.com/ovidweb.cgi?T=JS&amp;NEWS=n&amp;CSC=Y&amp;PAGE=booktext&amp;D=books&amp;AN=01838251$&amp;XPATH=/PG(0)" xr:uid="{00000000-0004-0000-0500-000055000000}"/>
    <hyperlink ref="L4" r:id="rId87" display="http://ovidsp.ovid.com/ovidweb.cgi?T=JS&amp;NEWS=n&amp;CSC=Y&amp;PAGE=booktext&amp;D=books&amp;AN=01745866$&amp;XPATH=/PG(0)" xr:uid="{00000000-0004-0000-0500-000056000000}"/>
    <hyperlink ref="L160" r:id="rId88" display="http://ovidsp.ovid.com/ovidweb.cgi?T=JS&amp;NEWS=n&amp;CSC=Y&amp;PAGE=booktext&amp;D=books&amp;AN=01787396$&amp;XPATH=/PG(0)" xr:uid="{00000000-0004-0000-0500-000057000000}"/>
    <hyperlink ref="L7" r:id="rId89" display="http://ovidsp.ovid.com/ovidweb.cgi?T=JS&amp;NEWS=n&amp;CSC=Y&amp;PAGE=booktext&amp;D=books&amp;AN=01735126$&amp;XPATH=/PG(0)" xr:uid="{00000000-0004-0000-0500-000058000000}"/>
    <hyperlink ref="L53" r:id="rId90" display="http://ovidsp.ovid.com/ovidweb.cgi?T=JS&amp;NEWS=n&amp;CSC=Y&amp;PAGE=booktext&amp;D=books&amp;AN=01827651$&amp;XPATH=/PG(0)" xr:uid="{00000000-0004-0000-0500-000059000000}"/>
    <hyperlink ref="L128" r:id="rId91" display="http://ovidsp.ovid.com/ovidweb.cgi?T=JS&amp;NEWS=n&amp;CSC=Y&amp;PAGE=booktext&amp;D=books&amp;AN=01735163$&amp;XPATH=/PG(0)" xr:uid="{00000000-0004-0000-0500-00005A000000}"/>
    <hyperlink ref="L82" r:id="rId92" display="http://ovidsp.ovid.com/ovidweb.cgi?T=JS&amp;NEWS=n&amp;CSC=Y&amp;PAGE=booktext&amp;D=books&amp;AN=01787255$&amp;XPATH=/PG(0)" xr:uid="{00000000-0004-0000-0500-00005B000000}"/>
    <hyperlink ref="L166" r:id="rId93" display="http://ovidsp.ovid.com/ovidweb.cgi?T=JS&amp;NEWS=n&amp;CSC=Y&amp;PAGE=booktext&amp;D=books&amp;AN=01787251$&amp;XPATH=/PG(0)" xr:uid="{00000000-0004-0000-0500-00005C000000}"/>
    <hyperlink ref="L182" r:id="rId94" display="http://ovidsp.ovid.com/ovidweb.cgi?T=JS&amp;NEWS=n&amp;CSC=Y&amp;PAGE=booktext&amp;D=books&amp;AN=01787331$&amp;XPATH=/PG(0)" xr:uid="{00000000-0004-0000-0500-00005D000000}"/>
    <hyperlink ref="L42" r:id="rId95" display="http://ovidsp.ovid.com/ovidweb.cgi?T=JS&amp;NEWS=n&amp;CSC=Y&amp;PAGE=booktext&amp;D=books&amp;AN=01812591$&amp;XPATH=/PG(0)" xr:uid="{00000000-0004-0000-0500-00005E000000}"/>
    <hyperlink ref="L167" r:id="rId96" display="http://ovidsp.ovid.com/ovidweb.cgi?T=JS&amp;NEWS=n&amp;CSC=Y&amp;PAGE=booktext&amp;D=books&amp;AN=01787249$&amp;XPATH=/PG(0)" xr:uid="{00000000-0004-0000-0500-00005F000000}"/>
    <hyperlink ref="L172" r:id="rId97" display="http://ovidsp.ovid.com/ovidweb.cgi?T=JS&amp;NEWS=n&amp;CSC=Y&amp;PAGE=booktext&amp;D=books&amp;AN=01768400$&amp;XPATH=/PG(0)" xr:uid="{00000000-0004-0000-0500-000060000000}"/>
    <hyperlink ref="L157" r:id="rId98" display="http://ovidsp.ovid.com/ovidweb.cgi?T=JS&amp;NEWS=n&amp;CSC=Y&amp;PAGE=booktext&amp;D=books&amp;AN=01762473$&amp;XPATH=/PG(0)" xr:uid="{00000000-0004-0000-0500-000061000000}"/>
    <hyperlink ref="L30" r:id="rId99" display="http://ovidsp.ovid.com/ovidweb.cgi?T=JS&amp;NEWS=n&amp;CSC=Y&amp;PAGE=booktext&amp;D=books&amp;AN=01745920$&amp;XPATH=/PG(0)" xr:uid="{00000000-0004-0000-0500-000062000000}"/>
    <hyperlink ref="L72" r:id="rId100" display="http://ovidsp.ovid.com/ovidweb.cgi?T=JS&amp;NEWS=n&amp;CSC=Y&amp;PAGE=booktext&amp;D=books&amp;AN=01787274$&amp;XPATH=/PG(0)" xr:uid="{00000000-0004-0000-0500-000063000000}"/>
    <hyperlink ref="L147" r:id="rId101" display="http://ovidsp.ovid.com/ovidweb.cgi?T=JS&amp;NEWS=n&amp;CSC=Y&amp;PAGE=booktext&amp;D=books&amp;AN=01787281$&amp;XPATH=/PG(0)" xr:uid="{00000000-0004-0000-0500-000064000000}"/>
    <hyperlink ref="L118" r:id="rId102" display="http://ovidsp.ovid.com/ovidweb.cgi?T=JS&amp;NEWS=n&amp;CSC=Y&amp;PAGE=booktext&amp;D=books&amp;AN=01720563$&amp;XPATH=/PG(0)" xr:uid="{00000000-0004-0000-0500-000065000000}"/>
    <hyperlink ref="L183" r:id="rId103" display="http://ovidsp.ovid.com/ovidweb.cgi?T=JS&amp;NEWS=n&amp;CSC=Y&amp;PAGE=booktext&amp;D=books&amp;AN=01787373$&amp;XPATH=/PG(0)" xr:uid="{00000000-0004-0000-0500-000066000000}"/>
    <hyperlink ref="L122" r:id="rId104" display="http://ovidsp.ovid.com/ovidweb.cgi?T=JS&amp;NEWS=n&amp;CSC=Y&amp;PAGE=booktext&amp;D=books&amp;AN=01781600$&amp;XPATH=/PG(0)" xr:uid="{00000000-0004-0000-0500-000067000000}"/>
    <hyperlink ref="L43" r:id="rId105" display="http://ovidsp.ovid.com/ovidweb.cgi?T=JS&amp;NEWS=n&amp;CSC=Y&amp;PAGE=booktext&amp;D=books&amp;AN=01833071$&amp;XPATH=/PG(0)" xr:uid="{00000000-0004-0000-0500-000068000000}"/>
    <hyperlink ref="L33" r:id="rId106" display="http://ovidsp.ovid.com/ovidweb.cgi?T=JS&amp;NEWS=n&amp;CSC=Y&amp;PAGE=booktext&amp;D=books&amp;AN=01768405$&amp;XPATH=/PG(0)" xr:uid="{00000000-0004-0000-0500-000069000000}"/>
    <hyperlink ref="L20" r:id="rId107" display="http://ovidsp.ovid.com/ovidweb.cgi?T=JS&amp;NEWS=n&amp;CSC=Y&amp;PAGE=booktext&amp;D=books&amp;AN=01768404$&amp;XPATH=/PG(0)" xr:uid="{00000000-0004-0000-0500-00006A000000}"/>
    <hyperlink ref="L137" r:id="rId108" display="http://ovidsp.ovid.com/ovidweb.cgi?T=JS&amp;NEWS=n&amp;CSC=Y&amp;PAGE=booktext&amp;D=books&amp;AN=01720562$&amp;XPATH=/PG(0)" xr:uid="{00000000-0004-0000-0500-00006B000000}"/>
    <hyperlink ref="L130" r:id="rId109" display="http://ovidsp.ovid.com/ovidweb.cgi?T=JS&amp;NEWS=n&amp;CSC=Y&amp;PAGE=booktext&amp;D=books&amp;AN=01762472$&amp;XPATH=/PG(0)" xr:uid="{00000000-0004-0000-0500-00006C000000}"/>
    <hyperlink ref="L88" r:id="rId110" display="http://ovidsp.ovid.com/ovidweb.cgi?T=JS&amp;NEWS=n&amp;CSC=Y&amp;PAGE=booktext&amp;D=books&amp;AN=01812589$&amp;XPATH=/PG(0)" xr:uid="{00000000-0004-0000-0500-00006D000000}"/>
    <hyperlink ref="L52" r:id="rId111" display="http://ovidsp.ovid.com/ovidweb.cgi?T=JS&amp;NEWS=n&amp;CSC=Y&amp;PAGE=booktext&amp;D=books&amp;AN=01817262$&amp;XPATH=/PG(0)" xr:uid="{00000000-0004-0000-0500-00006E000000}"/>
    <hyperlink ref="L35" r:id="rId112" display="http://ovidsp.ovid.com/ovidweb.cgi?T=JS&amp;NEWS=n&amp;CSC=Y&amp;PAGE=booktext&amp;D=books&amp;AN=01817266$&amp;XPATH=/PG(0)" xr:uid="{00000000-0004-0000-0500-00006F000000}"/>
    <hyperlink ref="L138" r:id="rId113" display="http://ovidsp.ovid.com/ovidweb.cgi?T=JS&amp;NEWS=n&amp;CSC=Y&amp;PAGE=booktext&amp;D=books&amp;AN=01762471$&amp;XPATH=/PG(0)" xr:uid="{00000000-0004-0000-0500-000070000000}"/>
    <hyperlink ref="L134" r:id="rId114" display="http://ovidsp.ovid.com/ovidweb.cgi?T=JS&amp;NEWS=n&amp;CSC=Y&amp;PAGE=booktext&amp;D=books&amp;AN=01762469$&amp;XPATH=/PG(0)" xr:uid="{00000000-0004-0000-0500-000071000000}"/>
    <hyperlink ref="L150" r:id="rId115" display="http://ovidsp.ovid.com/ovidweb.cgi?T=JS&amp;NEWS=n&amp;CSC=Y&amp;PAGE=booktext&amp;D=books&amp;AN=01787272$&amp;XPATH=/PG(0)" xr:uid="{00000000-0004-0000-0500-000072000000}"/>
    <hyperlink ref="L75" r:id="rId116" display="http://ovidsp.ovid.com/ovidweb.cgi?T=JS&amp;NEWS=n&amp;CSC=Y&amp;PAGE=booktext&amp;D=books&amp;AN=01745919$&amp;XPATH=/PG(0)" xr:uid="{00000000-0004-0000-0500-000073000000}"/>
    <hyperlink ref="L14" r:id="rId117" display="http://ovidsp.ovid.com/ovidweb.cgi?T=JS&amp;NEWS=n&amp;CSC=Y&amp;PAGE=booktext&amp;D=books&amp;AN=01817284$&amp;XPATH=/PG(0)" xr:uid="{00000000-0004-0000-0500-000074000000}"/>
    <hyperlink ref="L73" r:id="rId118" display="http://ovidsp.ovid.com/ovidweb.cgi?T=JS&amp;NEWS=n&amp;CSC=Y&amp;PAGE=booktext&amp;D=books&amp;AN=01787271$&amp;XPATH=/PG(0)" xr:uid="{00000000-0004-0000-0500-000075000000}"/>
    <hyperlink ref="L67" r:id="rId119" display="http://ovidsp.ovid.com/ovidweb.cgi?T=JS&amp;NEWS=n&amp;CSC=Y&amp;PAGE=booktext&amp;D=books&amp;AN=01812588$&amp;XPATH=/PG(0)" xr:uid="{00000000-0004-0000-0500-000076000000}"/>
    <hyperlink ref="L45" r:id="rId120" display="http://ovidsp.ovid.com/ovidweb.cgi?T=JS&amp;NEWS=n&amp;CSC=Y&amp;PAGE=booktext&amp;D=books&amp;AN=01787270$&amp;XPATH=/PG(0)" xr:uid="{00000000-0004-0000-0500-000077000000}"/>
    <hyperlink ref="L97" r:id="rId121" display="http://ovidsp.ovid.com/ovidweb.cgi?T=JS&amp;NEWS=n&amp;CSC=Y&amp;PAGE=booktext&amp;D=books&amp;AN=01762468$&amp;XPATH=/PG(0)" xr:uid="{00000000-0004-0000-0500-000078000000}"/>
    <hyperlink ref="L69" r:id="rId122" display="http://ovidsp.ovid.com/ovidweb.cgi?T=JS&amp;NEWS=n&amp;CSC=Y&amp;PAGE=booktext&amp;D=books&amp;AN=01777257$&amp;XPATH=/PG(0)" xr:uid="{00000000-0004-0000-0500-000079000000}"/>
    <hyperlink ref="L168" r:id="rId123" display="http://ovidsp.ovid.com/ovidweb.cgi?T=JS&amp;NEWS=n&amp;CSC=Y&amp;PAGE=booktext&amp;D=books&amp;AN=01762467$&amp;XPATH=/PG(0)" xr:uid="{00000000-0004-0000-0500-00007A000000}"/>
    <hyperlink ref="L18" r:id="rId124" display="http://ovidsp.ovid.com/ovidweb.cgi?T=JS&amp;NEWS=n&amp;CSC=Y&amp;PAGE=booktext&amp;D=books&amp;AN=01817282$&amp;XPATH=/PG(0)" xr:uid="{00000000-0004-0000-0500-00007B000000}"/>
    <hyperlink ref="L91" r:id="rId125" display="http://ovidsp.ovid.com/ovidweb.cgi?T=JS&amp;NEWS=n&amp;CSC=Y&amp;PAGE=booktext&amp;D=books&amp;AN=01745918$&amp;XPATH=/PG(0)" xr:uid="{00000000-0004-0000-0500-00007C000000}"/>
    <hyperlink ref="L148" r:id="rId126" display="http://ovidsp.ovid.com/ovidweb.cgi?T=JS&amp;NEWS=n&amp;CSC=Y&amp;PAGE=booktext&amp;D=books&amp;AN=01787231$&amp;XPATH=/PG(0)" xr:uid="{00000000-0004-0000-0500-00007D000000}"/>
    <hyperlink ref="L184" r:id="rId127" display="http://ovidsp.ovid.com/ovidweb.cgi?T=JS&amp;NEWS=n&amp;CSC=Y&amp;PAGE=booktext&amp;D=books&amp;AN=01731092$&amp;XPATH=/PG(0)" xr:uid="{00000000-0004-0000-0500-00007E000000}"/>
    <hyperlink ref="L32" r:id="rId128" display="http://ovidsp.ovid.com/ovidweb.cgi?T=JS&amp;NEWS=n&amp;CSC=Y&amp;PAGE=booktext&amp;D=books&amp;AN=01735155$&amp;XPATH=/PG(0)" xr:uid="{00000000-0004-0000-0500-00007F000000}"/>
    <hyperlink ref="L175" r:id="rId129" display="http://ovidsp.ovid.com/ovidweb.cgi?T=JS&amp;NEWS=n&amp;CSC=Y&amp;PAGE=booktext&amp;D=books&amp;AN=01768399$&amp;XPATH=/PG(0)" xr:uid="{00000000-0004-0000-0500-000080000000}"/>
    <hyperlink ref="L6" r:id="rId130" display="http://ovidsp.ovid.com/ovidweb.cgi?T=JS&amp;NEWS=n&amp;CSC=Y&amp;PAGE=booktext&amp;D=books&amp;AN=01787190$&amp;XPATH=/PG(0)" xr:uid="{00000000-0004-0000-0500-000081000000}"/>
    <hyperlink ref="L68" r:id="rId131" display="http://ovidsp.ovid.com/ovidweb.cgi?T=JS&amp;NEWS=n&amp;CSC=Y&amp;PAGE=booktext&amp;D=books&amp;AN=01777256$&amp;XPATH=/PG(0)" xr:uid="{00000000-0004-0000-0500-000082000000}"/>
    <hyperlink ref="L126" r:id="rId132" display="http://ovidsp.ovid.com/ovidweb.cgi?T=JS&amp;NEWS=n&amp;CSC=Y&amp;PAGE=booktext&amp;D=books&amp;AN=01745917$&amp;XPATH=/PG(0)" xr:uid="{00000000-0004-0000-0500-000083000000}"/>
    <hyperlink ref="L127" r:id="rId133" display="http://ovidsp.ovid.com/ovidweb.cgi?T=JS&amp;NEWS=n&amp;CSC=Y&amp;PAGE=booktext&amp;D=books&amp;AN=01745943$&amp;XPATH=/PG(0)" xr:uid="{00000000-0004-0000-0500-000084000000}"/>
    <hyperlink ref="L65" r:id="rId134" display="http://ovidsp.ovid.com/ovidweb.cgi?T=JS&amp;NEWS=n&amp;CSC=Y&amp;PAGE=booktext&amp;D=books&amp;AN=01787229$&amp;XPATH=/PG(0)" xr:uid="{00000000-0004-0000-0500-000085000000}"/>
    <hyperlink ref="L24" r:id="rId135" display="http://ovidsp.ovid.com/ovidweb.cgi?T=JS&amp;NEWS=n&amp;CSC=Y&amp;PAGE=booktext&amp;D=books&amp;AN=01720492$&amp;XPATH=/PG(0)" xr:uid="{00000000-0004-0000-0500-000086000000}"/>
    <hyperlink ref="L85" r:id="rId136" display="http://ovidsp.ovid.com/ovidweb.cgi?T=JS&amp;NEWS=n&amp;CSC=Y&amp;PAGE=booktext&amp;D=books&amp;AN=01787264$&amp;XPATH=/PG(0)" xr:uid="{00000000-0004-0000-0500-000087000000}"/>
    <hyperlink ref="L34" r:id="rId137" display="http://ovidsp.ovid.com/ovidweb.cgi?T=JS&amp;NEWS=n&amp;CSC=Y&amp;PAGE=booktext&amp;D=books&amp;AN=01762466$&amp;XPATH=/PG(0)" xr:uid="{00000000-0004-0000-0500-000088000000}"/>
    <hyperlink ref="L59" r:id="rId138" display="http://ovidsp.ovid.com/ovidweb.cgi?T=JS&amp;NEWS=n&amp;CSC=Y&amp;PAGE=booktext&amp;D=books&amp;AN=01833066$&amp;XPATH=/PG(0)" xr:uid="{00000000-0004-0000-0500-000089000000}"/>
    <hyperlink ref="L119" r:id="rId139" display="http://ovidsp.ovid.com/ovidweb.cgi?T=JS&amp;NEWS=n&amp;CSC=Y&amp;PAGE=booktext&amp;D=books&amp;AN=01720609$&amp;XPATH=/PG(0)" xr:uid="{00000000-0004-0000-0500-00008A000000}"/>
    <hyperlink ref="L56" r:id="rId140" display="http://ovidsp.ovid.com/ovidweb.cgi?T=JS&amp;NEWS=n&amp;CSC=Y&amp;PAGE=booktext&amp;D=books&amp;AN=01833065$&amp;XPATH=/PG(0)" xr:uid="{00000000-0004-0000-0500-00008B000000}"/>
    <hyperlink ref="L155" r:id="rId141" display="http://ovidsp.ovid.com/ovidweb.cgi?T=JS&amp;NEWS=n&amp;CSC=Y&amp;PAGE=booktext&amp;D=books&amp;AN=01817283$&amp;XPATH=/PG(0)" xr:uid="{00000000-0004-0000-0500-00008C000000}"/>
    <hyperlink ref="L162" r:id="rId142" display="http://ovidsp.ovid.com/ovidweb.cgi?T=JS&amp;NEWS=n&amp;CSC=Y&amp;PAGE=booktext&amp;D=books&amp;AN=01827652$&amp;XPATH=/PG(0)" xr:uid="{00000000-0004-0000-0500-00008D000000}"/>
    <hyperlink ref="L54" r:id="rId143" display="http://ovidsp.ovid.com/ovidweb.cgi?T=JS&amp;NEWS=n&amp;CSC=Y&amp;PAGE=booktext&amp;D=books&amp;AN=01787290$&amp;XPATH=/PG(0)" xr:uid="{00000000-0004-0000-0500-00008E000000}"/>
    <hyperlink ref="L151" r:id="rId144" display="http://ovidsp.ovid.com/ovidweb.cgi?T=JS&amp;NEWS=n&amp;CSC=Y&amp;PAGE=booktext&amp;D=books&amp;AN=01768439$&amp;XPATH=/PG(0)" xr:uid="{00000000-0004-0000-0500-00008F000000}"/>
    <hyperlink ref="L149" r:id="rId145" display="http://ovidsp.ovid.com/ovidweb.cgi?T=JS&amp;NEWS=n&amp;CSC=Y&amp;PAGE=booktext&amp;D=books&amp;AN=01787268$&amp;XPATH=/PG(0)" xr:uid="{00000000-0004-0000-0500-000090000000}"/>
    <hyperlink ref="L70" r:id="rId146" display="http://ovidsp.ovid.com/ovidweb.cgi?T=JS&amp;NEWS=n&amp;CSC=Y&amp;PAGE=booktext&amp;D=books&amp;AN=01817281$&amp;XPATH=/PG(0)" xr:uid="{00000000-0004-0000-0500-000091000000}"/>
    <hyperlink ref="L153" r:id="rId147" display="http://ovidsp.ovid.com/ovidweb.cgi?T=JS&amp;NEWS=n&amp;CSC=Y&amp;PAGE=booktext&amp;D=books&amp;AN=01787269$&amp;XPATH=/PG(0)" xr:uid="{00000000-0004-0000-0500-000092000000}"/>
    <hyperlink ref="L87" r:id="rId148" display="http://ovidsp.ovid.com/ovidweb.cgi?T=JS&amp;NEWS=n&amp;CSC=Y&amp;PAGE=booktext&amp;D=books&amp;AN=01787392$&amp;XPATH=/PG(0)" xr:uid="{00000000-0004-0000-0500-000093000000}"/>
    <hyperlink ref="L13" r:id="rId149" display="http://ovidsp.ovid.com/ovidweb.cgi?T=JS&amp;NEWS=n&amp;CSC=Y&amp;PAGE=booktext&amp;D=books&amp;AN=01787243$&amp;XPATH=/PG(0)" xr:uid="{00000000-0004-0000-0500-000094000000}"/>
    <hyperlink ref="L8" r:id="rId150" display="http://ovidsp.ovid.com/ovidweb.cgi?T=JS&amp;NEWS=n&amp;CSC=Y&amp;PAGE=booktext&amp;D=books&amp;AN=01735124$&amp;XPATH=/PG(0)" xr:uid="{00000000-0004-0000-0500-000095000000}"/>
    <hyperlink ref="L58" r:id="rId151" display="http://ovidsp.ovid.com/ovidweb.cgi?T=JS&amp;NEWS=n&amp;CSC=Y&amp;PAGE=booktext&amp;D=books&amp;AN=01745916$&amp;XPATH=/PG(0)" xr:uid="{00000000-0004-0000-0500-000096000000}"/>
    <hyperlink ref="L146" r:id="rId152" display="http://ovidsp.ovid.com/ovidweb.cgi?T=JS&amp;NEWS=n&amp;CSC=Y&amp;PAGE=booktext&amp;D=books&amp;AN=01787267$&amp;XPATH=/PG(0)" xr:uid="{00000000-0004-0000-0500-000097000000}"/>
    <hyperlink ref="L11" r:id="rId153" display="http://ovidsp.ovid.com/ovidweb.cgi?T=JS&amp;NEWS=n&amp;CSC=Y&amp;PAGE=booktext&amp;D=books&amp;AN=01735123$&amp;XPATH=/PG(0)" xr:uid="{00000000-0004-0000-0500-000098000000}"/>
    <hyperlink ref="L12" r:id="rId154" display="http://ovidsp.ovid.com/ovidweb.cgi?T=JS&amp;NEWS=n&amp;CSC=Y&amp;PAGE=booktext&amp;D=books&amp;AN=01762464$&amp;XPATH=/PG(0)" xr:uid="{00000000-0004-0000-0500-000099000000}"/>
    <hyperlink ref="L169" r:id="rId155" display="http://ovidsp.ovid.com/ovidweb.cgi?T=JS&amp;NEWS=n&amp;CSC=Y&amp;PAGE=booktext&amp;D=books&amp;AN=01762463$&amp;XPATH=/PG(0)" xr:uid="{00000000-0004-0000-0500-00009A000000}"/>
    <hyperlink ref="L154" r:id="rId156" display="http://ovidsp.ovid.com/ovidweb.cgi?T=JS&amp;NEWS=n&amp;CSC=Y&amp;PAGE=booktext&amp;D=books&amp;AN=01787230$&amp;XPATH=/PG(0)" xr:uid="{00000000-0004-0000-0500-00009B000000}"/>
    <hyperlink ref="L71" r:id="rId157" display="http://ovidsp.ovid.com/ovidweb.cgi?T=JS&amp;NEWS=n&amp;CSC=Y&amp;PAGE=booktext&amp;D=books&amp;AN=01833046$&amp;XPATH=/PG(0)" xr:uid="{00000000-0004-0000-0500-00009C000000}"/>
    <hyperlink ref="L178" r:id="rId158" display="http://ovidsp.ovid.com/ovidweb.cgi?T=JS&amp;NEWS=n&amp;CSC=Y&amp;PAGE=booktext&amp;D=books&amp;AN=01787257$&amp;XPATH=/PG(0)" xr:uid="{00000000-0004-0000-0500-00009D000000}"/>
    <hyperlink ref="L25" r:id="rId159" display="http://ovidsp.ovid.com/ovidweb.cgi?T=JS&amp;NEWS=n&amp;CSC=Y&amp;PAGE=booktext&amp;D=books&amp;AN=01787245$&amp;XPATH=/PG(0)" xr:uid="{00000000-0004-0000-0500-00009E000000}"/>
    <hyperlink ref="L21" r:id="rId160" display="http://ovidsp.ovid.com/ovidweb.cgi?T=JS&amp;NEWS=n&amp;CSC=Y&amp;PAGE=booktext&amp;D=books&amp;AN=01787338$&amp;XPATH=/PG(0)" xr:uid="{00000000-0004-0000-0500-00009F000000}"/>
    <hyperlink ref="L185" r:id="rId161" display="http://ovidsp.ovid.com/ovidweb.cgi?T=JS&amp;NEWS=n&amp;CSC=Y&amp;PAGE=booktext&amp;D=books&amp;AN=01735154$&amp;XPATH=/PG(0)" xr:uid="{00000000-0004-0000-0500-0000A0000000}"/>
    <hyperlink ref="L124" r:id="rId162" display="http://ovidsp.ovid.com/ovidweb.cgi?T=JS&amp;NEWS=n&amp;CSC=Y&amp;PAGE=booktext&amp;D=books&amp;AN=01817265$&amp;XPATH=/PG(0)" xr:uid="{00000000-0004-0000-0500-0000A1000000}"/>
    <hyperlink ref="L120" r:id="rId163" display="http://ovidsp.ovid.com/ovidweb.cgi?T=JS&amp;NEWS=n&amp;CSC=Y&amp;PAGE=booktext&amp;D=books&amp;AN=01439391$&amp;XPATH=/PG(0)" xr:uid="{00000000-0004-0000-0500-0000A2000000}"/>
    <hyperlink ref="L152" r:id="rId164" display="http://ovidsp.ovid.com/ovidweb.cgi?T=JS&amp;NEWS=n&amp;CSC=Y&amp;PAGE=booktext&amp;D=books&amp;AN=01762482$&amp;XPATH=/PG(0)" xr:uid="{00000000-0004-0000-0500-0000A3000000}"/>
    <hyperlink ref="L139" r:id="rId165" display="http://ovidsp.ovid.com/ovidweb.cgi?T=JS&amp;NEWS=n&amp;CSC=Y&amp;PAGE=booktext&amp;D=books&amp;AN=01787277$&amp;XPATH=/PG(0)" xr:uid="{00000000-0004-0000-0500-0000A4000000}"/>
    <hyperlink ref="L187" r:id="rId166" display="http://ovidsp.ovid.com/ovidweb.cgi?T=JS&amp;NEWS=n&amp;CSC=Y&amp;PAGE=booktext&amp;D=books&amp;AN=01787263$&amp;XPATH=/PG(0)" xr:uid="{00000000-0004-0000-0500-0000A5000000}"/>
    <hyperlink ref="L19" r:id="rId167" display="http://ovidsp.ovid.com/ovidweb.cgi?T=JS&amp;NEWS=n&amp;CSC=Y&amp;PAGE=booktext&amp;D=books&amp;AN=01787244$&amp;XPATH=/PG(0)" xr:uid="{00000000-0004-0000-0500-0000A6000000}"/>
    <hyperlink ref="L104" r:id="rId168" display="http://ovidsp.ovid.com/ovidweb.cgi?T=JS&amp;NEWS=n&amp;CSC=Y&amp;PAGE=booktext&amp;D=books&amp;AN=01857013$&amp;XPATH=/PG(0)" xr:uid="{00000000-0004-0000-0500-0000A7000000}"/>
    <hyperlink ref="L83" r:id="rId169" display="http://ovidsp.ovid.com/ovidweb.cgi?T=JS&amp;NEWS=n&amp;CSC=Y&amp;PAGE=booktext&amp;D=books&amp;AN=01787248$&amp;XPATH=/PG(0)" xr:uid="{00000000-0004-0000-0500-0000A8000000}"/>
    <hyperlink ref="L173" r:id="rId170" display="http://ovidsp.ovid.com/ovidweb.cgi?T=JS&amp;NEWS=n&amp;CSC=Y&amp;PAGE=booktext&amp;D=books&amp;AN=01768402$&amp;XPATH=/PG(0)" xr:uid="{00000000-0004-0000-0500-0000A9000000}"/>
    <hyperlink ref="L123" r:id="rId171" display="http://ovidsp.ovid.com/ovidweb.cgi?T=JS&amp;NEWS=n&amp;CSC=Y&amp;PAGE=booktext&amp;D=books&amp;AN=01787352$&amp;XPATH=/PG(0)" xr:uid="{00000000-0004-0000-0500-0000AA000000}"/>
    <hyperlink ref="L170" r:id="rId172" display="http://ovidsp.ovid.com/ovidweb.cgi?T=JS&amp;NEWS=n&amp;CSC=Y&amp;PAGE=booktext&amp;D=books&amp;AN=01745946$&amp;XPATH=/PG(0)" xr:uid="{00000000-0004-0000-0500-0000AB000000}"/>
    <hyperlink ref="L15" r:id="rId173" display="http://ovidsp.ovid.com/ovidweb.cgi?T=JS&amp;NEWS=n&amp;CSC=Y&amp;PAGE=booktext&amp;D=books&amp;AN=01777259$&amp;XPATH=/PG(0)" xr:uid="{00000000-0004-0000-0500-0000AC000000}"/>
    <hyperlink ref="L174" r:id="rId174" display="http://ovidsp.ovid.com/ovidweb.cgi?T=JS&amp;NEWS=n&amp;CSC=Y&amp;PAGE=booktext&amp;D=books&amp;AN=01768403$&amp;XPATH=/PG(0)" xr:uid="{00000000-0004-0000-0500-0000AD000000}"/>
    <hyperlink ref="L76" r:id="rId175" display="http://ovidsp.ovid.com/ovidweb.cgi?T=JS&amp;NEWS=n&amp;CSC=Y&amp;PAGE=booktext&amp;D=books&amp;AN=01787276$&amp;XPATH=/PG(0)" xr:uid="{00000000-0004-0000-0500-0000AE000000}"/>
    <hyperlink ref="L41" r:id="rId176" display="http://ovidsp.ovid.com/ovidweb.cgi?T=JS&amp;NEWS=n&amp;CSC=Y&amp;PAGE=booktext&amp;D=books&amp;AN=01735159$&amp;XPATH=/PG(0)" xr:uid="{00000000-0004-0000-0500-0000AF000000}"/>
    <hyperlink ref="L78" r:id="rId177" display="http://ovidsp.ovid.com/ovidweb.cgi?T=JS&amp;NEWS=n&amp;CSC=Y&amp;PAGE=booktext&amp;D=books&amp;AN=01812590$&amp;XPATH=/PG(0)" xr:uid="{00000000-0004-0000-0500-0000B0000000}"/>
    <hyperlink ref="L50" r:id="rId178" display="http://ovidsp.ovid.com/ovidweb.cgi?T=JS&amp;NEWS=n&amp;CSC=Y&amp;PAGE=booktext&amp;D=books&amp;AN=01817268$&amp;XPATH=/PG(0)" xr:uid="{00000000-0004-0000-0500-0000B1000000}"/>
    <hyperlink ref="L131" r:id="rId179" display="http://ovidsp.ovid.com/ovidweb.cgi?T=JS&amp;NEWS=n&amp;CSC=Y&amp;PAGE=booktext&amp;D=books&amp;AN=01762475$&amp;XPATH=/PG(0)" xr:uid="{00000000-0004-0000-0500-0000B2000000}"/>
    <hyperlink ref="L116" r:id="rId180" display="http://ovidsp.ovid.com/ovidweb.cgi?T=JS&amp;NEWS=n&amp;CSC=Y&amp;PAGE=booktext&amp;D=books&amp;AN=01833077$&amp;XPATH=/PG(0)" xr:uid="{00000000-0004-0000-0500-0000B3000000}"/>
    <hyperlink ref="L98" r:id="rId181" display="http://ovidsp.ovid.com/ovidweb.cgi?T=JS&amp;NEWS=n&amp;CSC=Y&amp;PAGE=booktext&amp;D=books&amp;AN=01762484$&amp;XPATH=/PG(0)" xr:uid="{00000000-0004-0000-0500-0000B4000000}"/>
    <hyperlink ref="L94" r:id="rId182" display="http://ovidsp.ovid.com/ovidweb.cgi?T=JS&amp;NEWS=n&amp;CSC=Y&amp;PAGE=booktext&amp;D=books&amp;AN=01735157$&amp;XPATH=/PG(0)" xr:uid="{00000000-0004-0000-0500-0000B5000000}"/>
    <hyperlink ref="L179" r:id="rId183" display="http://ovidsp.ovid.com/ovidweb.cgi?T=JS&amp;NEWS=n&amp;CSC=Y&amp;PAGE=booktext&amp;D=books&amp;AN=01787275$&amp;XPATH=/PG(0)" xr:uid="{00000000-0004-0000-0500-0000B6000000}"/>
    <hyperlink ref="L57" r:id="rId184" display="http://ovidsp.ovid.com/ovidweb.cgi?T=JS&amp;NEWS=n&amp;CSC=Y&amp;PAGE=booktext&amp;D=books&amp;AN=01833045$&amp;XPATH=/PG(0)" xr:uid="{00000000-0004-0000-0500-0000B7000000}"/>
    <hyperlink ref="L29" r:id="rId185" display="http://ovidsp.ovid.com/ovidweb.cgi?T=JS&amp;NEWS=n&amp;CSC=Y&amp;PAGE=booktext&amp;D=books&amp;AN=01735166$&amp;XPATH=/PG(0)" xr:uid="{00000000-0004-0000-0500-0000B8000000}"/>
    <hyperlink ref="L64" r:id="rId186" display="http://ovidsp.ovid.com/ovidweb.cgi?T=JS&amp;NEWS=n&amp;CSC=Y&amp;PAGE=booktext&amp;D=books&amp;AN=01833044$&amp;XPATH=/PG(0)" xr:uid="{00000000-0004-0000-0500-0000B9000000}"/>
    <hyperlink ref="L37" r:id="rId187" display="http://ovidsp.ovid.com/ovidweb.cgi?T=JS&amp;NEWS=n&amp;CSC=Y&amp;PAGE=booktext&amp;D=books&amp;AN=01762465$&amp;XPATH=/PG(0)" xr:uid="{00000000-0004-0000-0500-0000BA000000}"/>
  </hyperlinks>
  <pageMargins left="0.7" right="0.7" top="0.75" bottom="0.75" header="0.3" footer="0.3"/>
  <pageSetup paperSize="9" orientation="portrait" r:id="rId188"/>
  <tableParts count="1">
    <tablePart r:id="rId189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47"/>
  <sheetViews>
    <sheetView workbookViewId="0">
      <pane ySplit="1" topLeftCell="A2" activePane="bottomLeft" state="frozen"/>
      <selection pane="bottomLeft" activeCell="C1" sqref="C1"/>
    </sheetView>
  </sheetViews>
  <sheetFormatPr defaultColWidth="9" defaultRowHeight="20.100000000000001" customHeight="1"/>
  <cols>
    <col min="1" max="2" width="6.77734375" style="197" hidden="1" customWidth="1"/>
    <col min="3" max="3" width="30.6640625" style="197" customWidth="1"/>
    <col min="4" max="5" width="0" style="197" hidden="1" customWidth="1"/>
    <col min="6" max="6" width="80.6640625" style="197" customWidth="1"/>
    <col min="7" max="8" width="0" style="197" hidden="1" customWidth="1"/>
    <col min="9" max="9" width="30.6640625" style="197" customWidth="1"/>
    <col min="10" max="10" width="0" style="197" hidden="1" customWidth="1"/>
    <col min="11" max="11" width="9" style="197"/>
    <col min="12" max="12" width="0" style="197" hidden="1" customWidth="1"/>
    <col min="13" max="13" width="121.88671875" style="197" bestFit="1" customWidth="1"/>
    <col min="14" max="16384" width="9" style="197"/>
  </cols>
  <sheetData>
    <row r="1" spans="1:13" s="198" customFormat="1" ht="20.100000000000001" customHeight="1">
      <c r="A1" s="201" t="s">
        <v>9796</v>
      </c>
      <c r="B1" s="202" t="s">
        <v>9797</v>
      </c>
      <c r="C1" s="202" t="s">
        <v>9798</v>
      </c>
      <c r="D1" s="203" t="s">
        <v>9799</v>
      </c>
      <c r="E1" s="203" t="s">
        <v>9800</v>
      </c>
      <c r="F1" s="204" t="s">
        <v>9801</v>
      </c>
      <c r="G1" s="202" t="s">
        <v>9802</v>
      </c>
      <c r="H1" s="202" t="s">
        <v>9803</v>
      </c>
      <c r="I1" s="202" t="s">
        <v>9804</v>
      </c>
      <c r="J1" s="202" t="s">
        <v>9805</v>
      </c>
      <c r="K1" s="202" t="s">
        <v>9806</v>
      </c>
      <c r="L1" s="202" t="s">
        <v>9807</v>
      </c>
      <c r="M1" s="205" t="s">
        <v>9808</v>
      </c>
    </row>
    <row r="2" spans="1:13" ht="20.100000000000001" customHeight="1">
      <c r="A2" s="199">
        <v>95</v>
      </c>
      <c r="B2" s="193" t="s">
        <v>5877</v>
      </c>
      <c r="C2" s="194" t="s">
        <v>9794</v>
      </c>
      <c r="D2" s="193" t="s">
        <v>9564</v>
      </c>
      <c r="E2" s="193" t="s">
        <v>9564</v>
      </c>
      <c r="F2" s="195" t="s">
        <v>9565</v>
      </c>
      <c r="G2" s="196">
        <v>1</v>
      </c>
      <c r="H2" s="193" t="s">
        <v>9566</v>
      </c>
      <c r="I2" s="194" t="s">
        <v>3766</v>
      </c>
      <c r="J2" s="194" t="s">
        <v>128</v>
      </c>
      <c r="K2" s="193">
        <v>2016</v>
      </c>
      <c r="L2" s="194" t="s">
        <v>9769</v>
      </c>
      <c r="M2" s="200" t="s">
        <v>9567</v>
      </c>
    </row>
    <row r="3" spans="1:13" ht="20.100000000000001" customHeight="1">
      <c r="A3" s="199">
        <v>81</v>
      </c>
      <c r="B3" s="193" t="s">
        <v>5877</v>
      </c>
      <c r="C3" s="194" t="s">
        <v>9792</v>
      </c>
      <c r="D3" s="193" t="s">
        <v>9509</v>
      </c>
      <c r="E3" s="193" t="s">
        <v>9509</v>
      </c>
      <c r="F3" s="195" t="s">
        <v>9510</v>
      </c>
      <c r="G3" s="196">
        <v>1</v>
      </c>
      <c r="H3" s="193" t="s">
        <v>9220</v>
      </c>
      <c r="I3" s="194" t="s">
        <v>9511</v>
      </c>
      <c r="J3" s="194" t="s">
        <v>128</v>
      </c>
      <c r="K3" s="193">
        <v>2016</v>
      </c>
      <c r="L3" s="194" t="s">
        <v>9769</v>
      </c>
      <c r="M3" s="200" t="s">
        <v>9512</v>
      </c>
    </row>
    <row r="4" spans="1:13" ht="20.100000000000001" customHeight="1">
      <c r="A4" s="199">
        <v>37</v>
      </c>
      <c r="B4" s="193" t="s">
        <v>5877</v>
      </c>
      <c r="C4" s="194" t="s">
        <v>9786</v>
      </c>
      <c r="D4" s="193" t="s">
        <v>9333</v>
      </c>
      <c r="E4" s="193" t="s">
        <v>9333</v>
      </c>
      <c r="F4" s="195" t="s">
        <v>9334</v>
      </c>
      <c r="G4" s="196">
        <v>1</v>
      </c>
      <c r="H4" s="193" t="s">
        <v>9189</v>
      </c>
      <c r="I4" s="194" t="s">
        <v>9335</v>
      </c>
      <c r="J4" s="194" t="s">
        <v>128</v>
      </c>
      <c r="K4" s="193">
        <v>2017</v>
      </c>
      <c r="L4" s="194" t="s">
        <v>9769</v>
      </c>
      <c r="M4" s="200" t="s">
        <v>9336</v>
      </c>
    </row>
    <row r="5" spans="1:13" ht="20.100000000000001" customHeight="1">
      <c r="A5" s="199">
        <v>42</v>
      </c>
      <c r="B5" s="193" t="s">
        <v>5877</v>
      </c>
      <c r="C5" s="194" t="s">
        <v>9786</v>
      </c>
      <c r="D5" s="193" t="s">
        <v>9352</v>
      </c>
      <c r="E5" s="193" t="s">
        <v>9352</v>
      </c>
      <c r="F5" s="195" t="s">
        <v>9353</v>
      </c>
      <c r="G5" s="196">
        <v>1</v>
      </c>
      <c r="H5" s="193" t="s">
        <v>9189</v>
      </c>
      <c r="I5" s="194" t="s">
        <v>9354</v>
      </c>
      <c r="J5" s="194" t="s">
        <v>128</v>
      </c>
      <c r="K5" s="193">
        <v>2017</v>
      </c>
      <c r="L5" s="194" t="s">
        <v>9769</v>
      </c>
      <c r="M5" s="200" t="s">
        <v>9355</v>
      </c>
    </row>
    <row r="6" spans="1:13" ht="20.100000000000001" customHeight="1">
      <c r="A6" s="199">
        <v>43</v>
      </c>
      <c r="B6" s="193" t="s">
        <v>5877</v>
      </c>
      <c r="C6" s="194" t="s">
        <v>9786</v>
      </c>
      <c r="D6" s="193" t="s">
        <v>9356</v>
      </c>
      <c r="E6" s="193" t="s">
        <v>9356</v>
      </c>
      <c r="F6" s="195" t="s">
        <v>9357</v>
      </c>
      <c r="G6" s="196">
        <v>1</v>
      </c>
      <c r="H6" s="193" t="s">
        <v>9189</v>
      </c>
      <c r="I6" s="194" t="s">
        <v>9358</v>
      </c>
      <c r="J6" s="194" t="s">
        <v>128</v>
      </c>
      <c r="K6" s="193">
        <v>2017</v>
      </c>
      <c r="L6" s="194" t="s">
        <v>9769</v>
      </c>
      <c r="M6" s="200" t="s">
        <v>9359</v>
      </c>
    </row>
    <row r="7" spans="1:13" ht="20.100000000000001" customHeight="1">
      <c r="A7" s="199">
        <v>54</v>
      </c>
      <c r="B7" s="193" t="s">
        <v>5877</v>
      </c>
      <c r="C7" s="194" t="s">
        <v>9786</v>
      </c>
      <c r="D7" s="193" t="s">
        <v>9403</v>
      </c>
      <c r="E7" s="193" t="s">
        <v>9403</v>
      </c>
      <c r="F7" s="195" t="s">
        <v>9404</v>
      </c>
      <c r="G7" s="196">
        <v>1</v>
      </c>
      <c r="H7" s="193" t="s">
        <v>9203</v>
      </c>
      <c r="I7" s="194" t="s">
        <v>9405</v>
      </c>
      <c r="J7" s="194" t="s">
        <v>128</v>
      </c>
      <c r="K7" s="193">
        <v>2016</v>
      </c>
      <c r="L7" s="194" t="s">
        <v>9769</v>
      </c>
      <c r="M7" s="200" t="s">
        <v>9406</v>
      </c>
    </row>
    <row r="8" spans="1:13" ht="20.100000000000001" customHeight="1">
      <c r="A8" s="199">
        <v>56</v>
      </c>
      <c r="B8" s="193" t="s">
        <v>5877</v>
      </c>
      <c r="C8" s="194" t="s">
        <v>9786</v>
      </c>
      <c r="D8" s="193" t="s">
        <v>9410</v>
      </c>
      <c r="E8" s="193" t="s">
        <v>9410</v>
      </c>
      <c r="F8" s="195" t="s">
        <v>9411</v>
      </c>
      <c r="G8" s="196">
        <v>1</v>
      </c>
      <c r="H8" s="193" t="s">
        <v>9220</v>
      </c>
      <c r="I8" s="194" t="s">
        <v>9412</v>
      </c>
      <c r="J8" s="194" t="s">
        <v>128</v>
      </c>
      <c r="K8" s="193">
        <v>2016</v>
      </c>
      <c r="L8" s="194" t="s">
        <v>9769</v>
      </c>
      <c r="M8" s="200" t="s">
        <v>9413</v>
      </c>
    </row>
    <row r="9" spans="1:13" ht="20.100000000000001" customHeight="1">
      <c r="A9" s="199">
        <v>64</v>
      </c>
      <c r="B9" s="193" t="s">
        <v>5877</v>
      </c>
      <c r="C9" s="194" t="s">
        <v>9786</v>
      </c>
      <c r="D9" s="193" t="s">
        <v>9441</v>
      </c>
      <c r="E9" s="193" t="s">
        <v>9441</v>
      </c>
      <c r="F9" s="195" t="s">
        <v>9442</v>
      </c>
      <c r="G9" s="196">
        <v>1</v>
      </c>
      <c r="H9" s="193" t="s">
        <v>9203</v>
      </c>
      <c r="I9" s="194" t="s">
        <v>9443</v>
      </c>
      <c r="J9" s="194" t="s">
        <v>128</v>
      </c>
      <c r="K9" s="193">
        <v>2016</v>
      </c>
      <c r="L9" s="194" t="s">
        <v>9769</v>
      </c>
      <c r="M9" s="200" t="s">
        <v>9444</v>
      </c>
    </row>
    <row r="10" spans="1:13" ht="20.100000000000001" customHeight="1">
      <c r="A10" s="199">
        <v>67</v>
      </c>
      <c r="B10" s="193" t="s">
        <v>5877</v>
      </c>
      <c r="C10" s="194" t="s">
        <v>9786</v>
      </c>
      <c r="D10" s="193" t="s">
        <v>9453</v>
      </c>
      <c r="E10" s="193" t="s">
        <v>9453</v>
      </c>
      <c r="F10" s="195" t="s">
        <v>1751</v>
      </c>
      <c r="G10" s="196">
        <v>1</v>
      </c>
      <c r="H10" s="193" t="s">
        <v>9274</v>
      </c>
      <c r="I10" s="194" t="s">
        <v>9454</v>
      </c>
      <c r="J10" s="194" t="s">
        <v>128</v>
      </c>
      <c r="K10" s="193">
        <v>2016</v>
      </c>
      <c r="L10" s="194" t="s">
        <v>9769</v>
      </c>
      <c r="M10" s="200" t="s">
        <v>9455</v>
      </c>
    </row>
    <row r="11" spans="1:13" ht="20.100000000000001" customHeight="1">
      <c r="A11" s="199">
        <v>80</v>
      </c>
      <c r="B11" s="193" t="s">
        <v>5877</v>
      </c>
      <c r="C11" s="194" t="s">
        <v>9786</v>
      </c>
      <c r="D11" s="193" t="s">
        <v>9505</v>
      </c>
      <c r="E11" s="193" t="s">
        <v>9505</v>
      </c>
      <c r="F11" s="195" t="s">
        <v>9506</v>
      </c>
      <c r="G11" s="196">
        <v>1</v>
      </c>
      <c r="H11" s="193" t="s">
        <v>9194</v>
      </c>
      <c r="I11" s="194" t="s">
        <v>9507</v>
      </c>
      <c r="J11" s="194" t="s">
        <v>128</v>
      </c>
      <c r="K11" s="193">
        <v>2016</v>
      </c>
      <c r="L11" s="194" t="s">
        <v>9769</v>
      </c>
      <c r="M11" s="200" t="s">
        <v>9508</v>
      </c>
    </row>
    <row r="12" spans="1:13" ht="20.100000000000001" customHeight="1">
      <c r="A12" s="199">
        <v>115</v>
      </c>
      <c r="B12" s="193" t="s">
        <v>5877</v>
      </c>
      <c r="C12" s="194" t="s">
        <v>9786</v>
      </c>
      <c r="D12" s="193" t="s">
        <v>9643</v>
      </c>
      <c r="E12" s="193" t="s">
        <v>9643</v>
      </c>
      <c r="F12" s="195" t="s">
        <v>9644</v>
      </c>
      <c r="G12" s="196">
        <v>1</v>
      </c>
      <c r="H12" s="193" t="s">
        <v>9380</v>
      </c>
      <c r="I12" s="194" t="s">
        <v>9645</v>
      </c>
      <c r="J12" s="194" t="s">
        <v>128</v>
      </c>
      <c r="K12" s="193">
        <v>2016</v>
      </c>
      <c r="L12" s="194" t="s">
        <v>9769</v>
      </c>
      <c r="M12" s="200" t="s">
        <v>9646</v>
      </c>
    </row>
    <row r="13" spans="1:13" ht="20.100000000000001" customHeight="1">
      <c r="A13" s="199">
        <v>98</v>
      </c>
      <c r="B13" s="193" t="s">
        <v>5877</v>
      </c>
      <c r="C13" s="194" t="s">
        <v>9795</v>
      </c>
      <c r="D13" s="193" t="s">
        <v>9576</v>
      </c>
      <c r="E13" s="193" t="s">
        <v>9576</v>
      </c>
      <c r="F13" s="195" t="s">
        <v>9577</v>
      </c>
      <c r="G13" s="196">
        <v>1</v>
      </c>
      <c r="H13" s="193" t="s">
        <v>9220</v>
      </c>
      <c r="I13" s="194" t="s">
        <v>9578</v>
      </c>
      <c r="J13" s="194" t="s">
        <v>128</v>
      </c>
      <c r="K13" s="193">
        <v>2016</v>
      </c>
      <c r="L13" s="194" t="s">
        <v>9769</v>
      </c>
      <c r="M13" s="200" t="s">
        <v>9579</v>
      </c>
    </row>
    <row r="14" spans="1:13" ht="20.100000000000001" customHeight="1">
      <c r="A14" s="199">
        <v>4</v>
      </c>
      <c r="B14" s="193" t="s">
        <v>5877</v>
      </c>
      <c r="C14" s="194" t="s">
        <v>9771</v>
      </c>
      <c r="D14" s="193" t="s">
        <v>9201</v>
      </c>
      <c r="E14" s="193" t="s">
        <v>9201</v>
      </c>
      <c r="F14" s="195" t="s">
        <v>9202</v>
      </c>
      <c r="G14" s="196">
        <v>1</v>
      </c>
      <c r="H14" s="193" t="s">
        <v>9203</v>
      </c>
      <c r="I14" s="194" t="s">
        <v>9204</v>
      </c>
      <c r="J14" s="194" t="s">
        <v>9205</v>
      </c>
      <c r="K14" s="193">
        <v>2017</v>
      </c>
      <c r="L14" s="194" t="s">
        <v>9769</v>
      </c>
      <c r="M14" s="200" t="s">
        <v>9206</v>
      </c>
    </row>
    <row r="15" spans="1:13" ht="20.100000000000001" customHeight="1">
      <c r="A15" s="199">
        <v>15</v>
      </c>
      <c r="B15" s="193" t="s">
        <v>5877</v>
      </c>
      <c r="C15" s="194" t="s">
        <v>9771</v>
      </c>
      <c r="D15" s="193" t="s">
        <v>9248</v>
      </c>
      <c r="E15" s="193" t="s">
        <v>9248</v>
      </c>
      <c r="F15" s="195" t="s">
        <v>9249</v>
      </c>
      <c r="G15" s="196">
        <v>1</v>
      </c>
      <c r="H15" s="193" t="s">
        <v>9220</v>
      </c>
      <c r="I15" s="194" t="s">
        <v>9250</v>
      </c>
      <c r="J15" s="194" t="s">
        <v>128</v>
      </c>
      <c r="K15" s="193">
        <v>2017</v>
      </c>
      <c r="L15" s="194" t="s">
        <v>9769</v>
      </c>
      <c r="M15" s="200" t="s">
        <v>9251</v>
      </c>
    </row>
    <row r="16" spans="1:13" ht="20.100000000000001" customHeight="1">
      <c r="A16" s="199">
        <v>33</v>
      </c>
      <c r="B16" s="193" t="s">
        <v>5877</v>
      </c>
      <c r="C16" s="194" t="s">
        <v>9771</v>
      </c>
      <c r="D16" s="193" t="s">
        <v>9317</v>
      </c>
      <c r="E16" s="193" t="s">
        <v>9317</v>
      </c>
      <c r="F16" s="195" t="s">
        <v>9318</v>
      </c>
      <c r="G16" s="196">
        <v>1</v>
      </c>
      <c r="H16" s="193" t="s">
        <v>9203</v>
      </c>
      <c r="I16" s="194" t="s">
        <v>9319</v>
      </c>
      <c r="J16" s="194" t="s">
        <v>128</v>
      </c>
      <c r="K16" s="193">
        <v>2017</v>
      </c>
      <c r="L16" s="194" t="s">
        <v>9769</v>
      </c>
      <c r="M16" s="200" t="s">
        <v>9320</v>
      </c>
    </row>
    <row r="17" spans="1:13" ht="20.100000000000001" customHeight="1">
      <c r="A17" s="199">
        <v>51</v>
      </c>
      <c r="B17" s="193" t="s">
        <v>5877</v>
      </c>
      <c r="C17" s="194" t="s">
        <v>9771</v>
      </c>
      <c r="D17" s="193" t="s">
        <v>9391</v>
      </c>
      <c r="E17" s="193" t="s">
        <v>9391</v>
      </c>
      <c r="F17" s="195" t="s">
        <v>9392</v>
      </c>
      <c r="G17" s="196">
        <v>1</v>
      </c>
      <c r="H17" s="193" t="s">
        <v>9393</v>
      </c>
      <c r="I17" s="194" t="s">
        <v>9394</v>
      </c>
      <c r="J17" s="194" t="s">
        <v>128</v>
      </c>
      <c r="K17" s="193">
        <v>2016</v>
      </c>
      <c r="L17" s="194" t="s">
        <v>9769</v>
      </c>
      <c r="M17" s="200" t="s">
        <v>9395</v>
      </c>
    </row>
    <row r="18" spans="1:13" ht="20.100000000000001" customHeight="1">
      <c r="A18" s="199">
        <v>52</v>
      </c>
      <c r="B18" s="193" t="s">
        <v>5877</v>
      </c>
      <c r="C18" s="194" t="s">
        <v>9771</v>
      </c>
      <c r="D18" s="193" t="s">
        <v>9396</v>
      </c>
      <c r="E18" s="193" t="s">
        <v>9396</v>
      </c>
      <c r="F18" s="195" t="s">
        <v>9397</v>
      </c>
      <c r="G18" s="196">
        <v>1</v>
      </c>
      <c r="H18" s="193" t="s">
        <v>9393</v>
      </c>
      <c r="I18" s="194" t="s">
        <v>9394</v>
      </c>
      <c r="J18" s="194" t="s">
        <v>128</v>
      </c>
      <c r="K18" s="193">
        <v>2016</v>
      </c>
      <c r="L18" s="194" t="s">
        <v>9769</v>
      </c>
      <c r="M18" s="200" t="s">
        <v>9398</v>
      </c>
    </row>
    <row r="19" spans="1:13" ht="20.100000000000001" customHeight="1">
      <c r="A19" s="199">
        <v>58</v>
      </c>
      <c r="B19" s="193" t="s">
        <v>5877</v>
      </c>
      <c r="C19" s="194" t="s">
        <v>9771</v>
      </c>
      <c r="D19" s="193" t="s">
        <v>9418</v>
      </c>
      <c r="E19" s="193" t="s">
        <v>9419</v>
      </c>
      <c r="F19" s="195" t="s">
        <v>9420</v>
      </c>
      <c r="G19" s="196">
        <v>1</v>
      </c>
      <c r="H19" s="193" t="s">
        <v>9393</v>
      </c>
      <c r="I19" s="194" t="s">
        <v>9394</v>
      </c>
      <c r="J19" s="194" t="s">
        <v>128</v>
      </c>
      <c r="K19" s="193">
        <v>2016</v>
      </c>
      <c r="L19" s="194" t="s">
        <v>9769</v>
      </c>
      <c r="M19" s="200" t="s">
        <v>9421</v>
      </c>
    </row>
    <row r="20" spans="1:13" ht="20.100000000000001" customHeight="1">
      <c r="A20" s="199">
        <v>61</v>
      </c>
      <c r="B20" s="193" t="s">
        <v>5877</v>
      </c>
      <c r="C20" s="194" t="s">
        <v>9771</v>
      </c>
      <c r="D20" s="193" t="s">
        <v>9430</v>
      </c>
      <c r="E20" s="193" t="s">
        <v>9430</v>
      </c>
      <c r="F20" s="195" t="s">
        <v>9431</v>
      </c>
      <c r="G20" s="196">
        <v>1</v>
      </c>
      <c r="H20" s="193" t="s">
        <v>9393</v>
      </c>
      <c r="I20" s="194" t="s">
        <v>9432</v>
      </c>
      <c r="J20" s="194" t="s">
        <v>128</v>
      </c>
      <c r="K20" s="193">
        <v>2016</v>
      </c>
      <c r="L20" s="194" t="s">
        <v>9769</v>
      </c>
      <c r="M20" s="200" t="s">
        <v>9433</v>
      </c>
    </row>
    <row r="21" spans="1:13" ht="20.100000000000001" customHeight="1">
      <c r="A21" s="199">
        <v>75</v>
      </c>
      <c r="B21" s="193" t="s">
        <v>5877</v>
      </c>
      <c r="C21" s="194" t="s">
        <v>9771</v>
      </c>
      <c r="D21" s="193" t="s">
        <v>9485</v>
      </c>
      <c r="E21" s="193" t="s">
        <v>9485</v>
      </c>
      <c r="F21" s="195" t="s">
        <v>9486</v>
      </c>
      <c r="G21" s="196">
        <v>1</v>
      </c>
      <c r="H21" s="193" t="s">
        <v>9487</v>
      </c>
      <c r="I21" s="194" t="s">
        <v>9488</v>
      </c>
      <c r="J21" s="194" t="s">
        <v>128</v>
      </c>
      <c r="K21" s="193">
        <v>2016</v>
      </c>
      <c r="L21" s="194" t="s">
        <v>9769</v>
      </c>
      <c r="M21" s="200" t="s">
        <v>9489</v>
      </c>
    </row>
    <row r="22" spans="1:13" ht="20.100000000000001" customHeight="1">
      <c r="A22" s="199">
        <v>77</v>
      </c>
      <c r="B22" s="193" t="s">
        <v>5877</v>
      </c>
      <c r="C22" s="194" t="s">
        <v>9771</v>
      </c>
      <c r="D22" s="193" t="s">
        <v>9494</v>
      </c>
      <c r="E22" s="193" t="s">
        <v>9494</v>
      </c>
      <c r="F22" s="195" t="s">
        <v>3889</v>
      </c>
      <c r="G22" s="196">
        <v>1</v>
      </c>
      <c r="H22" s="193" t="s">
        <v>9194</v>
      </c>
      <c r="I22" s="194" t="s">
        <v>9495</v>
      </c>
      <c r="J22" s="194" t="s">
        <v>128</v>
      </c>
      <c r="K22" s="193">
        <v>2016</v>
      </c>
      <c r="L22" s="194" t="s">
        <v>9769</v>
      </c>
      <c r="M22" s="200" t="s">
        <v>9496</v>
      </c>
    </row>
    <row r="23" spans="1:13" ht="20.100000000000001" customHeight="1">
      <c r="A23" s="199">
        <v>79</v>
      </c>
      <c r="B23" s="193" t="s">
        <v>5877</v>
      </c>
      <c r="C23" s="194" t="s">
        <v>9771</v>
      </c>
      <c r="D23" s="193" t="s">
        <v>9501</v>
      </c>
      <c r="E23" s="193" t="s">
        <v>9501</v>
      </c>
      <c r="F23" s="195" t="s">
        <v>9502</v>
      </c>
      <c r="G23" s="196">
        <v>1</v>
      </c>
      <c r="H23" s="193" t="s">
        <v>9220</v>
      </c>
      <c r="I23" s="194" t="s">
        <v>9503</v>
      </c>
      <c r="J23" s="194" t="s">
        <v>128</v>
      </c>
      <c r="K23" s="193">
        <v>2016</v>
      </c>
      <c r="L23" s="194" t="s">
        <v>9769</v>
      </c>
      <c r="M23" s="200" t="s">
        <v>9504</v>
      </c>
    </row>
    <row r="24" spans="1:13" ht="20.100000000000001" customHeight="1">
      <c r="A24" s="199">
        <v>83</v>
      </c>
      <c r="B24" s="193" t="s">
        <v>5877</v>
      </c>
      <c r="C24" s="194" t="s">
        <v>9771</v>
      </c>
      <c r="D24" s="193" t="s">
        <v>9516</v>
      </c>
      <c r="E24" s="193" t="s">
        <v>9516</v>
      </c>
      <c r="F24" s="195" t="s">
        <v>9517</v>
      </c>
      <c r="G24" s="196">
        <v>1</v>
      </c>
      <c r="H24" s="193" t="s">
        <v>9393</v>
      </c>
      <c r="I24" s="194" t="s">
        <v>9518</v>
      </c>
      <c r="J24" s="194" t="s">
        <v>128</v>
      </c>
      <c r="K24" s="193">
        <v>2016</v>
      </c>
      <c r="L24" s="194" t="s">
        <v>9769</v>
      </c>
      <c r="M24" s="200" t="s">
        <v>9519</v>
      </c>
    </row>
    <row r="25" spans="1:13" ht="20.100000000000001" customHeight="1">
      <c r="A25" s="199">
        <v>102</v>
      </c>
      <c r="B25" s="193" t="s">
        <v>5877</v>
      </c>
      <c r="C25" s="194" t="s">
        <v>9771</v>
      </c>
      <c r="D25" s="193" t="s">
        <v>9591</v>
      </c>
      <c r="E25" s="193" t="s">
        <v>9591</v>
      </c>
      <c r="F25" s="195" t="s">
        <v>9592</v>
      </c>
      <c r="G25" s="196">
        <v>1</v>
      </c>
      <c r="H25" s="193" t="s">
        <v>9593</v>
      </c>
      <c r="I25" s="194" t="s">
        <v>9594</v>
      </c>
      <c r="J25" s="194" t="s">
        <v>128</v>
      </c>
      <c r="K25" s="193">
        <v>2016</v>
      </c>
      <c r="L25" s="194" t="s">
        <v>9769</v>
      </c>
      <c r="M25" s="200" t="s">
        <v>9595</v>
      </c>
    </row>
    <row r="26" spans="1:13" ht="20.100000000000001" customHeight="1">
      <c r="A26" s="199">
        <v>116</v>
      </c>
      <c r="B26" s="193" t="s">
        <v>5877</v>
      </c>
      <c r="C26" s="194" t="s">
        <v>9771</v>
      </c>
      <c r="D26" s="193" t="s">
        <v>9647</v>
      </c>
      <c r="E26" s="193" t="s">
        <v>9647</v>
      </c>
      <c r="F26" s="195" t="s">
        <v>9648</v>
      </c>
      <c r="G26" s="196">
        <v>1</v>
      </c>
      <c r="H26" s="193" t="s">
        <v>9393</v>
      </c>
      <c r="I26" s="194" t="s">
        <v>9394</v>
      </c>
      <c r="J26" s="194" t="s">
        <v>128</v>
      </c>
      <c r="K26" s="193">
        <v>2016</v>
      </c>
      <c r="L26" s="194" t="s">
        <v>9769</v>
      </c>
      <c r="M26" s="200" t="s">
        <v>9649</v>
      </c>
    </row>
    <row r="27" spans="1:13" ht="20.100000000000001" customHeight="1">
      <c r="A27" s="199">
        <v>120</v>
      </c>
      <c r="B27" s="193" t="s">
        <v>5877</v>
      </c>
      <c r="C27" s="194" t="s">
        <v>9771</v>
      </c>
      <c r="D27" s="193" t="s">
        <v>9662</v>
      </c>
      <c r="E27" s="193" t="s">
        <v>9662</v>
      </c>
      <c r="F27" s="195" t="s">
        <v>9663</v>
      </c>
      <c r="G27" s="196">
        <v>1</v>
      </c>
      <c r="H27" s="193" t="s">
        <v>9241</v>
      </c>
      <c r="I27" s="194" t="s">
        <v>9664</v>
      </c>
      <c r="J27" s="194" t="s">
        <v>128</v>
      </c>
      <c r="K27" s="193">
        <v>2016</v>
      </c>
      <c r="L27" s="194" t="s">
        <v>9769</v>
      </c>
      <c r="M27" s="200" t="s">
        <v>9665</v>
      </c>
    </row>
    <row r="28" spans="1:13" ht="20.100000000000001" customHeight="1">
      <c r="A28" s="199">
        <v>121</v>
      </c>
      <c r="B28" s="193" t="s">
        <v>5877</v>
      </c>
      <c r="C28" s="194" t="s">
        <v>9771</v>
      </c>
      <c r="D28" s="193" t="s">
        <v>9666</v>
      </c>
      <c r="E28" s="193" t="s">
        <v>9666</v>
      </c>
      <c r="F28" s="195" t="s">
        <v>2146</v>
      </c>
      <c r="G28" s="196">
        <v>1</v>
      </c>
      <c r="H28" s="193" t="s">
        <v>9244</v>
      </c>
      <c r="I28" s="194" t="s">
        <v>9667</v>
      </c>
      <c r="J28" s="194" t="s">
        <v>128</v>
      </c>
      <c r="K28" s="193">
        <v>2016</v>
      </c>
      <c r="L28" s="194" t="s">
        <v>9769</v>
      </c>
      <c r="M28" s="200" t="s">
        <v>9668</v>
      </c>
    </row>
    <row r="29" spans="1:13" ht="20.100000000000001" customHeight="1">
      <c r="A29" s="199">
        <v>131</v>
      </c>
      <c r="B29" s="193" t="s">
        <v>5877</v>
      </c>
      <c r="C29" s="194" t="s">
        <v>9771</v>
      </c>
      <c r="D29" s="193" t="s">
        <v>9703</v>
      </c>
      <c r="E29" s="193" t="s">
        <v>9703</v>
      </c>
      <c r="F29" s="195" t="s">
        <v>9704</v>
      </c>
      <c r="G29" s="196">
        <v>1</v>
      </c>
      <c r="H29" s="193" t="s">
        <v>9274</v>
      </c>
      <c r="I29" s="194" t="s">
        <v>9705</v>
      </c>
      <c r="J29" s="194" t="s">
        <v>128</v>
      </c>
      <c r="K29" s="193">
        <v>2016</v>
      </c>
      <c r="L29" s="194" t="s">
        <v>9769</v>
      </c>
      <c r="M29" s="200" t="s">
        <v>9706</v>
      </c>
    </row>
    <row r="30" spans="1:13" ht="20.100000000000001" customHeight="1">
      <c r="A30" s="199">
        <v>19</v>
      </c>
      <c r="B30" s="193" t="s">
        <v>5877</v>
      </c>
      <c r="C30" s="194" t="s">
        <v>9779</v>
      </c>
      <c r="D30" s="193" t="s">
        <v>9265</v>
      </c>
      <c r="E30" s="193" t="s">
        <v>9265</v>
      </c>
      <c r="F30" s="195" t="s">
        <v>7020</v>
      </c>
      <c r="G30" s="196">
        <v>1</v>
      </c>
      <c r="H30" s="193" t="s">
        <v>9241</v>
      </c>
      <c r="I30" s="194" t="s">
        <v>9266</v>
      </c>
      <c r="J30" s="194" t="s">
        <v>128</v>
      </c>
      <c r="K30" s="193">
        <v>2017</v>
      </c>
      <c r="L30" s="194" t="s">
        <v>9769</v>
      </c>
      <c r="M30" s="200" t="s">
        <v>9267</v>
      </c>
    </row>
    <row r="31" spans="1:13" ht="20.100000000000001" customHeight="1">
      <c r="A31" s="199">
        <v>60</v>
      </c>
      <c r="B31" s="193" t="s">
        <v>5877</v>
      </c>
      <c r="C31" s="194" t="s">
        <v>9779</v>
      </c>
      <c r="D31" s="193" t="s">
        <v>9426</v>
      </c>
      <c r="E31" s="193" t="s">
        <v>9426</v>
      </c>
      <c r="F31" s="195" t="s">
        <v>9427</v>
      </c>
      <c r="G31" s="196">
        <v>1</v>
      </c>
      <c r="H31" s="193" t="s">
        <v>9220</v>
      </c>
      <c r="I31" s="194" t="s">
        <v>9428</v>
      </c>
      <c r="J31" s="194" t="s">
        <v>128</v>
      </c>
      <c r="K31" s="193">
        <v>2016</v>
      </c>
      <c r="L31" s="194" t="s">
        <v>9769</v>
      </c>
      <c r="M31" s="200" t="s">
        <v>9429</v>
      </c>
    </row>
    <row r="32" spans="1:13" ht="20.100000000000001" customHeight="1">
      <c r="A32" s="199">
        <v>62</v>
      </c>
      <c r="B32" s="193" t="s">
        <v>5877</v>
      </c>
      <c r="C32" s="194" t="s">
        <v>9779</v>
      </c>
      <c r="D32" s="193" t="s">
        <v>9434</v>
      </c>
      <c r="E32" s="193" t="s">
        <v>9434</v>
      </c>
      <c r="F32" s="195" t="s">
        <v>9435</v>
      </c>
      <c r="G32" s="196">
        <v>1</v>
      </c>
      <c r="H32" s="193" t="s">
        <v>9220</v>
      </c>
      <c r="I32" s="194" t="s">
        <v>3287</v>
      </c>
      <c r="J32" s="194" t="s">
        <v>128</v>
      </c>
      <c r="K32" s="193">
        <v>2016</v>
      </c>
      <c r="L32" s="194" t="s">
        <v>9769</v>
      </c>
      <c r="M32" s="200" t="s">
        <v>9436</v>
      </c>
    </row>
    <row r="33" spans="1:13" ht="20.100000000000001" customHeight="1">
      <c r="A33" s="199">
        <v>109</v>
      </c>
      <c r="B33" s="193" t="s">
        <v>5877</v>
      </c>
      <c r="C33" s="194" t="s">
        <v>9779</v>
      </c>
      <c r="D33" s="193" t="s">
        <v>9620</v>
      </c>
      <c r="E33" s="193" t="s">
        <v>9620</v>
      </c>
      <c r="F33" s="195" t="s">
        <v>9621</v>
      </c>
      <c r="G33" s="196">
        <v>1</v>
      </c>
      <c r="H33" s="193" t="s">
        <v>9220</v>
      </c>
      <c r="I33" s="194" t="s">
        <v>9622</v>
      </c>
      <c r="J33" s="194" t="s">
        <v>128</v>
      </c>
      <c r="K33" s="193">
        <v>2016</v>
      </c>
      <c r="L33" s="194" t="s">
        <v>9769</v>
      </c>
      <c r="M33" s="200" t="s">
        <v>9623</v>
      </c>
    </row>
    <row r="34" spans="1:13" ht="20.100000000000001" customHeight="1">
      <c r="A34" s="199">
        <v>117</v>
      </c>
      <c r="B34" s="193" t="s">
        <v>5877</v>
      </c>
      <c r="C34" s="194" t="s">
        <v>9779</v>
      </c>
      <c r="D34" s="193" t="s">
        <v>9650</v>
      </c>
      <c r="E34" s="193" t="s">
        <v>9650</v>
      </c>
      <c r="F34" s="195" t="s">
        <v>9651</v>
      </c>
      <c r="G34" s="196">
        <v>1</v>
      </c>
      <c r="H34" s="193" t="s">
        <v>9189</v>
      </c>
      <c r="I34" s="194" t="s">
        <v>9652</v>
      </c>
      <c r="J34" s="194" t="s">
        <v>128</v>
      </c>
      <c r="K34" s="193">
        <v>2016</v>
      </c>
      <c r="L34" s="194" t="s">
        <v>9769</v>
      </c>
      <c r="M34" s="200" t="s">
        <v>9653</v>
      </c>
    </row>
    <row r="35" spans="1:13" ht="20.100000000000001" customHeight="1">
      <c r="A35" s="199">
        <v>124</v>
      </c>
      <c r="B35" s="193" t="s">
        <v>5877</v>
      </c>
      <c r="C35" s="194" t="s">
        <v>9779</v>
      </c>
      <c r="D35" s="193" t="s">
        <v>9674</v>
      </c>
      <c r="E35" s="193" t="s">
        <v>9674</v>
      </c>
      <c r="F35" s="195" t="s">
        <v>7234</v>
      </c>
      <c r="G35" s="196">
        <v>1</v>
      </c>
      <c r="H35" s="193" t="s">
        <v>9675</v>
      </c>
      <c r="I35" s="194" t="s">
        <v>9676</v>
      </c>
      <c r="J35" s="194" t="s">
        <v>128</v>
      </c>
      <c r="K35" s="193">
        <v>2016</v>
      </c>
      <c r="L35" s="194" t="s">
        <v>9769</v>
      </c>
      <c r="M35" s="200" t="s">
        <v>9677</v>
      </c>
    </row>
    <row r="36" spans="1:13" ht="20.100000000000001" customHeight="1">
      <c r="A36" s="199">
        <v>85</v>
      </c>
      <c r="B36" s="193" t="s">
        <v>5877</v>
      </c>
      <c r="C36" s="194" t="s">
        <v>9788</v>
      </c>
      <c r="D36" s="193" t="s">
        <v>9524</v>
      </c>
      <c r="E36" s="193" t="s">
        <v>9524</v>
      </c>
      <c r="F36" s="195" t="s">
        <v>9525</v>
      </c>
      <c r="G36" s="196">
        <v>1</v>
      </c>
      <c r="H36" s="193" t="s">
        <v>9476</v>
      </c>
      <c r="I36" s="194" t="s">
        <v>9526</v>
      </c>
      <c r="J36" s="194" t="s">
        <v>128</v>
      </c>
      <c r="K36" s="193" t="s">
        <v>9483</v>
      </c>
      <c r="L36" s="194" t="s">
        <v>9769</v>
      </c>
      <c r="M36" s="200" t="s">
        <v>9527</v>
      </c>
    </row>
    <row r="37" spans="1:13" ht="20.100000000000001" customHeight="1">
      <c r="A37" s="199">
        <v>45</v>
      </c>
      <c r="B37" s="193" t="s">
        <v>5877</v>
      </c>
      <c r="C37" s="194" t="s">
        <v>9788</v>
      </c>
      <c r="D37" s="193" t="s">
        <v>9364</v>
      </c>
      <c r="E37" s="193" t="s">
        <v>9364</v>
      </c>
      <c r="F37" s="195" t="s">
        <v>9365</v>
      </c>
      <c r="G37" s="196">
        <v>1</v>
      </c>
      <c r="H37" s="193" t="s">
        <v>9241</v>
      </c>
      <c r="I37" s="194" t="s">
        <v>9366</v>
      </c>
      <c r="J37" s="194" t="s">
        <v>128</v>
      </c>
      <c r="K37" s="193">
        <v>2016</v>
      </c>
      <c r="L37" s="194" t="s">
        <v>9769</v>
      </c>
      <c r="M37" s="200" t="s">
        <v>9367</v>
      </c>
    </row>
    <row r="38" spans="1:13" ht="20.100000000000001" customHeight="1">
      <c r="A38" s="199">
        <v>84</v>
      </c>
      <c r="B38" s="193" t="s">
        <v>5877</v>
      </c>
      <c r="C38" s="194" t="s">
        <v>9788</v>
      </c>
      <c r="D38" s="193" t="s">
        <v>9520</v>
      </c>
      <c r="E38" s="193" t="s">
        <v>9520</v>
      </c>
      <c r="F38" s="195" t="s">
        <v>9521</v>
      </c>
      <c r="G38" s="196">
        <v>1</v>
      </c>
      <c r="H38" s="193" t="s">
        <v>9487</v>
      </c>
      <c r="I38" s="194" t="s">
        <v>9522</v>
      </c>
      <c r="J38" s="194" t="s">
        <v>128</v>
      </c>
      <c r="K38" s="193">
        <v>2016</v>
      </c>
      <c r="L38" s="194" t="s">
        <v>9769</v>
      </c>
      <c r="M38" s="200" t="s">
        <v>9523</v>
      </c>
    </row>
    <row r="39" spans="1:13" ht="20.100000000000001" customHeight="1">
      <c r="A39" s="199">
        <v>111</v>
      </c>
      <c r="B39" s="193" t="s">
        <v>5877</v>
      </c>
      <c r="C39" s="194" t="s">
        <v>9788</v>
      </c>
      <c r="D39" s="193" t="s">
        <v>9628</v>
      </c>
      <c r="E39" s="193" t="s">
        <v>9628</v>
      </c>
      <c r="F39" s="195" t="s">
        <v>9629</v>
      </c>
      <c r="G39" s="196">
        <v>1</v>
      </c>
      <c r="H39" s="193" t="s">
        <v>9220</v>
      </c>
      <c r="I39" s="194" t="s">
        <v>9630</v>
      </c>
      <c r="J39" s="194" t="s">
        <v>128</v>
      </c>
      <c r="K39" s="193">
        <v>2016</v>
      </c>
      <c r="L39" s="194" t="s">
        <v>9769</v>
      </c>
      <c r="M39" s="200" t="s">
        <v>9631</v>
      </c>
    </row>
    <row r="40" spans="1:13" ht="20.100000000000001" customHeight="1">
      <c r="A40" s="199">
        <v>113</v>
      </c>
      <c r="B40" s="193" t="s">
        <v>5877</v>
      </c>
      <c r="C40" s="194" t="s">
        <v>9788</v>
      </c>
      <c r="D40" s="193" t="s">
        <v>9637</v>
      </c>
      <c r="E40" s="193" t="s">
        <v>9637</v>
      </c>
      <c r="F40" s="195" t="s">
        <v>9638</v>
      </c>
      <c r="G40" s="196">
        <v>1</v>
      </c>
      <c r="H40" s="193" t="s">
        <v>9220</v>
      </c>
      <c r="I40" s="194" t="s">
        <v>9639</v>
      </c>
      <c r="J40" s="194" t="s">
        <v>128</v>
      </c>
      <c r="K40" s="193">
        <v>2016</v>
      </c>
      <c r="L40" s="194" t="s">
        <v>9769</v>
      </c>
      <c r="M40" s="200" t="s">
        <v>9640</v>
      </c>
    </row>
    <row r="41" spans="1:13" ht="20.100000000000001" customHeight="1">
      <c r="A41" s="199">
        <v>126</v>
      </c>
      <c r="B41" s="193" t="s">
        <v>5877</v>
      </c>
      <c r="C41" s="194" t="s">
        <v>9788</v>
      </c>
      <c r="D41" s="193" t="s">
        <v>9682</v>
      </c>
      <c r="E41" s="193" t="s">
        <v>9682</v>
      </c>
      <c r="F41" s="195" t="s">
        <v>9683</v>
      </c>
      <c r="G41" s="196">
        <v>1</v>
      </c>
      <c r="H41" s="193" t="s">
        <v>9203</v>
      </c>
      <c r="I41" s="194" t="s">
        <v>9684</v>
      </c>
      <c r="J41" s="194" t="s">
        <v>128</v>
      </c>
      <c r="K41" s="193">
        <v>2016</v>
      </c>
      <c r="L41" s="194" t="s">
        <v>9769</v>
      </c>
      <c r="M41" s="200" t="s">
        <v>9685</v>
      </c>
    </row>
    <row r="42" spans="1:13" ht="20.100000000000001" customHeight="1">
      <c r="A42" s="199">
        <v>129</v>
      </c>
      <c r="B42" s="193" t="s">
        <v>5877</v>
      </c>
      <c r="C42" s="194" t="s">
        <v>9788</v>
      </c>
      <c r="D42" s="193" t="s">
        <v>9695</v>
      </c>
      <c r="E42" s="193" t="s">
        <v>9695</v>
      </c>
      <c r="F42" s="195" t="s">
        <v>9696</v>
      </c>
      <c r="G42" s="196">
        <v>1</v>
      </c>
      <c r="H42" s="193" t="s">
        <v>9189</v>
      </c>
      <c r="I42" s="194" t="s">
        <v>9697</v>
      </c>
      <c r="J42" s="194" t="s">
        <v>128</v>
      </c>
      <c r="K42" s="193">
        <v>2016</v>
      </c>
      <c r="L42" s="194" t="s">
        <v>9769</v>
      </c>
      <c r="M42" s="200" t="s">
        <v>9698</v>
      </c>
    </row>
    <row r="43" spans="1:13" ht="20.100000000000001" customHeight="1">
      <c r="A43" s="199">
        <v>130</v>
      </c>
      <c r="B43" s="193" t="s">
        <v>5877</v>
      </c>
      <c r="C43" s="194" t="s">
        <v>9788</v>
      </c>
      <c r="D43" s="193" t="s">
        <v>9699</v>
      </c>
      <c r="E43" s="193" t="s">
        <v>9699</v>
      </c>
      <c r="F43" s="195" t="s">
        <v>9700</v>
      </c>
      <c r="G43" s="196">
        <v>1</v>
      </c>
      <c r="H43" s="193" t="s">
        <v>9241</v>
      </c>
      <c r="I43" s="194" t="s">
        <v>9701</v>
      </c>
      <c r="J43" s="194" t="s">
        <v>128</v>
      </c>
      <c r="K43" s="193">
        <v>2016</v>
      </c>
      <c r="L43" s="194" t="s">
        <v>9769</v>
      </c>
      <c r="M43" s="200" t="s">
        <v>9702</v>
      </c>
    </row>
    <row r="44" spans="1:13" ht="20.100000000000001" customHeight="1">
      <c r="A44" s="199">
        <v>143</v>
      </c>
      <c r="B44" s="193" t="s">
        <v>5877</v>
      </c>
      <c r="C44" s="194" t="s">
        <v>9788</v>
      </c>
      <c r="D44" s="193" t="s">
        <v>9751</v>
      </c>
      <c r="E44" s="193" t="s">
        <v>9752</v>
      </c>
      <c r="F44" s="195" t="s">
        <v>9753</v>
      </c>
      <c r="G44" s="196">
        <v>1</v>
      </c>
      <c r="H44" s="193" t="s">
        <v>9189</v>
      </c>
      <c r="I44" s="194" t="s">
        <v>9754</v>
      </c>
      <c r="J44" s="194" t="s">
        <v>128</v>
      </c>
      <c r="K44" s="193">
        <v>2016</v>
      </c>
      <c r="L44" s="194" t="s">
        <v>9769</v>
      </c>
      <c r="M44" s="200" t="s">
        <v>9755</v>
      </c>
    </row>
    <row r="45" spans="1:13" ht="20.100000000000001" customHeight="1">
      <c r="A45" s="199">
        <v>30</v>
      </c>
      <c r="B45" s="193" t="s">
        <v>5877</v>
      </c>
      <c r="C45" s="194" t="s">
        <v>9784</v>
      </c>
      <c r="D45" s="193" t="s">
        <v>9308</v>
      </c>
      <c r="E45" s="193" t="s">
        <v>9308</v>
      </c>
      <c r="F45" s="195" t="s">
        <v>9309</v>
      </c>
      <c r="G45" s="196">
        <v>1</v>
      </c>
      <c r="H45" s="193" t="s">
        <v>9274</v>
      </c>
      <c r="I45" s="194" t="s">
        <v>748</v>
      </c>
      <c r="J45" s="194" t="s">
        <v>128</v>
      </c>
      <c r="K45" s="193">
        <v>2017</v>
      </c>
      <c r="L45" s="194" t="s">
        <v>9769</v>
      </c>
      <c r="M45" s="200" t="s">
        <v>9310</v>
      </c>
    </row>
    <row r="46" spans="1:13" ht="20.100000000000001" customHeight="1">
      <c r="A46" s="199">
        <v>17</v>
      </c>
      <c r="B46" s="193" t="s">
        <v>5877</v>
      </c>
      <c r="C46" s="194" t="s">
        <v>9777</v>
      </c>
      <c r="D46" s="193" t="s">
        <v>9257</v>
      </c>
      <c r="E46" s="193" t="s">
        <v>9257</v>
      </c>
      <c r="F46" s="195" t="s">
        <v>9258</v>
      </c>
      <c r="G46" s="196">
        <v>1</v>
      </c>
      <c r="H46" s="193" t="s">
        <v>9220</v>
      </c>
      <c r="I46" s="194" t="s">
        <v>9259</v>
      </c>
      <c r="J46" s="194" t="s">
        <v>128</v>
      </c>
      <c r="K46" s="193">
        <v>2017</v>
      </c>
      <c r="L46" s="194" t="s">
        <v>9769</v>
      </c>
      <c r="M46" s="200" t="s">
        <v>9260</v>
      </c>
    </row>
    <row r="47" spans="1:13" ht="20.100000000000001" customHeight="1">
      <c r="A47" s="199">
        <v>63</v>
      </c>
      <c r="B47" s="193" t="s">
        <v>5877</v>
      </c>
      <c r="C47" s="194" t="s">
        <v>9777</v>
      </c>
      <c r="D47" s="193" t="s">
        <v>9437</v>
      </c>
      <c r="E47" s="193" t="s">
        <v>9437</v>
      </c>
      <c r="F47" s="195" t="s">
        <v>9438</v>
      </c>
      <c r="G47" s="196">
        <v>1</v>
      </c>
      <c r="H47" s="193" t="s">
        <v>9194</v>
      </c>
      <c r="I47" s="194" t="s">
        <v>9439</v>
      </c>
      <c r="J47" s="194" t="s">
        <v>128</v>
      </c>
      <c r="K47" s="193">
        <v>2016</v>
      </c>
      <c r="L47" s="194" t="s">
        <v>9769</v>
      </c>
      <c r="M47" s="200" t="s">
        <v>9440</v>
      </c>
    </row>
    <row r="48" spans="1:13" ht="20.100000000000001" customHeight="1">
      <c r="A48" s="199">
        <v>72</v>
      </c>
      <c r="B48" s="193" t="s">
        <v>5877</v>
      </c>
      <c r="C48" s="194" t="s">
        <v>9777</v>
      </c>
      <c r="D48" s="193" t="s">
        <v>9471</v>
      </c>
      <c r="E48" s="193" t="s">
        <v>9471</v>
      </c>
      <c r="F48" s="195" t="s">
        <v>9472</v>
      </c>
      <c r="G48" s="196">
        <v>1</v>
      </c>
      <c r="H48" s="193" t="s">
        <v>9274</v>
      </c>
      <c r="I48" s="194" t="s">
        <v>9473</v>
      </c>
      <c r="J48" s="194" t="s">
        <v>128</v>
      </c>
      <c r="K48" s="193">
        <v>2016</v>
      </c>
      <c r="L48" s="194" t="s">
        <v>9769</v>
      </c>
      <c r="M48" s="200" t="s">
        <v>9474</v>
      </c>
    </row>
    <row r="49" spans="1:13" ht="20.100000000000001" customHeight="1">
      <c r="A49" s="199">
        <v>134</v>
      </c>
      <c r="B49" s="193" t="s">
        <v>5877</v>
      </c>
      <c r="C49" s="194" t="s">
        <v>9777</v>
      </c>
      <c r="D49" s="193" t="s">
        <v>9714</v>
      </c>
      <c r="E49" s="193" t="s">
        <v>9715</v>
      </c>
      <c r="F49" s="195" t="s">
        <v>9716</v>
      </c>
      <c r="G49" s="196">
        <v>1</v>
      </c>
      <c r="H49" s="193" t="s">
        <v>9220</v>
      </c>
      <c r="I49" s="194" t="s">
        <v>9717</v>
      </c>
      <c r="J49" s="194" t="s">
        <v>128</v>
      </c>
      <c r="K49" s="193">
        <v>2016</v>
      </c>
      <c r="L49" s="194" t="s">
        <v>9769</v>
      </c>
      <c r="M49" s="200" t="s">
        <v>9718</v>
      </c>
    </row>
    <row r="50" spans="1:13" ht="20.100000000000001" customHeight="1">
      <c r="A50" s="199">
        <v>140</v>
      </c>
      <c r="B50" s="193" t="s">
        <v>5877</v>
      </c>
      <c r="C50" s="194" t="s">
        <v>9777</v>
      </c>
      <c r="D50" s="193" t="s">
        <v>9738</v>
      </c>
      <c r="E50" s="193" t="s">
        <v>9738</v>
      </c>
      <c r="F50" s="195" t="s">
        <v>9739</v>
      </c>
      <c r="G50" s="196">
        <v>1</v>
      </c>
      <c r="H50" s="193" t="s">
        <v>9220</v>
      </c>
      <c r="I50" s="194" t="s">
        <v>9740</v>
      </c>
      <c r="J50" s="194" t="s">
        <v>128</v>
      </c>
      <c r="K50" s="193">
        <v>2016</v>
      </c>
      <c r="L50" s="194" t="s">
        <v>9769</v>
      </c>
      <c r="M50" s="200" t="s">
        <v>9741</v>
      </c>
    </row>
    <row r="51" spans="1:13" ht="20.100000000000001" customHeight="1">
      <c r="A51" s="199">
        <v>74</v>
      </c>
      <c r="B51" s="193" t="s">
        <v>5877</v>
      </c>
      <c r="C51" s="194" t="s">
        <v>9791</v>
      </c>
      <c r="D51" s="193" t="s">
        <v>9479</v>
      </c>
      <c r="E51" s="193" t="s">
        <v>9480</v>
      </c>
      <c r="F51" s="195" t="s">
        <v>9481</v>
      </c>
      <c r="G51" s="196">
        <v>1</v>
      </c>
      <c r="H51" s="193" t="s">
        <v>9194</v>
      </c>
      <c r="I51" s="194" t="s">
        <v>9482</v>
      </c>
      <c r="J51" s="194" t="s">
        <v>128</v>
      </c>
      <c r="K51" s="193" t="s">
        <v>9483</v>
      </c>
      <c r="L51" s="194" t="s">
        <v>9769</v>
      </c>
      <c r="M51" s="200" t="s">
        <v>9484</v>
      </c>
    </row>
    <row r="52" spans="1:13" ht="20.100000000000001" customHeight="1">
      <c r="A52" s="199">
        <v>7</v>
      </c>
      <c r="B52" s="193" t="s">
        <v>5877</v>
      </c>
      <c r="C52" s="194" t="s">
        <v>9773</v>
      </c>
      <c r="D52" s="193" t="s">
        <v>9214</v>
      </c>
      <c r="E52" s="193" t="s">
        <v>9214</v>
      </c>
      <c r="F52" s="195" t="s">
        <v>9215</v>
      </c>
      <c r="G52" s="196">
        <v>1</v>
      </c>
      <c r="H52" s="193" t="s">
        <v>9203</v>
      </c>
      <c r="I52" s="194" t="s">
        <v>9216</v>
      </c>
      <c r="J52" s="194" t="s">
        <v>128</v>
      </c>
      <c r="K52" s="193">
        <v>2017</v>
      </c>
      <c r="L52" s="194" t="s">
        <v>9769</v>
      </c>
      <c r="M52" s="200" t="s">
        <v>9217</v>
      </c>
    </row>
    <row r="53" spans="1:13" ht="20.100000000000001" customHeight="1">
      <c r="A53" s="199">
        <v>53</v>
      </c>
      <c r="B53" s="193" t="s">
        <v>5877</v>
      </c>
      <c r="C53" s="194" t="s">
        <v>9773</v>
      </c>
      <c r="D53" s="193" t="s">
        <v>9399</v>
      </c>
      <c r="E53" s="193" t="s">
        <v>9399</v>
      </c>
      <c r="F53" s="195" t="s">
        <v>9400</v>
      </c>
      <c r="G53" s="196">
        <v>1</v>
      </c>
      <c r="H53" s="193" t="s">
        <v>9274</v>
      </c>
      <c r="I53" s="194" t="s">
        <v>9401</v>
      </c>
      <c r="J53" s="194" t="s">
        <v>128</v>
      </c>
      <c r="K53" s="193">
        <v>2016</v>
      </c>
      <c r="L53" s="194" t="s">
        <v>9769</v>
      </c>
      <c r="M53" s="200" t="s">
        <v>9402</v>
      </c>
    </row>
    <row r="54" spans="1:13" ht="20.100000000000001" customHeight="1">
      <c r="A54" s="199">
        <v>87</v>
      </c>
      <c r="B54" s="193" t="s">
        <v>5877</v>
      </c>
      <c r="C54" s="194" t="s">
        <v>9773</v>
      </c>
      <c r="D54" s="193" t="s">
        <v>9532</v>
      </c>
      <c r="E54" s="193" t="s">
        <v>9532</v>
      </c>
      <c r="F54" s="195" t="s">
        <v>9533</v>
      </c>
      <c r="G54" s="196">
        <v>1</v>
      </c>
      <c r="H54" s="193" t="s">
        <v>9220</v>
      </c>
      <c r="I54" s="194" t="s">
        <v>9534</v>
      </c>
      <c r="J54" s="194" t="s">
        <v>128</v>
      </c>
      <c r="K54" s="193">
        <v>2016</v>
      </c>
      <c r="L54" s="194" t="s">
        <v>9769</v>
      </c>
      <c r="M54" s="200" t="s">
        <v>9535</v>
      </c>
    </row>
    <row r="55" spans="1:13" ht="20.100000000000001" customHeight="1">
      <c r="A55" s="199">
        <v>94</v>
      </c>
      <c r="B55" s="193" t="s">
        <v>5877</v>
      </c>
      <c r="C55" s="194" t="s">
        <v>9773</v>
      </c>
      <c r="D55" s="193" t="s">
        <v>9560</v>
      </c>
      <c r="E55" s="193" t="s">
        <v>9560</v>
      </c>
      <c r="F55" s="195" t="s">
        <v>9561</v>
      </c>
      <c r="G55" s="196">
        <v>1</v>
      </c>
      <c r="H55" s="193" t="s">
        <v>9220</v>
      </c>
      <c r="I55" s="194" t="s">
        <v>9562</v>
      </c>
      <c r="J55" s="194" t="s">
        <v>128</v>
      </c>
      <c r="K55" s="193">
        <v>2016</v>
      </c>
      <c r="L55" s="194" t="s">
        <v>9769</v>
      </c>
      <c r="M55" s="200" t="s">
        <v>9563</v>
      </c>
    </row>
    <row r="56" spans="1:13" ht="20.100000000000001" customHeight="1">
      <c r="A56" s="199">
        <v>14</v>
      </c>
      <c r="B56" s="193" t="s">
        <v>5877</v>
      </c>
      <c r="C56" s="194" t="s">
        <v>9775</v>
      </c>
      <c r="D56" s="193" t="s">
        <v>9243</v>
      </c>
      <c r="E56" s="193" t="s">
        <v>9243</v>
      </c>
      <c r="F56" s="195" t="s">
        <v>6702</v>
      </c>
      <c r="G56" s="196">
        <v>1</v>
      </c>
      <c r="H56" s="193" t="s">
        <v>9244</v>
      </c>
      <c r="I56" s="194" t="s">
        <v>9245</v>
      </c>
      <c r="J56" s="194" t="s">
        <v>9246</v>
      </c>
      <c r="K56" s="193">
        <v>2017</v>
      </c>
      <c r="L56" s="194" t="s">
        <v>9769</v>
      </c>
      <c r="M56" s="200" t="s">
        <v>9247</v>
      </c>
    </row>
    <row r="57" spans="1:13" ht="20.100000000000001" customHeight="1">
      <c r="A57" s="199">
        <v>21</v>
      </c>
      <c r="B57" s="193" t="s">
        <v>5877</v>
      </c>
      <c r="C57" s="194" t="s">
        <v>9775</v>
      </c>
      <c r="D57" s="193" t="s">
        <v>9272</v>
      </c>
      <c r="E57" s="193" t="s">
        <v>9272</v>
      </c>
      <c r="F57" s="195" t="s">
        <v>9273</v>
      </c>
      <c r="G57" s="196">
        <v>1</v>
      </c>
      <c r="H57" s="193" t="s">
        <v>9274</v>
      </c>
      <c r="I57" s="194" t="s">
        <v>9275</v>
      </c>
      <c r="J57" s="194" t="s">
        <v>128</v>
      </c>
      <c r="K57" s="193">
        <v>2017</v>
      </c>
      <c r="L57" s="194" t="s">
        <v>9769</v>
      </c>
      <c r="M57" s="200" t="s">
        <v>9276</v>
      </c>
    </row>
    <row r="58" spans="1:13" ht="20.100000000000001" customHeight="1">
      <c r="A58" s="199">
        <v>66</v>
      </c>
      <c r="B58" s="193" t="s">
        <v>5877</v>
      </c>
      <c r="C58" s="194" t="s">
        <v>9775</v>
      </c>
      <c r="D58" s="193" t="s">
        <v>9449</v>
      </c>
      <c r="E58" s="193" t="s">
        <v>9449</v>
      </c>
      <c r="F58" s="195" t="s">
        <v>9450</v>
      </c>
      <c r="G58" s="196">
        <v>1</v>
      </c>
      <c r="H58" s="193" t="s">
        <v>9220</v>
      </c>
      <c r="I58" s="194" t="s">
        <v>9451</v>
      </c>
      <c r="J58" s="194" t="s">
        <v>128</v>
      </c>
      <c r="K58" s="193">
        <v>2016</v>
      </c>
      <c r="L58" s="194" t="s">
        <v>9769</v>
      </c>
      <c r="M58" s="200" t="s">
        <v>9452</v>
      </c>
    </row>
    <row r="59" spans="1:13" ht="20.100000000000001" customHeight="1">
      <c r="A59" s="199">
        <v>70</v>
      </c>
      <c r="B59" s="193" t="s">
        <v>5877</v>
      </c>
      <c r="C59" s="194" t="s">
        <v>9775</v>
      </c>
      <c r="D59" s="193" t="s">
        <v>9463</v>
      </c>
      <c r="E59" s="193" t="s">
        <v>9463</v>
      </c>
      <c r="F59" s="195" t="s">
        <v>9464</v>
      </c>
      <c r="G59" s="196">
        <v>1</v>
      </c>
      <c r="H59" s="193" t="s">
        <v>9465</v>
      </c>
      <c r="I59" s="194" t="s">
        <v>9461</v>
      </c>
      <c r="J59" s="194" t="s">
        <v>128</v>
      </c>
      <c r="K59" s="193">
        <v>2016</v>
      </c>
      <c r="L59" s="194" t="s">
        <v>9769</v>
      </c>
      <c r="M59" s="200" t="s">
        <v>9466</v>
      </c>
    </row>
    <row r="60" spans="1:13" ht="20.100000000000001" customHeight="1">
      <c r="A60" s="199">
        <v>78</v>
      </c>
      <c r="B60" s="193" t="s">
        <v>5877</v>
      </c>
      <c r="C60" s="194" t="s">
        <v>9775</v>
      </c>
      <c r="D60" s="193" t="s">
        <v>9497</v>
      </c>
      <c r="E60" s="193" t="s">
        <v>9497</v>
      </c>
      <c r="F60" s="195" t="s">
        <v>9498</v>
      </c>
      <c r="G60" s="196">
        <v>1</v>
      </c>
      <c r="H60" s="193" t="s">
        <v>9189</v>
      </c>
      <c r="I60" s="194" t="s">
        <v>9499</v>
      </c>
      <c r="J60" s="194" t="s">
        <v>128</v>
      </c>
      <c r="K60" s="193">
        <v>2016</v>
      </c>
      <c r="L60" s="194" t="s">
        <v>9769</v>
      </c>
      <c r="M60" s="200" t="s">
        <v>9500</v>
      </c>
    </row>
    <row r="61" spans="1:13" ht="20.100000000000001" customHeight="1">
      <c r="A61" s="199">
        <v>88</v>
      </c>
      <c r="B61" s="193" t="s">
        <v>5877</v>
      </c>
      <c r="C61" s="194" t="s">
        <v>9775</v>
      </c>
      <c r="D61" s="193" t="s">
        <v>9536</v>
      </c>
      <c r="E61" s="193" t="s">
        <v>9536</v>
      </c>
      <c r="F61" s="195" t="s">
        <v>9537</v>
      </c>
      <c r="G61" s="196">
        <v>1</v>
      </c>
      <c r="H61" s="193" t="s">
        <v>9220</v>
      </c>
      <c r="I61" s="194" t="s">
        <v>9538</v>
      </c>
      <c r="J61" s="194" t="s">
        <v>128</v>
      </c>
      <c r="K61" s="193">
        <v>2016</v>
      </c>
      <c r="L61" s="194" t="s">
        <v>9769</v>
      </c>
      <c r="M61" s="200" t="s">
        <v>9539</v>
      </c>
    </row>
    <row r="62" spans="1:13" ht="20.100000000000001" customHeight="1">
      <c r="A62" s="199">
        <v>91</v>
      </c>
      <c r="B62" s="193" t="s">
        <v>5877</v>
      </c>
      <c r="C62" s="194" t="s">
        <v>9775</v>
      </c>
      <c r="D62" s="193" t="s">
        <v>9548</v>
      </c>
      <c r="E62" s="193" t="s">
        <v>9548</v>
      </c>
      <c r="F62" s="195" t="s">
        <v>9549</v>
      </c>
      <c r="G62" s="196">
        <v>1</v>
      </c>
      <c r="H62" s="193" t="s">
        <v>9194</v>
      </c>
      <c r="I62" s="194" t="s">
        <v>9550</v>
      </c>
      <c r="J62" s="194" t="s">
        <v>128</v>
      </c>
      <c r="K62" s="193">
        <v>2016</v>
      </c>
      <c r="L62" s="194" t="s">
        <v>9769</v>
      </c>
      <c r="M62" s="200" t="s">
        <v>9551</v>
      </c>
    </row>
    <row r="63" spans="1:13" ht="20.100000000000001" customHeight="1">
      <c r="A63" s="199">
        <v>101</v>
      </c>
      <c r="B63" s="193" t="s">
        <v>5877</v>
      </c>
      <c r="C63" s="194" t="s">
        <v>9775</v>
      </c>
      <c r="D63" s="193" t="s">
        <v>9587</v>
      </c>
      <c r="E63" s="193" t="s">
        <v>9587</v>
      </c>
      <c r="F63" s="195" t="s">
        <v>9588</v>
      </c>
      <c r="G63" s="196">
        <v>1</v>
      </c>
      <c r="H63" s="193" t="s">
        <v>9189</v>
      </c>
      <c r="I63" s="194" t="s">
        <v>9589</v>
      </c>
      <c r="J63" s="194" t="s">
        <v>128</v>
      </c>
      <c r="K63" s="193">
        <v>2016</v>
      </c>
      <c r="L63" s="194" t="s">
        <v>9769</v>
      </c>
      <c r="M63" s="200" t="s">
        <v>9590</v>
      </c>
    </row>
    <row r="64" spans="1:13" ht="20.100000000000001" customHeight="1">
      <c r="A64" s="199">
        <v>107</v>
      </c>
      <c r="B64" s="193" t="s">
        <v>5877</v>
      </c>
      <c r="C64" s="194" t="s">
        <v>9775</v>
      </c>
      <c r="D64" s="193" t="s">
        <v>9612</v>
      </c>
      <c r="E64" s="193" t="s">
        <v>9612</v>
      </c>
      <c r="F64" s="195" t="s">
        <v>9613</v>
      </c>
      <c r="G64" s="196">
        <v>1</v>
      </c>
      <c r="H64" s="193" t="s">
        <v>9189</v>
      </c>
      <c r="I64" s="194" t="s">
        <v>9614</v>
      </c>
      <c r="J64" s="194" t="s">
        <v>128</v>
      </c>
      <c r="K64" s="193">
        <v>2016</v>
      </c>
      <c r="L64" s="194" t="s">
        <v>9769</v>
      </c>
      <c r="M64" s="200" t="s">
        <v>9615</v>
      </c>
    </row>
    <row r="65" spans="1:13" ht="20.100000000000001" customHeight="1">
      <c r="A65" s="199">
        <v>127</v>
      </c>
      <c r="B65" s="193" t="s">
        <v>5877</v>
      </c>
      <c r="C65" s="194" t="s">
        <v>9775</v>
      </c>
      <c r="D65" s="193" t="s">
        <v>9686</v>
      </c>
      <c r="E65" s="193" t="s">
        <v>9687</v>
      </c>
      <c r="F65" s="195" t="s">
        <v>9688</v>
      </c>
      <c r="G65" s="196">
        <v>1</v>
      </c>
      <c r="H65" s="193" t="s">
        <v>9274</v>
      </c>
      <c r="I65" s="194" t="s">
        <v>9689</v>
      </c>
      <c r="J65" s="194" t="s">
        <v>128</v>
      </c>
      <c r="K65" s="193">
        <v>2016</v>
      </c>
      <c r="L65" s="194" t="s">
        <v>9769</v>
      </c>
      <c r="M65" s="200" t="s">
        <v>9690</v>
      </c>
    </row>
    <row r="66" spans="1:13" ht="20.100000000000001" customHeight="1">
      <c r="A66" s="199">
        <v>138</v>
      </c>
      <c r="B66" s="193" t="s">
        <v>5877</v>
      </c>
      <c r="C66" s="194" t="s">
        <v>9775</v>
      </c>
      <c r="D66" s="193" t="s">
        <v>9730</v>
      </c>
      <c r="E66" s="193" t="s">
        <v>9730</v>
      </c>
      <c r="F66" s="195" t="s">
        <v>9731</v>
      </c>
      <c r="G66" s="196">
        <v>1</v>
      </c>
      <c r="H66" s="193" t="s">
        <v>9220</v>
      </c>
      <c r="I66" s="194" t="s">
        <v>9732</v>
      </c>
      <c r="J66" s="194" t="s">
        <v>128</v>
      </c>
      <c r="K66" s="193">
        <v>2016</v>
      </c>
      <c r="L66" s="194" t="s">
        <v>9769</v>
      </c>
      <c r="M66" s="200" t="s">
        <v>9733</v>
      </c>
    </row>
    <row r="67" spans="1:13" ht="20.100000000000001" customHeight="1">
      <c r="A67" s="199">
        <v>142</v>
      </c>
      <c r="B67" s="193" t="s">
        <v>5877</v>
      </c>
      <c r="C67" s="194" t="s">
        <v>9775</v>
      </c>
      <c r="D67" s="193" t="s">
        <v>9747</v>
      </c>
      <c r="E67" s="193" t="s">
        <v>9747</v>
      </c>
      <c r="F67" s="195" t="s">
        <v>9748</v>
      </c>
      <c r="G67" s="196">
        <v>1</v>
      </c>
      <c r="H67" s="193" t="s">
        <v>9241</v>
      </c>
      <c r="I67" s="194" t="s">
        <v>9749</v>
      </c>
      <c r="J67" s="194" t="s">
        <v>128</v>
      </c>
      <c r="K67" s="193">
        <v>2016</v>
      </c>
      <c r="L67" s="194" t="s">
        <v>9769</v>
      </c>
      <c r="M67" s="200" t="s">
        <v>9750</v>
      </c>
    </row>
    <row r="68" spans="1:13" ht="20.100000000000001" customHeight="1">
      <c r="A68" s="199">
        <v>73</v>
      </c>
      <c r="B68" s="193" t="s">
        <v>5877</v>
      </c>
      <c r="C68" s="194" t="s">
        <v>9790</v>
      </c>
      <c r="D68" s="193" t="s">
        <v>9475</v>
      </c>
      <c r="E68" s="193" t="s">
        <v>9475</v>
      </c>
      <c r="F68" s="195" t="s">
        <v>6691</v>
      </c>
      <c r="G68" s="196">
        <v>1</v>
      </c>
      <c r="H68" s="193" t="s">
        <v>9476</v>
      </c>
      <c r="I68" s="194" t="s">
        <v>9477</v>
      </c>
      <c r="J68" s="194" t="s">
        <v>128</v>
      </c>
      <c r="K68" s="193">
        <v>2016</v>
      </c>
      <c r="L68" s="194" t="s">
        <v>9769</v>
      </c>
      <c r="M68" s="200" t="s">
        <v>9478</v>
      </c>
    </row>
    <row r="69" spans="1:13" ht="20.100000000000001" customHeight="1">
      <c r="A69" s="199">
        <v>28</v>
      </c>
      <c r="B69" s="193" t="s">
        <v>5877</v>
      </c>
      <c r="C69" s="194" t="s">
        <v>9783</v>
      </c>
      <c r="D69" s="193" t="s">
        <v>9300</v>
      </c>
      <c r="E69" s="193" t="s">
        <v>9300</v>
      </c>
      <c r="F69" s="195" t="s">
        <v>9301</v>
      </c>
      <c r="G69" s="196">
        <v>1</v>
      </c>
      <c r="H69" s="193" t="s">
        <v>9220</v>
      </c>
      <c r="I69" s="194" t="s">
        <v>9302</v>
      </c>
      <c r="J69" s="194" t="s">
        <v>128</v>
      </c>
      <c r="K69" s="193">
        <v>2017</v>
      </c>
      <c r="L69" s="194" t="s">
        <v>9769</v>
      </c>
      <c r="M69" s="200" t="s">
        <v>9303</v>
      </c>
    </row>
    <row r="70" spans="1:13" ht="20.100000000000001" customHeight="1">
      <c r="A70" s="199">
        <v>1</v>
      </c>
      <c r="B70" s="193" t="s">
        <v>5877</v>
      </c>
      <c r="C70" s="194" t="s">
        <v>9768</v>
      </c>
      <c r="D70" s="193" t="s">
        <v>9187</v>
      </c>
      <c r="E70" s="193" t="s">
        <v>9187</v>
      </c>
      <c r="F70" s="195" t="s">
        <v>9188</v>
      </c>
      <c r="G70" s="196">
        <v>1</v>
      </c>
      <c r="H70" s="193" t="s">
        <v>9189</v>
      </c>
      <c r="I70" s="194" t="s">
        <v>9190</v>
      </c>
      <c r="J70" s="194" t="s">
        <v>128</v>
      </c>
      <c r="K70" s="193">
        <v>2017</v>
      </c>
      <c r="L70" s="194" t="s">
        <v>9769</v>
      </c>
      <c r="M70" s="200" t="s">
        <v>9191</v>
      </c>
    </row>
    <row r="71" spans="1:13" ht="20.100000000000001" customHeight="1">
      <c r="A71" s="199">
        <v>22</v>
      </c>
      <c r="B71" s="193" t="s">
        <v>5877</v>
      </c>
      <c r="C71" s="194" t="s">
        <v>9781</v>
      </c>
      <c r="D71" s="193" t="s">
        <v>9277</v>
      </c>
      <c r="E71" s="193" t="s">
        <v>9277</v>
      </c>
      <c r="F71" s="195" t="s">
        <v>9278</v>
      </c>
      <c r="G71" s="196">
        <v>1</v>
      </c>
      <c r="H71" s="193" t="s">
        <v>9189</v>
      </c>
      <c r="I71" s="194" t="s">
        <v>9279</v>
      </c>
      <c r="J71" s="194" t="s">
        <v>128</v>
      </c>
      <c r="K71" s="193">
        <v>2017</v>
      </c>
      <c r="L71" s="194" t="s">
        <v>9769</v>
      </c>
      <c r="M71" s="200" t="s">
        <v>9280</v>
      </c>
    </row>
    <row r="72" spans="1:13" ht="20.100000000000001" customHeight="1">
      <c r="A72" s="199">
        <v>27</v>
      </c>
      <c r="B72" s="193" t="s">
        <v>5877</v>
      </c>
      <c r="C72" s="194" t="s">
        <v>9781</v>
      </c>
      <c r="D72" s="193" t="s">
        <v>9296</v>
      </c>
      <c r="E72" s="193" t="s">
        <v>9296</v>
      </c>
      <c r="F72" s="195" t="s">
        <v>9297</v>
      </c>
      <c r="G72" s="196">
        <v>1</v>
      </c>
      <c r="H72" s="193" t="s">
        <v>9189</v>
      </c>
      <c r="I72" s="194" t="s">
        <v>9298</v>
      </c>
      <c r="J72" s="194" t="s">
        <v>128</v>
      </c>
      <c r="K72" s="193">
        <v>2017</v>
      </c>
      <c r="L72" s="194" t="s">
        <v>9769</v>
      </c>
      <c r="M72" s="200" t="s">
        <v>9299</v>
      </c>
    </row>
    <row r="73" spans="1:13" ht="20.100000000000001" customHeight="1">
      <c r="A73" s="199">
        <v>39</v>
      </c>
      <c r="B73" s="193" t="s">
        <v>5877</v>
      </c>
      <c r="C73" s="194" t="s">
        <v>9781</v>
      </c>
      <c r="D73" s="193" t="s">
        <v>9341</v>
      </c>
      <c r="E73" s="193" t="s">
        <v>9341</v>
      </c>
      <c r="F73" s="195" t="s">
        <v>5535</v>
      </c>
      <c r="G73" s="196">
        <v>1</v>
      </c>
      <c r="H73" s="193" t="s">
        <v>9203</v>
      </c>
      <c r="I73" s="194" t="s">
        <v>9342</v>
      </c>
      <c r="J73" s="194" t="s">
        <v>128</v>
      </c>
      <c r="K73" s="193">
        <v>2017</v>
      </c>
      <c r="L73" s="194" t="s">
        <v>9769</v>
      </c>
      <c r="M73" s="200" t="s">
        <v>9343</v>
      </c>
    </row>
    <row r="74" spans="1:13" ht="20.100000000000001" customHeight="1">
      <c r="A74" s="199">
        <v>40</v>
      </c>
      <c r="B74" s="193" t="s">
        <v>5877</v>
      </c>
      <c r="C74" s="194" t="s">
        <v>9781</v>
      </c>
      <c r="D74" s="193" t="s">
        <v>9344</v>
      </c>
      <c r="E74" s="193" t="s">
        <v>9345</v>
      </c>
      <c r="F74" s="195" t="s">
        <v>9346</v>
      </c>
      <c r="G74" s="196">
        <v>1</v>
      </c>
      <c r="H74" s="193" t="s">
        <v>9189</v>
      </c>
      <c r="I74" s="194" t="s">
        <v>9347</v>
      </c>
      <c r="J74" s="194" t="s">
        <v>128</v>
      </c>
      <c r="K74" s="193">
        <v>2017</v>
      </c>
      <c r="L74" s="194" t="s">
        <v>9769</v>
      </c>
      <c r="M74" s="200" t="s">
        <v>9348</v>
      </c>
    </row>
    <row r="75" spans="1:13" ht="20.100000000000001" customHeight="1">
      <c r="A75" s="199">
        <v>44</v>
      </c>
      <c r="B75" s="193" t="s">
        <v>5877</v>
      </c>
      <c r="C75" s="194" t="s">
        <v>9781</v>
      </c>
      <c r="D75" s="193" t="s">
        <v>9360</v>
      </c>
      <c r="E75" s="193" t="s">
        <v>9360</v>
      </c>
      <c r="F75" s="195" t="s">
        <v>9361</v>
      </c>
      <c r="G75" s="196">
        <v>1</v>
      </c>
      <c r="H75" s="193" t="s">
        <v>9194</v>
      </c>
      <c r="I75" s="194" t="s">
        <v>9362</v>
      </c>
      <c r="J75" s="194" t="s">
        <v>128</v>
      </c>
      <c r="K75" s="193">
        <v>2016</v>
      </c>
      <c r="L75" s="194" t="s">
        <v>9769</v>
      </c>
      <c r="M75" s="200" t="s">
        <v>9363</v>
      </c>
    </row>
    <row r="76" spans="1:13" ht="20.100000000000001" customHeight="1">
      <c r="A76" s="199">
        <v>93</v>
      </c>
      <c r="B76" s="193" t="s">
        <v>5877</v>
      </c>
      <c r="C76" s="194" t="s">
        <v>9781</v>
      </c>
      <c r="D76" s="193" t="s">
        <v>9556</v>
      </c>
      <c r="E76" s="193" t="s">
        <v>9556</v>
      </c>
      <c r="F76" s="195" t="s">
        <v>9557</v>
      </c>
      <c r="G76" s="196">
        <v>1</v>
      </c>
      <c r="H76" s="193" t="s">
        <v>9194</v>
      </c>
      <c r="I76" s="194" t="s">
        <v>9558</v>
      </c>
      <c r="J76" s="194" t="s">
        <v>128</v>
      </c>
      <c r="K76" s="193">
        <v>2016</v>
      </c>
      <c r="L76" s="194" t="s">
        <v>9769</v>
      </c>
      <c r="M76" s="200" t="s">
        <v>9559</v>
      </c>
    </row>
    <row r="77" spans="1:13" ht="20.100000000000001" customHeight="1">
      <c r="A77" s="199">
        <v>103</v>
      </c>
      <c r="B77" s="193" t="s">
        <v>5877</v>
      </c>
      <c r="C77" s="194" t="s">
        <v>9781</v>
      </c>
      <c r="D77" s="193" t="s">
        <v>9596</v>
      </c>
      <c r="E77" s="193" t="s">
        <v>9596</v>
      </c>
      <c r="F77" s="195" t="s">
        <v>9597</v>
      </c>
      <c r="G77" s="196">
        <v>1</v>
      </c>
      <c r="H77" s="193" t="s">
        <v>9189</v>
      </c>
      <c r="I77" s="194" t="s">
        <v>9598</v>
      </c>
      <c r="J77" s="194" t="s">
        <v>128</v>
      </c>
      <c r="K77" s="193">
        <v>2016</v>
      </c>
      <c r="L77" s="194" t="s">
        <v>9769</v>
      </c>
      <c r="M77" s="200" t="s">
        <v>9599</v>
      </c>
    </row>
    <row r="78" spans="1:13" ht="20.100000000000001" customHeight="1">
      <c r="A78" s="199">
        <v>104</v>
      </c>
      <c r="B78" s="193" t="s">
        <v>5877</v>
      </c>
      <c r="C78" s="194" t="s">
        <v>9781</v>
      </c>
      <c r="D78" s="193" t="s">
        <v>9600</v>
      </c>
      <c r="E78" s="193" t="s">
        <v>9600</v>
      </c>
      <c r="F78" s="195" t="s">
        <v>9601</v>
      </c>
      <c r="G78" s="196">
        <v>1</v>
      </c>
      <c r="H78" s="193" t="s">
        <v>9189</v>
      </c>
      <c r="I78" s="194" t="s">
        <v>9602</v>
      </c>
      <c r="J78" s="194" t="s">
        <v>128</v>
      </c>
      <c r="K78" s="193">
        <v>2016</v>
      </c>
      <c r="L78" s="194" t="s">
        <v>9769</v>
      </c>
      <c r="M78" s="200" t="s">
        <v>9603</v>
      </c>
    </row>
    <row r="79" spans="1:13" ht="20.100000000000001" customHeight="1">
      <c r="A79" s="199">
        <v>105</v>
      </c>
      <c r="B79" s="193" t="s">
        <v>5877</v>
      </c>
      <c r="C79" s="194" t="s">
        <v>9781</v>
      </c>
      <c r="D79" s="193" t="s">
        <v>9604</v>
      </c>
      <c r="E79" s="193" t="s">
        <v>9604</v>
      </c>
      <c r="F79" s="195" t="s">
        <v>9605</v>
      </c>
      <c r="G79" s="196">
        <v>1</v>
      </c>
      <c r="H79" s="193" t="s">
        <v>9189</v>
      </c>
      <c r="I79" s="194" t="s">
        <v>9606</v>
      </c>
      <c r="J79" s="194" t="s">
        <v>128</v>
      </c>
      <c r="K79" s="193">
        <v>2016</v>
      </c>
      <c r="L79" s="194" t="s">
        <v>9769</v>
      </c>
      <c r="M79" s="200" t="s">
        <v>9607</v>
      </c>
    </row>
    <row r="80" spans="1:13" ht="20.100000000000001" customHeight="1">
      <c r="A80" s="199">
        <v>106</v>
      </c>
      <c r="B80" s="193" t="s">
        <v>5877</v>
      </c>
      <c r="C80" s="194" t="s">
        <v>9781</v>
      </c>
      <c r="D80" s="193" t="s">
        <v>9608</v>
      </c>
      <c r="E80" s="193" t="s">
        <v>9608</v>
      </c>
      <c r="F80" s="195" t="s">
        <v>9609</v>
      </c>
      <c r="G80" s="196">
        <v>1</v>
      </c>
      <c r="H80" s="193" t="s">
        <v>9189</v>
      </c>
      <c r="I80" s="194" t="s">
        <v>9610</v>
      </c>
      <c r="J80" s="194" t="s">
        <v>128</v>
      </c>
      <c r="K80" s="193">
        <v>2016</v>
      </c>
      <c r="L80" s="194" t="s">
        <v>9769</v>
      </c>
      <c r="M80" s="200" t="s">
        <v>9611</v>
      </c>
    </row>
    <row r="81" spans="1:13" ht="20.100000000000001" customHeight="1">
      <c r="A81" s="199">
        <v>108</v>
      </c>
      <c r="B81" s="193" t="s">
        <v>5877</v>
      </c>
      <c r="C81" s="194" t="s">
        <v>9781</v>
      </c>
      <c r="D81" s="193" t="s">
        <v>9616</v>
      </c>
      <c r="E81" s="193" t="s">
        <v>9616</v>
      </c>
      <c r="F81" s="195" t="s">
        <v>9617</v>
      </c>
      <c r="G81" s="196">
        <v>1</v>
      </c>
      <c r="H81" s="193" t="s">
        <v>9189</v>
      </c>
      <c r="I81" s="194" t="s">
        <v>9618</v>
      </c>
      <c r="J81" s="194" t="s">
        <v>128</v>
      </c>
      <c r="K81" s="193">
        <v>2016</v>
      </c>
      <c r="L81" s="194" t="s">
        <v>9769</v>
      </c>
      <c r="M81" s="200" t="s">
        <v>9619</v>
      </c>
    </row>
    <row r="82" spans="1:13" ht="20.100000000000001" customHeight="1">
      <c r="A82" s="199">
        <v>118</v>
      </c>
      <c r="B82" s="193" t="s">
        <v>5877</v>
      </c>
      <c r="C82" s="194" t="s">
        <v>9781</v>
      </c>
      <c r="D82" s="193" t="s">
        <v>9654</v>
      </c>
      <c r="E82" s="193" t="s">
        <v>9654</v>
      </c>
      <c r="F82" s="195" t="s">
        <v>9655</v>
      </c>
      <c r="G82" s="196">
        <v>1</v>
      </c>
      <c r="H82" s="193" t="s">
        <v>9220</v>
      </c>
      <c r="I82" s="194" t="s">
        <v>9656</v>
      </c>
      <c r="J82" s="194" t="s">
        <v>128</v>
      </c>
      <c r="K82" s="193">
        <v>2016</v>
      </c>
      <c r="L82" s="194" t="s">
        <v>9769</v>
      </c>
      <c r="M82" s="200" t="s">
        <v>9657</v>
      </c>
    </row>
    <row r="83" spans="1:13" ht="20.100000000000001" customHeight="1">
      <c r="A83" s="199">
        <v>119</v>
      </c>
      <c r="B83" s="193" t="s">
        <v>5877</v>
      </c>
      <c r="C83" s="194" t="s">
        <v>9781</v>
      </c>
      <c r="D83" s="193" t="s">
        <v>9658</v>
      </c>
      <c r="E83" s="193" t="s">
        <v>9658</v>
      </c>
      <c r="F83" s="195" t="s">
        <v>9659</v>
      </c>
      <c r="G83" s="196">
        <v>1</v>
      </c>
      <c r="H83" s="193" t="s">
        <v>9194</v>
      </c>
      <c r="I83" s="194" t="s">
        <v>9660</v>
      </c>
      <c r="J83" s="194" t="s">
        <v>128</v>
      </c>
      <c r="K83" s="193">
        <v>2016</v>
      </c>
      <c r="L83" s="194" t="s">
        <v>9769</v>
      </c>
      <c r="M83" s="200" t="s">
        <v>9661</v>
      </c>
    </row>
    <row r="84" spans="1:13" ht="20.100000000000001" customHeight="1">
      <c r="A84" s="199">
        <v>145</v>
      </c>
      <c r="B84" s="193" t="s">
        <v>5877</v>
      </c>
      <c r="C84" s="194" t="s">
        <v>9781</v>
      </c>
      <c r="D84" s="193" t="s">
        <v>9761</v>
      </c>
      <c r="E84" s="193" t="s">
        <v>9761</v>
      </c>
      <c r="F84" s="195" t="s">
        <v>9762</v>
      </c>
      <c r="G84" s="196">
        <v>1</v>
      </c>
      <c r="H84" s="193" t="s">
        <v>9220</v>
      </c>
      <c r="I84" s="194" t="s">
        <v>9712</v>
      </c>
      <c r="J84" s="194" t="s">
        <v>128</v>
      </c>
      <c r="K84" s="193">
        <v>2016</v>
      </c>
      <c r="L84" s="194" t="s">
        <v>9769</v>
      </c>
      <c r="M84" s="200" t="s">
        <v>9763</v>
      </c>
    </row>
    <row r="85" spans="1:13" ht="20.100000000000001" customHeight="1">
      <c r="A85" s="199">
        <v>32</v>
      </c>
      <c r="B85" s="193" t="s">
        <v>5877</v>
      </c>
      <c r="C85" s="194" t="s">
        <v>9785</v>
      </c>
      <c r="D85" s="193" t="s">
        <v>9314</v>
      </c>
      <c r="E85" s="193" t="s">
        <v>9314</v>
      </c>
      <c r="F85" s="195" t="s">
        <v>2168</v>
      </c>
      <c r="G85" s="196">
        <v>1</v>
      </c>
      <c r="H85" s="193" t="s">
        <v>9194</v>
      </c>
      <c r="I85" s="194" t="s">
        <v>9315</v>
      </c>
      <c r="J85" s="194" t="s">
        <v>128</v>
      </c>
      <c r="K85" s="193">
        <v>2017</v>
      </c>
      <c r="L85" s="194" t="s">
        <v>9769</v>
      </c>
      <c r="M85" s="200" t="s">
        <v>9316</v>
      </c>
    </row>
    <row r="86" spans="1:13" ht="20.100000000000001" customHeight="1">
      <c r="A86" s="199">
        <v>46</v>
      </c>
      <c r="B86" s="193" t="s">
        <v>5877</v>
      </c>
      <c r="C86" s="194" t="s">
        <v>9785</v>
      </c>
      <c r="D86" s="193" t="s">
        <v>9368</v>
      </c>
      <c r="E86" s="193" t="s">
        <v>9369</v>
      </c>
      <c r="F86" s="195" t="s">
        <v>9370</v>
      </c>
      <c r="G86" s="196">
        <v>1</v>
      </c>
      <c r="H86" s="193" t="s">
        <v>9189</v>
      </c>
      <c r="I86" s="194" t="s">
        <v>9371</v>
      </c>
      <c r="J86" s="194" t="s">
        <v>128</v>
      </c>
      <c r="K86" s="193">
        <v>2016</v>
      </c>
      <c r="L86" s="194" t="s">
        <v>9769</v>
      </c>
      <c r="M86" s="200" t="s">
        <v>9372</v>
      </c>
    </row>
    <row r="87" spans="1:13" ht="20.100000000000001" customHeight="1">
      <c r="A87" s="199">
        <v>47</v>
      </c>
      <c r="B87" s="193" t="s">
        <v>5877</v>
      </c>
      <c r="C87" s="194" t="s">
        <v>9785</v>
      </c>
      <c r="D87" s="193" t="s">
        <v>9373</v>
      </c>
      <c r="E87" s="193" t="s">
        <v>9374</v>
      </c>
      <c r="F87" s="195" t="s">
        <v>9375</v>
      </c>
      <c r="G87" s="196">
        <v>1</v>
      </c>
      <c r="H87" s="193" t="s">
        <v>9189</v>
      </c>
      <c r="I87" s="194" t="s">
        <v>9376</v>
      </c>
      <c r="J87" s="194" t="s">
        <v>128</v>
      </c>
      <c r="K87" s="193">
        <v>2016</v>
      </c>
      <c r="L87" s="194" t="s">
        <v>9769</v>
      </c>
      <c r="M87" s="200" t="s">
        <v>9377</v>
      </c>
    </row>
    <row r="88" spans="1:13" ht="20.100000000000001" customHeight="1">
      <c r="A88" s="199">
        <v>146</v>
      </c>
      <c r="B88" s="193" t="s">
        <v>5877</v>
      </c>
      <c r="C88" s="194" t="s">
        <v>9785</v>
      </c>
      <c r="D88" s="193" t="s">
        <v>9764</v>
      </c>
      <c r="E88" s="193" t="s">
        <v>9764</v>
      </c>
      <c r="F88" s="195" t="s">
        <v>9765</v>
      </c>
      <c r="G88" s="196">
        <v>1</v>
      </c>
      <c r="H88" s="193" t="s">
        <v>9476</v>
      </c>
      <c r="I88" s="194" t="s">
        <v>9766</v>
      </c>
      <c r="J88" s="194" t="s">
        <v>128</v>
      </c>
      <c r="K88" s="193">
        <v>2016</v>
      </c>
      <c r="L88" s="194" t="s">
        <v>9769</v>
      </c>
      <c r="M88" s="200" t="s">
        <v>9767</v>
      </c>
    </row>
    <row r="89" spans="1:13" ht="20.100000000000001" customHeight="1">
      <c r="A89" s="199">
        <v>18</v>
      </c>
      <c r="B89" s="193" t="s">
        <v>5877</v>
      </c>
      <c r="C89" s="194" t="s">
        <v>9778</v>
      </c>
      <c r="D89" s="193" t="s">
        <v>9261</v>
      </c>
      <c r="E89" s="193" t="s">
        <v>9261</v>
      </c>
      <c r="F89" s="195" t="s">
        <v>9262</v>
      </c>
      <c r="G89" s="196">
        <v>1</v>
      </c>
      <c r="H89" s="193" t="s">
        <v>9203</v>
      </c>
      <c r="I89" s="194" t="s">
        <v>9263</v>
      </c>
      <c r="J89" s="194" t="s">
        <v>128</v>
      </c>
      <c r="K89" s="193">
        <v>2017</v>
      </c>
      <c r="L89" s="194" t="s">
        <v>9769</v>
      </c>
      <c r="M89" s="200" t="s">
        <v>9264</v>
      </c>
    </row>
    <row r="90" spans="1:13" ht="20.100000000000001" customHeight="1">
      <c r="A90" s="199">
        <v>69</v>
      </c>
      <c r="B90" s="193" t="s">
        <v>5877</v>
      </c>
      <c r="C90" s="194" t="s">
        <v>9789</v>
      </c>
      <c r="D90" s="193" t="s">
        <v>9459</v>
      </c>
      <c r="E90" s="193" t="s">
        <v>9459</v>
      </c>
      <c r="F90" s="195" t="s">
        <v>9460</v>
      </c>
      <c r="G90" s="196">
        <v>1</v>
      </c>
      <c r="H90" s="193" t="s">
        <v>9274</v>
      </c>
      <c r="I90" s="194" t="s">
        <v>9461</v>
      </c>
      <c r="J90" s="194" t="s">
        <v>128</v>
      </c>
      <c r="K90" s="193">
        <v>2016</v>
      </c>
      <c r="L90" s="194" t="s">
        <v>9769</v>
      </c>
      <c r="M90" s="200" t="s">
        <v>9462</v>
      </c>
    </row>
    <row r="91" spans="1:13" ht="20.100000000000001" customHeight="1">
      <c r="A91" s="199">
        <v>92</v>
      </c>
      <c r="B91" s="193" t="s">
        <v>5877</v>
      </c>
      <c r="C91" s="194" t="s">
        <v>9789</v>
      </c>
      <c r="D91" s="193" t="s">
        <v>9552</v>
      </c>
      <c r="E91" s="193" t="s">
        <v>9552</v>
      </c>
      <c r="F91" s="195" t="s">
        <v>9553</v>
      </c>
      <c r="G91" s="196">
        <v>1</v>
      </c>
      <c r="H91" s="193" t="s">
        <v>9220</v>
      </c>
      <c r="I91" s="194" t="s">
        <v>9554</v>
      </c>
      <c r="J91" s="194" t="s">
        <v>128</v>
      </c>
      <c r="K91" s="193">
        <v>2016</v>
      </c>
      <c r="L91" s="194" t="s">
        <v>9769</v>
      </c>
      <c r="M91" s="200" t="s">
        <v>9555</v>
      </c>
    </row>
    <row r="92" spans="1:13" ht="20.100000000000001" customHeight="1">
      <c r="A92" s="199">
        <v>38</v>
      </c>
      <c r="B92" s="193" t="s">
        <v>5877</v>
      </c>
      <c r="C92" s="194" t="s">
        <v>9787</v>
      </c>
      <c r="D92" s="193" t="s">
        <v>9337</v>
      </c>
      <c r="E92" s="193" t="s">
        <v>9337</v>
      </c>
      <c r="F92" s="195" t="s">
        <v>9338</v>
      </c>
      <c r="G92" s="196">
        <v>1</v>
      </c>
      <c r="H92" s="193" t="s">
        <v>9241</v>
      </c>
      <c r="I92" s="194" t="s">
        <v>9339</v>
      </c>
      <c r="J92" s="194" t="s">
        <v>128</v>
      </c>
      <c r="K92" s="193">
        <v>2017</v>
      </c>
      <c r="L92" s="194" t="s">
        <v>9769</v>
      </c>
      <c r="M92" s="200" t="s">
        <v>9340</v>
      </c>
    </row>
    <row r="93" spans="1:13" ht="20.100000000000001" customHeight="1">
      <c r="A93" s="199">
        <v>57</v>
      </c>
      <c r="B93" s="193" t="s">
        <v>5877</v>
      </c>
      <c r="C93" s="194" t="s">
        <v>9787</v>
      </c>
      <c r="D93" s="193" t="s">
        <v>9414</v>
      </c>
      <c r="E93" s="193" t="s">
        <v>9414</v>
      </c>
      <c r="F93" s="195" t="s">
        <v>9415</v>
      </c>
      <c r="G93" s="196">
        <v>1</v>
      </c>
      <c r="H93" s="193" t="s">
        <v>9194</v>
      </c>
      <c r="I93" s="194" t="s">
        <v>9416</v>
      </c>
      <c r="J93" s="194" t="s">
        <v>128</v>
      </c>
      <c r="K93" s="193">
        <v>2016</v>
      </c>
      <c r="L93" s="194" t="s">
        <v>9769</v>
      </c>
      <c r="M93" s="200" t="s">
        <v>9417</v>
      </c>
    </row>
    <row r="94" spans="1:13" ht="20.100000000000001" customHeight="1">
      <c r="A94" s="199">
        <v>65</v>
      </c>
      <c r="B94" s="193" t="s">
        <v>5877</v>
      </c>
      <c r="C94" s="194" t="s">
        <v>9787</v>
      </c>
      <c r="D94" s="193" t="s">
        <v>9445</v>
      </c>
      <c r="E94" s="193" t="s">
        <v>9445</v>
      </c>
      <c r="F94" s="195" t="s">
        <v>9446</v>
      </c>
      <c r="G94" s="196">
        <v>1</v>
      </c>
      <c r="H94" s="193" t="s">
        <v>9194</v>
      </c>
      <c r="I94" s="194" t="s">
        <v>9447</v>
      </c>
      <c r="J94" s="194" t="s">
        <v>128</v>
      </c>
      <c r="K94" s="193">
        <v>2016</v>
      </c>
      <c r="L94" s="194" t="s">
        <v>9769</v>
      </c>
      <c r="M94" s="200" t="s">
        <v>9448</v>
      </c>
    </row>
    <row r="95" spans="1:13" ht="20.100000000000001" customHeight="1">
      <c r="A95" s="199">
        <v>68</v>
      </c>
      <c r="B95" s="193" t="s">
        <v>5877</v>
      </c>
      <c r="C95" s="194" t="s">
        <v>9787</v>
      </c>
      <c r="D95" s="193" t="s">
        <v>9456</v>
      </c>
      <c r="E95" s="193" t="s">
        <v>9456</v>
      </c>
      <c r="F95" s="195" t="s">
        <v>1770</v>
      </c>
      <c r="G95" s="196">
        <v>1</v>
      </c>
      <c r="H95" s="193" t="s">
        <v>9189</v>
      </c>
      <c r="I95" s="194" t="s">
        <v>9457</v>
      </c>
      <c r="J95" s="194" t="s">
        <v>128</v>
      </c>
      <c r="K95" s="193">
        <v>2016</v>
      </c>
      <c r="L95" s="194" t="s">
        <v>9769</v>
      </c>
      <c r="M95" s="200" t="s">
        <v>9458</v>
      </c>
    </row>
    <row r="96" spans="1:13" ht="20.100000000000001" customHeight="1">
      <c r="A96" s="199">
        <v>82</v>
      </c>
      <c r="B96" s="193" t="s">
        <v>5877</v>
      </c>
      <c r="C96" s="194" t="s">
        <v>9787</v>
      </c>
      <c r="D96" s="193" t="s">
        <v>9513</v>
      </c>
      <c r="E96" s="193" t="s">
        <v>9513</v>
      </c>
      <c r="F96" s="195" t="s">
        <v>9514</v>
      </c>
      <c r="G96" s="196">
        <v>1</v>
      </c>
      <c r="H96" s="193" t="s">
        <v>9194</v>
      </c>
      <c r="I96" s="194" t="s">
        <v>9447</v>
      </c>
      <c r="J96" s="194" t="s">
        <v>128</v>
      </c>
      <c r="K96" s="193">
        <v>2016</v>
      </c>
      <c r="L96" s="194" t="s">
        <v>9769</v>
      </c>
      <c r="M96" s="200" t="s">
        <v>9515</v>
      </c>
    </row>
    <row r="97" spans="1:13" ht="20.100000000000001" customHeight="1">
      <c r="A97" s="199">
        <v>20</v>
      </c>
      <c r="B97" s="193" t="s">
        <v>5877</v>
      </c>
      <c r="C97" s="194" t="s">
        <v>9780</v>
      </c>
      <c r="D97" s="193" t="s">
        <v>9268</v>
      </c>
      <c r="E97" s="193" t="s">
        <v>9268</v>
      </c>
      <c r="F97" s="195" t="s">
        <v>9269</v>
      </c>
      <c r="G97" s="196">
        <v>1</v>
      </c>
      <c r="H97" s="193" t="s">
        <v>9203</v>
      </c>
      <c r="I97" s="194" t="s">
        <v>9270</v>
      </c>
      <c r="J97" s="194" t="s">
        <v>128</v>
      </c>
      <c r="K97" s="193">
        <v>2017</v>
      </c>
      <c r="L97" s="194" t="s">
        <v>9769</v>
      </c>
      <c r="M97" s="200" t="s">
        <v>9271</v>
      </c>
    </row>
    <row r="98" spans="1:13" ht="20.100000000000001" customHeight="1">
      <c r="A98" s="199">
        <v>24</v>
      </c>
      <c r="B98" s="193" t="s">
        <v>5877</v>
      </c>
      <c r="C98" s="194" t="s">
        <v>9780</v>
      </c>
      <c r="D98" s="193" t="s">
        <v>9284</v>
      </c>
      <c r="E98" s="193" t="s">
        <v>9284</v>
      </c>
      <c r="F98" s="195" t="s">
        <v>9285</v>
      </c>
      <c r="G98" s="196">
        <v>1</v>
      </c>
      <c r="H98" s="193" t="s">
        <v>9203</v>
      </c>
      <c r="I98" s="194" t="s">
        <v>9286</v>
      </c>
      <c r="J98" s="194" t="s">
        <v>128</v>
      </c>
      <c r="K98" s="193">
        <v>2017</v>
      </c>
      <c r="L98" s="194" t="s">
        <v>9769</v>
      </c>
      <c r="M98" s="200" t="s">
        <v>9287</v>
      </c>
    </row>
    <row r="99" spans="1:13" ht="20.100000000000001" customHeight="1">
      <c r="A99" s="199">
        <v>36</v>
      </c>
      <c r="B99" s="193" t="s">
        <v>5877</v>
      </c>
      <c r="C99" s="194" t="s">
        <v>9780</v>
      </c>
      <c r="D99" s="193" t="s">
        <v>9329</v>
      </c>
      <c r="E99" s="193" t="s">
        <v>9329</v>
      </c>
      <c r="F99" s="195" t="s">
        <v>9330</v>
      </c>
      <c r="G99" s="196">
        <v>1</v>
      </c>
      <c r="H99" s="193" t="s">
        <v>9220</v>
      </c>
      <c r="I99" s="194" t="s">
        <v>9331</v>
      </c>
      <c r="J99" s="194" t="s">
        <v>128</v>
      </c>
      <c r="K99" s="193">
        <v>2017</v>
      </c>
      <c r="L99" s="194" t="s">
        <v>9769</v>
      </c>
      <c r="M99" s="200" t="s">
        <v>9332</v>
      </c>
    </row>
    <row r="100" spans="1:13" ht="20.100000000000001" customHeight="1">
      <c r="A100" s="199">
        <v>41</v>
      </c>
      <c r="B100" s="193" t="s">
        <v>5877</v>
      </c>
      <c r="C100" s="194" t="s">
        <v>9780</v>
      </c>
      <c r="D100" s="193" t="s">
        <v>9349</v>
      </c>
      <c r="E100" s="193" t="s">
        <v>9349</v>
      </c>
      <c r="F100" s="195" t="s">
        <v>5677</v>
      </c>
      <c r="G100" s="196">
        <v>1</v>
      </c>
      <c r="H100" s="193" t="s">
        <v>9194</v>
      </c>
      <c r="I100" s="194" t="s">
        <v>9350</v>
      </c>
      <c r="J100" s="194" t="s">
        <v>128</v>
      </c>
      <c r="K100" s="193">
        <v>2017</v>
      </c>
      <c r="L100" s="194" t="s">
        <v>9769</v>
      </c>
      <c r="M100" s="200" t="s">
        <v>9351</v>
      </c>
    </row>
    <row r="101" spans="1:13" ht="20.100000000000001" customHeight="1">
      <c r="A101" s="199">
        <v>71</v>
      </c>
      <c r="B101" s="193" t="s">
        <v>5877</v>
      </c>
      <c r="C101" s="194" t="s">
        <v>9780</v>
      </c>
      <c r="D101" s="193" t="s">
        <v>9467</v>
      </c>
      <c r="E101" s="193" t="s">
        <v>9467</v>
      </c>
      <c r="F101" s="195" t="s">
        <v>9468</v>
      </c>
      <c r="G101" s="196">
        <v>1</v>
      </c>
      <c r="H101" s="193" t="s">
        <v>9220</v>
      </c>
      <c r="I101" s="194" t="s">
        <v>9469</v>
      </c>
      <c r="J101" s="194" t="s">
        <v>128</v>
      </c>
      <c r="K101" s="193">
        <v>2016</v>
      </c>
      <c r="L101" s="194" t="s">
        <v>9769</v>
      </c>
      <c r="M101" s="200" t="s">
        <v>9470</v>
      </c>
    </row>
    <row r="102" spans="1:13" ht="20.100000000000001" customHeight="1">
      <c r="A102" s="199">
        <v>76</v>
      </c>
      <c r="B102" s="193" t="s">
        <v>5877</v>
      </c>
      <c r="C102" s="194" t="s">
        <v>9780</v>
      </c>
      <c r="D102" s="193" t="s">
        <v>9490</v>
      </c>
      <c r="E102" s="193" t="s">
        <v>9490</v>
      </c>
      <c r="F102" s="195" t="s">
        <v>9491</v>
      </c>
      <c r="G102" s="196">
        <v>1</v>
      </c>
      <c r="H102" s="193" t="s">
        <v>9203</v>
      </c>
      <c r="I102" s="194" t="s">
        <v>9492</v>
      </c>
      <c r="J102" s="194" t="s">
        <v>128</v>
      </c>
      <c r="K102" s="193">
        <v>2016</v>
      </c>
      <c r="L102" s="194" t="s">
        <v>9769</v>
      </c>
      <c r="M102" s="200" t="s">
        <v>9493</v>
      </c>
    </row>
    <row r="103" spans="1:13" ht="20.100000000000001" customHeight="1">
      <c r="A103" s="199">
        <v>86</v>
      </c>
      <c r="B103" s="193" t="s">
        <v>5877</v>
      </c>
      <c r="C103" s="194" t="s">
        <v>9780</v>
      </c>
      <c r="D103" s="193" t="s">
        <v>9528</v>
      </c>
      <c r="E103" s="193" t="s">
        <v>9528</v>
      </c>
      <c r="F103" s="195" t="s">
        <v>9529</v>
      </c>
      <c r="G103" s="196">
        <v>1</v>
      </c>
      <c r="H103" s="193" t="s">
        <v>9194</v>
      </c>
      <c r="I103" s="194" t="s">
        <v>9530</v>
      </c>
      <c r="J103" s="194" t="s">
        <v>128</v>
      </c>
      <c r="K103" s="193">
        <v>2016</v>
      </c>
      <c r="L103" s="194" t="s">
        <v>9769</v>
      </c>
      <c r="M103" s="200" t="s">
        <v>9531</v>
      </c>
    </row>
    <row r="104" spans="1:13" ht="20.100000000000001" customHeight="1">
      <c r="A104" s="199">
        <v>89</v>
      </c>
      <c r="B104" s="193" t="s">
        <v>5877</v>
      </c>
      <c r="C104" s="194" t="s">
        <v>9780</v>
      </c>
      <c r="D104" s="193" t="s">
        <v>9540</v>
      </c>
      <c r="E104" s="193" t="s">
        <v>9540</v>
      </c>
      <c r="F104" s="195" t="s">
        <v>9541</v>
      </c>
      <c r="G104" s="196">
        <v>1</v>
      </c>
      <c r="H104" s="193" t="s">
        <v>9220</v>
      </c>
      <c r="I104" s="194" t="s">
        <v>9542</v>
      </c>
      <c r="J104" s="194" t="s">
        <v>128</v>
      </c>
      <c r="K104" s="193">
        <v>2016</v>
      </c>
      <c r="L104" s="194" t="s">
        <v>9769</v>
      </c>
      <c r="M104" s="200" t="s">
        <v>9543</v>
      </c>
    </row>
    <row r="105" spans="1:13" ht="20.100000000000001" customHeight="1">
      <c r="A105" s="199">
        <v>97</v>
      </c>
      <c r="B105" s="193" t="s">
        <v>5877</v>
      </c>
      <c r="C105" s="194" t="s">
        <v>9780</v>
      </c>
      <c r="D105" s="193" t="s">
        <v>9572</v>
      </c>
      <c r="E105" s="193" t="s">
        <v>9572</v>
      </c>
      <c r="F105" s="195" t="s">
        <v>9573</v>
      </c>
      <c r="G105" s="196">
        <v>1</v>
      </c>
      <c r="H105" s="193" t="s">
        <v>9220</v>
      </c>
      <c r="I105" s="194" t="s">
        <v>9574</v>
      </c>
      <c r="J105" s="194" t="s">
        <v>128</v>
      </c>
      <c r="K105" s="193">
        <v>2016</v>
      </c>
      <c r="L105" s="194" t="s">
        <v>9769</v>
      </c>
      <c r="M105" s="200" t="s">
        <v>9575</v>
      </c>
    </row>
    <row r="106" spans="1:13" ht="20.100000000000001" customHeight="1">
      <c r="A106" s="199">
        <v>112</v>
      </c>
      <c r="B106" s="193" t="s">
        <v>5877</v>
      </c>
      <c r="C106" s="194" t="s">
        <v>9780</v>
      </c>
      <c r="D106" s="193" t="s">
        <v>9632</v>
      </c>
      <c r="E106" s="193" t="s">
        <v>9633</v>
      </c>
      <c r="F106" s="195" t="s">
        <v>9634</v>
      </c>
      <c r="G106" s="196">
        <v>1</v>
      </c>
      <c r="H106" s="193" t="s">
        <v>9194</v>
      </c>
      <c r="I106" s="194" t="s">
        <v>9635</v>
      </c>
      <c r="J106" s="194" t="s">
        <v>128</v>
      </c>
      <c r="K106" s="193">
        <v>2016</v>
      </c>
      <c r="L106" s="194" t="s">
        <v>9769</v>
      </c>
      <c r="M106" s="200" t="s">
        <v>9636</v>
      </c>
    </row>
    <row r="107" spans="1:13" ht="20.100000000000001" customHeight="1">
      <c r="A107" s="199">
        <v>123</v>
      </c>
      <c r="B107" s="193" t="s">
        <v>5877</v>
      </c>
      <c r="C107" s="194" t="s">
        <v>9780</v>
      </c>
      <c r="D107" s="193" t="s">
        <v>9671</v>
      </c>
      <c r="E107" s="193" t="s">
        <v>9671</v>
      </c>
      <c r="F107" s="195" t="s">
        <v>9672</v>
      </c>
      <c r="G107" s="196">
        <v>1</v>
      </c>
      <c r="H107" s="193" t="s">
        <v>9274</v>
      </c>
      <c r="I107" s="194" t="s">
        <v>2285</v>
      </c>
      <c r="J107" s="194" t="s">
        <v>128</v>
      </c>
      <c r="K107" s="193">
        <v>2016</v>
      </c>
      <c r="L107" s="194" t="s">
        <v>9769</v>
      </c>
      <c r="M107" s="200" t="s">
        <v>9673</v>
      </c>
    </row>
    <row r="108" spans="1:13" ht="20.100000000000001" customHeight="1">
      <c r="A108" s="199">
        <v>128</v>
      </c>
      <c r="B108" s="193" t="s">
        <v>5877</v>
      </c>
      <c r="C108" s="194" t="s">
        <v>9780</v>
      </c>
      <c r="D108" s="193" t="s">
        <v>9691</v>
      </c>
      <c r="E108" s="193" t="s">
        <v>9691</v>
      </c>
      <c r="F108" s="195" t="s">
        <v>9692</v>
      </c>
      <c r="G108" s="196">
        <v>1</v>
      </c>
      <c r="H108" s="193" t="s">
        <v>9220</v>
      </c>
      <c r="I108" s="194" t="s">
        <v>9693</v>
      </c>
      <c r="J108" s="194" t="s">
        <v>128</v>
      </c>
      <c r="K108" s="193">
        <v>2016</v>
      </c>
      <c r="L108" s="194" t="s">
        <v>9769</v>
      </c>
      <c r="M108" s="200" t="s">
        <v>9694</v>
      </c>
    </row>
    <row r="109" spans="1:13" ht="20.100000000000001" customHeight="1">
      <c r="A109" s="199">
        <v>133</v>
      </c>
      <c r="B109" s="193" t="s">
        <v>5877</v>
      </c>
      <c r="C109" s="194" t="s">
        <v>9780</v>
      </c>
      <c r="D109" s="193" t="s">
        <v>9710</v>
      </c>
      <c r="E109" s="193" t="s">
        <v>9710</v>
      </c>
      <c r="F109" s="195" t="s">
        <v>9711</v>
      </c>
      <c r="G109" s="196">
        <v>1</v>
      </c>
      <c r="H109" s="193" t="s">
        <v>9220</v>
      </c>
      <c r="I109" s="194" t="s">
        <v>9712</v>
      </c>
      <c r="J109" s="194" t="s">
        <v>128</v>
      </c>
      <c r="K109" s="193">
        <v>2016</v>
      </c>
      <c r="L109" s="194" t="s">
        <v>9769</v>
      </c>
      <c r="M109" s="200" t="s">
        <v>9713</v>
      </c>
    </row>
    <row r="110" spans="1:13" ht="20.100000000000001" customHeight="1">
      <c r="A110" s="199">
        <v>2</v>
      </c>
      <c r="B110" s="193" t="s">
        <v>5877</v>
      </c>
      <c r="C110" s="194" t="s">
        <v>9770</v>
      </c>
      <c r="D110" s="193" t="s">
        <v>9192</v>
      </c>
      <c r="E110" s="193" t="s">
        <v>9192</v>
      </c>
      <c r="F110" s="195" t="s">
        <v>9193</v>
      </c>
      <c r="G110" s="196">
        <v>1</v>
      </c>
      <c r="H110" s="193" t="s">
        <v>9194</v>
      </c>
      <c r="I110" s="194" t="s">
        <v>9195</v>
      </c>
      <c r="J110" s="194" t="s">
        <v>128</v>
      </c>
      <c r="K110" s="193">
        <v>2017</v>
      </c>
      <c r="L110" s="194" t="s">
        <v>9769</v>
      </c>
      <c r="M110" s="200" t="s">
        <v>9196</v>
      </c>
    </row>
    <row r="111" spans="1:13" ht="20.100000000000001" customHeight="1">
      <c r="A111" s="199">
        <v>3</v>
      </c>
      <c r="B111" s="193" t="s">
        <v>5877</v>
      </c>
      <c r="C111" s="194" t="s">
        <v>9770</v>
      </c>
      <c r="D111" s="193" t="s">
        <v>9197</v>
      </c>
      <c r="E111" s="193" t="s">
        <v>9197</v>
      </c>
      <c r="F111" s="195" t="s">
        <v>9198</v>
      </c>
      <c r="G111" s="196">
        <v>1</v>
      </c>
      <c r="H111" s="193" t="s">
        <v>9189</v>
      </c>
      <c r="I111" s="194" t="s">
        <v>9199</v>
      </c>
      <c r="J111" s="194" t="s">
        <v>128</v>
      </c>
      <c r="K111" s="193">
        <v>2017</v>
      </c>
      <c r="L111" s="194" t="s">
        <v>9769</v>
      </c>
      <c r="M111" s="200" t="s">
        <v>9200</v>
      </c>
    </row>
    <row r="112" spans="1:13" ht="20.100000000000001" customHeight="1">
      <c r="A112" s="199">
        <v>8</v>
      </c>
      <c r="B112" s="193" t="s">
        <v>5877</v>
      </c>
      <c r="C112" s="194" t="s">
        <v>9770</v>
      </c>
      <c r="D112" s="193" t="s">
        <v>9218</v>
      </c>
      <c r="E112" s="193" t="s">
        <v>9218</v>
      </c>
      <c r="F112" s="195" t="s">
        <v>9219</v>
      </c>
      <c r="G112" s="196">
        <v>1</v>
      </c>
      <c r="H112" s="193" t="s">
        <v>9220</v>
      </c>
      <c r="I112" s="194" t="s">
        <v>9221</v>
      </c>
      <c r="J112" s="194" t="s">
        <v>128</v>
      </c>
      <c r="K112" s="193">
        <v>2017</v>
      </c>
      <c r="L112" s="194" t="s">
        <v>9769</v>
      </c>
      <c r="M112" s="200" t="s">
        <v>9222</v>
      </c>
    </row>
    <row r="113" spans="1:13" ht="20.100000000000001" customHeight="1">
      <c r="A113" s="199">
        <v>9</v>
      </c>
      <c r="B113" s="193" t="s">
        <v>5877</v>
      </c>
      <c r="C113" s="194" t="s">
        <v>9774</v>
      </c>
      <c r="D113" s="193" t="s">
        <v>9223</v>
      </c>
      <c r="E113" s="193" t="s">
        <v>9223</v>
      </c>
      <c r="F113" s="195" t="s">
        <v>9224</v>
      </c>
      <c r="G113" s="196">
        <v>1</v>
      </c>
      <c r="H113" s="193" t="s">
        <v>9220</v>
      </c>
      <c r="I113" s="194" t="s">
        <v>9225</v>
      </c>
      <c r="J113" s="194" t="s">
        <v>128</v>
      </c>
      <c r="K113" s="193">
        <v>2017</v>
      </c>
      <c r="L113" s="194" t="s">
        <v>9769</v>
      </c>
      <c r="M113" s="200" t="s">
        <v>9226</v>
      </c>
    </row>
    <row r="114" spans="1:13" ht="20.100000000000001" customHeight="1">
      <c r="A114" s="199">
        <v>11</v>
      </c>
      <c r="B114" s="193" t="s">
        <v>5877</v>
      </c>
      <c r="C114" s="194" t="s">
        <v>9774</v>
      </c>
      <c r="D114" s="193" t="s">
        <v>9232</v>
      </c>
      <c r="E114" s="193" t="s">
        <v>9232</v>
      </c>
      <c r="F114" s="195" t="s">
        <v>9233</v>
      </c>
      <c r="G114" s="196">
        <v>1</v>
      </c>
      <c r="H114" s="193" t="s">
        <v>9220</v>
      </c>
      <c r="I114" s="194" t="s">
        <v>9234</v>
      </c>
      <c r="J114" s="194" t="s">
        <v>128</v>
      </c>
      <c r="K114" s="193">
        <v>2017</v>
      </c>
      <c r="L114" s="194" t="s">
        <v>9769</v>
      </c>
      <c r="M114" s="200" t="s">
        <v>9235</v>
      </c>
    </row>
    <row r="115" spans="1:13" ht="20.100000000000001" customHeight="1">
      <c r="A115" s="199">
        <v>34</v>
      </c>
      <c r="B115" s="193" t="s">
        <v>5877</v>
      </c>
      <c r="C115" s="194" t="s">
        <v>9770</v>
      </c>
      <c r="D115" s="193" t="s">
        <v>9321</v>
      </c>
      <c r="E115" s="193" t="s">
        <v>9321</v>
      </c>
      <c r="F115" s="195" t="s">
        <v>9322</v>
      </c>
      <c r="G115" s="196">
        <v>1</v>
      </c>
      <c r="H115" s="193" t="s">
        <v>9220</v>
      </c>
      <c r="I115" s="194" t="s">
        <v>9323</v>
      </c>
      <c r="J115" s="194" t="s">
        <v>128</v>
      </c>
      <c r="K115" s="193">
        <v>2017</v>
      </c>
      <c r="L115" s="194" t="s">
        <v>9769</v>
      </c>
      <c r="M115" s="200" t="s">
        <v>9324</v>
      </c>
    </row>
    <row r="116" spans="1:13" ht="20.100000000000001" customHeight="1">
      <c r="A116" s="199">
        <v>48</v>
      </c>
      <c r="B116" s="193" t="s">
        <v>5877</v>
      </c>
      <c r="C116" s="194" t="s">
        <v>9770</v>
      </c>
      <c r="D116" s="193" t="s">
        <v>9378</v>
      </c>
      <c r="E116" s="193" t="s">
        <v>9378</v>
      </c>
      <c r="F116" s="195" t="s">
        <v>9379</v>
      </c>
      <c r="G116" s="196">
        <v>1</v>
      </c>
      <c r="H116" s="193" t="s">
        <v>9380</v>
      </c>
      <c r="I116" s="194" t="s">
        <v>9381</v>
      </c>
      <c r="J116" s="194" t="s">
        <v>128</v>
      </c>
      <c r="K116" s="193">
        <v>2016</v>
      </c>
      <c r="L116" s="194" t="s">
        <v>9769</v>
      </c>
      <c r="M116" s="200" t="s">
        <v>9382</v>
      </c>
    </row>
    <row r="117" spans="1:13" ht="20.100000000000001" customHeight="1">
      <c r="A117" s="199">
        <v>49</v>
      </c>
      <c r="B117" s="193" t="s">
        <v>5877</v>
      </c>
      <c r="C117" s="194" t="s">
        <v>9770</v>
      </c>
      <c r="D117" s="193" t="s">
        <v>9383</v>
      </c>
      <c r="E117" s="193" t="s">
        <v>9383</v>
      </c>
      <c r="F117" s="195" t="s">
        <v>9384</v>
      </c>
      <c r="G117" s="196">
        <v>1</v>
      </c>
      <c r="H117" s="193" t="s">
        <v>9220</v>
      </c>
      <c r="I117" s="194" t="s">
        <v>9385</v>
      </c>
      <c r="J117" s="194" t="s">
        <v>128</v>
      </c>
      <c r="K117" s="193">
        <v>2016</v>
      </c>
      <c r="L117" s="194" t="s">
        <v>9769</v>
      </c>
      <c r="M117" s="200" t="s">
        <v>9386</v>
      </c>
    </row>
    <row r="118" spans="1:13" ht="20.100000000000001" customHeight="1">
      <c r="A118" s="199">
        <v>50</v>
      </c>
      <c r="B118" s="193" t="s">
        <v>5877</v>
      </c>
      <c r="C118" s="194" t="s">
        <v>9770</v>
      </c>
      <c r="D118" s="193" t="s">
        <v>9387</v>
      </c>
      <c r="E118" s="193" t="s">
        <v>9387</v>
      </c>
      <c r="F118" s="195" t="s">
        <v>9388</v>
      </c>
      <c r="G118" s="196">
        <v>1</v>
      </c>
      <c r="H118" s="193" t="s">
        <v>9189</v>
      </c>
      <c r="I118" s="194" t="s">
        <v>9389</v>
      </c>
      <c r="J118" s="194" t="s">
        <v>128</v>
      </c>
      <c r="K118" s="193">
        <v>2016</v>
      </c>
      <c r="L118" s="194" t="s">
        <v>9769</v>
      </c>
      <c r="M118" s="200" t="s">
        <v>9390</v>
      </c>
    </row>
    <row r="119" spans="1:13" ht="20.100000000000001" customHeight="1">
      <c r="A119" s="199">
        <v>100</v>
      </c>
      <c r="B119" s="193" t="s">
        <v>5877</v>
      </c>
      <c r="C119" s="194" t="s">
        <v>9770</v>
      </c>
      <c r="D119" s="193" t="s">
        <v>9583</v>
      </c>
      <c r="E119" s="193" t="s">
        <v>9583</v>
      </c>
      <c r="F119" s="195" t="s">
        <v>9584</v>
      </c>
      <c r="G119" s="196">
        <v>1</v>
      </c>
      <c r="H119" s="193" t="s">
        <v>9194</v>
      </c>
      <c r="I119" s="194" t="s">
        <v>9585</v>
      </c>
      <c r="J119" s="194" t="s">
        <v>128</v>
      </c>
      <c r="K119" s="193">
        <v>2016</v>
      </c>
      <c r="L119" s="194" t="s">
        <v>9769</v>
      </c>
      <c r="M119" s="200" t="s">
        <v>9586</v>
      </c>
    </row>
    <row r="120" spans="1:13" ht="20.100000000000001" customHeight="1">
      <c r="A120" s="199">
        <v>110</v>
      </c>
      <c r="B120" s="193" t="s">
        <v>5877</v>
      </c>
      <c r="C120" s="194" t="s">
        <v>9770</v>
      </c>
      <c r="D120" s="193" t="s">
        <v>9624</v>
      </c>
      <c r="E120" s="193" t="s">
        <v>9624</v>
      </c>
      <c r="F120" s="195" t="s">
        <v>9625</v>
      </c>
      <c r="G120" s="196">
        <v>1</v>
      </c>
      <c r="H120" s="193" t="s">
        <v>9274</v>
      </c>
      <c r="I120" s="194" t="s">
        <v>9626</v>
      </c>
      <c r="J120" s="194" t="s">
        <v>128</v>
      </c>
      <c r="K120" s="193">
        <v>2016</v>
      </c>
      <c r="L120" s="194" t="s">
        <v>9769</v>
      </c>
      <c r="M120" s="200" t="s">
        <v>9627</v>
      </c>
    </row>
    <row r="121" spans="1:13" ht="20.100000000000001" customHeight="1">
      <c r="A121" s="199">
        <v>125</v>
      </c>
      <c r="B121" s="193" t="s">
        <v>5877</v>
      </c>
      <c r="C121" s="194" t="s">
        <v>9770</v>
      </c>
      <c r="D121" s="193" t="s">
        <v>9678</v>
      </c>
      <c r="E121" s="193" t="s">
        <v>9678</v>
      </c>
      <c r="F121" s="195" t="s">
        <v>9679</v>
      </c>
      <c r="G121" s="196">
        <v>1</v>
      </c>
      <c r="H121" s="193" t="s">
        <v>9220</v>
      </c>
      <c r="I121" s="194" t="s">
        <v>9680</v>
      </c>
      <c r="J121" s="194" t="s">
        <v>128</v>
      </c>
      <c r="K121" s="193">
        <v>2016</v>
      </c>
      <c r="L121" s="194" t="s">
        <v>9769</v>
      </c>
      <c r="M121" s="200" t="s">
        <v>9681</v>
      </c>
    </row>
    <row r="122" spans="1:13" ht="20.100000000000001" customHeight="1">
      <c r="A122" s="199">
        <v>90</v>
      </c>
      <c r="B122" s="193" t="s">
        <v>5877</v>
      </c>
      <c r="C122" s="194" t="s">
        <v>9793</v>
      </c>
      <c r="D122" s="193" t="s">
        <v>9544</v>
      </c>
      <c r="E122" s="193" t="s">
        <v>9544</v>
      </c>
      <c r="F122" s="195" t="s">
        <v>9545</v>
      </c>
      <c r="G122" s="196">
        <v>1</v>
      </c>
      <c r="H122" s="193" t="s">
        <v>9189</v>
      </c>
      <c r="I122" s="194" t="s">
        <v>9546</v>
      </c>
      <c r="J122" s="194" t="s">
        <v>128</v>
      </c>
      <c r="K122" s="193">
        <v>2016</v>
      </c>
      <c r="L122" s="194" t="s">
        <v>9769</v>
      </c>
      <c r="M122" s="200" t="s">
        <v>9547</v>
      </c>
    </row>
    <row r="123" spans="1:13" ht="20.100000000000001" customHeight="1">
      <c r="A123" s="199">
        <v>16</v>
      </c>
      <c r="B123" s="193" t="s">
        <v>5877</v>
      </c>
      <c r="C123" s="194" t="s">
        <v>9776</v>
      </c>
      <c r="D123" s="193" t="s">
        <v>9252</v>
      </c>
      <c r="E123" s="193" t="s">
        <v>9252</v>
      </c>
      <c r="F123" s="195" t="s">
        <v>9253</v>
      </c>
      <c r="G123" s="196">
        <v>1</v>
      </c>
      <c r="H123" s="193" t="s">
        <v>9254</v>
      </c>
      <c r="I123" s="194" t="s">
        <v>9255</v>
      </c>
      <c r="J123" s="194" t="s">
        <v>128</v>
      </c>
      <c r="K123" s="193">
        <v>2017</v>
      </c>
      <c r="L123" s="194" t="s">
        <v>9769</v>
      </c>
      <c r="M123" s="200" t="s">
        <v>9256</v>
      </c>
    </row>
    <row r="124" spans="1:13" ht="20.100000000000001" customHeight="1">
      <c r="A124" s="199">
        <v>59</v>
      </c>
      <c r="B124" s="193" t="s">
        <v>5877</v>
      </c>
      <c r="C124" s="194" t="s">
        <v>9776</v>
      </c>
      <c r="D124" s="193" t="s">
        <v>9422</v>
      </c>
      <c r="E124" s="193" t="s">
        <v>9422</v>
      </c>
      <c r="F124" s="195" t="s">
        <v>9423</v>
      </c>
      <c r="G124" s="196">
        <v>1</v>
      </c>
      <c r="H124" s="193" t="s">
        <v>9220</v>
      </c>
      <c r="I124" s="194" t="s">
        <v>9424</v>
      </c>
      <c r="J124" s="194" t="s">
        <v>128</v>
      </c>
      <c r="K124" s="193">
        <v>2016</v>
      </c>
      <c r="L124" s="194" t="s">
        <v>9769</v>
      </c>
      <c r="M124" s="200" t="s">
        <v>9425</v>
      </c>
    </row>
    <row r="125" spans="1:13" ht="20.100000000000001" customHeight="1">
      <c r="A125" s="199">
        <v>96</v>
      </c>
      <c r="B125" s="193" t="s">
        <v>5877</v>
      </c>
      <c r="C125" s="194" t="s">
        <v>9776</v>
      </c>
      <c r="D125" s="193" t="s">
        <v>9568</v>
      </c>
      <c r="E125" s="193" t="s">
        <v>9568</v>
      </c>
      <c r="F125" s="195" t="s">
        <v>9569</v>
      </c>
      <c r="G125" s="196">
        <v>1</v>
      </c>
      <c r="H125" s="193" t="s">
        <v>9244</v>
      </c>
      <c r="I125" s="194" t="s">
        <v>9570</v>
      </c>
      <c r="J125" s="194" t="s">
        <v>128</v>
      </c>
      <c r="K125" s="193">
        <v>2016</v>
      </c>
      <c r="L125" s="194" t="s">
        <v>9769</v>
      </c>
      <c r="M125" s="200" t="s">
        <v>9571</v>
      </c>
    </row>
    <row r="126" spans="1:13" ht="20.100000000000001" customHeight="1">
      <c r="A126" s="199">
        <v>99</v>
      </c>
      <c r="B126" s="193" t="s">
        <v>5877</v>
      </c>
      <c r="C126" s="194" t="s">
        <v>9776</v>
      </c>
      <c r="D126" s="193" t="s">
        <v>9580</v>
      </c>
      <c r="E126" s="193" t="s">
        <v>9580</v>
      </c>
      <c r="F126" s="195" t="s">
        <v>4762</v>
      </c>
      <c r="G126" s="196">
        <v>1</v>
      </c>
      <c r="H126" s="193" t="s">
        <v>9189</v>
      </c>
      <c r="I126" s="194" t="s">
        <v>9581</v>
      </c>
      <c r="J126" s="194" t="s">
        <v>128</v>
      </c>
      <c r="K126" s="193">
        <v>2016</v>
      </c>
      <c r="L126" s="194" t="s">
        <v>9769</v>
      </c>
      <c r="M126" s="200" t="s">
        <v>9582</v>
      </c>
    </row>
    <row r="127" spans="1:13" ht="20.100000000000001" customHeight="1">
      <c r="A127" s="199">
        <v>114</v>
      </c>
      <c r="B127" s="193" t="s">
        <v>5877</v>
      </c>
      <c r="C127" s="194" t="s">
        <v>9776</v>
      </c>
      <c r="D127" s="193" t="s">
        <v>9641</v>
      </c>
      <c r="E127" s="193" t="s">
        <v>9641</v>
      </c>
      <c r="F127" s="195" t="s">
        <v>5180</v>
      </c>
      <c r="G127" s="196">
        <v>1</v>
      </c>
      <c r="H127" s="193" t="s">
        <v>9189</v>
      </c>
      <c r="I127" s="194" t="s">
        <v>9290</v>
      </c>
      <c r="J127" s="194" t="s">
        <v>128</v>
      </c>
      <c r="K127" s="193">
        <v>2016</v>
      </c>
      <c r="L127" s="194" t="s">
        <v>9769</v>
      </c>
      <c r="M127" s="200" t="s">
        <v>9642</v>
      </c>
    </row>
    <row r="128" spans="1:13" ht="20.100000000000001" customHeight="1">
      <c r="A128" s="199">
        <v>132</v>
      </c>
      <c r="B128" s="193" t="s">
        <v>5877</v>
      </c>
      <c r="C128" s="194" t="s">
        <v>9776</v>
      </c>
      <c r="D128" s="193" t="s">
        <v>9707</v>
      </c>
      <c r="E128" s="193" t="s">
        <v>9707</v>
      </c>
      <c r="F128" s="195" t="s">
        <v>9708</v>
      </c>
      <c r="G128" s="196">
        <v>1</v>
      </c>
      <c r="H128" s="193" t="s">
        <v>9203</v>
      </c>
      <c r="I128" s="194" t="s">
        <v>5578</v>
      </c>
      <c r="J128" s="194" t="s">
        <v>128</v>
      </c>
      <c r="K128" s="193">
        <v>2016</v>
      </c>
      <c r="L128" s="194" t="s">
        <v>9769</v>
      </c>
      <c r="M128" s="200" t="s">
        <v>9709</v>
      </c>
    </row>
    <row r="129" spans="1:13" ht="20.100000000000001" customHeight="1">
      <c r="A129" s="199">
        <v>25</v>
      </c>
      <c r="B129" s="193" t="s">
        <v>5877</v>
      </c>
      <c r="C129" s="194" t="s">
        <v>9782</v>
      </c>
      <c r="D129" s="193" t="s">
        <v>9288</v>
      </c>
      <c r="E129" s="193" t="s">
        <v>9288</v>
      </c>
      <c r="F129" s="195" t="s">
        <v>9289</v>
      </c>
      <c r="G129" s="196">
        <v>1</v>
      </c>
      <c r="H129" s="193" t="s">
        <v>9274</v>
      </c>
      <c r="I129" s="194" t="s">
        <v>9290</v>
      </c>
      <c r="J129" s="194" t="s">
        <v>128</v>
      </c>
      <c r="K129" s="193">
        <v>2017</v>
      </c>
      <c r="L129" s="194" t="s">
        <v>9769</v>
      </c>
      <c r="M129" s="200" t="s">
        <v>9291</v>
      </c>
    </row>
    <row r="130" spans="1:13" ht="20.100000000000001" customHeight="1">
      <c r="A130" s="199">
        <v>29</v>
      </c>
      <c r="B130" s="193" t="s">
        <v>5877</v>
      </c>
      <c r="C130" s="194" t="s">
        <v>9782</v>
      </c>
      <c r="D130" s="193" t="s">
        <v>9304</v>
      </c>
      <c r="E130" s="193" t="s">
        <v>9304</v>
      </c>
      <c r="F130" s="195" t="s">
        <v>9305</v>
      </c>
      <c r="G130" s="196">
        <v>1</v>
      </c>
      <c r="H130" s="193" t="s">
        <v>9274</v>
      </c>
      <c r="I130" s="194" t="s">
        <v>9306</v>
      </c>
      <c r="J130" s="194" t="s">
        <v>128</v>
      </c>
      <c r="K130" s="193">
        <v>2017</v>
      </c>
      <c r="L130" s="194" t="s">
        <v>9769</v>
      </c>
      <c r="M130" s="200" t="s">
        <v>9307</v>
      </c>
    </row>
    <row r="131" spans="1:13" ht="20.100000000000001" customHeight="1">
      <c r="A131" s="199">
        <v>5</v>
      </c>
      <c r="B131" s="193" t="s">
        <v>5877</v>
      </c>
      <c r="C131" s="194" t="s">
        <v>9772</v>
      </c>
      <c r="D131" s="193" t="s">
        <v>9207</v>
      </c>
      <c r="E131" s="193" t="s">
        <v>9207</v>
      </c>
      <c r="F131" s="195" t="s">
        <v>3134</v>
      </c>
      <c r="G131" s="196">
        <v>1</v>
      </c>
      <c r="H131" s="193" t="s">
        <v>9194</v>
      </c>
      <c r="I131" s="194" t="s">
        <v>9208</v>
      </c>
      <c r="J131" s="194" t="s">
        <v>128</v>
      </c>
      <c r="K131" s="193">
        <v>2017</v>
      </c>
      <c r="L131" s="194" t="s">
        <v>9769</v>
      </c>
      <c r="M131" s="200" t="s">
        <v>9209</v>
      </c>
    </row>
    <row r="132" spans="1:13" ht="20.100000000000001" customHeight="1">
      <c r="A132" s="199">
        <v>6</v>
      </c>
      <c r="B132" s="193" t="s">
        <v>5877</v>
      </c>
      <c r="C132" s="194" t="s">
        <v>9772</v>
      </c>
      <c r="D132" s="193" t="s">
        <v>9210</v>
      </c>
      <c r="E132" s="193" t="s">
        <v>9210</v>
      </c>
      <c r="F132" s="195" t="s">
        <v>9211</v>
      </c>
      <c r="G132" s="196">
        <v>1</v>
      </c>
      <c r="H132" s="193" t="s">
        <v>9189</v>
      </c>
      <c r="I132" s="194" t="s">
        <v>9212</v>
      </c>
      <c r="J132" s="194" t="s">
        <v>128</v>
      </c>
      <c r="K132" s="193">
        <v>2017</v>
      </c>
      <c r="L132" s="194" t="s">
        <v>9769</v>
      </c>
      <c r="M132" s="200" t="s">
        <v>9213</v>
      </c>
    </row>
    <row r="133" spans="1:13" ht="20.100000000000001" customHeight="1">
      <c r="A133" s="199">
        <v>10</v>
      </c>
      <c r="B133" s="193" t="s">
        <v>5877</v>
      </c>
      <c r="C133" s="194" t="s">
        <v>9772</v>
      </c>
      <c r="D133" s="193" t="s">
        <v>9227</v>
      </c>
      <c r="E133" s="193" t="s">
        <v>9227</v>
      </c>
      <c r="F133" s="195" t="s">
        <v>9228</v>
      </c>
      <c r="G133" s="196">
        <v>1</v>
      </c>
      <c r="H133" s="193" t="s">
        <v>9229</v>
      </c>
      <c r="I133" s="194" t="s">
        <v>9230</v>
      </c>
      <c r="J133" s="194" t="s">
        <v>128</v>
      </c>
      <c r="K133" s="193">
        <v>2017</v>
      </c>
      <c r="L133" s="194" t="s">
        <v>9769</v>
      </c>
      <c r="M133" s="200" t="s">
        <v>9231</v>
      </c>
    </row>
    <row r="134" spans="1:13" ht="20.100000000000001" customHeight="1">
      <c r="A134" s="199">
        <v>12</v>
      </c>
      <c r="B134" s="193" t="s">
        <v>5877</v>
      </c>
      <c r="C134" s="194" t="s">
        <v>9772</v>
      </c>
      <c r="D134" s="193" t="s">
        <v>9236</v>
      </c>
      <c r="E134" s="193" t="s">
        <v>9236</v>
      </c>
      <c r="F134" s="195" t="s">
        <v>9237</v>
      </c>
      <c r="G134" s="196">
        <v>1</v>
      </c>
      <c r="H134" s="193" t="s">
        <v>9194</v>
      </c>
      <c r="I134" s="194" t="s">
        <v>9238</v>
      </c>
      <c r="J134" s="194" t="s">
        <v>128</v>
      </c>
      <c r="K134" s="193">
        <v>2017</v>
      </c>
      <c r="L134" s="194" t="s">
        <v>9769</v>
      </c>
      <c r="M134" s="200" t="s">
        <v>9239</v>
      </c>
    </row>
    <row r="135" spans="1:13" ht="20.100000000000001" customHeight="1">
      <c r="A135" s="199">
        <v>13</v>
      </c>
      <c r="B135" s="193" t="s">
        <v>5877</v>
      </c>
      <c r="C135" s="194" t="s">
        <v>9772</v>
      </c>
      <c r="D135" s="193" t="s">
        <v>9240</v>
      </c>
      <c r="E135" s="193" t="s">
        <v>9240</v>
      </c>
      <c r="F135" s="195" t="s">
        <v>347</v>
      </c>
      <c r="G135" s="196">
        <v>1</v>
      </c>
      <c r="H135" s="193" t="s">
        <v>9241</v>
      </c>
      <c r="I135" s="194" t="s">
        <v>348</v>
      </c>
      <c r="J135" s="194" t="s">
        <v>128</v>
      </c>
      <c r="K135" s="193">
        <v>2017</v>
      </c>
      <c r="L135" s="194" t="s">
        <v>9769</v>
      </c>
      <c r="M135" s="200" t="s">
        <v>9242</v>
      </c>
    </row>
    <row r="136" spans="1:13" ht="20.100000000000001" customHeight="1">
      <c r="A136" s="199">
        <v>23</v>
      </c>
      <c r="B136" s="193" t="s">
        <v>5877</v>
      </c>
      <c r="C136" s="194" t="s">
        <v>9772</v>
      </c>
      <c r="D136" s="193" t="s">
        <v>9281</v>
      </c>
      <c r="E136" s="193" t="s">
        <v>9281</v>
      </c>
      <c r="F136" s="195" t="s">
        <v>4491</v>
      </c>
      <c r="G136" s="196">
        <v>1</v>
      </c>
      <c r="H136" s="193" t="s">
        <v>9274</v>
      </c>
      <c r="I136" s="194" t="s">
        <v>9282</v>
      </c>
      <c r="J136" s="194" t="s">
        <v>128</v>
      </c>
      <c r="K136" s="193">
        <v>2017</v>
      </c>
      <c r="L136" s="194" t="s">
        <v>9769</v>
      </c>
      <c r="M136" s="200" t="s">
        <v>9283</v>
      </c>
    </row>
    <row r="137" spans="1:13" ht="20.100000000000001" customHeight="1">
      <c r="A137" s="199">
        <v>26</v>
      </c>
      <c r="B137" s="193" t="s">
        <v>5877</v>
      </c>
      <c r="C137" s="194" t="s">
        <v>9772</v>
      </c>
      <c r="D137" s="193" t="s">
        <v>9292</v>
      </c>
      <c r="E137" s="193" t="s">
        <v>9292</v>
      </c>
      <c r="F137" s="195" t="s">
        <v>9293</v>
      </c>
      <c r="G137" s="196">
        <v>1</v>
      </c>
      <c r="H137" s="193" t="s">
        <v>9241</v>
      </c>
      <c r="I137" s="194" t="s">
        <v>9294</v>
      </c>
      <c r="J137" s="194" t="s">
        <v>128</v>
      </c>
      <c r="K137" s="193">
        <v>2017</v>
      </c>
      <c r="L137" s="194" t="s">
        <v>9769</v>
      </c>
      <c r="M137" s="200" t="s">
        <v>9295</v>
      </c>
    </row>
    <row r="138" spans="1:13" ht="20.100000000000001" customHeight="1">
      <c r="A138" s="199">
        <v>31</v>
      </c>
      <c r="B138" s="193" t="s">
        <v>5877</v>
      </c>
      <c r="C138" s="194" t="s">
        <v>9772</v>
      </c>
      <c r="D138" s="193" t="s">
        <v>9311</v>
      </c>
      <c r="E138" s="193" t="s">
        <v>9311</v>
      </c>
      <c r="F138" s="195" t="s">
        <v>4871</v>
      </c>
      <c r="G138" s="196">
        <v>1</v>
      </c>
      <c r="H138" s="193" t="s">
        <v>9194</v>
      </c>
      <c r="I138" s="194" t="s">
        <v>9312</v>
      </c>
      <c r="J138" s="194" t="s">
        <v>128</v>
      </c>
      <c r="K138" s="193">
        <v>2017</v>
      </c>
      <c r="L138" s="194" t="s">
        <v>9769</v>
      </c>
      <c r="M138" s="200" t="s">
        <v>9313</v>
      </c>
    </row>
    <row r="139" spans="1:13" ht="20.100000000000001" customHeight="1">
      <c r="A139" s="199">
        <v>35</v>
      </c>
      <c r="B139" s="193" t="s">
        <v>5877</v>
      </c>
      <c r="C139" s="194" t="s">
        <v>9772</v>
      </c>
      <c r="D139" s="193" t="s">
        <v>9325</v>
      </c>
      <c r="E139" s="193" t="s">
        <v>9325</v>
      </c>
      <c r="F139" s="195" t="s">
        <v>9326</v>
      </c>
      <c r="G139" s="196">
        <v>1</v>
      </c>
      <c r="H139" s="193" t="s">
        <v>9189</v>
      </c>
      <c r="I139" s="194" t="s">
        <v>9327</v>
      </c>
      <c r="J139" s="194" t="s">
        <v>128</v>
      </c>
      <c r="K139" s="193">
        <v>2017</v>
      </c>
      <c r="L139" s="194" t="s">
        <v>9769</v>
      </c>
      <c r="M139" s="200" t="s">
        <v>9328</v>
      </c>
    </row>
    <row r="140" spans="1:13" ht="20.100000000000001" customHeight="1">
      <c r="A140" s="199">
        <v>55</v>
      </c>
      <c r="B140" s="193" t="s">
        <v>5877</v>
      </c>
      <c r="C140" s="194" t="s">
        <v>9772</v>
      </c>
      <c r="D140" s="193" t="s">
        <v>9407</v>
      </c>
      <c r="E140" s="193" t="s">
        <v>9407</v>
      </c>
      <c r="F140" s="195" t="s">
        <v>3257</v>
      </c>
      <c r="G140" s="196">
        <v>1</v>
      </c>
      <c r="H140" s="193" t="s">
        <v>9274</v>
      </c>
      <c r="I140" s="194" t="s">
        <v>9408</v>
      </c>
      <c r="J140" s="194" t="s">
        <v>128</v>
      </c>
      <c r="K140" s="193">
        <v>2016</v>
      </c>
      <c r="L140" s="194" t="s">
        <v>9769</v>
      </c>
      <c r="M140" s="200" t="s">
        <v>9409</v>
      </c>
    </row>
    <row r="141" spans="1:13" ht="20.100000000000001" customHeight="1">
      <c r="A141" s="199">
        <v>122</v>
      </c>
      <c r="B141" s="193" t="s">
        <v>5877</v>
      </c>
      <c r="C141" s="194" t="s">
        <v>9772</v>
      </c>
      <c r="D141" s="193" t="s">
        <v>9669</v>
      </c>
      <c r="E141" s="193" t="s">
        <v>9669</v>
      </c>
      <c r="F141" s="195" t="s">
        <v>5236</v>
      </c>
      <c r="G141" s="196">
        <v>1</v>
      </c>
      <c r="H141" s="193" t="s">
        <v>9203</v>
      </c>
      <c r="I141" s="194" t="s">
        <v>5237</v>
      </c>
      <c r="J141" s="194" t="s">
        <v>128</v>
      </c>
      <c r="K141" s="193">
        <v>2016</v>
      </c>
      <c r="L141" s="194" t="s">
        <v>9769</v>
      </c>
      <c r="M141" s="200" t="s">
        <v>9670</v>
      </c>
    </row>
    <row r="142" spans="1:13" ht="20.100000000000001" customHeight="1">
      <c r="A142" s="199">
        <v>135</v>
      </c>
      <c r="B142" s="193" t="s">
        <v>5877</v>
      </c>
      <c r="C142" s="194" t="s">
        <v>9772</v>
      </c>
      <c r="D142" s="193" t="s">
        <v>9719</v>
      </c>
      <c r="E142" s="193" t="s">
        <v>9719</v>
      </c>
      <c r="F142" s="195" t="s">
        <v>9720</v>
      </c>
      <c r="G142" s="196">
        <v>1</v>
      </c>
      <c r="H142" s="193" t="s">
        <v>9220</v>
      </c>
      <c r="I142" s="194" t="s">
        <v>9721</v>
      </c>
      <c r="J142" s="194" t="s">
        <v>128</v>
      </c>
      <c r="K142" s="193">
        <v>2016</v>
      </c>
      <c r="L142" s="194" t="s">
        <v>9769</v>
      </c>
      <c r="M142" s="200" t="s">
        <v>9722</v>
      </c>
    </row>
    <row r="143" spans="1:13" ht="20.100000000000001" customHeight="1">
      <c r="A143" s="199">
        <v>136</v>
      </c>
      <c r="B143" s="193" t="s">
        <v>5877</v>
      </c>
      <c r="C143" s="194" t="s">
        <v>9772</v>
      </c>
      <c r="D143" s="193" t="s">
        <v>9723</v>
      </c>
      <c r="E143" s="193" t="s">
        <v>9723</v>
      </c>
      <c r="F143" s="195" t="s">
        <v>9724</v>
      </c>
      <c r="G143" s="196">
        <v>1</v>
      </c>
      <c r="H143" s="193" t="s">
        <v>9220</v>
      </c>
      <c r="I143" s="194" t="s">
        <v>9725</v>
      </c>
      <c r="J143" s="194" t="s">
        <v>128</v>
      </c>
      <c r="K143" s="193">
        <v>2016</v>
      </c>
      <c r="L143" s="194" t="s">
        <v>9769</v>
      </c>
      <c r="M143" s="200" t="s">
        <v>9726</v>
      </c>
    </row>
    <row r="144" spans="1:13" ht="20.100000000000001" customHeight="1">
      <c r="A144" s="199">
        <v>137</v>
      </c>
      <c r="B144" s="193" t="s">
        <v>5877</v>
      </c>
      <c r="C144" s="194" t="s">
        <v>9772</v>
      </c>
      <c r="D144" s="193" t="s">
        <v>9727</v>
      </c>
      <c r="E144" s="193" t="s">
        <v>9727</v>
      </c>
      <c r="F144" s="195" t="s">
        <v>5824</v>
      </c>
      <c r="G144" s="196">
        <v>1</v>
      </c>
      <c r="H144" s="193" t="s">
        <v>9194</v>
      </c>
      <c r="I144" s="194" t="s">
        <v>9728</v>
      </c>
      <c r="J144" s="194" t="s">
        <v>128</v>
      </c>
      <c r="K144" s="193">
        <v>2016</v>
      </c>
      <c r="L144" s="194" t="s">
        <v>9769</v>
      </c>
      <c r="M144" s="200" t="s">
        <v>9729</v>
      </c>
    </row>
    <row r="145" spans="1:13" ht="20.100000000000001" customHeight="1">
      <c r="A145" s="199">
        <v>139</v>
      </c>
      <c r="B145" s="193" t="s">
        <v>5877</v>
      </c>
      <c r="C145" s="194" t="s">
        <v>9772</v>
      </c>
      <c r="D145" s="193" t="s">
        <v>9734</v>
      </c>
      <c r="E145" s="193" t="s">
        <v>9734</v>
      </c>
      <c r="F145" s="195" t="s">
        <v>9735</v>
      </c>
      <c r="G145" s="196">
        <v>1</v>
      </c>
      <c r="H145" s="193" t="s">
        <v>9220</v>
      </c>
      <c r="I145" s="194" t="s">
        <v>9736</v>
      </c>
      <c r="J145" s="194" t="s">
        <v>128</v>
      </c>
      <c r="K145" s="193">
        <v>2016</v>
      </c>
      <c r="L145" s="194" t="s">
        <v>9769</v>
      </c>
      <c r="M145" s="200" t="s">
        <v>9737</v>
      </c>
    </row>
    <row r="146" spans="1:13" ht="20.100000000000001" customHeight="1">
      <c r="A146" s="199">
        <v>141</v>
      </c>
      <c r="B146" s="193" t="s">
        <v>5877</v>
      </c>
      <c r="C146" s="194" t="s">
        <v>9772</v>
      </c>
      <c r="D146" s="193" t="s">
        <v>9742</v>
      </c>
      <c r="E146" s="193" t="s">
        <v>9742</v>
      </c>
      <c r="F146" s="195" t="s">
        <v>9743</v>
      </c>
      <c r="G146" s="196">
        <v>1</v>
      </c>
      <c r="H146" s="193" t="s">
        <v>9744</v>
      </c>
      <c r="I146" s="194" t="s">
        <v>9745</v>
      </c>
      <c r="J146" s="194" t="s">
        <v>128</v>
      </c>
      <c r="K146" s="193">
        <v>2016</v>
      </c>
      <c r="L146" s="194" t="s">
        <v>9769</v>
      </c>
      <c r="M146" s="200" t="s">
        <v>9746</v>
      </c>
    </row>
    <row r="147" spans="1:13" ht="20.100000000000001" customHeight="1">
      <c r="A147" s="206">
        <v>144</v>
      </c>
      <c r="B147" s="207" t="s">
        <v>5877</v>
      </c>
      <c r="C147" s="208" t="s">
        <v>9772</v>
      </c>
      <c r="D147" s="207" t="s">
        <v>9756</v>
      </c>
      <c r="E147" s="207" t="s">
        <v>9757</v>
      </c>
      <c r="F147" s="209" t="s">
        <v>9758</v>
      </c>
      <c r="G147" s="210">
        <v>1</v>
      </c>
      <c r="H147" s="207" t="s">
        <v>9220</v>
      </c>
      <c r="I147" s="208" t="s">
        <v>9759</v>
      </c>
      <c r="J147" s="208" t="s">
        <v>128</v>
      </c>
      <c r="K147" s="207">
        <v>2016</v>
      </c>
      <c r="L147" s="208" t="s">
        <v>9769</v>
      </c>
      <c r="M147" s="211" t="s">
        <v>9760</v>
      </c>
    </row>
  </sheetData>
  <phoneticPr fontId="39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6E25F-FDC2-429E-B1C1-7E51C2E88DF9}">
  <dimension ref="A1:N56"/>
  <sheetViews>
    <sheetView topLeftCell="C1" workbookViewId="0">
      <selection activeCell="R7" sqref="R7"/>
    </sheetView>
  </sheetViews>
  <sheetFormatPr defaultColWidth="8.88671875" defaultRowHeight="16.2"/>
  <cols>
    <col min="1" max="1" width="5.44140625" style="234" hidden="1" customWidth="1"/>
    <col min="2" max="2" width="5.109375" style="234" hidden="1" customWidth="1"/>
    <col min="3" max="3" width="25.21875" style="234" customWidth="1"/>
    <col min="4" max="4" width="15.6640625" style="234" hidden="1" customWidth="1"/>
    <col min="5" max="5" width="14" style="234" hidden="1" customWidth="1"/>
    <col min="6" max="6" width="54.88671875" style="240" customWidth="1"/>
    <col min="7" max="8" width="4.44140625" style="234" hidden="1" customWidth="1"/>
    <col min="9" max="9" width="35.77734375" style="241" customWidth="1"/>
    <col min="10" max="10" width="10.6640625" style="241" hidden="1" customWidth="1"/>
    <col min="11" max="11" width="11.88671875" style="234" customWidth="1"/>
    <col min="12" max="12" width="9.6640625" style="234" hidden="1" customWidth="1"/>
    <col min="13" max="13" width="9.44140625" style="241" hidden="1" customWidth="1"/>
    <col min="14" max="14" width="53" style="239" customWidth="1"/>
  </cols>
  <sheetData>
    <row r="1" spans="1:14" s="54" customFormat="1" ht="21" customHeight="1">
      <c r="A1" s="212" t="s">
        <v>9809</v>
      </c>
      <c r="B1" s="213" t="s">
        <v>9810</v>
      </c>
      <c r="C1" s="213" t="s">
        <v>9811</v>
      </c>
      <c r="D1" s="214" t="s">
        <v>9812</v>
      </c>
      <c r="E1" s="214" t="s">
        <v>9813</v>
      </c>
      <c r="F1" s="215" t="s">
        <v>9814</v>
      </c>
      <c r="G1" s="213" t="s">
        <v>9815</v>
      </c>
      <c r="H1" s="213" t="s">
        <v>9816</v>
      </c>
      <c r="I1" s="213" t="s">
        <v>9817</v>
      </c>
      <c r="J1" s="213" t="s">
        <v>9818</v>
      </c>
      <c r="K1" s="213" t="s">
        <v>9819</v>
      </c>
      <c r="L1" s="213" t="s">
        <v>9820</v>
      </c>
      <c r="M1" s="213" t="s">
        <v>9821</v>
      </c>
      <c r="N1" s="216" t="s">
        <v>9822</v>
      </c>
    </row>
    <row r="2" spans="1:14" ht="39.6">
      <c r="A2" s="217">
        <v>32</v>
      </c>
      <c r="B2" s="218" t="s">
        <v>5877</v>
      </c>
      <c r="C2" s="219" t="s">
        <v>9823</v>
      </c>
      <c r="D2" s="220">
        <v>9781975137267</v>
      </c>
      <c r="E2" s="221" t="s">
        <v>9824</v>
      </c>
      <c r="F2" s="222" t="s">
        <v>9825</v>
      </c>
      <c r="G2" s="220">
        <v>1</v>
      </c>
      <c r="H2" s="221" t="s">
        <v>14</v>
      </c>
      <c r="I2" s="222" t="s">
        <v>9826</v>
      </c>
      <c r="J2" s="222" t="s">
        <v>128</v>
      </c>
      <c r="K2" s="223">
        <v>2021</v>
      </c>
      <c r="L2" s="221" t="s">
        <v>9827</v>
      </c>
      <c r="M2" s="222"/>
      <c r="N2" s="224" t="s">
        <v>9828</v>
      </c>
    </row>
    <row r="3" spans="1:14" ht="39.6">
      <c r="A3" s="217">
        <v>38</v>
      </c>
      <c r="B3" s="218" t="s">
        <v>5877</v>
      </c>
      <c r="C3" s="219" t="s">
        <v>9823</v>
      </c>
      <c r="D3" s="220">
        <v>9781975111489</v>
      </c>
      <c r="E3" s="221" t="s">
        <v>9829</v>
      </c>
      <c r="F3" s="225" t="s">
        <v>9830</v>
      </c>
      <c r="G3" s="220">
        <v>1</v>
      </c>
      <c r="H3" s="221" t="s">
        <v>14</v>
      </c>
      <c r="I3" s="222" t="s">
        <v>9831</v>
      </c>
      <c r="J3" s="222" t="s">
        <v>128</v>
      </c>
      <c r="K3" s="223">
        <v>2020</v>
      </c>
      <c r="L3" s="221" t="s">
        <v>9827</v>
      </c>
      <c r="M3" s="222"/>
      <c r="N3" s="224" t="s">
        <v>9832</v>
      </c>
    </row>
    <row r="4" spans="1:14" ht="39.6">
      <c r="A4" s="217">
        <v>8</v>
      </c>
      <c r="B4" s="218" t="s">
        <v>5877</v>
      </c>
      <c r="C4" s="219" t="s">
        <v>9833</v>
      </c>
      <c r="D4" s="220">
        <v>9781496381507</v>
      </c>
      <c r="E4" s="221" t="s">
        <v>9834</v>
      </c>
      <c r="F4" s="222" t="s">
        <v>9835</v>
      </c>
      <c r="G4" s="220">
        <v>1</v>
      </c>
      <c r="H4" s="221" t="s">
        <v>142</v>
      </c>
      <c r="I4" s="222" t="s">
        <v>9836</v>
      </c>
      <c r="J4" s="222" t="s">
        <v>128</v>
      </c>
      <c r="K4" s="223">
        <v>2021</v>
      </c>
      <c r="L4" s="221" t="s">
        <v>9827</v>
      </c>
      <c r="M4" s="222"/>
      <c r="N4" s="224" t="s">
        <v>9837</v>
      </c>
    </row>
    <row r="5" spans="1:14" ht="39.6">
      <c r="A5" s="217">
        <v>40</v>
      </c>
      <c r="B5" s="218" t="s">
        <v>5877</v>
      </c>
      <c r="C5" s="219" t="s">
        <v>9838</v>
      </c>
      <c r="D5" s="220">
        <v>9781496397461</v>
      </c>
      <c r="E5" s="221" t="s">
        <v>9839</v>
      </c>
      <c r="F5" s="222" t="s">
        <v>9840</v>
      </c>
      <c r="G5" s="220">
        <v>1</v>
      </c>
      <c r="H5" s="221" t="s">
        <v>796</v>
      </c>
      <c r="I5" s="222" t="s">
        <v>9841</v>
      </c>
      <c r="J5" s="222" t="s">
        <v>128</v>
      </c>
      <c r="K5" s="223">
        <v>2021</v>
      </c>
      <c r="L5" s="221" t="s">
        <v>9827</v>
      </c>
      <c r="M5" s="222"/>
      <c r="N5" s="224" t="s">
        <v>9842</v>
      </c>
    </row>
    <row r="6" spans="1:14" ht="53.4">
      <c r="A6" s="217">
        <v>1</v>
      </c>
      <c r="B6" s="218" t="s">
        <v>5877</v>
      </c>
      <c r="C6" s="219" t="s">
        <v>9843</v>
      </c>
      <c r="D6" s="220" t="s">
        <v>9844</v>
      </c>
      <c r="E6" s="221" t="s">
        <v>9845</v>
      </c>
      <c r="F6" s="222" t="s">
        <v>9846</v>
      </c>
      <c r="G6" s="220">
        <v>1</v>
      </c>
      <c r="H6" s="221" t="s">
        <v>147</v>
      </c>
      <c r="I6" s="222" t="s">
        <v>9847</v>
      </c>
      <c r="J6" s="222" t="s">
        <v>9205</v>
      </c>
      <c r="K6" s="223">
        <v>2019</v>
      </c>
      <c r="L6" s="221" t="s">
        <v>9827</v>
      </c>
      <c r="M6" s="222" t="s">
        <v>9848</v>
      </c>
      <c r="N6" s="224" t="s">
        <v>9849</v>
      </c>
    </row>
    <row r="7" spans="1:14" ht="39.6">
      <c r="A7" s="217">
        <v>53</v>
      </c>
      <c r="B7" s="218" t="s">
        <v>5877</v>
      </c>
      <c r="C7" s="219" t="s">
        <v>9843</v>
      </c>
      <c r="D7" s="220">
        <v>9781975115296</v>
      </c>
      <c r="E7" s="221" t="s">
        <v>9850</v>
      </c>
      <c r="F7" s="222" t="s">
        <v>9851</v>
      </c>
      <c r="G7" s="220">
        <v>1</v>
      </c>
      <c r="H7" s="221" t="s">
        <v>14</v>
      </c>
      <c r="I7" s="222" t="s">
        <v>9852</v>
      </c>
      <c r="J7" s="222" t="s">
        <v>128</v>
      </c>
      <c r="K7" s="223">
        <v>2020</v>
      </c>
      <c r="L7" s="221" t="s">
        <v>9827</v>
      </c>
      <c r="M7" s="222"/>
      <c r="N7" s="224" t="s">
        <v>9853</v>
      </c>
    </row>
    <row r="8" spans="1:14" ht="39.6">
      <c r="A8" s="217">
        <v>62</v>
      </c>
      <c r="B8" s="218" t="s">
        <v>5877</v>
      </c>
      <c r="C8" s="219" t="s">
        <v>9843</v>
      </c>
      <c r="D8" s="220">
        <v>9781496370303</v>
      </c>
      <c r="E8" s="221" t="s">
        <v>9854</v>
      </c>
      <c r="F8" s="222" t="s">
        <v>8595</v>
      </c>
      <c r="G8" s="220">
        <v>1</v>
      </c>
      <c r="H8" s="221" t="s">
        <v>57</v>
      </c>
      <c r="I8" s="222" t="s">
        <v>9855</v>
      </c>
      <c r="J8" s="222" t="s">
        <v>128</v>
      </c>
      <c r="K8" s="223">
        <v>2020</v>
      </c>
      <c r="L8" s="221" t="s">
        <v>9827</v>
      </c>
      <c r="M8" s="222"/>
      <c r="N8" s="224" t="s">
        <v>9856</v>
      </c>
    </row>
    <row r="9" spans="1:14" ht="39.6">
      <c r="A9" s="217">
        <v>26</v>
      </c>
      <c r="B9" s="218" t="s">
        <v>5877</v>
      </c>
      <c r="C9" s="219" t="s">
        <v>9857</v>
      </c>
      <c r="D9" s="220">
        <v>9781975111663</v>
      </c>
      <c r="E9" s="221" t="s">
        <v>9858</v>
      </c>
      <c r="F9" s="222" t="s">
        <v>9859</v>
      </c>
      <c r="G9" s="220">
        <v>1</v>
      </c>
      <c r="H9" s="221" t="s">
        <v>209</v>
      </c>
      <c r="I9" s="222" t="s">
        <v>9860</v>
      </c>
      <c r="J9" s="222" t="s">
        <v>128</v>
      </c>
      <c r="K9" s="223">
        <v>2021</v>
      </c>
      <c r="L9" s="221" t="s">
        <v>9827</v>
      </c>
      <c r="M9" s="222"/>
      <c r="N9" s="224" t="s">
        <v>9861</v>
      </c>
    </row>
    <row r="10" spans="1:14" ht="79.8">
      <c r="A10" s="217">
        <v>78</v>
      </c>
      <c r="B10" s="218" t="s">
        <v>5877</v>
      </c>
      <c r="C10" s="219" t="s">
        <v>9857</v>
      </c>
      <c r="D10" s="220">
        <v>9781975113315</v>
      </c>
      <c r="E10" s="221" t="s">
        <v>9862</v>
      </c>
      <c r="F10" s="222" t="s">
        <v>9863</v>
      </c>
      <c r="G10" s="220">
        <v>1</v>
      </c>
      <c r="H10" s="221" t="s">
        <v>218</v>
      </c>
      <c r="I10" s="222" t="s">
        <v>9864</v>
      </c>
      <c r="J10" s="222" t="s">
        <v>128</v>
      </c>
      <c r="K10" s="223">
        <v>2021</v>
      </c>
      <c r="L10" s="221" t="s">
        <v>9827</v>
      </c>
      <c r="M10" s="222" t="s">
        <v>9865</v>
      </c>
      <c r="N10" s="224" t="s">
        <v>9866</v>
      </c>
    </row>
    <row r="11" spans="1:14" ht="40.200000000000003">
      <c r="A11" s="217">
        <v>57</v>
      </c>
      <c r="B11" s="218" t="s">
        <v>5877</v>
      </c>
      <c r="C11" s="219" t="s">
        <v>9867</v>
      </c>
      <c r="D11" s="220">
        <v>9781496351937</v>
      </c>
      <c r="E11" s="221" t="s">
        <v>9868</v>
      </c>
      <c r="F11" s="222" t="s">
        <v>9869</v>
      </c>
      <c r="G11" s="220">
        <v>1</v>
      </c>
      <c r="H11" s="221" t="s">
        <v>14</v>
      </c>
      <c r="I11" s="222" t="s">
        <v>9870</v>
      </c>
      <c r="J11" s="222" t="s">
        <v>128</v>
      </c>
      <c r="K11" s="223">
        <v>2020</v>
      </c>
      <c r="L11" s="221" t="s">
        <v>9827</v>
      </c>
      <c r="M11" s="222" t="s">
        <v>9871</v>
      </c>
      <c r="N11" s="224" t="s">
        <v>9872</v>
      </c>
    </row>
    <row r="12" spans="1:14" ht="39.6">
      <c r="A12" s="217">
        <v>25</v>
      </c>
      <c r="B12" s="218" t="s">
        <v>5877</v>
      </c>
      <c r="C12" s="219" t="s">
        <v>9873</v>
      </c>
      <c r="D12" s="220">
        <v>9781975141080</v>
      </c>
      <c r="E12" s="221" t="s">
        <v>9874</v>
      </c>
      <c r="F12" s="222" t="s">
        <v>9875</v>
      </c>
      <c r="G12" s="220">
        <v>1</v>
      </c>
      <c r="H12" s="221" t="s">
        <v>147</v>
      </c>
      <c r="I12" s="222" t="s">
        <v>9876</v>
      </c>
      <c r="J12" s="222" t="s">
        <v>128</v>
      </c>
      <c r="K12" s="223">
        <v>2021</v>
      </c>
      <c r="L12" s="221" t="s">
        <v>9827</v>
      </c>
      <c r="M12" s="222"/>
      <c r="N12" s="224" t="s">
        <v>9877</v>
      </c>
    </row>
    <row r="13" spans="1:14" ht="39.6">
      <c r="A13" s="217">
        <v>63</v>
      </c>
      <c r="B13" s="218" t="s">
        <v>5877</v>
      </c>
      <c r="C13" s="219" t="s">
        <v>9873</v>
      </c>
      <c r="D13" s="220">
        <v>9781496360373</v>
      </c>
      <c r="E13" s="221" t="s">
        <v>9878</v>
      </c>
      <c r="F13" s="222" t="s">
        <v>8305</v>
      </c>
      <c r="G13" s="220">
        <v>1</v>
      </c>
      <c r="H13" s="221" t="s">
        <v>147</v>
      </c>
      <c r="I13" s="222" t="s">
        <v>9879</v>
      </c>
      <c r="J13" s="222" t="s">
        <v>128</v>
      </c>
      <c r="K13" s="223">
        <v>2019</v>
      </c>
      <c r="L13" s="221" t="s">
        <v>9827</v>
      </c>
      <c r="M13" s="222"/>
      <c r="N13" s="224" t="s">
        <v>9880</v>
      </c>
    </row>
    <row r="14" spans="1:14" ht="39.6">
      <c r="A14" s="217">
        <v>72</v>
      </c>
      <c r="B14" s="218" t="s">
        <v>5877</v>
      </c>
      <c r="C14" s="219" t="s">
        <v>9873</v>
      </c>
      <c r="D14" s="220">
        <v>9781496354907</v>
      </c>
      <c r="E14" s="221" t="s">
        <v>9881</v>
      </c>
      <c r="F14" s="222" t="s">
        <v>9882</v>
      </c>
      <c r="G14" s="220">
        <v>1</v>
      </c>
      <c r="H14" s="221" t="s">
        <v>14</v>
      </c>
      <c r="I14" s="222" t="s">
        <v>9883</v>
      </c>
      <c r="J14" s="222" t="s">
        <v>128</v>
      </c>
      <c r="K14" s="223">
        <v>2019</v>
      </c>
      <c r="L14" s="221" t="s">
        <v>9827</v>
      </c>
      <c r="M14" s="222"/>
      <c r="N14" s="224" t="s">
        <v>9884</v>
      </c>
    </row>
    <row r="15" spans="1:14" ht="79.8">
      <c r="A15" s="217">
        <v>79</v>
      </c>
      <c r="B15" s="218" t="s">
        <v>5877</v>
      </c>
      <c r="C15" s="219" t="s">
        <v>9873</v>
      </c>
      <c r="D15" s="220">
        <v>9781975113407</v>
      </c>
      <c r="E15" s="221" t="s">
        <v>9885</v>
      </c>
      <c r="F15" s="222" t="s">
        <v>9886</v>
      </c>
      <c r="G15" s="220">
        <v>1</v>
      </c>
      <c r="H15" s="221" t="s">
        <v>147</v>
      </c>
      <c r="I15" s="222" t="s">
        <v>9887</v>
      </c>
      <c r="J15" s="222" t="s">
        <v>128</v>
      </c>
      <c r="K15" s="223">
        <v>2021</v>
      </c>
      <c r="L15" s="221" t="s">
        <v>9827</v>
      </c>
      <c r="M15" s="222" t="s">
        <v>9865</v>
      </c>
      <c r="N15" s="224" t="s">
        <v>9888</v>
      </c>
    </row>
    <row r="16" spans="1:14" ht="39.6">
      <c r="A16" s="217">
        <v>14</v>
      </c>
      <c r="B16" s="218" t="s">
        <v>5877</v>
      </c>
      <c r="C16" s="219" t="s">
        <v>9889</v>
      </c>
      <c r="D16" s="220">
        <v>9781975110758</v>
      </c>
      <c r="E16" s="221" t="s">
        <v>9890</v>
      </c>
      <c r="F16" s="222" t="s">
        <v>9891</v>
      </c>
      <c r="G16" s="220">
        <v>1</v>
      </c>
      <c r="H16" s="221" t="s">
        <v>57</v>
      </c>
      <c r="I16" s="222" t="s">
        <v>9892</v>
      </c>
      <c r="J16" s="222" t="s">
        <v>128</v>
      </c>
      <c r="K16" s="223">
        <v>2021</v>
      </c>
      <c r="L16" s="221" t="s">
        <v>9827</v>
      </c>
      <c r="M16" s="222"/>
      <c r="N16" s="224" t="s">
        <v>9893</v>
      </c>
    </row>
    <row r="17" spans="1:14" ht="39.6">
      <c r="A17" s="217">
        <v>81</v>
      </c>
      <c r="B17" s="218" t="s">
        <v>5877</v>
      </c>
      <c r="C17" s="219" t="s">
        <v>9889</v>
      </c>
      <c r="D17" s="220">
        <v>9781975121129</v>
      </c>
      <c r="E17" s="221" t="s">
        <v>9894</v>
      </c>
      <c r="F17" s="222" t="s">
        <v>9895</v>
      </c>
      <c r="G17" s="220">
        <v>1</v>
      </c>
      <c r="H17" s="221" t="s">
        <v>14</v>
      </c>
      <c r="I17" s="222" t="s">
        <v>9896</v>
      </c>
      <c r="J17" s="222" t="s">
        <v>128</v>
      </c>
      <c r="K17" s="223">
        <v>2021</v>
      </c>
      <c r="L17" s="221" t="s">
        <v>9827</v>
      </c>
      <c r="M17" s="222"/>
      <c r="N17" s="224" t="s">
        <v>9897</v>
      </c>
    </row>
    <row r="18" spans="1:14" ht="39.6">
      <c r="A18" s="217">
        <v>5</v>
      </c>
      <c r="B18" s="218" t="s">
        <v>5877</v>
      </c>
      <c r="C18" s="219" t="s">
        <v>9898</v>
      </c>
      <c r="D18" s="220">
        <v>9781975138356</v>
      </c>
      <c r="E18" s="221" t="s">
        <v>9899</v>
      </c>
      <c r="F18" s="222" t="s">
        <v>9900</v>
      </c>
      <c r="G18" s="220">
        <v>1</v>
      </c>
      <c r="H18" s="221" t="s">
        <v>14</v>
      </c>
      <c r="I18" s="222" t="s">
        <v>9901</v>
      </c>
      <c r="J18" s="222" t="s">
        <v>128</v>
      </c>
      <c r="K18" s="223">
        <v>2021</v>
      </c>
      <c r="L18" s="221" t="s">
        <v>9827</v>
      </c>
      <c r="M18" s="222"/>
      <c r="N18" s="224" t="s">
        <v>9902</v>
      </c>
    </row>
    <row r="19" spans="1:14" ht="39.6">
      <c r="A19" s="217">
        <v>9</v>
      </c>
      <c r="B19" s="218" t="s">
        <v>5877</v>
      </c>
      <c r="C19" s="219" t="s">
        <v>9898</v>
      </c>
      <c r="D19" s="220">
        <v>9781975103866</v>
      </c>
      <c r="E19" s="221" t="s">
        <v>9903</v>
      </c>
      <c r="F19" s="222" t="s">
        <v>9904</v>
      </c>
      <c r="G19" s="220">
        <v>1</v>
      </c>
      <c r="H19" s="221" t="s">
        <v>14</v>
      </c>
      <c r="I19" s="222" t="s">
        <v>9905</v>
      </c>
      <c r="J19" s="222" t="s">
        <v>128</v>
      </c>
      <c r="K19" s="223">
        <v>2020</v>
      </c>
      <c r="L19" s="221" t="s">
        <v>9827</v>
      </c>
      <c r="M19" s="222"/>
      <c r="N19" s="224" t="s">
        <v>9906</v>
      </c>
    </row>
    <row r="20" spans="1:14" ht="39.6">
      <c r="A20" s="217">
        <v>17</v>
      </c>
      <c r="B20" s="218" t="s">
        <v>5877</v>
      </c>
      <c r="C20" s="219" t="s">
        <v>9898</v>
      </c>
      <c r="D20" s="220">
        <v>9781975122874</v>
      </c>
      <c r="E20" s="221" t="s">
        <v>9907</v>
      </c>
      <c r="F20" s="222" t="s">
        <v>9908</v>
      </c>
      <c r="G20" s="220">
        <v>1</v>
      </c>
      <c r="H20" s="221" t="s">
        <v>14</v>
      </c>
      <c r="I20" s="222" t="s">
        <v>9909</v>
      </c>
      <c r="J20" s="222" t="s">
        <v>128</v>
      </c>
      <c r="K20" s="223">
        <v>2021</v>
      </c>
      <c r="L20" s="221" t="s">
        <v>9827</v>
      </c>
      <c r="M20" s="222"/>
      <c r="N20" s="224" t="s">
        <v>9910</v>
      </c>
    </row>
    <row r="21" spans="1:14" ht="39.6">
      <c r="A21" s="217">
        <v>27</v>
      </c>
      <c r="B21" s="218" t="s">
        <v>5877</v>
      </c>
      <c r="C21" s="219" t="s">
        <v>9898</v>
      </c>
      <c r="D21" s="220">
        <v>9781496397508</v>
      </c>
      <c r="E21" s="221" t="s">
        <v>9911</v>
      </c>
      <c r="F21" s="222" t="s">
        <v>9912</v>
      </c>
      <c r="G21" s="220">
        <v>1</v>
      </c>
      <c r="H21" s="221" t="s">
        <v>14</v>
      </c>
      <c r="I21" s="222" t="s">
        <v>9913</v>
      </c>
      <c r="J21" s="222" t="s">
        <v>128</v>
      </c>
      <c r="K21" s="223">
        <v>2021</v>
      </c>
      <c r="L21" s="221" t="s">
        <v>9827</v>
      </c>
      <c r="M21" s="222"/>
      <c r="N21" s="224" t="s">
        <v>9914</v>
      </c>
    </row>
    <row r="22" spans="1:14" ht="39.6">
      <c r="A22" s="217">
        <v>51</v>
      </c>
      <c r="B22" s="218" t="s">
        <v>5877</v>
      </c>
      <c r="C22" s="219" t="s">
        <v>9898</v>
      </c>
      <c r="D22" s="220">
        <v>9781975109295</v>
      </c>
      <c r="E22" s="221" t="s">
        <v>9915</v>
      </c>
      <c r="F22" s="222" t="s">
        <v>9916</v>
      </c>
      <c r="G22" s="220">
        <v>1</v>
      </c>
      <c r="H22" s="221" t="s">
        <v>14</v>
      </c>
      <c r="I22" s="222" t="s">
        <v>9917</v>
      </c>
      <c r="J22" s="222" t="s">
        <v>128</v>
      </c>
      <c r="K22" s="223">
        <v>2021</v>
      </c>
      <c r="L22" s="221" t="s">
        <v>9827</v>
      </c>
      <c r="M22" s="222"/>
      <c r="N22" s="224" t="s">
        <v>9918</v>
      </c>
    </row>
    <row r="23" spans="1:14" ht="39.6">
      <c r="A23" s="217">
        <v>89</v>
      </c>
      <c r="B23" s="218" t="s">
        <v>5877</v>
      </c>
      <c r="C23" s="219" t="s">
        <v>9898</v>
      </c>
      <c r="D23" s="220">
        <v>9781975112493</v>
      </c>
      <c r="E23" s="221" t="s">
        <v>9919</v>
      </c>
      <c r="F23" s="222" t="s">
        <v>9920</v>
      </c>
      <c r="G23" s="220">
        <v>1</v>
      </c>
      <c r="H23" s="221" t="s">
        <v>209</v>
      </c>
      <c r="I23" s="222" t="s">
        <v>9921</v>
      </c>
      <c r="J23" s="222" t="s">
        <v>128</v>
      </c>
      <c r="K23" s="223">
        <v>2021</v>
      </c>
      <c r="L23" s="221" t="s">
        <v>9827</v>
      </c>
      <c r="M23" s="222"/>
      <c r="N23" s="224" t="s">
        <v>9922</v>
      </c>
    </row>
    <row r="24" spans="1:14" ht="39.6">
      <c r="A24" s="217">
        <v>41</v>
      </c>
      <c r="B24" s="218" t="s">
        <v>5877</v>
      </c>
      <c r="C24" s="219" t="s">
        <v>9923</v>
      </c>
      <c r="D24" s="220">
        <v>9781975141905</v>
      </c>
      <c r="E24" s="221" t="s">
        <v>9924</v>
      </c>
      <c r="F24" s="222" t="s">
        <v>9925</v>
      </c>
      <c r="G24" s="220">
        <v>1</v>
      </c>
      <c r="H24" s="221" t="s">
        <v>14</v>
      </c>
      <c r="I24" s="222" t="s">
        <v>9926</v>
      </c>
      <c r="J24" s="222" t="s">
        <v>128</v>
      </c>
      <c r="K24" s="223">
        <v>2021</v>
      </c>
      <c r="L24" s="221" t="s">
        <v>9827</v>
      </c>
      <c r="M24" s="222"/>
      <c r="N24" s="224" t="s">
        <v>9927</v>
      </c>
    </row>
    <row r="25" spans="1:14" ht="39.6">
      <c r="A25" s="217">
        <v>60</v>
      </c>
      <c r="B25" s="218" t="s">
        <v>5877</v>
      </c>
      <c r="C25" s="219" t="s">
        <v>9923</v>
      </c>
      <c r="D25" s="220">
        <v>9781975151218</v>
      </c>
      <c r="E25" s="221" t="s">
        <v>9928</v>
      </c>
      <c r="F25" s="222" t="s">
        <v>9929</v>
      </c>
      <c r="G25" s="220">
        <v>1</v>
      </c>
      <c r="H25" s="221" t="s">
        <v>14</v>
      </c>
      <c r="I25" s="222" t="s">
        <v>9930</v>
      </c>
      <c r="J25" s="222" t="s">
        <v>128</v>
      </c>
      <c r="K25" s="223">
        <v>2021</v>
      </c>
      <c r="L25" s="221" t="s">
        <v>9827</v>
      </c>
      <c r="M25" s="222"/>
      <c r="N25" s="224" t="s">
        <v>9931</v>
      </c>
    </row>
    <row r="26" spans="1:14" ht="39.6">
      <c r="A26" s="217">
        <v>61</v>
      </c>
      <c r="B26" s="218" t="s">
        <v>5877</v>
      </c>
      <c r="C26" s="219" t="s">
        <v>9923</v>
      </c>
      <c r="D26" s="220">
        <v>9781975126797</v>
      </c>
      <c r="E26" s="221" t="s">
        <v>9932</v>
      </c>
      <c r="F26" s="222" t="s">
        <v>9933</v>
      </c>
      <c r="G26" s="220">
        <v>1</v>
      </c>
      <c r="H26" s="221" t="s">
        <v>14</v>
      </c>
      <c r="I26" s="222" t="s">
        <v>9934</v>
      </c>
      <c r="J26" s="222" t="s">
        <v>128</v>
      </c>
      <c r="K26" s="223">
        <v>2021</v>
      </c>
      <c r="L26" s="221" t="s">
        <v>9827</v>
      </c>
      <c r="M26" s="222"/>
      <c r="N26" s="224" t="s">
        <v>9935</v>
      </c>
    </row>
    <row r="27" spans="1:14" ht="53.4">
      <c r="A27" s="217">
        <v>7</v>
      </c>
      <c r="B27" s="218" t="s">
        <v>5877</v>
      </c>
      <c r="C27" s="219" t="s">
        <v>9936</v>
      </c>
      <c r="D27" s="220">
        <v>9781975136604</v>
      </c>
      <c r="E27" s="221" t="s">
        <v>9937</v>
      </c>
      <c r="F27" s="222" t="s">
        <v>9938</v>
      </c>
      <c r="G27" s="220">
        <v>1</v>
      </c>
      <c r="H27" s="221" t="s">
        <v>57</v>
      </c>
      <c r="I27" s="222" t="s">
        <v>9939</v>
      </c>
      <c r="J27" s="222" t="s">
        <v>128</v>
      </c>
      <c r="K27" s="223">
        <v>2021</v>
      </c>
      <c r="L27" s="221" t="s">
        <v>9827</v>
      </c>
      <c r="M27" s="222" t="s">
        <v>9940</v>
      </c>
      <c r="N27" s="224" t="s">
        <v>9941</v>
      </c>
    </row>
    <row r="28" spans="1:14" ht="39.6">
      <c r="A28" s="217">
        <v>10</v>
      </c>
      <c r="B28" s="218" t="s">
        <v>5877</v>
      </c>
      <c r="C28" s="219" t="s">
        <v>9942</v>
      </c>
      <c r="D28" s="220">
        <v>9781975106331</v>
      </c>
      <c r="E28" s="221" t="s">
        <v>9943</v>
      </c>
      <c r="F28" s="222" t="s">
        <v>9944</v>
      </c>
      <c r="G28" s="220">
        <v>1</v>
      </c>
      <c r="H28" s="221" t="s">
        <v>454</v>
      </c>
      <c r="I28" s="222" t="s">
        <v>9945</v>
      </c>
      <c r="J28" s="222" t="s">
        <v>128</v>
      </c>
      <c r="K28" s="223">
        <v>2021</v>
      </c>
      <c r="L28" s="221" t="s">
        <v>9827</v>
      </c>
      <c r="M28" s="222"/>
      <c r="N28" s="224" t="s">
        <v>9946</v>
      </c>
    </row>
    <row r="29" spans="1:14" ht="39.6">
      <c r="A29" s="217">
        <v>13</v>
      </c>
      <c r="B29" s="218" t="s">
        <v>5877</v>
      </c>
      <c r="C29" s="219" t="s">
        <v>9942</v>
      </c>
      <c r="D29" s="220">
        <v>9781975108267</v>
      </c>
      <c r="E29" s="221" t="s">
        <v>9947</v>
      </c>
      <c r="F29" s="222" t="s">
        <v>9948</v>
      </c>
      <c r="G29" s="220">
        <v>1</v>
      </c>
      <c r="H29" s="221" t="s">
        <v>14</v>
      </c>
      <c r="I29" s="222" t="s">
        <v>9949</v>
      </c>
      <c r="J29" s="222" t="s">
        <v>128</v>
      </c>
      <c r="K29" s="223">
        <v>2021</v>
      </c>
      <c r="L29" s="221" t="s">
        <v>9827</v>
      </c>
      <c r="M29" s="222"/>
      <c r="N29" s="224" t="s">
        <v>9950</v>
      </c>
    </row>
    <row r="30" spans="1:14" ht="39.6">
      <c r="A30" s="217">
        <v>15</v>
      </c>
      <c r="B30" s="218" t="s">
        <v>5877</v>
      </c>
      <c r="C30" s="219" t="s">
        <v>9942</v>
      </c>
      <c r="D30" s="220">
        <v>9781975103071</v>
      </c>
      <c r="E30" s="221" t="s">
        <v>9951</v>
      </c>
      <c r="F30" s="222" t="s">
        <v>9952</v>
      </c>
      <c r="G30" s="220">
        <v>1</v>
      </c>
      <c r="H30" s="221" t="s">
        <v>14</v>
      </c>
      <c r="I30" s="222" t="s">
        <v>9953</v>
      </c>
      <c r="J30" s="222" t="s">
        <v>128</v>
      </c>
      <c r="K30" s="223">
        <v>2020</v>
      </c>
      <c r="L30" s="221" t="s">
        <v>9827</v>
      </c>
      <c r="M30" s="222"/>
      <c r="N30" s="224" t="s">
        <v>9954</v>
      </c>
    </row>
    <row r="31" spans="1:14" ht="39.6">
      <c r="A31" s="217">
        <v>70</v>
      </c>
      <c r="B31" s="218" t="s">
        <v>5877</v>
      </c>
      <c r="C31" s="219" t="s">
        <v>9942</v>
      </c>
      <c r="D31" s="220">
        <v>9781496383464</v>
      </c>
      <c r="E31" s="221" t="s">
        <v>9955</v>
      </c>
      <c r="F31" s="222" t="s">
        <v>9956</v>
      </c>
      <c r="G31" s="220">
        <v>1</v>
      </c>
      <c r="H31" s="221" t="s">
        <v>14</v>
      </c>
      <c r="I31" s="222" t="s">
        <v>9957</v>
      </c>
      <c r="J31" s="222" t="s">
        <v>128</v>
      </c>
      <c r="K31" s="223">
        <v>2020</v>
      </c>
      <c r="L31" s="221" t="s">
        <v>9827</v>
      </c>
      <c r="M31" s="222"/>
      <c r="N31" s="224" t="s">
        <v>9958</v>
      </c>
    </row>
    <row r="32" spans="1:14" ht="39.6">
      <c r="A32" s="217">
        <v>74</v>
      </c>
      <c r="B32" s="218" t="s">
        <v>5877</v>
      </c>
      <c r="C32" s="219" t="s">
        <v>9942</v>
      </c>
      <c r="D32" s="220">
        <v>9781975135485</v>
      </c>
      <c r="E32" s="221" t="s">
        <v>9959</v>
      </c>
      <c r="F32" s="222" t="s">
        <v>9960</v>
      </c>
      <c r="G32" s="220">
        <v>1</v>
      </c>
      <c r="H32" s="221" t="s">
        <v>14</v>
      </c>
      <c r="I32" s="222" t="s">
        <v>9961</v>
      </c>
      <c r="J32" s="222" t="s">
        <v>128</v>
      </c>
      <c r="K32" s="223">
        <v>2021</v>
      </c>
      <c r="L32" s="221" t="s">
        <v>9827</v>
      </c>
      <c r="M32" s="222"/>
      <c r="N32" s="224" t="s">
        <v>9962</v>
      </c>
    </row>
    <row r="33" spans="1:14" ht="66.599999999999994">
      <c r="A33" s="217">
        <v>76</v>
      </c>
      <c r="B33" s="218" t="s">
        <v>5877</v>
      </c>
      <c r="C33" s="219" t="s">
        <v>9942</v>
      </c>
      <c r="D33" s="220">
        <v>9781975117917</v>
      </c>
      <c r="E33" s="221" t="s">
        <v>9963</v>
      </c>
      <c r="F33" s="222" t="s">
        <v>9964</v>
      </c>
      <c r="G33" s="220">
        <v>1</v>
      </c>
      <c r="H33" s="221" t="s">
        <v>14</v>
      </c>
      <c r="I33" s="222" t="s">
        <v>9965</v>
      </c>
      <c r="J33" s="222" t="s">
        <v>128</v>
      </c>
      <c r="K33" s="223">
        <v>2021</v>
      </c>
      <c r="L33" s="221" t="s">
        <v>9827</v>
      </c>
      <c r="M33" s="222" t="s">
        <v>9966</v>
      </c>
      <c r="N33" s="224" t="s">
        <v>9967</v>
      </c>
    </row>
    <row r="34" spans="1:14" ht="39.6">
      <c r="A34" s="217">
        <v>4</v>
      </c>
      <c r="B34" s="218" t="s">
        <v>5877</v>
      </c>
      <c r="C34" s="219" t="s">
        <v>9968</v>
      </c>
      <c r="D34" s="220" t="s">
        <v>9969</v>
      </c>
      <c r="E34" s="221" t="s">
        <v>9970</v>
      </c>
      <c r="F34" s="222" t="s">
        <v>9971</v>
      </c>
      <c r="G34" s="220">
        <v>1</v>
      </c>
      <c r="H34" s="221" t="s">
        <v>14</v>
      </c>
      <c r="I34" s="222" t="s">
        <v>9972</v>
      </c>
      <c r="J34" s="222" t="s">
        <v>128</v>
      </c>
      <c r="K34" s="223">
        <v>2021</v>
      </c>
      <c r="L34" s="221" t="s">
        <v>9827</v>
      </c>
      <c r="M34" s="222"/>
      <c r="N34" s="224" t="s">
        <v>9973</v>
      </c>
    </row>
    <row r="35" spans="1:14" ht="40.200000000000003">
      <c r="A35" s="217">
        <v>55</v>
      </c>
      <c r="B35" s="218" t="s">
        <v>5877</v>
      </c>
      <c r="C35" s="219" t="s">
        <v>9974</v>
      </c>
      <c r="D35" s="220">
        <v>9781496375308</v>
      </c>
      <c r="E35" s="221" t="s">
        <v>9975</v>
      </c>
      <c r="F35" s="222" t="s">
        <v>9976</v>
      </c>
      <c r="G35" s="220">
        <v>1</v>
      </c>
      <c r="H35" s="221" t="s">
        <v>14</v>
      </c>
      <c r="I35" s="222" t="s">
        <v>9977</v>
      </c>
      <c r="J35" s="222" t="s">
        <v>128</v>
      </c>
      <c r="K35" s="223">
        <v>2019</v>
      </c>
      <c r="L35" s="221" t="s">
        <v>9827</v>
      </c>
      <c r="M35" s="222" t="s">
        <v>9871</v>
      </c>
      <c r="N35" s="224" t="s">
        <v>9978</v>
      </c>
    </row>
    <row r="36" spans="1:14" ht="39.6">
      <c r="A36" s="217">
        <v>6</v>
      </c>
      <c r="B36" s="218" t="s">
        <v>5877</v>
      </c>
      <c r="C36" s="219" t="s">
        <v>9979</v>
      </c>
      <c r="D36" s="220">
        <v>9781975109493</v>
      </c>
      <c r="E36" s="221" t="s">
        <v>9980</v>
      </c>
      <c r="F36" s="222" t="s">
        <v>9981</v>
      </c>
      <c r="G36" s="220">
        <v>1</v>
      </c>
      <c r="H36" s="221" t="s">
        <v>14</v>
      </c>
      <c r="I36" s="222" t="s">
        <v>9982</v>
      </c>
      <c r="J36" s="222" t="s">
        <v>128</v>
      </c>
      <c r="K36" s="223">
        <v>2021</v>
      </c>
      <c r="L36" s="221" t="s">
        <v>9827</v>
      </c>
      <c r="M36" s="222"/>
      <c r="N36" s="224" t="s">
        <v>9983</v>
      </c>
    </row>
    <row r="37" spans="1:14" ht="39.6">
      <c r="A37" s="217">
        <v>39</v>
      </c>
      <c r="B37" s="218" t="s">
        <v>5877</v>
      </c>
      <c r="C37" s="219" t="s">
        <v>9979</v>
      </c>
      <c r="D37" s="220">
        <v>9781496399076</v>
      </c>
      <c r="E37" s="221" t="s">
        <v>9984</v>
      </c>
      <c r="F37" s="222" t="s">
        <v>9985</v>
      </c>
      <c r="G37" s="220">
        <v>1</v>
      </c>
      <c r="H37" s="221" t="s">
        <v>14</v>
      </c>
      <c r="I37" s="222" t="s">
        <v>9986</v>
      </c>
      <c r="J37" s="222" t="s">
        <v>128</v>
      </c>
      <c r="K37" s="223">
        <v>2021</v>
      </c>
      <c r="L37" s="221" t="s">
        <v>9827</v>
      </c>
      <c r="M37" s="222"/>
      <c r="N37" s="224" t="s">
        <v>9987</v>
      </c>
    </row>
    <row r="38" spans="1:14" ht="39.6">
      <c r="A38" s="217">
        <v>58</v>
      </c>
      <c r="B38" s="218" t="s">
        <v>5877</v>
      </c>
      <c r="C38" s="219" t="s">
        <v>9979</v>
      </c>
      <c r="D38" s="220">
        <v>9781496367013</v>
      </c>
      <c r="E38" s="221" t="s">
        <v>9988</v>
      </c>
      <c r="F38" s="222" t="s">
        <v>9989</v>
      </c>
      <c r="G38" s="220">
        <v>1</v>
      </c>
      <c r="H38" s="221" t="s">
        <v>57</v>
      </c>
      <c r="I38" s="222" t="s">
        <v>9990</v>
      </c>
      <c r="J38" s="222" t="s">
        <v>128</v>
      </c>
      <c r="K38" s="223">
        <v>2019</v>
      </c>
      <c r="L38" s="221" t="s">
        <v>9827</v>
      </c>
      <c r="M38" s="222"/>
      <c r="N38" s="224" t="s">
        <v>9991</v>
      </c>
    </row>
    <row r="39" spans="1:14" ht="39.6">
      <c r="A39" s="217">
        <v>73</v>
      </c>
      <c r="B39" s="218" t="s">
        <v>5877</v>
      </c>
      <c r="C39" s="219" t="s">
        <v>9979</v>
      </c>
      <c r="D39" s="220">
        <v>9781975116682</v>
      </c>
      <c r="E39" s="221" t="s">
        <v>9992</v>
      </c>
      <c r="F39" s="222" t="s">
        <v>9993</v>
      </c>
      <c r="G39" s="220">
        <v>1</v>
      </c>
      <c r="H39" s="221" t="s">
        <v>14</v>
      </c>
      <c r="I39" s="222" t="s">
        <v>9994</v>
      </c>
      <c r="J39" s="222" t="s">
        <v>128</v>
      </c>
      <c r="K39" s="223">
        <v>2021</v>
      </c>
      <c r="L39" s="221" t="s">
        <v>9827</v>
      </c>
      <c r="M39" s="222"/>
      <c r="N39" s="224" t="s">
        <v>9995</v>
      </c>
    </row>
    <row r="40" spans="1:14" ht="39.6">
      <c r="A40" s="217">
        <v>49</v>
      </c>
      <c r="B40" s="218" t="s">
        <v>5877</v>
      </c>
      <c r="C40" s="219" t="s">
        <v>9996</v>
      </c>
      <c r="D40" s="220">
        <v>9781975144241</v>
      </c>
      <c r="E40" s="221" t="s">
        <v>9997</v>
      </c>
      <c r="F40" s="222" t="s">
        <v>9998</v>
      </c>
      <c r="G40" s="220">
        <v>1</v>
      </c>
      <c r="H40" s="221" t="s">
        <v>14</v>
      </c>
      <c r="I40" s="222" t="s">
        <v>9999</v>
      </c>
      <c r="J40" s="222" t="s">
        <v>128</v>
      </c>
      <c r="K40" s="223">
        <v>2021</v>
      </c>
      <c r="L40" s="221" t="s">
        <v>9827</v>
      </c>
      <c r="M40" s="222"/>
      <c r="N40" s="224" t="s">
        <v>10000</v>
      </c>
    </row>
    <row r="41" spans="1:14" ht="66.599999999999994">
      <c r="A41" s="217">
        <v>75</v>
      </c>
      <c r="B41" s="218" t="s">
        <v>5877</v>
      </c>
      <c r="C41" s="219" t="s">
        <v>9996</v>
      </c>
      <c r="D41" s="220">
        <v>9781975157098</v>
      </c>
      <c r="E41" s="221" t="s">
        <v>10001</v>
      </c>
      <c r="F41" s="222" t="s">
        <v>10002</v>
      </c>
      <c r="G41" s="220">
        <v>1</v>
      </c>
      <c r="H41" s="221" t="s">
        <v>14</v>
      </c>
      <c r="I41" s="222" t="s">
        <v>10003</v>
      </c>
      <c r="J41" s="222" t="s">
        <v>128</v>
      </c>
      <c r="K41" s="223">
        <v>2021</v>
      </c>
      <c r="L41" s="221" t="s">
        <v>9827</v>
      </c>
      <c r="M41" s="222" t="s">
        <v>9966</v>
      </c>
      <c r="N41" s="224" t="s">
        <v>10004</v>
      </c>
    </row>
    <row r="42" spans="1:14" ht="39.6">
      <c r="A42" s="217">
        <v>34</v>
      </c>
      <c r="B42" s="218" t="s">
        <v>5877</v>
      </c>
      <c r="C42" s="219" t="s">
        <v>10005</v>
      </c>
      <c r="D42" s="220">
        <v>9781975144975</v>
      </c>
      <c r="E42" s="221" t="s">
        <v>10006</v>
      </c>
      <c r="F42" s="225" t="s">
        <v>10007</v>
      </c>
      <c r="G42" s="220">
        <v>1</v>
      </c>
      <c r="H42" s="221" t="s">
        <v>14</v>
      </c>
      <c r="I42" s="222" t="s">
        <v>10008</v>
      </c>
      <c r="J42" s="222" t="s">
        <v>128</v>
      </c>
      <c r="K42" s="223">
        <v>2021</v>
      </c>
      <c r="L42" s="221" t="s">
        <v>9827</v>
      </c>
      <c r="M42" s="222"/>
      <c r="N42" s="224" t="s">
        <v>10009</v>
      </c>
    </row>
    <row r="43" spans="1:14" ht="39.6">
      <c r="A43" s="217">
        <v>37</v>
      </c>
      <c r="B43" s="218" t="s">
        <v>5877</v>
      </c>
      <c r="C43" s="219" t="s">
        <v>10005</v>
      </c>
      <c r="D43" s="220">
        <v>9781496352033</v>
      </c>
      <c r="E43" s="221" t="s">
        <v>10010</v>
      </c>
      <c r="F43" s="222" t="s">
        <v>10011</v>
      </c>
      <c r="G43" s="220">
        <v>1</v>
      </c>
      <c r="H43" s="221" t="s">
        <v>218</v>
      </c>
      <c r="I43" s="222" t="s">
        <v>10012</v>
      </c>
      <c r="J43" s="222" t="s">
        <v>128</v>
      </c>
      <c r="K43" s="223">
        <v>2019</v>
      </c>
      <c r="L43" s="221" t="s">
        <v>9827</v>
      </c>
      <c r="M43" s="222"/>
      <c r="N43" s="224" t="s">
        <v>10013</v>
      </c>
    </row>
    <row r="44" spans="1:14" ht="40.200000000000003">
      <c r="A44" s="217">
        <v>56</v>
      </c>
      <c r="B44" s="218" t="s">
        <v>5877</v>
      </c>
      <c r="C44" s="219" t="s">
        <v>10005</v>
      </c>
      <c r="D44" s="220">
        <v>9781496389763</v>
      </c>
      <c r="E44" s="221" t="s">
        <v>10014</v>
      </c>
      <c r="F44" s="222" t="s">
        <v>10015</v>
      </c>
      <c r="G44" s="220">
        <v>1</v>
      </c>
      <c r="H44" s="221" t="s">
        <v>14</v>
      </c>
      <c r="I44" s="222" t="s">
        <v>10016</v>
      </c>
      <c r="J44" s="222" t="s">
        <v>128</v>
      </c>
      <c r="K44" s="223">
        <v>2019</v>
      </c>
      <c r="L44" s="221" t="s">
        <v>9827</v>
      </c>
      <c r="M44" s="222" t="s">
        <v>9871</v>
      </c>
      <c r="N44" s="224" t="s">
        <v>10017</v>
      </c>
    </row>
    <row r="45" spans="1:14" ht="39.6">
      <c r="A45" s="217">
        <v>64</v>
      </c>
      <c r="B45" s="218" t="s">
        <v>5877</v>
      </c>
      <c r="C45" s="219" t="s">
        <v>10005</v>
      </c>
      <c r="D45" s="220">
        <v>9781496386311</v>
      </c>
      <c r="E45" s="221" t="s">
        <v>10018</v>
      </c>
      <c r="F45" s="222" t="s">
        <v>10019</v>
      </c>
      <c r="G45" s="220">
        <v>1</v>
      </c>
      <c r="H45" s="221" t="s">
        <v>14</v>
      </c>
      <c r="I45" s="222" t="s">
        <v>10020</v>
      </c>
      <c r="J45" s="222" t="s">
        <v>128</v>
      </c>
      <c r="K45" s="223">
        <v>2020</v>
      </c>
      <c r="L45" s="221" t="s">
        <v>9827</v>
      </c>
      <c r="M45" s="222"/>
      <c r="N45" s="224" t="s">
        <v>10021</v>
      </c>
    </row>
    <row r="46" spans="1:14" ht="39.6">
      <c r="A46" s="217">
        <v>80</v>
      </c>
      <c r="B46" s="218" t="s">
        <v>5877</v>
      </c>
      <c r="C46" s="219" t="s">
        <v>10005</v>
      </c>
      <c r="D46" s="220">
        <v>9781975126254</v>
      </c>
      <c r="E46" s="221" t="s">
        <v>10022</v>
      </c>
      <c r="F46" s="222" t="s">
        <v>9692</v>
      </c>
      <c r="G46" s="220">
        <v>1</v>
      </c>
      <c r="H46" s="221" t="s">
        <v>57</v>
      </c>
      <c r="I46" s="222" t="s">
        <v>10023</v>
      </c>
      <c r="J46" s="222" t="s">
        <v>128</v>
      </c>
      <c r="K46" s="223">
        <v>2021</v>
      </c>
      <c r="L46" s="221" t="s">
        <v>9827</v>
      </c>
      <c r="M46" s="222"/>
      <c r="N46" s="224" t="s">
        <v>10024</v>
      </c>
    </row>
    <row r="47" spans="1:14" ht="39.6">
      <c r="A47" s="217">
        <v>83</v>
      </c>
      <c r="B47" s="218" t="s">
        <v>5877</v>
      </c>
      <c r="C47" s="219" t="s">
        <v>10005</v>
      </c>
      <c r="D47" s="220">
        <v>9781975124724</v>
      </c>
      <c r="E47" s="221" t="s">
        <v>10025</v>
      </c>
      <c r="F47" s="222" t="s">
        <v>10026</v>
      </c>
      <c r="G47" s="220">
        <v>1</v>
      </c>
      <c r="H47" s="221" t="s">
        <v>14</v>
      </c>
      <c r="I47" s="222" t="s">
        <v>10027</v>
      </c>
      <c r="J47" s="222" t="s">
        <v>128</v>
      </c>
      <c r="K47" s="223">
        <v>2021</v>
      </c>
      <c r="L47" s="221" t="s">
        <v>9827</v>
      </c>
      <c r="M47" s="222"/>
      <c r="N47" s="224" t="s">
        <v>10028</v>
      </c>
    </row>
    <row r="48" spans="1:14" ht="53.4">
      <c r="A48" s="217">
        <v>86</v>
      </c>
      <c r="B48" s="218" t="s">
        <v>5877</v>
      </c>
      <c r="C48" s="219" t="s">
        <v>10005</v>
      </c>
      <c r="D48" s="220">
        <v>9781496384416</v>
      </c>
      <c r="E48" s="221" t="s">
        <v>10029</v>
      </c>
      <c r="F48" s="222" t="s">
        <v>10030</v>
      </c>
      <c r="G48" s="220">
        <v>1</v>
      </c>
      <c r="H48" s="221" t="s">
        <v>14</v>
      </c>
      <c r="I48" s="222" t="s">
        <v>10031</v>
      </c>
      <c r="J48" s="222" t="s">
        <v>128</v>
      </c>
      <c r="K48" s="223">
        <v>2020</v>
      </c>
      <c r="L48" s="221" t="s">
        <v>9827</v>
      </c>
      <c r="M48" s="222" t="s">
        <v>10032</v>
      </c>
      <c r="N48" s="224" t="s">
        <v>10033</v>
      </c>
    </row>
    <row r="49" spans="1:14" ht="39.6">
      <c r="A49" s="217">
        <v>88</v>
      </c>
      <c r="B49" s="218" t="s">
        <v>5877</v>
      </c>
      <c r="C49" s="219" t="s">
        <v>10005</v>
      </c>
      <c r="D49" s="220">
        <v>9781975144456</v>
      </c>
      <c r="E49" s="221" t="s">
        <v>10034</v>
      </c>
      <c r="F49" s="222" t="s">
        <v>10035</v>
      </c>
      <c r="G49" s="220">
        <v>1</v>
      </c>
      <c r="H49" s="221" t="s">
        <v>142</v>
      </c>
      <c r="I49" s="222" t="s">
        <v>10036</v>
      </c>
      <c r="J49" s="222" t="s">
        <v>128</v>
      </c>
      <c r="K49" s="223">
        <v>2021</v>
      </c>
      <c r="L49" s="221" t="s">
        <v>9827</v>
      </c>
      <c r="M49" s="222"/>
      <c r="N49" s="224" t="s">
        <v>10037</v>
      </c>
    </row>
    <row r="50" spans="1:14" ht="79.8">
      <c r="A50" s="217">
        <v>18</v>
      </c>
      <c r="B50" s="218" t="s">
        <v>5877</v>
      </c>
      <c r="C50" s="219" t="s">
        <v>10038</v>
      </c>
      <c r="D50" s="220">
        <v>9781975136031</v>
      </c>
      <c r="E50" s="221" t="s">
        <v>10039</v>
      </c>
      <c r="F50" s="222" t="s">
        <v>10040</v>
      </c>
      <c r="G50" s="220">
        <v>1</v>
      </c>
      <c r="H50" s="221" t="s">
        <v>14</v>
      </c>
      <c r="I50" s="222" t="s">
        <v>10041</v>
      </c>
      <c r="J50" s="222" t="s">
        <v>128</v>
      </c>
      <c r="K50" s="223">
        <v>2021</v>
      </c>
      <c r="L50" s="221" t="s">
        <v>9827</v>
      </c>
      <c r="M50" s="222" t="s">
        <v>10042</v>
      </c>
      <c r="N50" s="224" t="s">
        <v>10043</v>
      </c>
    </row>
    <row r="51" spans="1:14" ht="40.200000000000003">
      <c r="A51" s="217">
        <v>21</v>
      </c>
      <c r="B51" s="218" t="s">
        <v>5877</v>
      </c>
      <c r="C51" s="219" t="s">
        <v>10038</v>
      </c>
      <c r="D51" s="220">
        <v>9781975112554</v>
      </c>
      <c r="E51" s="221" t="s">
        <v>10044</v>
      </c>
      <c r="F51" s="222" t="s">
        <v>10045</v>
      </c>
      <c r="G51" s="220">
        <v>1</v>
      </c>
      <c r="H51" s="221" t="s">
        <v>10046</v>
      </c>
      <c r="I51" s="222" t="s">
        <v>10047</v>
      </c>
      <c r="J51" s="222" t="s">
        <v>9205</v>
      </c>
      <c r="K51" s="223">
        <v>2021</v>
      </c>
      <c r="L51" s="221" t="s">
        <v>9827</v>
      </c>
      <c r="M51" s="222" t="s">
        <v>10048</v>
      </c>
      <c r="N51" s="224" t="s">
        <v>10049</v>
      </c>
    </row>
    <row r="52" spans="1:14" ht="39.6">
      <c r="A52" s="217">
        <v>59</v>
      </c>
      <c r="B52" s="218" t="s">
        <v>5877</v>
      </c>
      <c r="C52" s="219" t="s">
        <v>10038</v>
      </c>
      <c r="D52" s="220">
        <v>9781975107703</v>
      </c>
      <c r="E52" s="221" t="s">
        <v>10050</v>
      </c>
      <c r="F52" s="222" t="s">
        <v>10051</v>
      </c>
      <c r="G52" s="220">
        <v>1</v>
      </c>
      <c r="H52" s="221" t="s">
        <v>218</v>
      </c>
      <c r="I52" s="222" t="s">
        <v>9482</v>
      </c>
      <c r="J52" s="222" t="s">
        <v>128</v>
      </c>
      <c r="K52" s="223">
        <v>2020</v>
      </c>
      <c r="L52" s="221" t="s">
        <v>9827</v>
      </c>
      <c r="M52" s="222"/>
      <c r="N52" s="224" t="s">
        <v>10052</v>
      </c>
    </row>
    <row r="53" spans="1:14" ht="39.6">
      <c r="A53" s="217">
        <v>69</v>
      </c>
      <c r="B53" s="218" t="s">
        <v>5877</v>
      </c>
      <c r="C53" s="219" t="s">
        <v>10038</v>
      </c>
      <c r="D53" s="220">
        <v>9781975120900</v>
      </c>
      <c r="E53" s="221" t="s">
        <v>10053</v>
      </c>
      <c r="F53" s="222" t="s">
        <v>10054</v>
      </c>
      <c r="G53" s="220">
        <v>1</v>
      </c>
      <c r="H53" s="221" t="s">
        <v>454</v>
      </c>
      <c r="I53" s="222" t="s">
        <v>10055</v>
      </c>
      <c r="J53" s="222" t="s">
        <v>128</v>
      </c>
      <c r="K53" s="223">
        <v>2021</v>
      </c>
      <c r="L53" s="221" t="s">
        <v>9827</v>
      </c>
      <c r="M53" s="222"/>
      <c r="N53" s="224" t="s">
        <v>10056</v>
      </c>
    </row>
    <row r="54" spans="1:14" ht="39.6">
      <c r="A54" s="217">
        <v>20</v>
      </c>
      <c r="B54" s="218" t="s">
        <v>5877</v>
      </c>
      <c r="C54" s="219" t="s">
        <v>10057</v>
      </c>
      <c r="D54" s="220">
        <v>9781975140243</v>
      </c>
      <c r="E54" s="221" t="s">
        <v>10058</v>
      </c>
      <c r="F54" s="222" t="s">
        <v>10059</v>
      </c>
      <c r="G54" s="220">
        <v>1</v>
      </c>
      <c r="H54" s="221" t="s">
        <v>147</v>
      </c>
      <c r="I54" s="222" t="s">
        <v>10060</v>
      </c>
      <c r="J54" s="222" t="s">
        <v>128</v>
      </c>
      <c r="K54" s="223">
        <v>2020</v>
      </c>
      <c r="L54" s="221" t="s">
        <v>9827</v>
      </c>
      <c r="M54" s="222"/>
      <c r="N54" s="224" t="s">
        <v>10061</v>
      </c>
    </row>
    <row r="55" spans="1:14" ht="39.6">
      <c r="A55" s="226">
        <v>71</v>
      </c>
      <c r="B55" s="227" t="s">
        <v>5877</v>
      </c>
      <c r="C55" s="228" t="s">
        <v>10057</v>
      </c>
      <c r="D55" s="229">
        <v>9781975136895</v>
      </c>
      <c r="E55" s="230" t="s">
        <v>10062</v>
      </c>
      <c r="F55" s="231" t="s">
        <v>9708</v>
      </c>
      <c r="G55" s="229">
        <v>1</v>
      </c>
      <c r="H55" s="230" t="s">
        <v>142</v>
      </c>
      <c r="I55" s="231" t="s">
        <v>5578</v>
      </c>
      <c r="J55" s="231" t="s">
        <v>128</v>
      </c>
      <c r="K55" s="232">
        <v>2021</v>
      </c>
      <c r="L55" s="230" t="s">
        <v>9827</v>
      </c>
      <c r="M55" s="231"/>
      <c r="N55" s="233" t="s">
        <v>10063</v>
      </c>
    </row>
    <row r="56" spans="1:14">
      <c r="F56" s="235" t="s">
        <v>10064</v>
      </c>
      <c r="G56" s="236">
        <f>SUM(G2:G55)</f>
        <v>54</v>
      </c>
      <c r="H56" s="237"/>
      <c r="I56" s="238"/>
      <c r="J56" s="238"/>
      <c r="K56" s="237"/>
      <c r="L56" s="237"/>
      <c r="M56" s="238"/>
    </row>
  </sheetData>
  <phoneticPr fontId="39" type="noConversion"/>
  <conditionalFormatting sqref="D2:D55">
    <cfRule type="duplicateValues" dxfId="18" priority="1" stopIfTrue="1"/>
  </conditionalFormatting>
  <hyperlinks>
    <hyperlink ref="N6" r:id="rId1" xr:uid="{EC087502-B6A0-4742-8D06-C07D4FEE2100}"/>
    <hyperlink ref="N34" r:id="rId2" xr:uid="{BC0B3098-7B90-4620-93F9-69C313E9E506}"/>
    <hyperlink ref="N18" r:id="rId3" xr:uid="{286506EB-8445-4F46-91F7-FB80AA9BA3D7}"/>
    <hyperlink ref="N36" r:id="rId4" xr:uid="{11A5426C-7C03-460E-A8E1-838C32D11646}"/>
    <hyperlink ref="N27" r:id="rId5" xr:uid="{FB7D3819-8F1A-4AE4-A4AC-1707A4DA1782}"/>
    <hyperlink ref="N4" r:id="rId6" xr:uid="{4AD54099-8E20-488A-8BFB-814159E6A6B6}"/>
    <hyperlink ref="N19" r:id="rId7" xr:uid="{FEA7A979-E83E-4E0E-82CB-7E307942FDF7}"/>
    <hyperlink ref="N28" r:id="rId8" xr:uid="{EA4E95DE-4D25-44BE-AD75-9C507582C230}"/>
    <hyperlink ref="N29" r:id="rId9" xr:uid="{3E7DD3EC-DD15-429D-9FD2-008A42B2ECB8}"/>
    <hyperlink ref="N16" r:id="rId10" xr:uid="{7F98729F-D6E5-4431-932D-6797B1F599D6}"/>
    <hyperlink ref="N30" r:id="rId11" xr:uid="{D2D761DC-4728-42E9-A779-AD51785E8599}"/>
    <hyperlink ref="N20" r:id="rId12" xr:uid="{D833B442-2B78-4CAC-9F57-30E081D8F571}"/>
    <hyperlink ref="N50" r:id="rId13" xr:uid="{354AEBC5-38F7-498F-99C0-11CBED69B295}"/>
    <hyperlink ref="N54" r:id="rId14" xr:uid="{89728EF5-C57A-4070-97B6-521DAE97AB34}"/>
    <hyperlink ref="N51" r:id="rId15" xr:uid="{5DB2F0D4-1644-4E9D-B673-32A0EF30717D}"/>
    <hyperlink ref="N12" r:id="rId16" xr:uid="{847F9821-60DA-429B-9ED7-52F23BB1C68E}"/>
    <hyperlink ref="N9" r:id="rId17" xr:uid="{73D71B5C-DF60-4BD3-96D9-67A93D78EB2C}"/>
    <hyperlink ref="N21" r:id="rId18" xr:uid="{DD3E89E0-8E38-4E4A-93E5-A4D493DE5135}"/>
    <hyperlink ref="N2" r:id="rId19" xr:uid="{AE79477B-88C8-4864-9314-158EC3811D52}"/>
    <hyperlink ref="N42" r:id="rId20" xr:uid="{750BCBCE-30D3-43B1-ABBE-F0658CC8420C}"/>
    <hyperlink ref="N43" r:id="rId21" xr:uid="{17425B49-DD33-448F-8B07-C2941408FA4A}"/>
    <hyperlink ref="N3" r:id="rId22" xr:uid="{87730D93-0DD8-42BB-99AF-4D2380732178}"/>
    <hyperlink ref="N37" r:id="rId23" xr:uid="{10714523-7CD6-46FF-A144-3BDDC0E2D9C2}"/>
    <hyperlink ref="N5" r:id="rId24" xr:uid="{A94DDBBC-0BD7-4BBD-9FEF-6378759F1BF9}"/>
    <hyperlink ref="N24" r:id="rId25" xr:uid="{6DD99C49-8397-49E3-BFBA-53B0950C1C2F}"/>
    <hyperlink ref="N40" r:id="rId26" xr:uid="{E8FD34C4-1EDC-40A9-A901-32EF38189E3D}"/>
    <hyperlink ref="N22" r:id="rId27" xr:uid="{2B6E5051-F477-4288-80D8-CBCA7EEB2B41}"/>
    <hyperlink ref="N7" r:id="rId28" xr:uid="{3611A114-F256-4067-8410-85C8714C703F}"/>
    <hyperlink ref="N35" r:id="rId29" xr:uid="{3F5EBD4E-A915-47B3-86CE-963E3FB111BD}"/>
    <hyperlink ref="N44" r:id="rId30" xr:uid="{2C0FC47E-C2DB-41CB-B322-934AAE2F4780}"/>
    <hyperlink ref="N11" r:id="rId31" xr:uid="{BEB07F16-1F4B-4E94-9E7A-3BB5F7F8D6A1}"/>
    <hyperlink ref="N38" r:id="rId32" xr:uid="{3443093B-3038-4C99-A8BA-23D0D4599B6B}"/>
    <hyperlink ref="N52" r:id="rId33" xr:uid="{ED103A57-CC85-4B60-B041-206CEBB4605D}"/>
    <hyperlink ref="N25" r:id="rId34" xr:uid="{0DA18BD3-435E-4F80-B10A-2FFFC9CC8029}"/>
    <hyperlink ref="N26" r:id="rId35" xr:uid="{9B5FB323-FD63-47FE-A08D-132D64600CA4}"/>
    <hyperlink ref="N8" r:id="rId36" xr:uid="{26074F16-8DD9-4BAD-8EE3-BCD669818DA4}"/>
    <hyperlink ref="N13" r:id="rId37" xr:uid="{21574BD8-7072-44C8-A8F9-82F26145430A}"/>
    <hyperlink ref="N45" r:id="rId38" xr:uid="{F3E45C47-52C4-400A-86FB-181C5816D83D}"/>
    <hyperlink ref="N53" r:id="rId39" xr:uid="{F23F6E13-8218-4B2E-82F6-06777F367714}"/>
    <hyperlink ref="N31" r:id="rId40" xr:uid="{95E3DE68-A732-4D47-966D-C0AE24404EAD}"/>
    <hyperlink ref="N55" r:id="rId41" xr:uid="{836D27F3-782A-42E8-8945-40C0B8A60343}"/>
    <hyperlink ref="N14" r:id="rId42" xr:uid="{CAC3358F-5D13-4AF9-AAC0-1D04017543D5}"/>
    <hyperlink ref="N39" r:id="rId43" xr:uid="{BEC9D019-22B2-4104-9F04-B725C7FDEAE8}"/>
    <hyperlink ref="N32" r:id="rId44" xr:uid="{80A78F3F-4DA5-4207-92A5-D79FE82741B3}"/>
    <hyperlink ref="N41" r:id="rId45" xr:uid="{9A6450F3-4A84-4703-80F5-9267E5A9B3EF}"/>
    <hyperlink ref="N33" r:id="rId46" xr:uid="{AD946897-B534-42AE-B080-B606F27A1FA6}"/>
    <hyperlink ref="N10" r:id="rId47" xr:uid="{9E5999E4-EA92-441B-8A09-F0C29D7A846C}"/>
    <hyperlink ref="N15" r:id="rId48" xr:uid="{44743C9A-8437-45E4-9A85-51F428230A44}"/>
    <hyperlink ref="N46" r:id="rId49" xr:uid="{676932FB-EEA0-4E5D-A333-F78F35DB2239}"/>
    <hyperlink ref="N17" r:id="rId50" xr:uid="{A93CF0DA-6E05-4EF1-AFB1-0BBAC392924C}"/>
    <hyperlink ref="N47" r:id="rId51" xr:uid="{3460747A-A1E1-4C01-97BD-6E57D963922E}"/>
    <hyperlink ref="N48" r:id="rId52" xr:uid="{7448CAFF-D962-419A-9D45-BA2EBD80C781}"/>
    <hyperlink ref="N49" r:id="rId53" xr:uid="{C8C40D34-88CE-4FBA-98D0-D617D0CCD473}"/>
    <hyperlink ref="N23" r:id="rId54" xr:uid="{E0930E08-5AB0-4B72-998B-C8635E769957}"/>
  </hyperlinks>
  <pageMargins left="0.7" right="0.7" top="0.75" bottom="0.75" header="0.3" footer="0.3"/>
  <tableParts count="1">
    <tablePart r:id="rId5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D5F0A-DA48-4DB0-8869-2001E9E573C5}">
  <dimension ref="A1:W17"/>
  <sheetViews>
    <sheetView tabSelected="1" workbookViewId="0">
      <pane ySplit="1" topLeftCell="A2" activePane="bottomLeft" state="frozen"/>
      <selection pane="bottomLeft" activeCell="F4" sqref="F4"/>
    </sheetView>
  </sheetViews>
  <sheetFormatPr defaultRowHeight="16.2"/>
  <cols>
    <col min="1" max="1" width="5.44140625" style="234" customWidth="1"/>
    <col min="2" max="2" width="8" style="234" customWidth="1"/>
    <col min="3" max="3" width="9.6640625" style="234" customWidth="1"/>
    <col min="4" max="5" width="13.77734375" style="234" customWidth="1"/>
    <col min="6" max="6" width="40.5546875" style="240" customWidth="1"/>
    <col min="7" max="8" width="5" style="234" customWidth="1"/>
    <col min="9" max="9" width="10.77734375" style="256" customWidth="1"/>
    <col min="10" max="10" width="8.21875" style="256" customWidth="1"/>
    <col min="11" max="11" width="6.77734375" style="234" customWidth="1"/>
    <col min="12" max="12" width="11.109375" style="234" bestFit="1" customWidth="1"/>
    <col min="13" max="13" width="120.44140625" style="253" customWidth="1"/>
    <col min="14" max="23" width="8.88671875" style="253"/>
  </cols>
  <sheetData>
    <row r="1" spans="1:23" s="54" customFormat="1" ht="27">
      <c r="A1" s="244" t="s">
        <v>9809</v>
      </c>
      <c r="B1" s="244" t="s">
        <v>9810</v>
      </c>
      <c r="C1" s="244" t="s">
        <v>9811</v>
      </c>
      <c r="D1" s="245" t="s">
        <v>9812</v>
      </c>
      <c r="E1" s="245" t="s">
        <v>9813</v>
      </c>
      <c r="F1" s="246" t="s">
        <v>9814</v>
      </c>
      <c r="G1" s="244" t="s">
        <v>9815</v>
      </c>
      <c r="H1" s="244" t="s">
        <v>9816</v>
      </c>
      <c r="I1" s="244" t="s">
        <v>9817</v>
      </c>
      <c r="J1" s="244" t="s">
        <v>9818</v>
      </c>
      <c r="K1" s="244" t="s">
        <v>9819</v>
      </c>
      <c r="L1" s="244" t="s">
        <v>9820</v>
      </c>
      <c r="M1" s="244" t="s">
        <v>9822</v>
      </c>
      <c r="N1" s="247"/>
      <c r="O1" s="247"/>
      <c r="P1" s="247"/>
      <c r="Q1" s="247"/>
      <c r="R1" s="247"/>
      <c r="S1" s="247"/>
      <c r="T1" s="247"/>
      <c r="U1" s="247"/>
      <c r="V1" s="247"/>
      <c r="W1" s="247"/>
    </row>
    <row r="2" spans="1:23" s="253" customFormat="1" ht="39.6">
      <c r="A2" s="248">
        <v>1</v>
      </c>
      <c r="B2" s="249" t="s">
        <v>10065</v>
      </c>
      <c r="C2" s="249" t="s">
        <v>10066</v>
      </c>
      <c r="D2" s="250">
        <v>9781975197957</v>
      </c>
      <c r="E2" s="250">
        <v>9781975197933</v>
      </c>
      <c r="F2" s="251" t="s">
        <v>10067</v>
      </c>
      <c r="G2" s="252">
        <v>1</v>
      </c>
      <c r="H2" s="252">
        <v>1</v>
      </c>
      <c r="I2" s="249" t="s">
        <v>9327</v>
      </c>
      <c r="J2" s="249" t="s">
        <v>10068</v>
      </c>
      <c r="K2" s="252">
        <v>2024</v>
      </c>
      <c r="L2" s="249" t="s">
        <v>10069</v>
      </c>
      <c r="M2" s="249" t="s">
        <v>10070</v>
      </c>
    </row>
    <row r="3" spans="1:23" s="253" customFormat="1" ht="26.4">
      <c r="A3" s="248">
        <v>2</v>
      </c>
      <c r="B3" s="249" t="s">
        <v>10065</v>
      </c>
      <c r="C3" s="249" t="s">
        <v>10071</v>
      </c>
      <c r="D3" s="250">
        <v>9781975129262</v>
      </c>
      <c r="E3" s="250">
        <v>9781975129255</v>
      </c>
      <c r="F3" s="251" t="s">
        <v>10072</v>
      </c>
      <c r="G3" s="252">
        <v>1</v>
      </c>
      <c r="H3" s="252">
        <v>8</v>
      </c>
      <c r="I3" s="249" t="s">
        <v>10073</v>
      </c>
      <c r="J3" s="249" t="s">
        <v>10068</v>
      </c>
      <c r="K3" s="252">
        <v>2021</v>
      </c>
      <c r="L3" s="249" t="s">
        <v>10069</v>
      </c>
      <c r="M3" s="249" t="s">
        <v>10074</v>
      </c>
    </row>
    <row r="4" spans="1:23" s="253" customFormat="1" ht="39.6">
      <c r="A4" s="248">
        <v>3</v>
      </c>
      <c r="B4" s="249" t="s">
        <v>10065</v>
      </c>
      <c r="C4" s="249" t="s">
        <v>10075</v>
      </c>
      <c r="D4" s="250">
        <v>9781975177096</v>
      </c>
      <c r="E4" s="250">
        <v>9781975177089</v>
      </c>
      <c r="F4" s="251" t="s">
        <v>10076</v>
      </c>
      <c r="G4" s="252">
        <v>1</v>
      </c>
      <c r="H4" s="252">
        <v>5</v>
      </c>
      <c r="I4" s="249" t="s">
        <v>10077</v>
      </c>
      <c r="J4" s="249" t="s">
        <v>10068</v>
      </c>
      <c r="K4" s="252">
        <v>2023</v>
      </c>
      <c r="L4" s="249" t="s">
        <v>10069</v>
      </c>
      <c r="M4" s="249" t="s">
        <v>10078</v>
      </c>
    </row>
    <row r="5" spans="1:23" s="253" customFormat="1" ht="13.8">
      <c r="A5" s="248">
        <v>4</v>
      </c>
      <c r="B5" s="249" t="s">
        <v>10065</v>
      </c>
      <c r="C5" s="249" t="s">
        <v>10079</v>
      </c>
      <c r="D5" s="250">
        <v>9781975103590</v>
      </c>
      <c r="E5" s="250">
        <v>9781496398239</v>
      </c>
      <c r="F5" s="251" t="s">
        <v>10080</v>
      </c>
      <c r="G5" s="252">
        <v>1</v>
      </c>
      <c r="H5" s="252">
        <v>5</v>
      </c>
      <c r="I5" s="249" t="s">
        <v>10081</v>
      </c>
      <c r="J5" s="249" t="s">
        <v>10068</v>
      </c>
      <c r="K5" s="252">
        <v>2021</v>
      </c>
      <c r="L5" s="249" t="s">
        <v>10069</v>
      </c>
      <c r="M5" s="249" t="s">
        <v>10082</v>
      </c>
    </row>
    <row r="6" spans="1:23" s="253" customFormat="1" ht="13.8">
      <c r="A6" s="248">
        <v>5</v>
      </c>
      <c r="B6" s="249" t="s">
        <v>10065</v>
      </c>
      <c r="C6" s="249" t="s">
        <v>10075</v>
      </c>
      <c r="D6" s="250">
        <v>9781975195694</v>
      </c>
      <c r="E6" s="250">
        <v>9781975195687</v>
      </c>
      <c r="F6" s="251" t="s">
        <v>10083</v>
      </c>
      <c r="G6" s="252">
        <v>1</v>
      </c>
      <c r="H6" s="252">
        <v>3</v>
      </c>
      <c r="I6" s="249" t="s">
        <v>10084</v>
      </c>
      <c r="J6" s="249" t="s">
        <v>10068</v>
      </c>
      <c r="K6" s="252">
        <v>2024</v>
      </c>
      <c r="L6" s="249" t="s">
        <v>10069</v>
      </c>
      <c r="M6" s="249" t="s">
        <v>10085</v>
      </c>
    </row>
    <row r="7" spans="1:23" s="253" customFormat="1" ht="26.4">
      <c r="A7" s="248">
        <v>6</v>
      </c>
      <c r="B7" s="249" t="s">
        <v>10065</v>
      </c>
      <c r="C7" s="249" t="s">
        <v>10086</v>
      </c>
      <c r="D7" s="250">
        <v>9781496399304</v>
      </c>
      <c r="E7" s="250">
        <v>9781496399281</v>
      </c>
      <c r="F7" s="251" t="s">
        <v>10087</v>
      </c>
      <c r="G7" s="252">
        <v>1</v>
      </c>
      <c r="H7" s="252">
        <v>1</v>
      </c>
      <c r="I7" s="249" t="s">
        <v>1659</v>
      </c>
      <c r="J7" s="249" t="s">
        <v>10068</v>
      </c>
      <c r="K7" s="252">
        <v>2024</v>
      </c>
      <c r="L7" s="249" t="s">
        <v>10069</v>
      </c>
      <c r="M7" s="249" t="s">
        <v>10088</v>
      </c>
    </row>
    <row r="8" spans="1:23" s="253" customFormat="1" ht="13.8">
      <c r="A8" s="248">
        <v>7</v>
      </c>
      <c r="B8" s="249" t="s">
        <v>10065</v>
      </c>
      <c r="C8" s="249" t="s">
        <v>10089</v>
      </c>
      <c r="D8" s="250">
        <v>9781975141295</v>
      </c>
      <c r="E8" s="250">
        <v>9781975141288</v>
      </c>
      <c r="F8" s="251" t="s">
        <v>10090</v>
      </c>
      <c r="G8" s="252">
        <v>1</v>
      </c>
      <c r="H8" s="252">
        <v>1</v>
      </c>
      <c r="I8" s="249" t="s">
        <v>10091</v>
      </c>
      <c r="J8" s="249" t="s">
        <v>10068</v>
      </c>
      <c r="K8" s="252">
        <v>2021</v>
      </c>
      <c r="L8" s="249" t="s">
        <v>10069</v>
      </c>
      <c r="M8" s="249" t="s">
        <v>10092</v>
      </c>
    </row>
    <row r="9" spans="1:23" s="253" customFormat="1" ht="26.4">
      <c r="A9" s="248">
        <v>8</v>
      </c>
      <c r="B9" s="249" t="s">
        <v>10065</v>
      </c>
      <c r="C9" s="249" t="s">
        <v>10093</v>
      </c>
      <c r="D9" s="250">
        <v>9781975161354</v>
      </c>
      <c r="E9" s="250">
        <v>9781975161330</v>
      </c>
      <c r="F9" s="251" t="s">
        <v>10094</v>
      </c>
      <c r="G9" s="252">
        <v>1</v>
      </c>
      <c r="H9" s="252">
        <v>2</v>
      </c>
      <c r="I9" s="249" t="s">
        <v>10095</v>
      </c>
      <c r="J9" s="249" t="s">
        <v>10068</v>
      </c>
      <c r="K9" s="252">
        <v>2023</v>
      </c>
      <c r="L9" s="249" t="s">
        <v>10069</v>
      </c>
      <c r="M9" s="249" t="s">
        <v>10096</v>
      </c>
    </row>
    <row r="10" spans="1:23" s="253" customFormat="1" ht="13.8">
      <c r="A10" s="248">
        <v>9</v>
      </c>
      <c r="B10" s="249" t="s">
        <v>10065</v>
      </c>
      <c r="C10" s="249" t="s">
        <v>10097</v>
      </c>
      <c r="D10" s="250">
        <v>9781975191078</v>
      </c>
      <c r="E10" s="250">
        <v>9781975191061</v>
      </c>
      <c r="F10" s="251" t="s">
        <v>10098</v>
      </c>
      <c r="G10" s="252">
        <v>1</v>
      </c>
      <c r="H10" s="252">
        <v>1</v>
      </c>
      <c r="I10" s="249" t="s">
        <v>10099</v>
      </c>
      <c r="J10" s="249" t="s">
        <v>10068</v>
      </c>
      <c r="K10" s="252">
        <v>2024</v>
      </c>
      <c r="L10" s="249" t="s">
        <v>10069</v>
      </c>
      <c r="M10" s="249" t="s">
        <v>10100</v>
      </c>
    </row>
    <row r="11" spans="1:23" s="253" customFormat="1" ht="26.4">
      <c r="A11" s="248">
        <v>10</v>
      </c>
      <c r="B11" s="249" t="s">
        <v>10065</v>
      </c>
      <c r="C11" s="249" t="s">
        <v>10075</v>
      </c>
      <c r="D11" s="250">
        <v>9781975146290</v>
      </c>
      <c r="E11" s="250">
        <v>9781975146269</v>
      </c>
      <c r="F11" s="251" t="s">
        <v>10101</v>
      </c>
      <c r="G11" s="252">
        <v>1</v>
      </c>
      <c r="H11" s="252">
        <v>6</v>
      </c>
      <c r="I11" s="249" t="s">
        <v>10102</v>
      </c>
      <c r="J11" s="249" t="s">
        <v>10068</v>
      </c>
      <c r="K11" s="252">
        <v>2023</v>
      </c>
      <c r="L11" s="249" t="s">
        <v>10069</v>
      </c>
      <c r="M11" s="249" t="s">
        <v>10103</v>
      </c>
    </row>
    <row r="12" spans="1:23" s="253" customFormat="1" ht="26.4">
      <c r="A12" s="248">
        <v>11</v>
      </c>
      <c r="B12" s="249" t="s">
        <v>10065</v>
      </c>
      <c r="C12" s="249" t="s">
        <v>10079</v>
      </c>
      <c r="D12" s="250">
        <v>9781975199128</v>
      </c>
      <c r="E12" s="250">
        <v>9781975199111</v>
      </c>
      <c r="F12" s="251" t="s">
        <v>10104</v>
      </c>
      <c r="G12" s="252">
        <v>1</v>
      </c>
      <c r="H12" s="252">
        <v>10</v>
      </c>
      <c r="I12" s="249" t="s">
        <v>10105</v>
      </c>
      <c r="J12" s="249" t="s">
        <v>10068</v>
      </c>
      <c r="K12" s="252">
        <v>2024</v>
      </c>
      <c r="L12" s="249" t="s">
        <v>10069</v>
      </c>
      <c r="M12" s="249" t="s">
        <v>10106</v>
      </c>
    </row>
    <row r="13" spans="1:23" s="253" customFormat="1" ht="26.4">
      <c r="A13" s="248">
        <v>12</v>
      </c>
      <c r="B13" s="249" t="s">
        <v>10065</v>
      </c>
      <c r="C13" s="249" t="s">
        <v>10107</v>
      </c>
      <c r="D13" s="250">
        <v>9781975171124</v>
      </c>
      <c r="E13" s="250">
        <v>9781975171094</v>
      </c>
      <c r="F13" s="251" t="s">
        <v>10108</v>
      </c>
      <c r="G13" s="252">
        <v>1</v>
      </c>
      <c r="H13" s="252">
        <v>1</v>
      </c>
      <c r="I13" s="249" t="s">
        <v>10109</v>
      </c>
      <c r="J13" s="249" t="s">
        <v>10068</v>
      </c>
      <c r="K13" s="252">
        <v>2024</v>
      </c>
      <c r="L13" s="249" t="s">
        <v>10069</v>
      </c>
      <c r="M13" s="249" t="s">
        <v>10110</v>
      </c>
    </row>
    <row r="14" spans="1:23" s="253" customFormat="1" ht="26.4">
      <c r="A14" s="248">
        <v>13</v>
      </c>
      <c r="B14" s="249" t="s">
        <v>10065</v>
      </c>
      <c r="C14" s="249" t="s">
        <v>10111</v>
      </c>
      <c r="D14" s="250">
        <v>9781975136468</v>
      </c>
      <c r="E14" s="250">
        <v>9781975136437</v>
      </c>
      <c r="F14" s="251" t="s">
        <v>10112</v>
      </c>
      <c r="G14" s="252">
        <v>1</v>
      </c>
      <c r="H14" s="252">
        <v>6</v>
      </c>
      <c r="I14" s="249" t="s">
        <v>10113</v>
      </c>
      <c r="J14" s="249" t="s">
        <v>10068</v>
      </c>
      <c r="K14" s="252">
        <v>2021</v>
      </c>
      <c r="L14" s="249" t="s">
        <v>10069</v>
      </c>
      <c r="M14" s="249" t="s">
        <v>10114</v>
      </c>
    </row>
    <row r="15" spans="1:23" s="253" customFormat="1" ht="13.8">
      <c r="A15" s="248">
        <v>14</v>
      </c>
      <c r="B15" s="249" t="s">
        <v>10065</v>
      </c>
      <c r="C15" s="249" t="s">
        <v>10115</v>
      </c>
      <c r="D15" s="250">
        <v>9781975200107</v>
      </c>
      <c r="E15" s="250">
        <v>9781975200091</v>
      </c>
      <c r="F15" s="251" t="s">
        <v>10116</v>
      </c>
      <c r="G15" s="252">
        <v>1</v>
      </c>
      <c r="H15" s="252">
        <v>13</v>
      </c>
      <c r="I15" s="249" t="s">
        <v>10117</v>
      </c>
      <c r="J15" s="249" t="s">
        <v>10068</v>
      </c>
      <c r="K15" s="252">
        <v>2024</v>
      </c>
      <c r="L15" s="249" t="s">
        <v>10069</v>
      </c>
      <c r="M15" s="249" t="s">
        <v>10118</v>
      </c>
    </row>
    <row r="16" spans="1:23">
      <c r="F16" s="254" t="s">
        <v>10119</v>
      </c>
      <c r="G16" s="255">
        <f>SUM(G2:G15)</f>
        <v>14</v>
      </c>
    </row>
    <row r="17" spans="9:9">
      <c r="I17" s="257"/>
    </row>
  </sheetData>
  <phoneticPr fontId="39" type="noConversion"/>
  <hyperlinks>
    <hyperlink ref="M2" r:id="rId1" xr:uid="{77B44820-2BE8-4A4E-8A87-D3518011A2FC}"/>
    <hyperlink ref="M3" r:id="rId2" xr:uid="{65112CAC-FFF2-47D2-8C9C-B3EC434C9FAB}"/>
    <hyperlink ref="M4" r:id="rId3" xr:uid="{D4FCF004-69AC-4B4F-9E72-E1C251AB010E}"/>
    <hyperlink ref="M5" r:id="rId4" xr:uid="{420D8E91-B05A-47D7-89D7-ABC23A376A74}"/>
    <hyperlink ref="M6" r:id="rId5" xr:uid="{31CBFB72-BE28-4EBD-AEE1-1C02F421B04F}"/>
    <hyperlink ref="M7" r:id="rId6" xr:uid="{8A57BF8B-2A90-412C-A3F2-45850DA6251E}"/>
    <hyperlink ref="M8" r:id="rId7" xr:uid="{CE9E3646-B841-4756-9762-05678B2814D2}"/>
    <hyperlink ref="M9" r:id="rId8" xr:uid="{D005C1EC-5978-4EEC-8919-E9F200975258}"/>
    <hyperlink ref="M10" r:id="rId9" xr:uid="{58B54C64-893B-493A-9BC1-5FED56CD4F6C}"/>
    <hyperlink ref="M11" r:id="rId10" xr:uid="{9B0A31EE-12A3-4AFD-84A6-422A26520183}"/>
    <hyperlink ref="M12" r:id="rId11" xr:uid="{7F84FEE6-BBEE-4D50-9834-89C55984FFF9}"/>
    <hyperlink ref="M13" r:id="rId12" xr:uid="{D3ECCBB1-7365-4BD6-AC85-89A8CDDB44BC}"/>
    <hyperlink ref="M14" r:id="rId13" xr:uid="{4B1F4295-50CE-4F63-AC51-46650FF37705}"/>
    <hyperlink ref="M15" r:id="rId14" xr:uid="{C264B68F-FD8A-42EE-B5CF-EF4341A6E3C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2009年(343冊)</vt:lpstr>
      <vt:lpstr>2010年(567冊)</vt:lpstr>
      <vt:lpstr>2011年(211冊)</vt:lpstr>
      <vt:lpstr>2012年(85冊)</vt:lpstr>
      <vt:lpstr>2013年(225冊)</vt:lpstr>
      <vt:lpstr>2015年(187冊)</vt:lpstr>
      <vt:lpstr>2017年(146冊)</vt:lpstr>
      <vt:lpstr>2021年(54冊)</vt:lpstr>
      <vt:lpstr>2024年(14冊)</vt:lpstr>
    </vt:vector>
  </TitlesOfParts>
  <Company>888TIGER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erinlee</dc:creator>
  <cp:lastModifiedBy>USER</cp:lastModifiedBy>
  <dcterms:created xsi:type="dcterms:W3CDTF">2013-12-24T07:52:46Z</dcterms:created>
  <dcterms:modified xsi:type="dcterms:W3CDTF">2024-11-06T02:36:42Z</dcterms:modified>
</cp:coreProperties>
</file>